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pcawa.sharepoint.com/sites/Data/Shared Documents/12 Projects/12.3 Sports Leaderboards/05 TET/2023 TET LB/"/>
    </mc:Choice>
  </mc:AlternateContent>
  <xr:revisionPtr revIDLastSave="16" documentId="8_{027DD797-DDFA-4B4E-ACA6-B89473E52583}" xr6:coauthVersionLast="47" xr6:coauthVersionMax="47" xr10:uidLastSave="{CCEBA8AD-CDF6-43B7-95AA-499C47818963}"/>
  <bookViews>
    <workbookView xWindow="22932" yWindow="-108" windowWidth="23256" windowHeight="12456" tabRatio="897" xr2:uid="{00000000-000D-0000-FFFF-FFFF00000000}"/>
  </bookViews>
  <sheets>
    <sheet name="90-105 12-24" sheetId="125" r:id="rId1"/>
    <sheet name="80-85 10-24" sheetId="124" r:id="rId2"/>
    <sheet name="60-75 8-24" sheetId="123" r:id="rId3"/>
    <sheet name="45-55 8-24" sheetId="37" r:id="rId4"/>
    <sheet name="RBPS" sheetId="109" r:id="rId5"/>
    <sheet name="BEV" sheetId="114" r:id="rId6"/>
    <sheet name="MOR" sheetId="134" r:id="rId7"/>
    <sheet name="SER" sheetId="131" r:id="rId8"/>
    <sheet name="SC23" sheetId="128" r:id="rId9"/>
    <sheet name="SWA" sheetId="136" r:id="rId10"/>
  </sheets>
  <definedNames>
    <definedName name="_xlnm._FilterDatabase" localSheetId="3" hidden="1">'45-55 8-24'!$B$6:$F$22</definedName>
    <definedName name="_xlnm._FilterDatabase" localSheetId="2" hidden="1">'60-75 8-24'!$B$36:$F$57</definedName>
    <definedName name="_xlnm._FilterDatabase" localSheetId="1" hidden="1">'80-85 10-24'!$B$5:$M$27</definedName>
    <definedName name="_xlnm._FilterDatabase" localSheetId="0" hidden="1">'90-105 12-24'!#REF!</definedName>
    <definedName name="_xlnm._FilterDatabase" localSheetId="6" hidden="1">MOR!$A$3:$M$71</definedName>
    <definedName name="_xlnm.Print_Area" localSheetId="3">'45-55 8-24'!$A$1:$M$49</definedName>
    <definedName name="_xlnm.Print_Area" localSheetId="2">'60-75 8-24'!$A$1:$M$44</definedName>
    <definedName name="_xlnm.Print_Area" localSheetId="1">'80-85 10-24'!$A$1:$M$27</definedName>
    <definedName name="_xlnm.Print_Area" localSheetId="0">'90-105 12-24'!$A$1:$M$22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125" l="1"/>
  <c r="K20" i="125"/>
  <c r="L20" i="125"/>
  <c r="M20" i="125"/>
  <c r="N20" i="125"/>
  <c r="O20" i="125"/>
  <c r="P20" i="125"/>
  <c r="N7" i="123"/>
  <c r="N8" i="123"/>
  <c r="N9" i="123"/>
  <c r="N10" i="123"/>
  <c r="N11" i="123"/>
  <c r="N12" i="123"/>
  <c r="N13" i="123"/>
  <c r="N14" i="123"/>
  <c r="N15" i="123"/>
  <c r="N16" i="123"/>
  <c r="N17" i="123"/>
  <c r="N18" i="123"/>
  <c r="N19" i="123"/>
  <c r="N20" i="123"/>
  <c r="N21" i="123"/>
  <c r="N22" i="123"/>
  <c r="N23" i="123"/>
  <c r="N24" i="123"/>
  <c r="N25" i="123"/>
  <c r="N26" i="123"/>
  <c r="N27" i="123"/>
  <c r="N28" i="123"/>
  <c r="N29" i="123"/>
  <c r="N30" i="123"/>
  <c r="N31" i="123"/>
  <c r="N32" i="123"/>
  <c r="N33" i="123"/>
  <c r="N34" i="123"/>
  <c r="N35" i="123"/>
  <c r="N36" i="123"/>
  <c r="N37" i="123"/>
  <c r="N38" i="123"/>
  <c r="N39" i="123"/>
  <c r="N40" i="123"/>
  <c r="N41" i="123"/>
  <c r="N42" i="123"/>
  <c r="N43" i="123"/>
  <c r="N44" i="123"/>
  <c r="N45" i="123"/>
  <c r="N46" i="123"/>
  <c r="N47" i="123"/>
  <c r="N48" i="123"/>
  <c r="N49" i="123"/>
  <c r="N50" i="123"/>
  <c r="N51" i="123"/>
  <c r="N52" i="123"/>
  <c r="N53" i="123"/>
  <c r="N54" i="123"/>
  <c r="N55" i="123"/>
  <c r="N56" i="123"/>
  <c r="N57" i="123"/>
  <c r="N6" i="123"/>
  <c r="M8" i="123"/>
  <c r="M9" i="123"/>
  <c r="M10" i="123"/>
  <c r="J19" i="125"/>
  <c r="O11" i="125"/>
  <c r="O12" i="125"/>
  <c r="O13" i="125"/>
  <c r="O18" i="125"/>
  <c r="O19" i="125"/>
  <c r="O6" i="125"/>
  <c r="N7" i="37"/>
  <c r="N8" i="37"/>
  <c r="N9" i="37"/>
  <c r="N10" i="37"/>
  <c r="N11" i="37"/>
  <c r="N12" i="37"/>
  <c r="N13" i="37"/>
  <c r="N14" i="37"/>
  <c r="N15" i="37"/>
  <c r="N16" i="37"/>
  <c r="N17" i="37"/>
  <c r="N18" i="37"/>
  <c r="N19" i="37"/>
  <c r="N20" i="37"/>
  <c r="N21" i="37"/>
  <c r="N22" i="37"/>
  <c r="N23" i="37"/>
  <c r="N24" i="37"/>
  <c r="N25" i="37"/>
  <c r="N26" i="37"/>
  <c r="N27" i="37"/>
  <c r="N28" i="37"/>
  <c r="N29" i="37"/>
  <c r="N30" i="37"/>
  <c r="N31" i="37"/>
  <c r="N32" i="37"/>
  <c r="N33" i="37"/>
  <c r="N34" i="37"/>
  <c r="N35" i="37"/>
  <c r="P8" i="125"/>
  <c r="P9" i="125"/>
  <c r="P10" i="125"/>
  <c r="P11" i="125"/>
  <c r="P12" i="125"/>
  <c r="P13" i="125"/>
  <c r="P14" i="125"/>
  <c r="P15" i="125"/>
  <c r="P16" i="125"/>
  <c r="P17" i="125"/>
  <c r="P18" i="125"/>
  <c r="P19" i="125"/>
  <c r="P21" i="125"/>
  <c r="P7" i="125"/>
  <c r="P6" i="125"/>
  <c r="G20" i="125" l="1"/>
  <c r="H20" i="125"/>
  <c r="A2" i="136"/>
  <c r="A1" i="136" s="1"/>
  <c r="M5" i="136"/>
  <c r="M8" i="136" s="1"/>
  <c r="A6" i="136"/>
  <c r="L6" i="136"/>
  <c r="M6" i="136" s="1"/>
  <c r="A7" i="136"/>
  <c r="L7" i="136"/>
  <c r="A8" i="136"/>
  <c r="L8" i="136"/>
  <c r="A9" i="136"/>
  <c r="L9" i="136"/>
  <c r="M9" i="136"/>
  <c r="A10" i="136"/>
  <c r="L10" i="136"/>
  <c r="A11" i="136"/>
  <c r="L11" i="136"/>
  <c r="A12" i="136"/>
  <c r="L12" i="136"/>
  <c r="M12" i="136" s="1"/>
  <c r="A13" i="136"/>
  <c r="L13" i="136"/>
  <c r="A14" i="136"/>
  <c r="L14" i="136"/>
  <c r="A15" i="136"/>
  <c r="L15" i="136"/>
  <c r="M15" i="136" s="1"/>
  <c r="A16" i="136"/>
  <c r="L16" i="136"/>
  <c r="M16" i="136" s="1"/>
  <c r="A17" i="136"/>
  <c r="L17" i="136"/>
  <c r="A18" i="136"/>
  <c r="L18" i="136"/>
  <c r="M18" i="136" s="1"/>
  <c r="A19" i="136"/>
  <c r="L19" i="136"/>
  <c r="M19" i="136" s="1"/>
  <c r="A20" i="136"/>
  <c r="L20" i="136"/>
  <c r="A21" i="136"/>
  <c r="L21" i="136"/>
  <c r="A22" i="136"/>
  <c r="L22" i="136"/>
  <c r="M22" i="136" s="1"/>
  <c r="A23" i="136"/>
  <c r="L23" i="136"/>
  <c r="M23" i="136" s="1"/>
  <c r="A24" i="136"/>
  <c r="L24" i="136"/>
  <c r="A25" i="136"/>
  <c r="L25" i="136"/>
  <c r="A26" i="136"/>
  <c r="L26" i="136"/>
  <c r="M26" i="136"/>
  <c r="A27" i="136"/>
  <c r="L27" i="136"/>
  <c r="M27" i="136" s="1"/>
  <c r="A28" i="136"/>
  <c r="L28" i="136"/>
  <c r="M28" i="136" s="1"/>
  <c r="N9" i="124" l="1"/>
  <c r="N17" i="124"/>
  <c r="N25" i="124"/>
  <c r="N18" i="124"/>
  <c r="N26" i="124"/>
  <c r="N10" i="124"/>
  <c r="N11" i="124"/>
  <c r="N12" i="124"/>
  <c r="N20" i="124"/>
  <c r="N28" i="124"/>
  <c r="N16" i="124"/>
  <c r="N19" i="124"/>
  <c r="N13" i="124"/>
  <c r="N21" i="124"/>
  <c r="N29" i="124"/>
  <c r="N24" i="124"/>
  <c r="N14" i="124"/>
  <c r="N22" i="124"/>
  <c r="N30" i="124"/>
  <c r="N7" i="124"/>
  <c r="N15" i="124"/>
  <c r="N23" i="124"/>
  <c r="N6" i="124"/>
  <c r="N27" i="124"/>
  <c r="N8" i="124"/>
  <c r="M24" i="136"/>
  <c r="M20" i="136"/>
  <c r="M17" i="136"/>
  <c r="M10" i="136"/>
  <c r="M25" i="136"/>
  <c r="M21" i="136"/>
  <c r="M11" i="136"/>
  <c r="M14" i="136"/>
  <c r="M13" i="136"/>
  <c r="M7" i="136"/>
  <c r="O28" i="123"/>
  <c r="O21" i="123"/>
  <c r="N36" i="37"/>
  <c r="O20" i="123"/>
  <c r="N43" i="37"/>
  <c r="N42" i="37"/>
  <c r="O37" i="123"/>
  <c r="O13" i="123"/>
  <c r="O42" i="123"/>
  <c r="O12" i="123"/>
  <c r="O36" i="123"/>
  <c r="O6" i="123"/>
  <c r="N44" i="37"/>
  <c r="O29" i="123"/>
  <c r="O35" i="123"/>
  <c r="O19" i="123"/>
  <c r="N41" i="37"/>
  <c r="O34" i="123"/>
  <c r="O18" i="123"/>
  <c r="O10" i="123"/>
  <c r="N48" i="37"/>
  <c r="N40" i="37"/>
  <c r="O40" i="123"/>
  <c r="O33" i="123"/>
  <c r="O25" i="123"/>
  <c r="O17" i="123"/>
  <c r="O9" i="123"/>
  <c r="O27" i="123"/>
  <c r="O11" i="123"/>
  <c r="N6" i="37"/>
  <c r="O26" i="123"/>
  <c r="N39" i="37"/>
  <c r="O32" i="123"/>
  <c r="O24" i="123"/>
  <c r="O8" i="123"/>
  <c r="N46" i="37"/>
  <c r="N38" i="37"/>
  <c r="O39" i="123"/>
  <c r="O31" i="123"/>
  <c r="O23" i="123"/>
  <c r="O15" i="123"/>
  <c r="O7" i="123"/>
  <c r="O41" i="123"/>
  <c r="N47" i="37"/>
  <c r="O16" i="123"/>
  <c r="N45" i="37"/>
  <c r="N37" i="37"/>
  <c r="O38" i="123"/>
  <c r="O30" i="123"/>
  <c r="O22" i="123"/>
  <c r="O14" i="123"/>
  <c r="A34" i="131"/>
  <c r="A35" i="131"/>
  <c r="A36" i="131"/>
  <c r="A37" i="131"/>
  <c r="A38" i="131"/>
  <c r="A39" i="131"/>
  <c r="A40" i="131"/>
  <c r="A41" i="131"/>
  <c r="A42" i="131"/>
  <c r="A43" i="131"/>
  <c r="A44" i="131"/>
  <c r="A45" i="131"/>
  <c r="A46" i="131"/>
  <c r="A47" i="131"/>
  <c r="A48" i="131"/>
  <c r="A49" i="131"/>
  <c r="A50" i="131"/>
  <c r="A51" i="131"/>
  <c r="A52" i="131"/>
  <c r="L34" i="131"/>
  <c r="L35" i="131"/>
  <c r="L36" i="131"/>
  <c r="L37" i="131"/>
  <c r="L38" i="131"/>
  <c r="L39" i="131"/>
  <c r="L40" i="131"/>
  <c r="L41" i="131"/>
  <c r="L42" i="131"/>
  <c r="L43" i="131"/>
  <c r="L44" i="131"/>
  <c r="L45" i="131"/>
  <c r="L46" i="131"/>
  <c r="L47" i="131"/>
  <c r="L48" i="131"/>
  <c r="L49" i="131"/>
  <c r="L50" i="131"/>
  <c r="L51" i="131"/>
  <c r="L52" i="131"/>
  <c r="L7" i="128" l="1"/>
  <c r="M7" i="128" s="1"/>
  <c r="L8" i="128"/>
  <c r="M8" i="128" s="1"/>
  <c r="L9" i="128"/>
  <c r="M9" i="128" s="1"/>
  <c r="L10" i="128"/>
  <c r="M10" i="128" s="1"/>
  <c r="L11" i="128"/>
  <c r="M11" i="128" s="1"/>
  <c r="L12" i="128"/>
  <c r="M12" i="128" s="1"/>
  <c r="L13" i="128"/>
  <c r="M13" i="128" s="1"/>
  <c r="L14" i="128"/>
  <c r="M14" i="128" s="1"/>
  <c r="L15" i="128"/>
  <c r="M15" i="128" s="1"/>
  <c r="L16" i="128"/>
  <c r="M16" i="128" s="1"/>
  <c r="L17" i="128"/>
  <c r="M17" i="128" s="1"/>
  <c r="L18" i="128"/>
  <c r="M18" i="128" s="1"/>
  <c r="L19" i="128"/>
  <c r="M19" i="128" s="1"/>
  <c r="L20" i="128"/>
  <c r="M20" i="128" s="1"/>
  <c r="L21" i="128"/>
  <c r="M21" i="128" s="1"/>
  <c r="L22" i="128"/>
  <c r="M22" i="128" s="1"/>
  <c r="L23" i="128"/>
  <c r="M23" i="128" s="1"/>
  <c r="L24" i="128"/>
  <c r="M24" i="128" s="1"/>
  <c r="L25" i="128"/>
  <c r="M25" i="128" s="1"/>
  <c r="L26" i="128"/>
  <c r="M26" i="128" s="1"/>
  <c r="L27" i="128"/>
  <c r="M27" i="128" s="1"/>
  <c r="L28" i="128"/>
  <c r="M28" i="128" s="1"/>
  <c r="L29" i="128"/>
  <c r="M29" i="128" s="1"/>
  <c r="L30" i="128"/>
  <c r="M30" i="128" s="1"/>
  <c r="L31" i="128"/>
  <c r="M31" i="128" s="1"/>
  <c r="L32" i="128"/>
  <c r="M32" i="128" s="1"/>
  <c r="L33" i="128"/>
  <c r="M33" i="128" s="1"/>
  <c r="L34" i="128"/>
  <c r="M34" i="128" s="1"/>
  <c r="L35" i="128"/>
  <c r="M35" i="128" s="1"/>
  <c r="L36" i="128"/>
  <c r="M36" i="128" s="1"/>
  <c r="L37" i="128"/>
  <c r="M37" i="128" s="1"/>
  <c r="L38" i="128"/>
  <c r="M38" i="128" s="1"/>
  <c r="L39" i="128"/>
  <c r="M39" i="128" s="1"/>
  <c r="L40" i="128"/>
  <c r="M40" i="128" s="1"/>
  <c r="L41" i="128"/>
  <c r="M41" i="128" s="1"/>
  <c r="L42" i="128"/>
  <c r="M42" i="128" s="1"/>
  <c r="L43" i="128"/>
  <c r="M43" i="128" s="1"/>
  <c r="L44" i="128"/>
  <c r="M44" i="128" s="1"/>
  <c r="L45" i="128"/>
  <c r="M45" i="128" s="1"/>
  <c r="L46" i="128"/>
  <c r="M46" i="128" s="1"/>
  <c r="L47" i="128"/>
  <c r="M47" i="128" s="1"/>
  <c r="L48" i="128"/>
  <c r="M48" i="128" s="1"/>
  <c r="L49" i="128"/>
  <c r="M49" i="128" s="1"/>
  <c r="L50" i="128"/>
  <c r="M50" i="128" s="1"/>
  <c r="L51" i="128"/>
  <c r="M51" i="128" s="1"/>
  <c r="L52" i="128"/>
  <c r="M52" i="128" s="1"/>
  <c r="L53" i="128"/>
  <c r="L54" i="128"/>
  <c r="M54" i="128" s="1"/>
  <c r="L55" i="128"/>
  <c r="M55" i="128" s="1"/>
  <c r="L56" i="128"/>
  <c r="M56" i="128" s="1"/>
  <c r="L57" i="128"/>
  <c r="M57" i="128" s="1"/>
  <c r="L58" i="128"/>
  <c r="M58" i="128" s="1"/>
  <c r="L59" i="128"/>
  <c r="M59" i="128" s="1"/>
  <c r="L60" i="128"/>
  <c r="M60" i="128" s="1"/>
  <c r="L61" i="128"/>
  <c r="M61" i="128" s="1"/>
  <c r="L62" i="128"/>
  <c r="M62" i="128" s="1"/>
  <c r="L63" i="128"/>
  <c r="M63" i="128" s="1"/>
  <c r="L64" i="128"/>
  <c r="M64" i="128" s="1"/>
  <c r="L65" i="128"/>
  <c r="M65" i="128" s="1"/>
  <c r="L66" i="128"/>
  <c r="M66" i="128" s="1"/>
  <c r="L67" i="128"/>
  <c r="M67" i="128" s="1"/>
  <c r="L68" i="128"/>
  <c r="M68" i="128" s="1"/>
  <c r="L69" i="128"/>
  <c r="M69" i="128" s="1"/>
  <c r="L70" i="128"/>
  <c r="M70" i="128" s="1"/>
  <c r="L71" i="128"/>
  <c r="M71" i="128" s="1"/>
  <c r="L72" i="128"/>
  <c r="M72" i="128" s="1"/>
  <c r="L73" i="128"/>
  <c r="M73" i="128" s="1"/>
  <c r="L74" i="128"/>
  <c r="M74" i="128" s="1"/>
  <c r="L75" i="128"/>
  <c r="M75" i="128" s="1"/>
  <c r="L76" i="128"/>
  <c r="M76" i="128" s="1"/>
  <c r="L77" i="128"/>
  <c r="M77" i="128" s="1"/>
  <c r="L78" i="128"/>
  <c r="M78" i="128" s="1"/>
  <c r="L79" i="128"/>
  <c r="M79" i="128" s="1"/>
  <c r="L80" i="128"/>
  <c r="M80" i="128" s="1"/>
  <c r="L81" i="128"/>
  <c r="M81" i="128" s="1"/>
  <c r="L82" i="128"/>
  <c r="L83" i="128"/>
  <c r="M83" i="128" s="1"/>
  <c r="L84" i="128"/>
  <c r="M84" i="128" s="1"/>
  <c r="L85" i="128"/>
  <c r="M85" i="128" s="1"/>
  <c r="L86" i="128"/>
  <c r="M86" i="128" s="1"/>
  <c r="L87" i="128"/>
  <c r="M87" i="128" s="1"/>
  <c r="L88" i="128"/>
  <c r="M88" i="128" s="1"/>
  <c r="L89" i="128"/>
  <c r="M89" i="128" s="1"/>
  <c r="L90" i="128"/>
  <c r="M90" i="128" s="1"/>
  <c r="L91" i="128"/>
  <c r="M91" i="128" s="1"/>
  <c r="L92" i="128"/>
  <c r="M92" i="128" s="1"/>
  <c r="L93" i="128"/>
  <c r="M93" i="128" s="1"/>
  <c r="L94" i="128"/>
  <c r="M94" i="128" s="1"/>
  <c r="L95" i="128"/>
  <c r="M95" i="128" s="1"/>
  <c r="L96" i="128"/>
  <c r="M96" i="128" s="1"/>
  <c r="L97" i="128"/>
  <c r="M97" i="128" s="1"/>
  <c r="L98" i="128"/>
  <c r="M98" i="128" s="1"/>
  <c r="L99" i="128"/>
  <c r="M99" i="128" s="1"/>
  <c r="L100" i="128"/>
  <c r="M100" i="128" s="1"/>
  <c r="L101" i="128"/>
  <c r="M101" i="128" s="1"/>
  <c r="L102" i="128"/>
  <c r="M102" i="128" s="1"/>
  <c r="L103" i="128"/>
  <c r="M103" i="128" s="1"/>
  <c r="L104" i="128"/>
  <c r="M104" i="128" s="1"/>
  <c r="L105" i="128"/>
  <c r="M105" i="128" s="1"/>
  <c r="L106" i="128"/>
  <c r="M106" i="128" s="1"/>
  <c r="L107" i="128"/>
  <c r="M107" i="128" s="1"/>
  <c r="L108" i="128"/>
  <c r="M108" i="128" s="1"/>
  <c r="L109" i="128"/>
  <c r="M109" i="128" s="1"/>
  <c r="L110" i="128"/>
  <c r="M110" i="128" s="1"/>
  <c r="L111" i="128"/>
  <c r="M111" i="128" s="1"/>
  <c r="L112" i="128"/>
  <c r="M112" i="128" s="1"/>
  <c r="L113" i="128"/>
  <c r="M113" i="128" s="1"/>
  <c r="L114" i="128"/>
  <c r="M114" i="128" s="1"/>
  <c r="L115" i="128"/>
  <c r="M115" i="128" s="1"/>
  <c r="L116" i="128"/>
  <c r="M116" i="128" s="1"/>
  <c r="L117" i="128"/>
  <c r="M117" i="128" s="1"/>
  <c r="L118" i="128"/>
  <c r="M118" i="128" s="1"/>
  <c r="L119" i="128"/>
  <c r="M119" i="128" s="1"/>
  <c r="L120" i="128"/>
  <c r="M120" i="128" s="1"/>
  <c r="L121" i="128"/>
  <c r="M121" i="128" s="1"/>
  <c r="L122" i="128"/>
  <c r="A59" i="128"/>
  <c r="A60" i="128"/>
  <c r="A61" i="128"/>
  <c r="A62" i="128"/>
  <c r="A63" i="128"/>
  <c r="A64" i="128"/>
  <c r="A65" i="128"/>
  <c r="A66" i="128"/>
  <c r="A67" i="128"/>
  <c r="A68" i="128"/>
  <c r="A69" i="128"/>
  <c r="A70" i="128"/>
  <c r="A71" i="128"/>
  <c r="A72" i="128"/>
  <c r="A73" i="128"/>
  <c r="A74" i="128"/>
  <c r="A75" i="128"/>
  <c r="A76" i="128"/>
  <c r="A77" i="128"/>
  <c r="A78" i="128"/>
  <c r="A79" i="128"/>
  <c r="A80" i="128"/>
  <c r="A81" i="128"/>
  <c r="A82" i="128"/>
  <c r="A83" i="128"/>
  <c r="A84" i="128"/>
  <c r="A85" i="128"/>
  <c r="A86" i="128"/>
  <c r="A87" i="128"/>
  <c r="A88" i="128"/>
  <c r="A89" i="128"/>
  <c r="A90" i="128"/>
  <c r="A91" i="128"/>
  <c r="A92" i="128"/>
  <c r="A93" i="128"/>
  <c r="A94" i="128"/>
  <c r="A95" i="128"/>
  <c r="A96" i="128"/>
  <c r="A97" i="128"/>
  <c r="A98" i="128"/>
  <c r="A99" i="128"/>
  <c r="A100" i="128"/>
  <c r="A101" i="128"/>
  <c r="A102" i="128"/>
  <c r="A103" i="128"/>
  <c r="A104" i="128"/>
  <c r="A105" i="128"/>
  <c r="A106" i="128"/>
  <c r="A107" i="128"/>
  <c r="A108" i="128"/>
  <c r="A109" i="128"/>
  <c r="A110" i="128"/>
  <c r="A111" i="128"/>
  <c r="A112" i="128"/>
  <c r="A113" i="128"/>
  <c r="A114" i="128"/>
  <c r="A115" i="128"/>
  <c r="A116" i="128"/>
  <c r="A117" i="128"/>
  <c r="A118" i="128"/>
  <c r="A119" i="128"/>
  <c r="A120" i="128"/>
  <c r="A121" i="128"/>
  <c r="A122" i="128"/>
  <c r="A49" i="128"/>
  <c r="A8" i="114" l="1"/>
  <c r="L8" i="114"/>
  <c r="A9" i="114"/>
  <c r="A16" i="114"/>
  <c r="L16" i="114"/>
  <c r="M5" i="131" l="1"/>
  <c r="M5" i="134"/>
  <c r="M43" i="131" l="1"/>
  <c r="M37" i="131"/>
  <c r="M35" i="131"/>
  <c r="M51" i="131"/>
  <c r="M39" i="131"/>
  <c r="M47" i="131"/>
  <c r="M46" i="131"/>
  <c r="M34" i="131"/>
  <c r="M44" i="131"/>
  <c r="M38" i="131"/>
  <c r="M49" i="131"/>
  <c r="M40" i="131"/>
  <c r="M45" i="131"/>
  <c r="M41" i="131"/>
  <c r="M52" i="131"/>
  <c r="M48" i="131"/>
  <c r="M42" i="131"/>
  <c r="M50" i="131"/>
  <c r="M36" i="131"/>
  <c r="L6" i="114"/>
  <c r="L7" i="114"/>
  <c r="L9" i="114"/>
  <c r="L10" i="114"/>
  <c r="L11" i="114"/>
  <c r="L12" i="114"/>
  <c r="L13" i="114"/>
  <c r="L14" i="114"/>
  <c r="L15" i="114"/>
  <c r="L17" i="114"/>
  <c r="L18" i="114"/>
  <c r="L19" i="114"/>
  <c r="L20" i="114"/>
  <c r="L21" i="114"/>
  <c r="L22" i="114"/>
  <c r="L23" i="114"/>
  <c r="L24" i="114"/>
  <c r="L25" i="114"/>
  <c r="L26" i="114"/>
  <c r="A23" i="131" l="1"/>
  <c r="N19" i="131"/>
  <c r="L29" i="134" l="1"/>
  <c r="A29" i="134"/>
  <c r="L32" i="134"/>
  <c r="A32" i="134"/>
  <c r="L31" i="134"/>
  <c r="A31" i="134"/>
  <c r="L30" i="134"/>
  <c r="A30" i="134"/>
  <c r="L28" i="134"/>
  <c r="A28" i="134"/>
  <c r="L27" i="134"/>
  <c r="A27" i="134"/>
  <c r="L26" i="134"/>
  <c r="A26" i="134"/>
  <c r="L25" i="134"/>
  <c r="A25" i="134"/>
  <c r="L24" i="134"/>
  <c r="A24" i="134"/>
  <c r="L23" i="134"/>
  <c r="A23" i="134"/>
  <c r="L22" i="134"/>
  <c r="A22" i="134"/>
  <c r="L21" i="134"/>
  <c r="A21" i="134"/>
  <c r="L20" i="134"/>
  <c r="A20" i="134"/>
  <c r="L19" i="134"/>
  <c r="A19" i="134"/>
  <c r="L18" i="134"/>
  <c r="A18" i="134"/>
  <c r="L17" i="134"/>
  <c r="A17" i="134"/>
  <c r="L16" i="134"/>
  <c r="A16" i="134"/>
  <c r="L15" i="134"/>
  <c r="A15" i="134"/>
  <c r="L14" i="134"/>
  <c r="A14" i="134"/>
  <c r="L13" i="134"/>
  <c r="A13" i="134"/>
  <c r="L12" i="134"/>
  <c r="A12" i="134"/>
  <c r="L11" i="134"/>
  <c r="A11" i="134"/>
  <c r="L10" i="134"/>
  <c r="A10" i="134"/>
  <c r="L9" i="134"/>
  <c r="A9" i="134"/>
  <c r="L8" i="134"/>
  <c r="A8" i="134"/>
  <c r="L7" i="134"/>
  <c r="A7" i="134"/>
  <c r="L6" i="134"/>
  <c r="A6" i="134"/>
  <c r="A2" i="134"/>
  <c r="K7" i="123" l="1"/>
  <c r="L7" i="125"/>
  <c r="K30" i="123"/>
  <c r="K15" i="37"/>
  <c r="K12" i="37"/>
  <c r="K37" i="37"/>
  <c r="K41" i="37"/>
  <c r="K21" i="37"/>
  <c r="K14" i="37"/>
  <c r="K19" i="37"/>
  <c r="K26" i="37"/>
  <c r="K11" i="37"/>
  <c r="K34" i="37"/>
  <c r="K38" i="37"/>
  <c r="K42" i="37"/>
  <c r="K23" i="37"/>
  <c r="K44" i="37"/>
  <c r="K17" i="37"/>
  <c r="K8" i="37"/>
  <c r="K29" i="37"/>
  <c r="K16" i="37"/>
  <c r="K35" i="37"/>
  <c r="K39" i="37"/>
  <c r="K43" i="37"/>
  <c r="K24" i="37"/>
  <c r="K45" i="37"/>
  <c r="K46" i="37"/>
  <c r="K31" i="37"/>
  <c r="K33" i="37"/>
  <c r="K36" i="37"/>
  <c r="K40" i="37"/>
  <c r="K18" i="37"/>
  <c r="K13" i="37"/>
  <c r="K25" i="37"/>
  <c r="K32" i="37"/>
  <c r="K9" i="37"/>
  <c r="K37" i="123"/>
  <c r="K31" i="123"/>
  <c r="K22" i="37"/>
  <c r="K14" i="123"/>
  <c r="K23" i="123"/>
  <c r="K42" i="123"/>
  <c r="K44" i="123"/>
  <c r="K16" i="123"/>
  <c r="K19" i="123"/>
  <c r="K12" i="123"/>
  <c r="K49" i="123"/>
  <c r="K17" i="123"/>
  <c r="K56" i="123"/>
  <c r="K17" i="124"/>
  <c r="K23" i="124"/>
  <c r="K26" i="124"/>
  <c r="K15" i="124"/>
  <c r="K25" i="123"/>
  <c r="K26" i="123"/>
  <c r="K18" i="123"/>
  <c r="K24" i="123"/>
  <c r="K45" i="123"/>
  <c r="K48" i="123"/>
  <c r="K27" i="123"/>
  <c r="K50" i="123"/>
  <c r="K53" i="123"/>
  <c r="K21" i="123"/>
  <c r="K21" i="124"/>
  <c r="K25" i="124"/>
  <c r="K13" i="124"/>
  <c r="K11" i="124"/>
  <c r="K32" i="123"/>
  <c r="K28" i="123"/>
  <c r="K15" i="123"/>
  <c r="K46" i="123"/>
  <c r="K20" i="123"/>
  <c r="K34" i="123"/>
  <c r="K51" i="123"/>
  <c r="K54" i="123"/>
  <c r="K10" i="123"/>
  <c r="K16" i="124"/>
  <c r="K12" i="124"/>
  <c r="K27" i="124"/>
  <c r="K18" i="124"/>
  <c r="K36" i="123"/>
  <c r="K9" i="123"/>
  <c r="K22" i="123"/>
  <c r="K39" i="123"/>
  <c r="K43" i="123"/>
  <c r="K11" i="123"/>
  <c r="K33" i="123"/>
  <c r="K47" i="123"/>
  <c r="K52" i="123"/>
  <c r="K55" i="123"/>
  <c r="K29" i="123"/>
  <c r="K14" i="124"/>
  <c r="K19" i="124"/>
  <c r="K14" i="125"/>
  <c r="L13" i="125"/>
  <c r="K10" i="125"/>
  <c r="K21" i="125"/>
  <c r="L14" i="125"/>
  <c r="K18" i="125"/>
  <c r="K7" i="125"/>
  <c r="K9" i="125"/>
  <c r="L21" i="125"/>
  <c r="L18" i="125"/>
  <c r="K12" i="125"/>
  <c r="K19" i="125"/>
  <c r="L12" i="125"/>
  <c r="K8" i="125"/>
  <c r="L19" i="125"/>
  <c r="K13" i="125"/>
  <c r="L11" i="125"/>
  <c r="L6" i="125"/>
  <c r="A1" i="134"/>
  <c r="K6" i="123"/>
  <c r="K20" i="37"/>
  <c r="K9" i="124"/>
  <c r="L24" i="124"/>
  <c r="L31" i="124"/>
  <c r="L28" i="124"/>
  <c r="M13" i="134"/>
  <c r="K7" i="124" s="1"/>
  <c r="M19" i="134"/>
  <c r="M17" i="134"/>
  <c r="K8" i="124" s="1"/>
  <c r="M21" i="134"/>
  <c r="K8" i="123" s="1"/>
  <c r="M25" i="134"/>
  <c r="M10" i="134"/>
  <c r="L10" i="125" s="1"/>
  <c r="M12" i="134"/>
  <c r="K6" i="124" s="1"/>
  <c r="M30" i="134"/>
  <c r="K28" i="37" s="1"/>
  <c r="M29" i="134"/>
  <c r="K10" i="37" s="1"/>
  <c r="M7" i="134"/>
  <c r="K11" i="125" s="1"/>
  <c r="M14" i="134"/>
  <c r="K20" i="124" s="1"/>
  <c r="M16" i="134"/>
  <c r="K10" i="124" s="1"/>
  <c r="M23" i="134"/>
  <c r="M27" i="134"/>
  <c r="K27" i="37" s="1"/>
  <c r="M9" i="134"/>
  <c r="M11" i="134"/>
  <c r="L9" i="125" s="1"/>
  <c r="M18" i="134"/>
  <c r="M20" i="134"/>
  <c r="K35" i="123" s="1"/>
  <c r="M32" i="134"/>
  <c r="K7" i="37" s="1"/>
  <c r="M8" i="134"/>
  <c r="L8" i="125" s="1"/>
  <c r="M15" i="134"/>
  <c r="K22" i="124" s="1"/>
  <c r="M24" i="134"/>
  <c r="K13" i="123" s="1"/>
  <c r="M28" i="134"/>
  <c r="K6" i="37" s="1"/>
  <c r="M6" i="134"/>
  <c r="K6" i="125" s="1"/>
  <c r="M22" i="134"/>
  <c r="K40" i="123" s="1"/>
  <c r="M26" i="134"/>
  <c r="K38" i="123" s="1"/>
  <c r="M31" i="134"/>
  <c r="K30" i="37" s="1"/>
  <c r="A10" i="128" l="1"/>
  <c r="A11" i="128"/>
  <c r="A12" i="128"/>
  <c r="A13" i="128"/>
  <c r="A14" i="128"/>
  <c r="A15" i="128"/>
  <c r="A16" i="128"/>
  <c r="A17" i="128"/>
  <c r="A18" i="128"/>
  <c r="A19" i="128"/>
  <c r="A20" i="128"/>
  <c r="A21" i="128"/>
  <c r="A22" i="128"/>
  <c r="A23" i="128"/>
  <c r="A24" i="128"/>
  <c r="A25" i="128"/>
  <c r="A26" i="128"/>
  <c r="A27" i="128"/>
  <c r="A28" i="128"/>
  <c r="A29" i="128"/>
  <c r="A30" i="128"/>
  <c r="A31" i="128"/>
  <c r="A32" i="128"/>
  <c r="A33" i="128"/>
  <c r="A34" i="128"/>
  <c r="A35" i="128"/>
  <c r="A36" i="128"/>
  <c r="A37" i="128"/>
  <c r="A38" i="128"/>
  <c r="A39" i="128"/>
  <c r="A40" i="128"/>
  <c r="A41" i="128"/>
  <c r="A42" i="128"/>
  <c r="A43" i="128"/>
  <c r="A44" i="128"/>
  <c r="A45" i="128"/>
  <c r="A46" i="128"/>
  <c r="A47" i="128"/>
  <c r="A48" i="128"/>
  <c r="A50" i="128"/>
  <c r="A51" i="128"/>
  <c r="A52" i="128"/>
  <c r="A53" i="128"/>
  <c r="A54" i="128"/>
  <c r="A55" i="128"/>
  <c r="A56" i="128"/>
  <c r="A57" i="128"/>
  <c r="A58" i="128"/>
  <c r="L6" i="128"/>
  <c r="M6" i="128" s="1"/>
  <c r="A9" i="128"/>
  <c r="A8" i="128"/>
  <c r="A7" i="128"/>
  <c r="A6" i="128"/>
  <c r="O8" i="125" l="1"/>
  <c r="O16" i="125"/>
  <c r="O9" i="125"/>
  <c r="O17" i="125"/>
  <c r="O7" i="125"/>
  <c r="O10" i="125"/>
  <c r="O15" i="125"/>
  <c r="O14" i="125"/>
  <c r="O53" i="123"/>
  <c r="O45" i="123"/>
  <c r="O56" i="123"/>
  <c r="O52" i="123"/>
  <c r="O44" i="123"/>
  <c r="O54" i="123"/>
  <c r="O51" i="123"/>
  <c r="O43" i="123"/>
  <c r="O47" i="123"/>
  <c r="N31" i="124"/>
  <c r="O50" i="123"/>
  <c r="O48" i="123"/>
  <c r="O46" i="123"/>
  <c r="O49" i="123"/>
  <c r="O55" i="123"/>
  <c r="M47" i="37"/>
  <c r="M37" i="123"/>
  <c r="M38" i="123"/>
  <c r="M25" i="37"/>
  <c r="M44" i="123"/>
  <c r="M19" i="123"/>
  <c r="M17" i="123"/>
  <c r="M26" i="123"/>
  <c r="M50" i="123"/>
  <c r="N14" i="125"/>
  <c r="M15" i="123"/>
  <c r="M51" i="123"/>
  <c r="M32" i="37"/>
  <c r="M48" i="37"/>
  <c r="M22" i="123"/>
  <c r="M39" i="123"/>
  <c r="M43" i="123"/>
  <c r="M11" i="123"/>
  <c r="M33" i="123"/>
  <c r="M47" i="123"/>
  <c r="M52" i="123"/>
  <c r="M55" i="123"/>
  <c r="M29" i="123"/>
  <c r="M29" i="37"/>
  <c r="M35" i="123"/>
  <c r="M23" i="123"/>
  <c r="M12" i="123"/>
  <c r="M56" i="123"/>
  <c r="M25" i="123"/>
  <c r="M48" i="123"/>
  <c r="N6" i="125"/>
  <c r="M28" i="37"/>
  <c r="M30" i="123"/>
  <c r="M46" i="123"/>
  <c r="M54" i="123"/>
  <c r="N12" i="125"/>
  <c r="M26" i="37"/>
  <c r="M13" i="123"/>
  <c r="M6" i="123"/>
  <c r="M31" i="123"/>
  <c r="M14" i="123"/>
  <c r="M42" i="123"/>
  <c r="M16" i="123"/>
  <c r="M49" i="123"/>
  <c r="M45" i="123"/>
  <c r="M53" i="123"/>
  <c r="N18" i="125"/>
  <c r="M30" i="37"/>
  <c r="M32" i="123"/>
  <c r="M20" i="123"/>
  <c r="M31" i="37"/>
  <c r="M12" i="124"/>
  <c r="M27" i="37"/>
  <c r="M36" i="123"/>
  <c r="M18" i="123"/>
  <c r="M7" i="123"/>
  <c r="M24" i="123"/>
  <c r="M27" i="123"/>
  <c r="M21" i="123"/>
  <c r="M40" i="123"/>
  <c r="M28" i="123"/>
  <c r="M34" i="123"/>
  <c r="N8" i="125"/>
  <c r="N10" i="125"/>
  <c r="M20" i="124"/>
  <c r="N7" i="125"/>
  <c r="N13" i="125"/>
  <c r="M22" i="124"/>
  <c r="N11" i="125"/>
  <c r="N21" i="125"/>
  <c r="N19" i="125"/>
  <c r="N9" i="125"/>
  <c r="M20" i="37"/>
  <c r="M33" i="37"/>
  <c r="M40" i="37"/>
  <c r="M6" i="37"/>
  <c r="M11" i="37"/>
  <c r="M39" i="37"/>
  <c r="M22" i="37"/>
  <c r="M12" i="37"/>
  <c r="M41" i="37"/>
  <c r="M15" i="37"/>
  <c r="M38" i="37"/>
  <c r="M23" i="37"/>
  <c r="M34" i="37"/>
  <c r="M42" i="37"/>
  <c r="M36" i="37"/>
  <c r="M37" i="37"/>
  <c r="M21" i="37"/>
  <c r="M9" i="37"/>
  <c r="M35" i="37"/>
  <c r="M43" i="37"/>
  <c r="M10" i="37"/>
  <c r="M18" i="37"/>
  <c r="M16" i="37"/>
  <c r="M44" i="37"/>
  <c r="M45" i="37"/>
  <c r="M24" i="37"/>
  <c r="M13" i="37"/>
  <c r="M25" i="124"/>
  <c r="M8" i="124"/>
  <c r="M9" i="124"/>
  <c r="M6" i="124"/>
  <c r="M24" i="124"/>
  <c r="M7" i="124"/>
  <c r="M26" i="124"/>
  <c r="M15" i="124"/>
  <c r="M14" i="37"/>
  <c r="M19" i="124"/>
  <c r="M27" i="124"/>
  <c r="M14" i="124"/>
  <c r="M11" i="124"/>
  <c r="M13" i="124"/>
  <c r="M28" i="124"/>
  <c r="M16" i="124"/>
  <c r="M10" i="124"/>
  <c r="M18" i="124"/>
  <c r="M23" i="124"/>
  <c r="M21" i="124"/>
  <c r="M31" i="124"/>
  <c r="M17" i="124"/>
  <c r="G17" i="125" l="1"/>
  <c r="H17" i="125"/>
  <c r="L33" i="131"/>
  <c r="M33" i="131" s="1"/>
  <c r="A33" i="131"/>
  <c r="L32" i="131"/>
  <c r="M32" i="131" s="1"/>
  <c r="A32" i="131"/>
  <c r="L31" i="131"/>
  <c r="M31" i="131" s="1"/>
  <c r="A31" i="131"/>
  <c r="L30" i="131"/>
  <c r="M30" i="131" s="1"/>
  <c r="A30" i="131"/>
  <c r="L29" i="131"/>
  <c r="M29" i="131" s="1"/>
  <c r="A29" i="131"/>
  <c r="L28" i="131"/>
  <c r="M28" i="131" s="1"/>
  <c r="A28" i="131"/>
  <c r="L27" i="131"/>
  <c r="M27" i="131" s="1"/>
  <c r="A27" i="131"/>
  <c r="L26" i="131"/>
  <c r="M26" i="131" s="1"/>
  <c r="A26" i="131"/>
  <c r="L25" i="131"/>
  <c r="M25" i="131" s="1"/>
  <c r="A25" i="131"/>
  <c r="L24" i="131"/>
  <c r="M24" i="131" s="1"/>
  <c r="A24" i="131"/>
  <c r="L23" i="131"/>
  <c r="M23" i="131" s="1"/>
  <c r="L22" i="131"/>
  <c r="M22" i="131" s="1"/>
  <c r="A22" i="131"/>
  <c r="L21" i="131"/>
  <c r="M21" i="131" s="1"/>
  <c r="A21" i="131"/>
  <c r="L20" i="131"/>
  <c r="M20" i="131" s="1"/>
  <c r="A20" i="131"/>
  <c r="L19" i="131"/>
  <c r="M19" i="131" s="1"/>
  <c r="A19" i="131"/>
  <c r="L18" i="131"/>
  <c r="M18" i="131" s="1"/>
  <c r="A18" i="131"/>
  <c r="L17" i="131"/>
  <c r="M17" i="131" s="1"/>
  <c r="A17" i="131"/>
  <c r="L16" i="131"/>
  <c r="M16" i="131" s="1"/>
  <c r="A16" i="131"/>
  <c r="L15" i="131"/>
  <c r="M15" i="131" s="1"/>
  <c r="A15" i="131"/>
  <c r="L14" i="131"/>
  <c r="M14" i="131" s="1"/>
  <c r="A14" i="131"/>
  <c r="L13" i="131"/>
  <c r="M13" i="131" s="1"/>
  <c r="A13" i="131"/>
  <c r="L12" i="131"/>
  <c r="M12" i="131" s="1"/>
  <c r="A12" i="131"/>
  <c r="L11" i="131"/>
  <c r="M11" i="131" s="1"/>
  <c r="A11" i="131"/>
  <c r="L10" i="131"/>
  <c r="M10" i="131" s="1"/>
  <c r="A10" i="131"/>
  <c r="L9" i="131"/>
  <c r="M9" i="131" s="1"/>
  <c r="A9" i="131"/>
  <c r="L8" i="131"/>
  <c r="M8" i="131" s="1"/>
  <c r="A8" i="131"/>
  <c r="L7" i="131"/>
  <c r="M7" i="131" s="1"/>
  <c r="A7" i="131"/>
  <c r="L6" i="131"/>
  <c r="M6" i="131" s="1"/>
  <c r="A6" i="131"/>
  <c r="A2" i="131"/>
  <c r="L57" i="123" l="1"/>
  <c r="L30" i="37"/>
  <c r="L13" i="123"/>
  <c r="L23" i="123"/>
  <c r="L44" i="123"/>
  <c r="L16" i="123"/>
  <c r="L12" i="123"/>
  <c r="L17" i="123"/>
  <c r="L19" i="124"/>
  <c r="L47" i="37"/>
  <c r="L36" i="123"/>
  <c r="L11" i="123"/>
  <c r="L55" i="123"/>
  <c r="L20" i="124"/>
  <c r="L20" i="123"/>
  <c r="L41" i="123"/>
  <c r="G41" i="123" s="1"/>
  <c r="L43" i="123"/>
  <c r="L29" i="123"/>
  <c r="L31" i="123"/>
  <c r="L35" i="123"/>
  <c r="L26" i="123"/>
  <c r="L7" i="123"/>
  <c r="L45" i="123"/>
  <c r="L27" i="123"/>
  <c r="L53" i="123"/>
  <c r="L7" i="124"/>
  <c r="L26" i="37"/>
  <c r="L39" i="123"/>
  <c r="L15" i="124"/>
  <c r="L27" i="37"/>
  <c r="L51" i="123"/>
  <c r="L25" i="37"/>
  <c r="L28" i="37"/>
  <c r="L33" i="123"/>
  <c r="L52" i="123"/>
  <c r="L32" i="37"/>
  <c r="L32" i="123"/>
  <c r="L28" i="123"/>
  <c r="L46" i="123"/>
  <c r="L34" i="123"/>
  <c r="L54" i="123"/>
  <c r="L9" i="123"/>
  <c r="L47" i="123"/>
  <c r="L21" i="123"/>
  <c r="L18" i="124"/>
  <c r="L48" i="37"/>
  <c r="L29" i="37"/>
  <c r="L14" i="123"/>
  <c r="L42" i="123"/>
  <c r="L8" i="123"/>
  <c r="L19" i="123"/>
  <c r="L49" i="123"/>
  <c r="L56" i="123"/>
  <c r="L21" i="124"/>
  <c r="H21" i="124" s="1"/>
  <c r="L22" i="124"/>
  <c r="L31" i="37"/>
  <c r="L30" i="123"/>
  <c r="L40" i="123"/>
  <c r="L25" i="123"/>
  <c r="L18" i="123"/>
  <c r="L24" i="123"/>
  <c r="L48" i="123"/>
  <c r="L50" i="123"/>
  <c r="L7" i="37"/>
  <c r="L37" i="123"/>
  <c r="L38" i="123"/>
  <c r="L15" i="123"/>
  <c r="L10" i="123"/>
  <c r="L11" i="124"/>
  <c r="L22" i="123"/>
  <c r="M18" i="125"/>
  <c r="M7" i="125"/>
  <c r="M21" i="125"/>
  <c r="M11" i="125"/>
  <c r="M8" i="125"/>
  <c r="M13" i="125"/>
  <c r="M14" i="125"/>
  <c r="M10" i="125"/>
  <c r="M12" i="125"/>
  <c r="M19" i="125"/>
  <c r="M9" i="125"/>
  <c r="L6" i="123"/>
  <c r="M6" i="125"/>
  <c r="A1" i="131"/>
  <c r="L9" i="37"/>
  <c r="L43" i="37"/>
  <c r="L45" i="37"/>
  <c r="L10" i="37"/>
  <c r="L35" i="37"/>
  <c r="L11" i="37"/>
  <c r="L22" i="37"/>
  <c r="L41" i="37"/>
  <c r="L38" i="37"/>
  <c r="L8" i="37"/>
  <c r="L33" i="37"/>
  <c r="L18" i="37"/>
  <c r="L13" i="37"/>
  <c r="L12" i="37"/>
  <c r="L21" i="37"/>
  <c r="L14" i="37"/>
  <c r="L6" i="37"/>
  <c r="L39" i="37"/>
  <c r="L24" i="37"/>
  <c r="L20" i="37"/>
  <c r="L40" i="37"/>
  <c r="L16" i="37"/>
  <c r="L44" i="37"/>
  <c r="L34" i="37"/>
  <c r="L23" i="37"/>
  <c r="L17" i="37"/>
  <c r="L15" i="37"/>
  <c r="L46" i="37"/>
  <c r="L36" i="37"/>
  <c r="L37" i="37"/>
  <c r="L19" i="37"/>
  <c r="L42" i="37"/>
  <c r="L8" i="124"/>
  <c r="L16" i="124"/>
  <c r="L14" i="124"/>
  <c r="L26" i="124"/>
  <c r="L13" i="124"/>
  <c r="L6" i="124"/>
  <c r="L17" i="124"/>
  <c r="L9" i="124"/>
  <c r="L10" i="124"/>
  <c r="L12" i="124"/>
  <c r="L27" i="124"/>
  <c r="L23" i="124"/>
  <c r="L25" i="124"/>
  <c r="K31" i="124"/>
  <c r="K28" i="124"/>
  <c r="H28" i="124" s="1"/>
  <c r="K24" i="124"/>
  <c r="H24" i="124" s="1"/>
  <c r="G19" i="125" l="1"/>
  <c r="H19" i="125"/>
  <c r="G39" i="37"/>
  <c r="H39" i="37"/>
  <c r="G38" i="37"/>
  <c r="H38" i="37"/>
  <c r="G28" i="124"/>
  <c r="G37" i="37"/>
  <c r="H37" i="37"/>
  <c r="G16" i="125"/>
  <c r="H16" i="125"/>
  <c r="G36" i="37"/>
  <c r="H36" i="37"/>
  <c r="H30" i="37"/>
  <c r="G30" i="37"/>
  <c r="G27" i="37"/>
  <c r="H27" i="37"/>
  <c r="G15" i="125"/>
  <c r="H15" i="125"/>
  <c r="G28" i="37"/>
  <c r="H28" i="37"/>
  <c r="H47" i="37"/>
  <c r="G47" i="37"/>
  <c r="G48" i="37"/>
  <c r="H48" i="37"/>
  <c r="A2" i="128"/>
  <c r="A1" i="128" l="1"/>
  <c r="L28" i="114"/>
  <c r="A28" i="114"/>
  <c r="L27" i="114"/>
  <c r="A27" i="114"/>
  <c r="A26" i="114"/>
  <c r="A25" i="114"/>
  <c r="A24" i="114"/>
  <c r="A23" i="114"/>
  <c r="A22" i="114"/>
  <c r="A21" i="114"/>
  <c r="A20" i="114"/>
  <c r="A19" i="114"/>
  <c r="A18" i="114"/>
  <c r="A17" i="114"/>
  <c r="A15" i="114"/>
  <c r="A14" i="114"/>
  <c r="A13" i="114"/>
  <c r="A12" i="114"/>
  <c r="A11" i="114"/>
  <c r="A10" i="114"/>
  <c r="A7" i="114"/>
  <c r="A6" i="114"/>
  <c r="M5" i="114"/>
  <c r="A2" i="114"/>
  <c r="J32" i="123" l="1"/>
  <c r="G32" i="123" s="1"/>
  <c r="J28" i="123"/>
  <c r="G28" i="123" s="1"/>
  <c r="J15" i="123"/>
  <c r="G15" i="123" s="1"/>
  <c r="J46" i="123"/>
  <c r="G46" i="123" s="1"/>
  <c r="J20" i="123"/>
  <c r="G20" i="123" s="1"/>
  <c r="J34" i="123"/>
  <c r="J51" i="123"/>
  <c r="J54" i="123"/>
  <c r="J10" i="123"/>
  <c r="J40" i="123"/>
  <c r="G40" i="123" s="1"/>
  <c r="J23" i="123"/>
  <c r="G23" i="123" s="1"/>
  <c r="J42" i="123"/>
  <c r="J8" i="123"/>
  <c r="G8" i="123" s="1"/>
  <c r="J19" i="123"/>
  <c r="J49" i="123"/>
  <c r="G49" i="123" s="1"/>
  <c r="J56" i="123"/>
  <c r="G56" i="123" s="1"/>
  <c r="J36" i="123"/>
  <c r="G36" i="123" s="1"/>
  <c r="J26" i="123"/>
  <c r="G26" i="123" s="1"/>
  <c r="J18" i="123"/>
  <c r="J24" i="123"/>
  <c r="G24" i="123" s="1"/>
  <c r="J48" i="123"/>
  <c r="G48" i="123" s="1"/>
  <c r="J50" i="123"/>
  <c r="J21" i="123"/>
  <c r="G21" i="123" s="1"/>
  <c r="J38" i="123"/>
  <c r="J9" i="123"/>
  <c r="G9" i="123" s="1"/>
  <c r="J22" i="123"/>
  <c r="G22" i="123" s="1"/>
  <c r="J39" i="123"/>
  <c r="J43" i="123"/>
  <c r="J11" i="123"/>
  <c r="G11" i="123" s="1"/>
  <c r="J33" i="123"/>
  <c r="J47" i="123"/>
  <c r="J52" i="123"/>
  <c r="J55" i="123"/>
  <c r="G55" i="123" s="1"/>
  <c r="J29" i="123"/>
  <c r="G29" i="123" s="1"/>
  <c r="J14" i="123"/>
  <c r="G14" i="123" s="1"/>
  <c r="J44" i="123"/>
  <c r="G44" i="123" s="1"/>
  <c r="J16" i="123"/>
  <c r="G16" i="123" s="1"/>
  <c r="J12" i="123"/>
  <c r="G12" i="123" s="1"/>
  <c r="J17" i="123"/>
  <c r="J30" i="123"/>
  <c r="J25" i="123"/>
  <c r="J7" i="123"/>
  <c r="G7" i="123" s="1"/>
  <c r="J45" i="123"/>
  <c r="G45" i="123" s="1"/>
  <c r="J27" i="123"/>
  <c r="G27" i="123" s="1"/>
  <c r="J53" i="123"/>
  <c r="J35" i="123"/>
  <c r="G35" i="123" s="1"/>
  <c r="J14" i="125"/>
  <c r="J10" i="125"/>
  <c r="J21" i="125"/>
  <c r="J18" i="125"/>
  <c r="J8" i="125"/>
  <c r="J13" i="125"/>
  <c r="A1" i="114"/>
  <c r="J6" i="125"/>
  <c r="J6" i="123"/>
  <c r="G6" i="123" s="1"/>
  <c r="M16" i="114"/>
  <c r="J37" i="123" s="1"/>
  <c r="G37" i="123" s="1"/>
  <c r="M8" i="114"/>
  <c r="J18" i="124"/>
  <c r="J17" i="124"/>
  <c r="J26" i="124"/>
  <c r="J19" i="124"/>
  <c r="J15" i="124"/>
  <c r="J9" i="124"/>
  <c r="J13" i="124"/>
  <c r="J7" i="124"/>
  <c r="J20" i="124"/>
  <c r="J6" i="124"/>
  <c r="J16" i="124"/>
  <c r="J11" i="124"/>
  <c r="J12" i="124"/>
  <c r="J27" i="124"/>
  <c r="J23" i="124"/>
  <c r="J22" i="124"/>
  <c r="J25" i="124"/>
  <c r="M10" i="114"/>
  <c r="M17" i="114"/>
  <c r="M23" i="114"/>
  <c r="M25" i="114"/>
  <c r="M27" i="114"/>
  <c r="J9" i="125" s="1"/>
  <c r="M6" i="114"/>
  <c r="M9" i="114"/>
  <c r="M11" i="114"/>
  <c r="M13" i="114"/>
  <c r="M15" i="114"/>
  <c r="J31" i="123" s="1"/>
  <c r="M18" i="114"/>
  <c r="J14" i="124" s="1"/>
  <c r="M20" i="114"/>
  <c r="M24" i="114"/>
  <c r="J7" i="125" s="1"/>
  <c r="M26" i="114"/>
  <c r="J11" i="125" s="1"/>
  <c r="M28" i="114"/>
  <c r="J12" i="125" s="1"/>
  <c r="J34" i="37"/>
  <c r="J20" i="37"/>
  <c r="J39" i="37"/>
  <c r="J18" i="37"/>
  <c r="J13" i="37"/>
  <c r="J40" i="37"/>
  <c r="J12" i="37"/>
  <c r="J37" i="37"/>
  <c r="J43" i="37"/>
  <c r="J24" i="37"/>
  <c r="J45" i="37"/>
  <c r="J35" i="37"/>
  <c r="J10" i="37"/>
  <c r="J14" i="37"/>
  <c r="J33" i="37"/>
  <c r="J36" i="37"/>
  <c r="J41" i="37"/>
  <c r="J42" i="37"/>
  <c r="J23" i="37"/>
  <c r="J44" i="37"/>
  <c r="J38" i="37"/>
  <c r="J21" i="37"/>
  <c r="M19" i="114"/>
  <c r="J10" i="124" s="1"/>
  <c r="M12" i="114"/>
  <c r="J31" i="37" s="1"/>
  <c r="M21" i="114"/>
  <c r="M7" i="114"/>
  <c r="M22" i="114"/>
  <c r="M14" i="114"/>
  <c r="J8" i="124" s="1"/>
  <c r="G33" i="37" l="1"/>
  <c r="H33" i="37"/>
  <c r="G35" i="37"/>
  <c r="H35" i="37"/>
  <c r="H34" i="37"/>
  <c r="G34" i="37"/>
  <c r="G31" i="37"/>
  <c r="H31" i="37"/>
  <c r="H54" i="123"/>
  <c r="G52" i="123"/>
  <c r="H21" i="123"/>
  <c r="G38" i="123"/>
  <c r="H55" i="123"/>
  <c r="G54" i="123"/>
  <c r="H27" i="123"/>
  <c r="G17" i="123"/>
  <c r="H50" i="123"/>
  <c r="G47" i="123"/>
  <c r="H53" i="123"/>
  <c r="G50" i="123"/>
  <c r="H16" i="123"/>
  <c r="G19" i="123"/>
  <c r="H11" i="123"/>
  <c r="G53" i="123"/>
  <c r="H42" i="123"/>
  <c r="G31" i="123"/>
  <c r="H41" i="123"/>
  <c r="G30" i="123"/>
  <c r="H7" i="123"/>
  <c r="G51" i="123"/>
  <c r="H19" i="123"/>
  <c r="G33" i="123"/>
  <c r="H20" i="123"/>
  <c r="G34" i="123"/>
  <c r="H23" i="123"/>
  <c r="G43" i="123"/>
  <c r="H46" i="123"/>
  <c r="G42" i="123"/>
  <c r="H22" i="123"/>
  <c r="G39" i="123"/>
  <c r="H34" i="123"/>
  <c r="G18" i="123"/>
  <c r="H37" i="123"/>
  <c r="G25" i="123"/>
  <c r="H15" i="123"/>
  <c r="G10" i="123"/>
  <c r="H9" i="123"/>
  <c r="H6" i="123"/>
  <c r="H26" i="123"/>
  <c r="H51" i="123"/>
  <c r="H28" i="123"/>
  <c r="H35" i="123"/>
  <c r="H47" i="123"/>
  <c r="H36" i="123"/>
  <c r="H24" i="123"/>
  <c r="H49" i="123"/>
  <c r="H18" i="123"/>
  <c r="H33" i="123"/>
  <c r="H38" i="123"/>
  <c r="H40" i="123"/>
  <c r="H17" i="123"/>
  <c r="H8" i="123"/>
  <c r="H44" i="123"/>
  <c r="H39" i="123"/>
  <c r="H52" i="123"/>
  <c r="H48" i="123"/>
  <c r="H45" i="123"/>
  <c r="H56" i="123"/>
  <c r="H43" i="123"/>
  <c r="H29" i="123"/>
  <c r="H13" i="124"/>
  <c r="G13" i="124"/>
  <c r="H12" i="124"/>
  <c r="G12" i="124"/>
  <c r="H15" i="124"/>
  <c r="G15" i="124"/>
  <c r="H27" i="124"/>
  <c r="G27" i="124"/>
  <c r="H11" i="124"/>
  <c r="G11" i="124"/>
  <c r="H16" i="124"/>
  <c r="G16" i="124"/>
  <c r="H26" i="124"/>
  <c r="G26" i="124"/>
  <c r="H23" i="124"/>
  <c r="G23" i="124"/>
  <c r="H14" i="124"/>
  <c r="G14" i="124"/>
  <c r="H7" i="124"/>
  <c r="G7" i="124"/>
  <c r="G21" i="124"/>
  <c r="H17" i="124"/>
  <c r="G17" i="124"/>
  <c r="H19" i="124"/>
  <c r="G19" i="124"/>
  <c r="G24" i="124"/>
  <c r="H20" i="124"/>
  <c r="G20" i="124"/>
  <c r="H18" i="124"/>
  <c r="G18" i="124"/>
  <c r="H9" i="124"/>
  <c r="G9" i="124"/>
  <c r="H8" i="124"/>
  <c r="G8" i="124"/>
  <c r="H25" i="124"/>
  <c r="G25" i="124"/>
  <c r="H22" i="124"/>
  <c r="G22" i="124"/>
  <c r="H6" i="124"/>
  <c r="G6" i="124"/>
  <c r="G14" i="125"/>
  <c r="H14" i="125"/>
  <c r="H11" i="125"/>
  <c r="G11" i="125"/>
  <c r="H8" i="125"/>
  <c r="G8" i="125"/>
  <c r="G18" i="125"/>
  <c r="H18" i="125"/>
  <c r="G10" i="125"/>
  <c r="H10" i="125"/>
  <c r="G13" i="125"/>
  <c r="H13" i="125"/>
  <c r="G6" i="125"/>
  <c r="H6" i="125"/>
  <c r="H10" i="124"/>
  <c r="G10" i="124"/>
  <c r="H9" i="125"/>
  <c r="G9" i="125"/>
  <c r="H30" i="123"/>
  <c r="H10" i="123"/>
  <c r="H12" i="123"/>
  <c r="H32" i="123"/>
  <c r="H25" i="123"/>
  <c r="G12" i="125"/>
  <c r="H12" i="125"/>
  <c r="J13" i="123"/>
  <c r="G13" i="123" s="1"/>
  <c r="J6" i="37"/>
  <c r="J29" i="37"/>
  <c r="H45" i="37"/>
  <c r="G45" i="37"/>
  <c r="G7" i="125"/>
  <c r="H44" i="37"/>
  <c r="G44" i="37"/>
  <c r="G42" i="37"/>
  <c r="H42" i="37"/>
  <c r="G41" i="37"/>
  <c r="H41" i="37"/>
  <c r="H43" i="37"/>
  <c r="G43" i="37"/>
  <c r="G40" i="37"/>
  <c r="H40" i="37"/>
  <c r="H13" i="37"/>
  <c r="G13" i="37"/>
  <c r="G21" i="37"/>
  <c r="H21" i="37"/>
  <c r="G29" i="37" l="1"/>
  <c r="H29" i="37"/>
  <c r="G6" i="37"/>
  <c r="H6" i="37"/>
  <c r="H14" i="123"/>
  <c r="I26" i="124"/>
  <c r="I24" i="124"/>
  <c r="I12" i="124"/>
  <c r="I10" i="124"/>
  <c r="I28" i="124"/>
  <c r="I21" i="124"/>
  <c r="I23" i="124"/>
  <c r="I6" i="124"/>
  <c r="I15" i="124"/>
  <c r="I13" i="124"/>
  <c r="I19" i="124"/>
  <c r="I20" i="124"/>
  <c r="I18" i="124"/>
  <c r="I16" i="124"/>
  <c r="I25" i="124"/>
  <c r="I14" i="124"/>
  <c r="I17" i="124"/>
  <c r="I9" i="124"/>
  <c r="I7" i="124"/>
  <c r="I11" i="124"/>
  <c r="I22" i="124"/>
  <c r="I27" i="124"/>
  <c r="H31" i="123"/>
  <c r="H7" i="125"/>
  <c r="I15" i="125" s="1"/>
  <c r="H13" i="123"/>
  <c r="I24" i="123" s="1"/>
  <c r="I20" i="125" l="1"/>
  <c r="I16" i="125"/>
  <c r="I8" i="125"/>
  <c r="I10" i="125"/>
  <c r="I14" i="125"/>
  <c r="I19" i="125"/>
  <c r="I17" i="125"/>
  <c r="I9" i="125"/>
  <c r="I13" i="125"/>
  <c r="I6" i="125"/>
  <c r="I12" i="125"/>
  <c r="I18" i="125"/>
  <c r="I10" i="123"/>
  <c r="I7" i="125"/>
  <c r="I8" i="124"/>
  <c r="I47" i="123"/>
  <c r="I25" i="123"/>
  <c r="I42" i="123"/>
  <c r="I35" i="123"/>
  <c r="I13" i="123"/>
  <c r="I45" i="123"/>
  <c r="I7" i="123"/>
  <c r="I29" i="123"/>
  <c r="I34" i="123"/>
  <c r="I46" i="123"/>
  <c r="I51" i="123"/>
  <c r="I49" i="123"/>
  <c r="I41" i="123"/>
  <c r="I36" i="123"/>
  <c r="I15" i="123"/>
  <c r="I18" i="123"/>
  <c r="I32" i="123"/>
  <c r="I16" i="123"/>
  <c r="I56" i="123"/>
  <c r="I8" i="123"/>
  <c r="I31" i="123"/>
  <c r="I38" i="123"/>
  <c r="I9" i="123"/>
  <c r="I26" i="123"/>
  <c r="I6" i="123"/>
  <c r="I52" i="123"/>
  <c r="I44" i="123"/>
  <c r="I37" i="123"/>
  <c r="I55" i="123"/>
  <c r="I43" i="123"/>
  <c r="I53" i="123"/>
  <c r="I14" i="123"/>
  <c r="I21" i="123"/>
  <c r="I22" i="123"/>
  <c r="I19" i="123"/>
  <c r="I40" i="123"/>
  <c r="I39" i="123"/>
  <c r="I33" i="123"/>
  <c r="I28" i="123"/>
  <c r="I48" i="123"/>
  <c r="I30" i="123"/>
  <c r="I12" i="123"/>
  <c r="I17" i="123"/>
  <c r="I27" i="123"/>
  <c r="I23" i="123"/>
  <c r="I50" i="123"/>
  <c r="I20" i="123"/>
  <c r="I54" i="123"/>
  <c r="J22" i="37" l="1"/>
  <c r="J15" i="37"/>
  <c r="J16" i="37"/>
  <c r="J9" i="37"/>
  <c r="J11" i="37"/>
  <c r="J17" i="37"/>
  <c r="J8" i="37"/>
  <c r="J25" i="37"/>
  <c r="J19" i="37"/>
  <c r="J26" i="37"/>
  <c r="J7" i="37"/>
  <c r="J46" i="37"/>
  <c r="J32" i="37"/>
  <c r="M8" i="37"/>
  <c r="M19" i="37"/>
  <c r="M46" i="37"/>
  <c r="M17" i="37"/>
  <c r="M7" i="37"/>
  <c r="G11" i="37" l="1"/>
  <c r="H11" i="37"/>
  <c r="G8" i="37"/>
  <c r="H8" i="37"/>
  <c r="G9" i="37"/>
  <c r="H9" i="37"/>
  <c r="G25" i="37"/>
  <c r="H25" i="37"/>
  <c r="G17" i="37"/>
  <c r="H17" i="37"/>
  <c r="H32" i="37"/>
  <c r="G32" i="37"/>
  <c r="G7" i="37"/>
  <c r="H7" i="37"/>
  <c r="H16" i="37"/>
  <c r="G16" i="37"/>
  <c r="G26" i="37"/>
  <c r="H26" i="37"/>
  <c r="H15" i="37"/>
  <c r="G15" i="37"/>
  <c r="H14" i="37"/>
  <c r="G14" i="37"/>
  <c r="H46" i="37"/>
  <c r="G46" i="37"/>
  <c r="H18" i="37"/>
  <c r="G18" i="37"/>
  <c r="G19" i="37"/>
  <c r="H19" i="37"/>
  <c r="G24" i="37"/>
  <c r="H24" i="37"/>
  <c r="H10" i="37"/>
  <c r="G12" i="37"/>
  <c r="H12" i="37"/>
  <c r="G22" i="37"/>
  <c r="H22" i="37"/>
  <c r="G23" i="37"/>
  <c r="H23" i="37"/>
  <c r="G20" i="37"/>
  <c r="H20" i="37"/>
  <c r="G10" i="37"/>
  <c r="I24" i="37" l="1"/>
  <c r="I23" i="37"/>
  <c r="I19" i="37"/>
  <c r="I12" i="37"/>
  <c r="I18" i="37"/>
  <c r="I22" i="37"/>
  <c r="I20" i="37"/>
  <c r="I14" i="37"/>
  <c r="I6" i="37"/>
  <c r="I28" i="37"/>
  <c r="I16" i="37"/>
  <c r="I26" i="37"/>
  <c r="I7" i="37"/>
  <c r="I15" i="37"/>
  <c r="I34" i="37"/>
  <c r="I8" i="37"/>
  <c r="I30" i="37"/>
  <c r="I33" i="37"/>
  <c r="I29" i="37"/>
  <c r="I25" i="37"/>
  <c r="I31" i="37"/>
  <c r="I27" i="37"/>
  <c r="I17" i="37"/>
  <c r="I32" i="37"/>
  <c r="I21" i="37"/>
  <c r="I13" i="37"/>
</calcChain>
</file>

<file path=xl/sharedStrings.xml><?xml version="1.0" encoding="utf-8"?>
<sst xmlns="http://schemas.openxmlformats.org/spreadsheetml/2006/main" count="1290" uniqueCount="530">
  <si>
    <t xml:space="preserve">Current </t>
  </si>
  <si>
    <t>Nomination</t>
  </si>
  <si>
    <t>Age</t>
  </si>
  <si>
    <t xml:space="preserve">Total </t>
  </si>
  <si>
    <t xml:space="preserve"> Rider</t>
  </si>
  <si>
    <t xml:space="preserve">Horse </t>
  </si>
  <si>
    <t>Date</t>
  </si>
  <si>
    <t>Points</t>
  </si>
  <si>
    <t>Placing</t>
  </si>
  <si>
    <t>Pony Club</t>
  </si>
  <si>
    <t>Place</t>
  </si>
  <si>
    <t>Event Name:</t>
  </si>
  <si>
    <t>Event Date:</t>
  </si>
  <si>
    <t>Level</t>
  </si>
  <si>
    <t>Riders Name</t>
  </si>
  <si>
    <t>Horses Name</t>
  </si>
  <si>
    <t>Auto Points</t>
  </si>
  <si>
    <t xml:space="preserve"> If collected</t>
  </si>
  <si>
    <t>Riders Club</t>
  </si>
  <si>
    <t/>
  </si>
  <si>
    <t>Placings</t>
  </si>
  <si>
    <t>Final</t>
  </si>
  <si>
    <t>Regional Bonus Points</t>
  </si>
  <si>
    <t>PLEASE INCLUDE ALL RESULTS (not just top 6 places)</t>
  </si>
  <si>
    <t>Region 1, 2 or 3 Refer to the RBPS Tab</t>
  </si>
  <si>
    <t>Auto CONCAT</t>
  </si>
  <si>
    <t>PC ID</t>
  </si>
  <si>
    <t>Which Region is your Club?</t>
  </si>
  <si>
    <t>#E</t>
  </si>
  <si>
    <t>Busselton Horse &amp; Pony Club</t>
  </si>
  <si>
    <t>Capel Horse &amp; Pony Club</t>
  </si>
  <si>
    <t>Warren Pony Club</t>
  </si>
  <si>
    <t>Walkaway Pony Club</t>
  </si>
  <si>
    <t>Wagin Riding &amp; Pony Club</t>
  </si>
  <si>
    <t>Wooroloo Horse &amp; Pony Club</t>
  </si>
  <si>
    <t>Spalding Horse &amp; Pony Club</t>
  </si>
  <si>
    <t>Woodridge Horse &amp; Pony Club</t>
  </si>
  <si>
    <t>Moonyoonooka Horse &amp; Pony Club</t>
  </si>
  <si>
    <t>York Pony Club</t>
  </si>
  <si>
    <t>Wanneroo Horse &amp; Pony Club</t>
  </si>
  <si>
    <t>Mingenew Horse and Pony Club</t>
  </si>
  <si>
    <t>Mayanup Horse &amp; Pony Club</t>
  </si>
  <si>
    <t>Wallangarra Riding &amp; Pony Club</t>
  </si>
  <si>
    <t>Margaret River Horse &amp; Pony Club</t>
  </si>
  <si>
    <t>Mt Bakewell Horse &amp; Pony Club</t>
  </si>
  <si>
    <t>Swan Valley Horse &amp; Pony Club Inc.</t>
  </si>
  <si>
    <t>Kojonup Pony Club</t>
  </si>
  <si>
    <t>King River Pony Club</t>
  </si>
  <si>
    <t>Serpentine Horse &amp; Pony Club</t>
  </si>
  <si>
    <t>Katanning &amp; Districts Pony Club</t>
  </si>
  <si>
    <t>Kellerberrin Riding &amp; Pony Club</t>
  </si>
  <si>
    <t>Riverside Park Pony Club</t>
  </si>
  <si>
    <t>Karratha &amp; King Bay Horse &amp; Pony Club</t>
  </si>
  <si>
    <t>Dryandra Pony Club</t>
  </si>
  <si>
    <t>Peel Metropolitan Horse &amp; Pony Club</t>
  </si>
  <si>
    <t>Collie Horse &amp; Pony Club</t>
  </si>
  <si>
    <t>Horsemen’s Pony Club</t>
  </si>
  <si>
    <t>Denmark Pony Club</t>
  </si>
  <si>
    <t>Central Midlands Riding &amp; Pony Club</t>
  </si>
  <si>
    <t>Gosnells Riding &amp; Pony Club</t>
  </si>
  <si>
    <t>Carnarvon Horse &amp; Pony Club</t>
  </si>
  <si>
    <t>Gidgegannup Horse &amp; Pony Club</t>
  </si>
  <si>
    <t>Bruce Rock Pony Club</t>
  </si>
  <si>
    <t>Eastern Hills Horse &amp; Pony Club</t>
  </si>
  <si>
    <t>Bonnie Rock Horse &amp; Pony Club</t>
  </si>
  <si>
    <t>Blackwood Horse &amp; Pony Club</t>
  </si>
  <si>
    <t>Beverley Horse &amp; Pony Club</t>
  </si>
  <si>
    <t>Darling Range Horse &amp; Pony Club</t>
  </si>
  <si>
    <t>Albany Pony Club</t>
  </si>
  <si>
    <t>Avon Valley Showjumping &amp; Pony Club</t>
  </si>
  <si>
    <t>Eligible for 2 Bonus Points</t>
  </si>
  <si>
    <t>Eligible for 1 Bonus Point</t>
  </si>
  <si>
    <t>Not Eligible for Bonus Points</t>
  </si>
  <si>
    <t>Clubs 245+km from Perth</t>
  </si>
  <si>
    <t>Clubs 95km to 244km from Perth</t>
  </si>
  <si>
    <t>Clubs within 94km of Perth</t>
  </si>
  <si>
    <t>REGION 3</t>
  </si>
  <si>
    <t>REGION 2</t>
  </si>
  <si>
    <t>REGION 1</t>
  </si>
  <si>
    <t>REGIONAL BONUS POINTS SCHEME</t>
  </si>
  <si>
    <t xml:space="preserve">36.	The NEW Regional Bonus Points Scheme is being introduced in 2021.
1.	The bonus points have been introduced to promote attendance at regional competitions to assist with numbers.
2.	The bonus points will be applied across all 5 Leaderboards.
3.	All riders who attend these competitions are eligible for the bonus points.
4.	Regional Bonus Points will be added to each rider’s score as per the break down below: </t>
  </si>
  <si>
    <t>OGrove Horse &amp; Pony Club</t>
  </si>
  <si>
    <t>Dard Horse &amp; Pony Club</t>
  </si>
  <si>
    <t>Bun Horse &amp; Pony Club</t>
  </si>
  <si>
    <t>Bald Equestrian &amp; Pony Club Inc.</t>
  </si>
  <si>
    <t>LF Pony Club</t>
  </si>
  <si>
    <t>Darl Pony Club</t>
  </si>
  <si>
    <t>Walton Riding &amp; Pony Club</t>
  </si>
  <si>
    <t>KalDistrict Pony Club Inc.</t>
  </si>
  <si>
    <t>#</t>
  </si>
  <si>
    <t>Events</t>
  </si>
  <si>
    <t>Rid.</t>
  </si>
  <si>
    <t>Rider</t>
  </si>
  <si>
    <t>Horses</t>
  </si>
  <si>
    <t>Final Score</t>
  </si>
  <si>
    <t>Murrry Horse &amp; Pony Club</t>
  </si>
  <si>
    <t>45</t>
  </si>
  <si>
    <t>South Midlands</t>
  </si>
  <si>
    <t>Wellington Pony Club</t>
  </si>
  <si>
    <t>Mortlock</t>
  </si>
  <si>
    <t>West Plantagenet</t>
  </si>
  <si>
    <t>Esperance</t>
  </si>
  <si>
    <t>65</t>
  </si>
  <si>
    <t>80</t>
  </si>
  <si>
    <t>95</t>
  </si>
  <si>
    <t>Tetrathlon LB</t>
  </si>
  <si>
    <t>Tet Pony Club</t>
  </si>
  <si>
    <t>60 - 75</t>
  </si>
  <si>
    <t>80 - 85</t>
  </si>
  <si>
    <t>90 - 105</t>
  </si>
  <si>
    <t>45-55 8-24</t>
  </si>
  <si>
    <t>60-75 2-24</t>
  </si>
  <si>
    <t>80-85 10-24</t>
  </si>
  <si>
    <t>90-105 12-24</t>
  </si>
  <si>
    <t>45 - 55</t>
  </si>
  <si>
    <t>DOUBLE CHAMPS POINTS</t>
  </si>
  <si>
    <t>75</t>
  </si>
  <si>
    <t>State Tetrathlon Championships</t>
  </si>
  <si>
    <t>SERPENTINE TETRATHLON</t>
  </si>
  <si>
    <t>MORTLOCK PONY CLUB TETRATHLON</t>
  </si>
  <si>
    <t>SER</t>
  </si>
  <si>
    <t>MOR</t>
  </si>
  <si>
    <t>Charlotte Miller</t>
  </si>
  <si>
    <t>Emmi Kneale</t>
  </si>
  <si>
    <t>Carly Ballantyne</t>
  </si>
  <si>
    <t xml:space="preserve">Wallangarra </t>
  </si>
  <si>
    <t>Beverley</t>
  </si>
  <si>
    <t>Wallangarra</t>
  </si>
  <si>
    <t>Kate Banner</t>
  </si>
  <si>
    <t>Jessica Maxwell</t>
  </si>
  <si>
    <t>Nell Howorth</t>
  </si>
  <si>
    <t>Claire George</t>
  </si>
  <si>
    <t>Gidgegannup</t>
  </si>
  <si>
    <t xml:space="preserve">Beverley </t>
  </si>
  <si>
    <t>The Brass Bear</t>
  </si>
  <si>
    <t>Bailey</t>
  </si>
  <si>
    <t>Shadylane Late Edition</t>
  </si>
  <si>
    <t>Caitlin Worth</t>
  </si>
  <si>
    <t>Hayley Dagnall</t>
  </si>
  <si>
    <t>Emma Wiese</t>
  </si>
  <si>
    <t>Lauren Bassola</t>
  </si>
  <si>
    <t>Valentino Man</t>
  </si>
  <si>
    <t>Isabelle Cox</t>
  </si>
  <si>
    <t>Emily Maxwell</t>
  </si>
  <si>
    <t>Bill Wiese</t>
  </si>
  <si>
    <t>Dan Wiese</t>
  </si>
  <si>
    <t>Dryandra</t>
  </si>
  <si>
    <t>Counter Offer</t>
  </si>
  <si>
    <t>Duty Calls</t>
  </si>
  <si>
    <t>Hello Hero</t>
  </si>
  <si>
    <t>Three Votes</t>
  </si>
  <si>
    <t>Karlinda Gus</t>
  </si>
  <si>
    <t>Clare Downs Lil Bita Jazz</t>
  </si>
  <si>
    <t>Eastern Hills</t>
  </si>
  <si>
    <t>Judaroo Encore</t>
  </si>
  <si>
    <t>Peel</t>
  </si>
  <si>
    <t>Ellie Steele</t>
  </si>
  <si>
    <t>Jasmine Hodkinson</t>
  </si>
  <si>
    <t>Tahnee Jones</t>
  </si>
  <si>
    <t>Adelle Hoddy</t>
  </si>
  <si>
    <t>Penrhys Special Edition</t>
  </si>
  <si>
    <t>Marni Bercene</t>
  </si>
  <si>
    <t>Zara Officer</t>
  </si>
  <si>
    <t>Brydie Sutcliffe</t>
  </si>
  <si>
    <t>Lyla Bicknell</t>
  </si>
  <si>
    <t>Zoey Mateljan</t>
  </si>
  <si>
    <t>Riley Hodkinson</t>
  </si>
  <si>
    <t>Stella Brown</t>
  </si>
  <si>
    <t>Madison Taylor</t>
  </si>
  <si>
    <t>Marglyn Bien Cruisin</t>
  </si>
  <si>
    <t>Eva Anning</t>
  </si>
  <si>
    <t>Kadee Taylor</t>
  </si>
  <si>
    <t>Mapinduzi Viipuri</t>
  </si>
  <si>
    <t>Ebonie Richardson</t>
  </si>
  <si>
    <t>Megan Watson</t>
  </si>
  <si>
    <t>Lila Seberry</t>
  </si>
  <si>
    <t>Campbell Black</t>
  </si>
  <si>
    <t>Missy</t>
  </si>
  <si>
    <t>Ava Tinsley</t>
  </si>
  <si>
    <t>Tyalla Oriole</t>
  </si>
  <si>
    <t>Zoe Vernon</t>
  </si>
  <si>
    <t>Swan Valley</t>
  </si>
  <si>
    <t>Isabel Vernon</t>
  </si>
  <si>
    <t>London</t>
  </si>
  <si>
    <t>Josh Heffernan</t>
  </si>
  <si>
    <t>Lewis Hudson</t>
  </si>
  <si>
    <t>Wooroloo</t>
  </si>
  <si>
    <t>Gabby Wells</t>
  </si>
  <si>
    <t>Balmax</t>
  </si>
  <si>
    <t>Ruth Elsegood</t>
  </si>
  <si>
    <t>Coxy</t>
  </si>
  <si>
    <t>Tatum Hand</t>
  </si>
  <si>
    <t>Hailey Snyman</t>
  </si>
  <si>
    <t>Current Club</t>
  </si>
  <si>
    <t>Joshua Heffernan</t>
  </si>
  <si>
    <t>Zia Park Be My Buddy</t>
  </si>
  <si>
    <t>Rachel Staniforth-Smith</t>
  </si>
  <si>
    <t>Lara Slinger</t>
  </si>
  <si>
    <t>Josephine Anning</t>
  </si>
  <si>
    <t>Brayside Sensation</t>
  </si>
  <si>
    <t>Crumpet</t>
  </si>
  <si>
    <t>Lani Herold</t>
  </si>
  <si>
    <t>Elle</t>
  </si>
  <si>
    <t>BEV</t>
  </si>
  <si>
    <t>SC23</t>
  </si>
  <si>
    <t>BeverleyTetrathlon</t>
  </si>
  <si>
    <t>19-20 Nov 22</t>
  </si>
  <si>
    <t>4-5 Feb 2023</t>
  </si>
  <si>
    <t>25-26 March 23</t>
  </si>
  <si>
    <t xml:space="preserve">Busselton </t>
  </si>
  <si>
    <t>Over The Rainbow</t>
  </si>
  <si>
    <t>Rory</t>
  </si>
  <si>
    <t>Zoe Day</t>
  </si>
  <si>
    <t>Seren Esposito</t>
  </si>
  <si>
    <t>Ava Bowles</t>
  </si>
  <si>
    <t>Sienna Owen</t>
  </si>
  <si>
    <t>Lahnee Pozzebon</t>
  </si>
  <si>
    <t>Tegan Hughes</t>
  </si>
  <si>
    <t>Madison Kain</t>
  </si>
  <si>
    <t>Tameaka Smith</t>
  </si>
  <si>
    <t>Dardanup</t>
  </si>
  <si>
    <t xml:space="preserve">Dardanup </t>
  </si>
  <si>
    <t>Georgina Clarke</t>
  </si>
  <si>
    <t>Evie James</t>
  </si>
  <si>
    <t>Thornepark Songbird</t>
  </si>
  <si>
    <t>Biara Flyer</t>
  </si>
  <si>
    <t>Melissa Jones</t>
  </si>
  <si>
    <t>Ritualistic</t>
  </si>
  <si>
    <t>Bonnie Rock HPC</t>
  </si>
  <si>
    <t>Maddison Taylor</t>
  </si>
  <si>
    <t>Sullivam Swift</t>
  </si>
  <si>
    <t>Esperence</t>
  </si>
  <si>
    <t>Sophie Waymouth</t>
  </si>
  <si>
    <t>Indiana Tkachenko-Byng</t>
  </si>
  <si>
    <t>Ruby Brajkovich</t>
  </si>
  <si>
    <t>Kate Berzins</t>
  </si>
  <si>
    <t>Ruby Bruce-Mcginn</t>
  </si>
  <si>
    <t>Ella Macgregor</t>
  </si>
  <si>
    <t>Mya Dorricott</t>
  </si>
  <si>
    <t>Willow Bennett</t>
  </si>
  <si>
    <t>Bryceana Wildest Dreams</t>
  </si>
  <si>
    <t>Abby Green</t>
  </si>
  <si>
    <t>Brooke Bishop</t>
  </si>
  <si>
    <t>Addison Moir</t>
  </si>
  <si>
    <t>Felicity Ericsson</t>
  </si>
  <si>
    <t>Kiara Fitze</t>
  </si>
  <si>
    <t>Sarah Hatch</t>
  </si>
  <si>
    <t>Olivia Hawkins</t>
  </si>
  <si>
    <t>Rachelle Brown</t>
  </si>
  <si>
    <t>Ryan Frantom</t>
  </si>
  <si>
    <t>Olivia Bassola</t>
  </si>
  <si>
    <t>Lottie Dowling</t>
  </si>
  <si>
    <t>Meg Fowler</t>
  </si>
  <si>
    <t>Ava Debrito</t>
  </si>
  <si>
    <t>Annalyce Page</t>
  </si>
  <si>
    <t>Lily Spencer</t>
  </si>
  <si>
    <t>Tzuriya Fitze</t>
  </si>
  <si>
    <t>Sophie Tennant</t>
  </si>
  <si>
    <t>Charlee Crispin</t>
  </si>
  <si>
    <t>Sara Scott</t>
  </si>
  <si>
    <t>Aleska Wearne</t>
  </si>
  <si>
    <t>Ruby Neame-Luty</t>
  </si>
  <si>
    <t>Olivia Lindo</t>
  </si>
  <si>
    <t>Molly Hill</t>
  </si>
  <si>
    <t>Taiah Curtis</t>
  </si>
  <si>
    <t>Willow Hawkins</t>
  </si>
  <si>
    <t>Sophie Debrito</t>
  </si>
  <si>
    <t>Ivy Colebrook</t>
  </si>
  <si>
    <t>Indi Smith</t>
  </si>
  <si>
    <t>Abigail Hill</t>
  </si>
  <si>
    <t>Tracey Jooste</t>
  </si>
  <si>
    <t>Zarli Curtis</t>
  </si>
  <si>
    <t>Koa Doyle</t>
  </si>
  <si>
    <t>Isla George</t>
  </si>
  <si>
    <t>Isla Hamersley</t>
  </si>
  <si>
    <t>Avery Ballantyne</t>
  </si>
  <si>
    <t>Alice Colebrook</t>
  </si>
  <si>
    <t>Elaria Atheis</t>
  </si>
  <si>
    <t>Ava Stephens</t>
  </si>
  <si>
    <t>Sienna Balinski</t>
  </si>
  <si>
    <t>Emma Bennett</t>
  </si>
  <si>
    <t>Harpa Byrne</t>
  </si>
  <si>
    <t>Sienna Chester</t>
  </si>
  <si>
    <t>Kate Watkins</t>
  </si>
  <si>
    <t>Indy Brajkovich</t>
  </si>
  <si>
    <t>Jasmine Fisher</t>
  </si>
  <si>
    <t>Jenaveve Page</t>
  </si>
  <si>
    <t>Olivia Zencich</t>
  </si>
  <si>
    <t>Amelia Speed</t>
  </si>
  <si>
    <t>Charlize Tyler</t>
  </si>
  <si>
    <t>Annabelle Mccormack</t>
  </si>
  <si>
    <t>Kady Middlecoat</t>
  </si>
  <si>
    <t>Ruby Douglas</t>
  </si>
  <si>
    <t>Indianna Hirst</t>
  </si>
  <si>
    <t>Jace Budd-Doyle</t>
  </si>
  <si>
    <t>Annabel Creek</t>
  </si>
  <si>
    <t>Sophie Appleby</t>
  </si>
  <si>
    <t>Emily Sweetman</t>
  </si>
  <si>
    <t>Hadlee Baldacchino</t>
  </si>
  <si>
    <t>95-105</t>
  </si>
  <si>
    <t>Georgia Goss</t>
  </si>
  <si>
    <t>Fingers Crossed</t>
  </si>
  <si>
    <t>Mackenzie Thomas</t>
  </si>
  <si>
    <t>Born Blue</t>
  </si>
  <si>
    <t>Willow</t>
  </si>
  <si>
    <t>Wandiera Special Addition</t>
  </si>
  <si>
    <t>Joshua Duncan</t>
  </si>
  <si>
    <t>Cade Smith</t>
  </si>
  <si>
    <t xml:space="preserve">Quidam Runaku </t>
  </si>
  <si>
    <t>Fefe</t>
  </si>
  <si>
    <t>Tayla</t>
  </si>
  <si>
    <t>Florence Wilson</t>
  </si>
  <si>
    <t>Sarah Mladenovic</t>
  </si>
  <si>
    <t xml:space="preserve">Esperance </t>
  </si>
  <si>
    <t xml:space="preserve">Moonyoonooka </t>
  </si>
  <si>
    <t xml:space="preserve">Peel  </t>
  </si>
  <si>
    <t>Albany</t>
  </si>
  <si>
    <t>Serpentine</t>
  </si>
  <si>
    <t xml:space="preserve">King River </t>
  </si>
  <si>
    <t>Wellington District</t>
  </si>
  <si>
    <t xml:space="preserve">Baldivis </t>
  </si>
  <si>
    <t xml:space="preserve">Murray </t>
  </si>
  <si>
    <t xml:space="preserve">Wanneroo </t>
  </si>
  <si>
    <t xml:space="preserve">Capel </t>
  </si>
  <si>
    <t xml:space="preserve">Orange Grove </t>
  </si>
  <si>
    <t xml:space="preserve">Horsemens </t>
  </si>
  <si>
    <t>11-12 Feb 2023</t>
  </si>
  <si>
    <t>105</t>
  </si>
  <si>
    <t>2023 TETRATHLON LEADERBOARD</t>
  </si>
  <si>
    <t>85</t>
  </si>
  <si>
    <t>60</t>
  </si>
  <si>
    <t>Raffie</t>
  </si>
  <si>
    <t>Keiley Van Der Graaf</t>
  </si>
  <si>
    <t>Peppa Mint</t>
  </si>
  <si>
    <t>Zac Attack</t>
  </si>
  <si>
    <t>Mr Teddy Bear</t>
  </si>
  <si>
    <t>Katannah Chardonnay</t>
  </si>
  <si>
    <t>Opal</t>
  </si>
  <si>
    <t>Maisie Stephenson</t>
  </si>
  <si>
    <t>Kirralea Showman</t>
  </si>
  <si>
    <t>Lieve Ludgate</t>
  </si>
  <si>
    <t>Eddie</t>
  </si>
  <si>
    <t>Judaroo Love Me Do</t>
  </si>
  <si>
    <t>Salt River Twilight</t>
  </si>
  <si>
    <t>Level Up</t>
  </si>
  <si>
    <t>Tank</t>
  </si>
  <si>
    <t>10-11 Jun 2023</t>
  </si>
  <si>
    <t>SWAN VALLEY TETRATHLON</t>
  </si>
  <si>
    <t>SWA</t>
  </si>
  <si>
    <t>Kazwood Park Love Always</t>
  </si>
  <si>
    <t>Rainbow</t>
  </si>
  <si>
    <t>Secret Valley Rockstar</t>
  </si>
  <si>
    <t>Brooklyn Park Simplify</t>
  </si>
  <si>
    <t>Richard</t>
  </si>
  <si>
    <t>Paddy</t>
  </si>
  <si>
    <t>Squirt</t>
  </si>
  <si>
    <t>Penley Marco Polo</t>
  </si>
  <si>
    <t>Grand Grigio</t>
  </si>
  <si>
    <t>Bevanlee Banter</t>
  </si>
  <si>
    <t>Limehill Royal Jester</t>
  </si>
  <si>
    <t>Grantulla Bedwyr</t>
  </si>
  <si>
    <t>Rowen Bee Gee</t>
  </si>
  <si>
    <t>Sylvania Surprise</t>
  </si>
  <si>
    <t>Layney</t>
  </si>
  <si>
    <t>Charissma Accolade</t>
  </si>
  <si>
    <t>Ragnar Lothbrok</t>
  </si>
  <si>
    <t>Glen Hardy Omega Cloud</t>
  </si>
  <si>
    <t>Miss Miracle</t>
  </si>
  <si>
    <t>Judaroo Hugo Boss</t>
  </si>
  <si>
    <t>Ekolee Crystal Fire</t>
  </si>
  <si>
    <t>Gko Arpeggio</t>
  </si>
  <si>
    <t>Image Of Pilatus</t>
  </si>
  <si>
    <t>Matilda</t>
  </si>
  <si>
    <t>Bilden Park Coachella</t>
  </si>
  <si>
    <t>Parkiarrup Edward</t>
  </si>
  <si>
    <t>Parkiarrup Puzzle</t>
  </si>
  <si>
    <t xml:space="preserve">Serpentine horse and pony club </t>
  </si>
  <si>
    <t>Rachel Staniforth-Smith-Smith</t>
  </si>
  <si>
    <t>Horsemens HPC</t>
  </si>
  <si>
    <t>Belview Windsong</t>
  </si>
  <si>
    <t xml:space="preserve">Serpentine Horse and Pony Club </t>
  </si>
  <si>
    <t>Taxi</t>
  </si>
  <si>
    <t>Capel Horse and Pony Club</t>
  </si>
  <si>
    <t>Brianna Sheriff</t>
  </si>
  <si>
    <t>Ace Of Hearts</t>
  </si>
  <si>
    <t xml:space="preserve">Baldivis Horse and Pony Club </t>
  </si>
  <si>
    <t>Wallangarra Riding and Pony Club</t>
  </si>
  <si>
    <t>Lady Penelope</t>
  </si>
  <si>
    <t>Wanneroo Horse and Pony Club</t>
  </si>
  <si>
    <t>Serpentine Horse and Pony Club</t>
  </si>
  <si>
    <t>Kings Town Maggie Mai</t>
  </si>
  <si>
    <t>South Midlands Pony Club</t>
  </si>
  <si>
    <t>Chiara Thomas</t>
  </si>
  <si>
    <t>Maddi</t>
  </si>
  <si>
    <t xml:space="preserve">Wallangara </t>
  </si>
  <si>
    <t>Lilly Harney</t>
  </si>
  <si>
    <t>Beckworth Rising Casanova</t>
  </si>
  <si>
    <t>Gordon Park Smarty Pants</t>
  </si>
  <si>
    <t>OGHPC</t>
  </si>
  <si>
    <t>Beelo Bi Golden Girl</t>
  </si>
  <si>
    <t>Peel Metropolitan Horse &amp;amp;amp; Pony Club</t>
  </si>
  <si>
    <t>Katie Hallyburton</t>
  </si>
  <si>
    <t>Simba (Asharley Born Ultimatum)</t>
  </si>
  <si>
    <t>Linaeve Kelly</t>
  </si>
  <si>
    <t>Berrymore Delight</t>
  </si>
  <si>
    <t>South midlands pony club</t>
  </si>
  <si>
    <t>Bonnie</t>
  </si>
  <si>
    <t xml:space="preserve">Serpentine </t>
  </si>
  <si>
    <t>Bamborough Lady Caroline</t>
  </si>
  <si>
    <t>Horsemens</t>
  </si>
  <si>
    <t>James Webster</t>
  </si>
  <si>
    <t>Penrhys Archdeacon</t>
  </si>
  <si>
    <t>Log Fence Pony Club</t>
  </si>
  <si>
    <t>Cosmo</t>
  </si>
  <si>
    <t xml:space="preserve">Serpentine HPC </t>
  </si>
  <si>
    <t>Caitlin Whiteman</t>
  </si>
  <si>
    <t>Pennyroyal Tea</t>
  </si>
  <si>
    <t>Murray</t>
  </si>
  <si>
    <t>Bertie De Luxe</t>
  </si>
  <si>
    <t>Orange Grove horse and Pony Club</t>
  </si>
  <si>
    <t>Mortlock Pony Club</t>
  </si>
  <si>
    <t>Pc Sonic</t>
  </si>
  <si>
    <t>Orange Grove Pony Club</t>
  </si>
  <si>
    <t>Beelo-Bi Thorpedo</t>
  </si>
  <si>
    <t xml:space="preserve">Albany Pony Club </t>
  </si>
  <si>
    <t>Majestic Hunter</t>
  </si>
  <si>
    <t>Four Needed Nz</t>
  </si>
  <si>
    <t xml:space="preserve">Orange Grove Horse and Pony club </t>
  </si>
  <si>
    <t>Murray HPC</t>
  </si>
  <si>
    <t>Salisbury Magic Affair</t>
  </si>
  <si>
    <t>Wanneroo horse and pony club</t>
  </si>
  <si>
    <t>Nicole Fisher</t>
  </si>
  <si>
    <t>Cavaller Of Camelot</t>
  </si>
  <si>
    <t>Glen Hardey Omega Cloud</t>
  </si>
  <si>
    <t xml:space="preserve">Dardanup Horse and Pony Club </t>
  </si>
  <si>
    <t>Ella Mccrum</t>
  </si>
  <si>
    <t>Kp Playback</t>
  </si>
  <si>
    <t>Gidgegannup Horse and Pony Club</t>
  </si>
  <si>
    <t>Bellhaven Cascade</t>
  </si>
  <si>
    <t>Dardanup Horse &amp;amp;amp; Pony Club</t>
  </si>
  <si>
    <t>Crystal Clear</t>
  </si>
  <si>
    <t xml:space="preserve">Orange Grove Horse and Pony Club </t>
  </si>
  <si>
    <t>Murray Horse and Pony Club</t>
  </si>
  <si>
    <t>Madelyn Harney</t>
  </si>
  <si>
    <t>Bullzeye</t>
  </si>
  <si>
    <t>Olive Beckley</t>
  </si>
  <si>
    <t>Descarado Savannah</t>
  </si>
  <si>
    <t>Serpentine Horse and Pony club</t>
  </si>
  <si>
    <t>Sune Snyman</t>
  </si>
  <si>
    <t>Secret Assault</t>
  </si>
  <si>
    <t>Endwood Four Seasons</t>
  </si>
  <si>
    <t>Emily Carpenter</t>
  </si>
  <si>
    <t>Fab</t>
  </si>
  <si>
    <t xml:space="preserve">Mortlock </t>
  </si>
  <si>
    <t>Nutmeg</t>
  </si>
  <si>
    <t>Joshua Brook Sweet Inspiration</t>
  </si>
  <si>
    <t>Clare Downs Gandalf</t>
  </si>
  <si>
    <t>Busselton Horse and Pony club</t>
  </si>
  <si>
    <t>Ahntaya Hjelte-Lachs</t>
  </si>
  <si>
    <t>Prince</t>
  </si>
  <si>
    <t>Horsemens Pony Club</t>
  </si>
  <si>
    <t xml:space="preserve">eastern hills horse and pony club </t>
  </si>
  <si>
    <t>Peel Metropolitan Horse and Pony Club</t>
  </si>
  <si>
    <t>Shannon Meakins</t>
  </si>
  <si>
    <t>Karma Park Esprit</t>
  </si>
  <si>
    <t>Orange Grove HPC</t>
  </si>
  <si>
    <t>Olivia Smith</t>
  </si>
  <si>
    <t>Light Up The Day</t>
  </si>
  <si>
    <t>Simba</t>
  </si>
  <si>
    <t>He'S No Angel</t>
  </si>
  <si>
    <t>Wallangarra Horse and Pony Club</t>
  </si>
  <si>
    <t>Flirt With Hal</t>
  </si>
  <si>
    <t>Esb Golden Kip</t>
  </si>
  <si>
    <t>He's No Angel</t>
  </si>
  <si>
    <t>Eleventy</t>
  </si>
  <si>
    <t>Heart On A String</t>
  </si>
  <si>
    <t>Esperance Pony club</t>
  </si>
  <si>
    <t>Joshua Brook Stuart Little</t>
  </si>
  <si>
    <t xml:space="preserve">Dryandra </t>
  </si>
  <si>
    <t>Tika</t>
  </si>
  <si>
    <t xml:space="preserve">Peel Metropolitan </t>
  </si>
  <si>
    <t>Tmp Hugo</t>
  </si>
  <si>
    <t>Wannabee A Chocolate Snowflake</t>
  </si>
  <si>
    <t>Royal Prestige</t>
  </si>
  <si>
    <t>Jazz</t>
  </si>
  <si>
    <t>Golden Gaytime</t>
  </si>
  <si>
    <t>Red Dar Jon</t>
  </si>
  <si>
    <t>Phillip</t>
  </si>
  <si>
    <t>Savannah</t>
  </si>
  <si>
    <t>Shame N Scandal</t>
  </si>
  <si>
    <t>Coronation Flora</t>
  </si>
  <si>
    <t>Charlie</t>
  </si>
  <si>
    <t>Sailsbury Magic Affair</t>
  </si>
  <si>
    <t>Wendamar Nia</t>
  </si>
  <si>
    <t>Sassy But Classy</t>
  </si>
  <si>
    <t>Franks Reward</t>
  </si>
  <si>
    <t>Tiaja Park Folly</t>
  </si>
  <si>
    <t>Pixie</t>
  </si>
  <si>
    <t>Barrabadeen Mystique</t>
  </si>
  <si>
    <t>Kalbrook Park Bolero</t>
  </si>
  <si>
    <t>Hunter'S Choice</t>
  </si>
  <si>
    <t>Protectable</t>
  </si>
  <si>
    <t>Noonie</t>
  </si>
  <si>
    <t>Gracie</t>
  </si>
  <si>
    <t>Bling</t>
  </si>
  <si>
    <t>Zac</t>
  </si>
  <si>
    <t>Celestine Winston</t>
  </si>
  <si>
    <t>Shilo</t>
  </si>
  <si>
    <t>Beelo Bi Susie</t>
  </si>
  <si>
    <t>Kynwyn Foxy Lady</t>
  </si>
  <si>
    <t>Judaroo Lottie Jones</t>
  </si>
  <si>
    <t>Gem Park Tinkerbelle</t>
  </si>
  <si>
    <t>Applewood Classic Deluxe</t>
  </si>
  <si>
    <t>Ja Istah Park Oncore</t>
  </si>
  <si>
    <t>Minnie</t>
  </si>
  <si>
    <t>Maraahn El Shamae</t>
  </si>
  <si>
    <t>Watchwood Druid</t>
  </si>
  <si>
    <t>Ruby Park Yarra</t>
  </si>
  <si>
    <t>Secret</t>
  </si>
  <si>
    <t>Ellie</t>
  </si>
  <si>
    <t>Mallaine Motown</t>
  </si>
  <si>
    <t>Bramley Cleopatra</t>
  </si>
  <si>
    <t>Chariles Playinacre</t>
  </si>
  <si>
    <t>Koyuna Last Dance</t>
  </si>
  <si>
    <t>Hey Taxi</t>
  </si>
  <si>
    <t>Erigolia Starburst</t>
  </si>
  <si>
    <t>Mira Makin Waves</t>
  </si>
  <si>
    <t>Isabella Sprigg</t>
  </si>
  <si>
    <t>Jerry Seinfair</t>
  </si>
  <si>
    <t xml:space="preserve">Thornepark Songbird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</si>
</sst>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C09]dd\-mmm\-yy;@"/>
    <numFmt numFmtId="165" formatCode="[$-409]d\-mmm;@"/>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8"/>
      <name val="Arial"/>
      <family val="2"/>
    </font>
    <font>
      <b/>
      <sz val="10"/>
      <name val="Calibri"/>
      <family val="2"/>
      <scheme val="minor"/>
    </font>
    <font>
      <sz val="10"/>
      <name val="Calibri"/>
      <family val="2"/>
      <scheme val="minor"/>
    </font>
    <font>
      <sz val="10"/>
      <name val="Tahoma"/>
      <family val="2"/>
    </font>
    <font>
      <sz val="11"/>
      <name val="Arial"/>
      <family val="2"/>
    </font>
    <font>
      <b/>
      <sz val="11"/>
      <name val="Arial"/>
      <family val="2"/>
    </font>
    <font>
      <sz val="8"/>
      <name val="Arial"/>
      <family val="2"/>
    </font>
    <font>
      <u/>
      <sz val="11"/>
      <color theme="10"/>
      <name val="Arial"/>
      <family val="2"/>
    </font>
    <font>
      <i/>
      <sz val="11"/>
      <name val="Arial"/>
      <family val="2"/>
    </font>
    <font>
      <b/>
      <sz val="8"/>
      <name val="Calibri"/>
      <family val="2"/>
      <scheme val="minor"/>
    </font>
    <font>
      <sz val="10"/>
      <name val="Arial"/>
      <family val="2"/>
    </font>
    <font>
      <sz val="12"/>
      <name val="Calibri"/>
      <family val="2"/>
      <scheme val="minor"/>
    </font>
    <font>
      <b/>
      <sz val="9"/>
      <color rgb="FFC00000"/>
      <name val="Arial"/>
      <family val="2"/>
    </font>
    <font>
      <sz val="2"/>
      <name val="Calibri"/>
      <family val="2"/>
    </font>
    <font>
      <sz val="10"/>
      <name val="Calibri"/>
      <family val="2"/>
    </font>
    <font>
      <b/>
      <sz val="10"/>
      <color rgb="FFED7D31"/>
      <name val="Calibri"/>
      <family val="2"/>
    </font>
    <font>
      <b/>
      <sz val="10"/>
      <name val="Calibri"/>
      <family val="2"/>
    </font>
    <font>
      <b/>
      <sz val="11"/>
      <color rgb="FFFF0000"/>
      <name val="Arial"/>
      <family val="2"/>
    </font>
    <font>
      <b/>
      <sz val="10"/>
      <color rgb="FF00B0F0"/>
      <name val="Calibri"/>
      <family val="2"/>
      <scheme val="minor"/>
    </font>
    <font>
      <b/>
      <sz val="10"/>
      <color theme="9" tint="-0.249977111117893"/>
      <name val="Calibri"/>
      <family val="2"/>
      <scheme val="minor"/>
    </font>
    <font>
      <b/>
      <sz val="10"/>
      <color theme="0" tint="-0.14999847407452621"/>
      <name val="Calibri"/>
      <family val="2"/>
      <scheme val="minor"/>
    </font>
    <font>
      <b/>
      <sz val="10"/>
      <color theme="5"/>
      <name val="Calibri"/>
      <family val="2"/>
      <scheme val="minor"/>
    </font>
    <font>
      <sz val="11"/>
      <color rgb="FF000000"/>
      <name val="Calibri"/>
      <family val="2"/>
      <scheme val="minor"/>
    </font>
    <font>
      <sz val="10"/>
      <color theme="1"/>
      <name val="Arial"/>
      <family val="2"/>
    </font>
    <font>
      <sz val="10"/>
      <name val="SansSerif"/>
    </font>
    <font>
      <sz val="11"/>
      <name val="Calibri"/>
      <family val="2"/>
      <scheme val="minor"/>
    </font>
    <font>
      <sz val="11"/>
      <color rgb="FF000000"/>
      <name val="Calibri"/>
      <family val="2"/>
    </font>
    <font>
      <sz val="11"/>
      <color rgb="FF333333"/>
      <name val="Calibri"/>
      <family val="2"/>
      <scheme val="minor"/>
    </font>
    <font>
      <sz val="11"/>
      <color rgb="FF333333"/>
      <name val="Arial"/>
      <family val="2"/>
    </font>
    <font>
      <sz val="11"/>
      <color theme="1"/>
      <name val="Arial"/>
      <family val="2"/>
    </font>
    <font>
      <sz val="10"/>
      <color theme="1"/>
      <name val="Calibri"/>
      <family val="2"/>
      <scheme val="minor"/>
    </font>
    <font>
      <sz val="11"/>
      <name val="Calibri"/>
      <family val="2"/>
    </font>
  </fonts>
  <fills count="1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0B0F0"/>
        <bgColor indexed="64"/>
      </patternFill>
    </fill>
    <fill>
      <patternFill patternType="solid">
        <fgColor rgb="FFA3E7FF"/>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bgColor indexed="64"/>
      </patternFill>
    </fill>
    <fill>
      <patternFill patternType="solid">
        <fgColor theme="0" tint="-4.9989318521683403E-2"/>
        <bgColor indexed="64"/>
      </patternFill>
    </fill>
    <fill>
      <patternFill patternType="solid">
        <fgColor theme="0"/>
        <bgColor indexed="64"/>
      </patternFill>
    </fill>
    <fill>
      <patternFill patternType="solid">
        <fgColor theme="9"/>
        <bgColor indexed="64"/>
      </patternFill>
    </fill>
    <fill>
      <patternFill patternType="solid">
        <fgColor rgb="FFFFC1EA"/>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auto="1"/>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auto="1"/>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auto="1"/>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auto="1"/>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s>
  <cellStyleXfs count="19">
    <xf numFmtId="0" fontId="0" fillId="0" borderId="0"/>
    <xf numFmtId="0" fontId="9" fillId="0" borderId="0"/>
    <xf numFmtId="0" fontId="11" fillId="0" borderId="0"/>
    <xf numFmtId="0" fontId="10" fillId="0" borderId="0"/>
    <xf numFmtId="0" fontId="14" fillId="0" borderId="0"/>
    <xf numFmtId="0" fontId="8" fillId="0" borderId="0"/>
    <xf numFmtId="0" fontId="15" fillId="0" borderId="0"/>
    <xf numFmtId="0" fontId="7" fillId="0" borderId="0"/>
    <xf numFmtId="0" fontId="18" fillId="0" borderId="0" applyNumberFormat="0" applyFill="0" applyBorder="0" applyAlignment="0" applyProtection="0"/>
    <xf numFmtId="0" fontId="6" fillId="0" borderId="0"/>
    <xf numFmtId="9" fontId="15" fillId="0" borderId="0" applyFont="0" applyFill="0" applyBorder="0" applyAlignment="0" applyProtection="0"/>
    <xf numFmtId="0" fontId="6" fillId="0" borderId="0"/>
    <xf numFmtId="44" fontId="21" fillId="0" borderId="0" applyFont="0" applyFill="0" applyBorder="0" applyAlignment="0" applyProtection="0"/>
    <xf numFmtId="0" fontId="5" fillId="0" borderId="0"/>
    <xf numFmtId="0" fontId="5" fillId="0" borderId="0"/>
    <xf numFmtId="44" fontId="15" fillId="0" borderId="0" applyFont="0" applyFill="0" applyBorder="0" applyAlignment="0" applyProtection="0"/>
    <xf numFmtId="0" fontId="4" fillId="0" borderId="0"/>
    <xf numFmtId="0" fontId="35" fillId="0" borderId="0"/>
    <xf numFmtId="0" fontId="9" fillId="0" borderId="0"/>
  </cellStyleXfs>
  <cellXfs count="562">
    <xf numFmtId="0" fontId="0" fillId="0" borderId="0" xfId="0"/>
    <xf numFmtId="0" fontId="0" fillId="0" borderId="0" xfId="0" applyAlignment="1">
      <alignment horizontal="center" vertical="center"/>
    </xf>
    <xf numFmtId="1" fontId="12" fillId="0" borderId="0" xfId="0" applyNumberFormat="1"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1" fontId="13" fillId="0" borderId="0" xfId="0" applyNumberFormat="1" applyFont="1" applyAlignment="1">
      <alignment horizontal="center" vertical="center"/>
    </xf>
    <xf numFmtId="0" fontId="16" fillId="0" borderId="2" xfId="0" applyFont="1" applyBorder="1" applyAlignment="1">
      <alignment vertical="center"/>
    </xf>
    <xf numFmtId="0" fontId="16" fillId="0" borderId="2" xfId="0" applyFont="1" applyBorder="1" applyAlignment="1">
      <alignment horizontal="center" vertical="center"/>
    </xf>
    <xf numFmtId="0" fontId="0" fillId="0" borderId="0" xfId="0" applyAlignment="1">
      <alignment vertical="center"/>
    </xf>
    <xf numFmtId="0" fontId="17" fillId="0" borderId="29" xfId="0" applyFont="1" applyBorder="1" applyAlignment="1">
      <alignment horizontal="center" vertical="center"/>
    </xf>
    <xf numFmtId="0" fontId="16" fillId="2" borderId="2" xfId="0" applyFont="1" applyFill="1" applyBorder="1" applyAlignment="1">
      <alignment horizontal="center" vertical="center"/>
    </xf>
    <xf numFmtId="0" fontId="19" fillId="3" borderId="17" xfId="0" applyFont="1" applyFill="1" applyBorder="1" applyAlignment="1">
      <alignment vertical="center"/>
    </xf>
    <xf numFmtId="0" fontId="0" fillId="0" borderId="1" xfId="0" applyBorder="1" applyAlignment="1">
      <alignment vertical="center"/>
    </xf>
    <xf numFmtId="0" fontId="0" fillId="0" borderId="44"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15" fillId="0" borderId="0" xfId="6"/>
    <xf numFmtId="0" fontId="24" fillId="4" borderId="0" xfId="6" applyFont="1" applyFill="1" applyAlignment="1">
      <alignment vertical="center" wrapText="1"/>
    </xf>
    <xf numFmtId="0" fontId="24" fillId="4" borderId="0" xfId="6" applyFont="1" applyFill="1" applyAlignment="1">
      <alignment vertical="center"/>
    </xf>
    <xf numFmtId="0" fontId="25" fillId="0" borderId="0" xfId="6" applyFont="1" applyAlignment="1">
      <alignment horizontal="center" vertical="center" wrapText="1"/>
    </xf>
    <xf numFmtId="0" fontId="25" fillId="0" borderId="0" xfId="6" applyFont="1" applyAlignment="1">
      <alignment horizontal="center" vertical="center"/>
    </xf>
    <xf numFmtId="0" fontId="26" fillId="0" borderId="0" xfId="6" applyFont="1" applyAlignment="1">
      <alignment horizontal="center" vertical="center" wrapText="1"/>
    </xf>
    <xf numFmtId="0" fontId="26" fillId="0" borderId="0" xfId="6" applyFont="1" applyAlignment="1">
      <alignment horizontal="center" vertical="center"/>
    </xf>
    <xf numFmtId="0" fontId="27" fillId="0" borderId="0" xfId="6" applyFont="1" applyAlignment="1">
      <alignment horizontal="center" vertical="center" wrapText="1"/>
    </xf>
    <xf numFmtId="0" fontId="27" fillId="0" borderId="0" xfId="6" applyFont="1" applyAlignment="1">
      <alignment horizontal="center" vertical="center"/>
    </xf>
    <xf numFmtId="0" fontId="28" fillId="0" borderId="0" xfId="6" applyFont="1" applyAlignment="1">
      <alignment horizontal="center"/>
    </xf>
    <xf numFmtId="0" fontId="15" fillId="0" borderId="0" xfId="6" applyAlignment="1">
      <alignment vertical="center" wrapText="1"/>
    </xf>
    <xf numFmtId="0" fontId="12" fillId="5" borderId="0" xfId="0" applyFont="1" applyFill="1" applyAlignment="1">
      <alignment horizontal="center" vertical="center"/>
    </xf>
    <xf numFmtId="1" fontId="12" fillId="5" borderId="0" xfId="0" applyNumberFormat="1" applyFont="1" applyFill="1" applyAlignment="1">
      <alignment horizontal="center" vertical="center"/>
    </xf>
    <xf numFmtId="0" fontId="13" fillId="5" borderId="0" xfId="0" applyFont="1" applyFill="1" applyAlignment="1">
      <alignment horizontal="center" vertical="center"/>
    </xf>
    <xf numFmtId="1" fontId="13" fillId="5" borderId="0" xfId="0" applyNumberFormat="1" applyFont="1" applyFill="1" applyAlignment="1">
      <alignment horizontal="center" vertical="center"/>
    </xf>
    <xf numFmtId="1" fontId="13" fillId="6" borderId="1"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64" fontId="13" fillId="6" borderId="1" xfId="0" applyNumberFormat="1" applyFont="1" applyFill="1" applyBorder="1" applyAlignment="1">
      <alignment horizontal="center" vertical="center"/>
    </xf>
    <xf numFmtId="0" fontId="0" fillId="0" borderId="46" xfId="0" applyBorder="1" applyAlignment="1">
      <alignment horizontal="center" vertical="center"/>
    </xf>
    <xf numFmtId="0" fontId="12" fillId="7" borderId="0" xfId="0" applyFont="1" applyFill="1" applyAlignment="1">
      <alignment horizontal="center" vertical="center"/>
    </xf>
    <xf numFmtId="1" fontId="12" fillId="7" borderId="0" xfId="0" applyNumberFormat="1" applyFont="1" applyFill="1" applyAlignment="1">
      <alignment horizontal="center" vertical="center"/>
    </xf>
    <xf numFmtId="0" fontId="13" fillId="7" borderId="0" xfId="0" applyFont="1" applyFill="1" applyAlignment="1">
      <alignment horizontal="left" vertical="center"/>
    </xf>
    <xf numFmtId="0" fontId="13" fillId="7" borderId="0" xfId="0" applyFont="1" applyFill="1" applyAlignment="1">
      <alignment horizontal="center" vertical="center"/>
    </xf>
    <xf numFmtId="1" fontId="13" fillId="7" borderId="0" xfId="0" applyNumberFormat="1" applyFont="1" applyFill="1" applyAlignment="1">
      <alignment horizontal="center" vertical="center"/>
    </xf>
    <xf numFmtId="14" fontId="22" fillId="7" borderId="0" xfId="12" applyNumberFormat="1" applyFont="1" applyFill="1" applyBorder="1" applyAlignment="1">
      <alignment horizontal="center" vertical="center"/>
    </xf>
    <xf numFmtId="1" fontId="13" fillId="8" borderId="1" xfId="0" applyNumberFormat="1" applyFont="1" applyFill="1" applyBorder="1" applyAlignment="1">
      <alignment horizontal="center" vertical="center"/>
    </xf>
    <xf numFmtId="164" fontId="13" fillId="8" borderId="1" xfId="0" applyNumberFormat="1" applyFont="1" applyFill="1" applyBorder="1" applyAlignment="1">
      <alignment horizontal="center" vertical="center"/>
    </xf>
    <xf numFmtId="1" fontId="13" fillId="9" borderId="12" xfId="0" applyNumberFormat="1" applyFont="1" applyFill="1" applyBorder="1" applyAlignment="1">
      <alignment horizontal="center" vertical="center"/>
    </xf>
    <xf numFmtId="1" fontId="13" fillId="9" borderId="1" xfId="0" applyNumberFormat="1" applyFont="1" applyFill="1" applyBorder="1" applyAlignment="1">
      <alignment horizontal="center" vertical="center"/>
    </xf>
    <xf numFmtId="1" fontId="9" fillId="9" borderId="1" xfId="0" applyNumberFormat="1" applyFont="1" applyFill="1" applyBorder="1" applyAlignment="1">
      <alignment horizontal="center" vertical="center"/>
    </xf>
    <xf numFmtId="1" fontId="13" fillId="9" borderId="13" xfId="0" applyNumberFormat="1" applyFont="1" applyFill="1" applyBorder="1" applyAlignment="1">
      <alignment horizontal="center" vertical="center"/>
    </xf>
    <xf numFmtId="1" fontId="13" fillId="9" borderId="23" xfId="0" applyNumberFormat="1" applyFont="1" applyFill="1" applyBorder="1" applyAlignment="1">
      <alignment horizontal="center" vertical="center"/>
    </xf>
    <xf numFmtId="1" fontId="13" fillId="9" borderId="21" xfId="0" applyNumberFormat="1" applyFont="1" applyFill="1" applyBorder="1" applyAlignment="1">
      <alignment horizontal="center" vertical="center"/>
    </xf>
    <xf numFmtId="1" fontId="13" fillId="9" borderId="22" xfId="0" applyNumberFormat="1" applyFont="1" applyFill="1" applyBorder="1" applyAlignment="1">
      <alignment horizontal="center" vertical="center"/>
    </xf>
    <xf numFmtId="0" fontId="12" fillId="10" borderId="0" xfId="0" applyFont="1" applyFill="1" applyAlignment="1">
      <alignment horizontal="center" vertical="center"/>
    </xf>
    <xf numFmtId="1" fontId="12" fillId="10" borderId="0" xfId="0" applyNumberFormat="1" applyFont="1" applyFill="1" applyAlignment="1">
      <alignment horizontal="center" vertical="center"/>
    </xf>
    <xf numFmtId="0" fontId="13" fillId="10" borderId="0" xfId="0" applyFont="1" applyFill="1" applyAlignment="1">
      <alignment horizontal="left" vertical="center"/>
    </xf>
    <xf numFmtId="0" fontId="13" fillId="10" borderId="0" xfId="0" applyFont="1" applyFill="1" applyAlignment="1">
      <alignment horizontal="center" vertical="center"/>
    </xf>
    <xf numFmtId="1" fontId="13" fillId="10" borderId="0" xfId="0" applyNumberFormat="1" applyFont="1" applyFill="1" applyAlignment="1">
      <alignment horizontal="center" vertical="center"/>
    </xf>
    <xf numFmtId="14" fontId="22" fillId="10" borderId="0" xfId="12" applyNumberFormat="1" applyFont="1" applyFill="1" applyBorder="1" applyAlignment="1">
      <alignment horizontal="center" vertical="center"/>
    </xf>
    <xf numFmtId="1" fontId="30" fillId="7" borderId="9" xfId="0" applyNumberFormat="1" applyFont="1" applyFill="1" applyBorder="1" applyAlignment="1">
      <alignment horizontal="center" vertical="center"/>
    </xf>
    <xf numFmtId="0" fontId="30" fillId="7" borderId="10" xfId="0" applyFont="1" applyFill="1" applyBorder="1" applyAlignment="1">
      <alignment horizontal="center" vertical="center"/>
    </xf>
    <xf numFmtId="0" fontId="12" fillId="3" borderId="0" xfId="0" applyFont="1" applyFill="1" applyAlignment="1">
      <alignment horizontal="center" vertical="center"/>
    </xf>
    <xf numFmtId="1" fontId="12" fillId="3" borderId="0" xfId="0" applyNumberFormat="1" applyFont="1" applyFill="1" applyAlignment="1">
      <alignment horizontal="center" vertical="center"/>
    </xf>
    <xf numFmtId="0" fontId="13" fillId="3" borderId="0" xfId="0" applyFont="1" applyFill="1" applyAlignment="1">
      <alignment horizontal="left" vertical="center"/>
    </xf>
    <xf numFmtId="0" fontId="13" fillId="3" borderId="0" xfId="0" applyFont="1" applyFill="1" applyAlignment="1">
      <alignment horizontal="center" vertical="center"/>
    </xf>
    <xf numFmtId="1" fontId="13" fillId="3" borderId="0" xfId="0" applyNumberFormat="1" applyFont="1" applyFill="1" applyAlignment="1">
      <alignment horizontal="center" vertical="center"/>
    </xf>
    <xf numFmtId="14" fontId="22" fillId="3" borderId="0" xfId="12" applyNumberFormat="1" applyFont="1" applyFill="1" applyBorder="1" applyAlignment="1">
      <alignment horizontal="center" vertical="center"/>
    </xf>
    <xf numFmtId="0" fontId="13" fillId="11" borderId="12" xfId="0" applyFont="1" applyFill="1" applyBorder="1" applyAlignment="1">
      <alignment horizontal="left" vertical="center"/>
    </xf>
    <xf numFmtId="0" fontId="13" fillId="11" borderId="15" xfId="0" applyFont="1" applyFill="1" applyBorder="1" applyAlignment="1">
      <alignment horizontal="left" vertical="center"/>
    </xf>
    <xf numFmtId="1" fontId="13" fillId="11" borderId="1" xfId="0" applyNumberFormat="1" applyFont="1" applyFill="1" applyBorder="1" applyAlignment="1">
      <alignment horizontal="center" vertical="center"/>
    </xf>
    <xf numFmtId="0" fontId="13" fillId="11" borderId="1" xfId="0" applyFont="1" applyFill="1" applyBorder="1" applyAlignment="1">
      <alignment horizontal="left" vertical="center"/>
    </xf>
    <xf numFmtId="164" fontId="13" fillId="11" borderId="1" xfId="0" applyNumberFormat="1" applyFont="1" applyFill="1" applyBorder="1" applyAlignment="1">
      <alignment horizontal="center" vertical="center"/>
    </xf>
    <xf numFmtId="0" fontId="13" fillId="11" borderId="21" xfId="0" applyFont="1" applyFill="1" applyBorder="1" applyAlignment="1">
      <alignment horizontal="left" vertical="center"/>
    </xf>
    <xf numFmtId="0" fontId="13" fillId="11" borderId="22" xfId="0" applyFont="1" applyFill="1" applyBorder="1" applyAlignment="1">
      <alignment horizontal="left" vertical="center"/>
    </xf>
    <xf numFmtId="164" fontId="13" fillId="11" borderId="22" xfId="0" applyNumberFormat="1" applyFont="1" applyFill="1" applyBorder="1" applyAlignment="1">
      <alignment horizontal="center" vertical="center"/>
    </xf>
    <xf numFmtId="1" fontId="13" fillId="11" borderId="23" xfId="0" applyNumberFormat="1" applyFont="1" applyFill="1" applyBorder="1" applyAlignment="1">
      <alignment horizontal="center" vertical="center"/>
    </xf>
    <xf numFmtId="1" fontId="13" fillId="11" borderId="21" xfId="0" applyNumberFormat="1" applyFont="1" applyFill="1" applyBorder="1" applyAlignment="1">
      <alignment horizontal="center" vertical="center"/>
    </xf>
    <xf numFmtId="1" fontId="13" fillId="11" borderId="22" xfId="0" applyNumberFormat="1" applyFont="1" applyFill="1" applyBorder="1" applyAlignment="1">
      <alignment horizontal="center" vertical="center"/>
    </xf>
    <xf numFmtId="1" fontId="31" fillId="3" borderId="9" xfId="0" applyNumberFormat="1" applyFont="1" applyFill="1" applyBorder="1" applyAlignment="1">
      <alignment horizontal="center" vertical="center"/>
    </xf>
    <xf numFmtId="0" fontId="31" fillId="3" borderId="10" xfId="0" applyFont="1" applyFill="1" applyBorder="1" applyAlignment="1">
      <alignment horizontal="center" vertical="center"/>
    </xf>
    <xf numFmtId="1" fontId="9" fillId="12" borderId="39" xfId="0" applyNumberFormat="1" applyFont="1" applyFill="1" applyBorder="1" applyAlignment="1">
      <alignment horizontal="center" vertical="center"/>
    </xf>
    <xf numFmtId="1" fontId="9" fillId="12" borderId="1" xfId="0" applyNumberFormat="1" applyFont="1" applyFill="1" applyBorder="1" applyAlignment="1">
      <alignment horizontal="center" vertical="center"/>
    </xf>
    <xf numFmtId="1" fontId="9" fillId="12" borderId="22" xfId="0" applyNumberFormat="1" applyFont="1" applyFill="1" applyBorder="1" applyAlignment="1">
      <alignment horizontal="center" vertical="center"/>
    </xf>
    <xf numFmtId="1" fontId="32" fillId="10" borderId="9" xfId="0" applyNumberFormat="1" applyFont="1" applyFill="1" applyBorder="1" applyAlignment="1">
      <alignment horizontal="center" vertical="center"/>
    </xf>
    <xf numFmtId="0" fontId="16" fillId="0" borderId="37" xfId="0" applyFont="1" applyBorder="1" applyAlignment="1">
      <alignment horizontal="center" vertical="center"/>
    </xf>
    <xf numFmtId="0" fontId="16" fillId="0" borderId="29" xfId="0" applyFont="1" applyBorder="1" applyAlignment="1">
      <alignment horizontal="center" vertical="center"/>
    </xf>
    <xf numFmtId="0" fontId="19" fillId="0" borderId="49" xfId="0" applyFont="1" applyBorder="1" applyAlignment="1">
      <alignment horizontal="center" vertical="center"/>
    </xf>
    <xf numFmtId="0" fontId="19" fillId="0" borderId="17" xfId="0" applyFont="1" applyBorder="1" applyAlignment="1">
      <alignment horizontal="center" vertical="center"/>
    </xf>
    <xf numFmtId="1" fontId="9" fillId="9" borderId="14" xfId="0" applyNumberFormat="1" applyFont="1" applyFill="1" applyBorder="1" applyAlignment="1">
      <alignment horizontal="center" vertical="center"/>
    </xf>
    <xf numFmtId="1" fontId="9" fillId="6" borderId="14" xfId="0" applyNumberFormat="1" applyFont="1" applyFill="1" applyBorder="1" applyAlignment="1">
      <alignment horizontal="center" vertical="center"/>
    </xf>
    <xf numFmtId="0" fontId="9" fillId="0" borderId="1" xfId="0" applyFont="1" applyBorder="1" applyAlignment="1">
      <alignment vertical="center"/>
    </xf>
    <xf numFmtId="0" fontId="19" fillId="3" borderId="1" xfId="0" applyFont="1" applyFill="1" applyBorder="1" applyAlignment="1">
      <alignment vertical="center"/>
    </xf>
    <xf numFmtId="0" fontId="0" fillId="0" borderId="17" xfId="0" applyBorder="1" applyAlignment="1">
      <alignment horizontal="center" vertical="center"/>
    </xf>
    <xf numFmtId="49" fontId="0" fillId="0" borderId="0" xfId="0" applyNumberFormat="1" applyAlignment="1">
      <alignment vertical="center"/>
    </xf>
    <xf numFmtId="0" fontId="0" fillId="0" borderId="1" xfId="0" applyBorder="1"/>
    <xf numFmtId="0" fontId="19" fillId="0" borderId="1" xfId="0" applyFont="1" applyBorder="1" applyAlignment="1">
      <alignment horizontal="center" vertical="center"/>
    </xf>
    <xf numFmtId="0" fontId="0" fillId="0" borderId="49" xfId="0" applyBorder="1" applyAlignment="1">
      <alignment horizontal="center" vertical="center"/>
    </xf>
    <xf numFmtId="0" fontId="0" fillId="0" borderId="6" xfId="0" applyBorder="1" applyAlignment="1">
      <alignment horizontal="center" vertical="center"/>
    </xf>
    <xf numFmtId="1" fontId="9" fillId="12" borderId="15" xfId="0" applyNumberFormat="1" applyFont="1" applyFill="1" applyBorder="1" applyAlignment="1">
      <alignment horizontal="center" vertical="center"/>
    </xf>
    <xf numFmtId="1" fontId="9" fillId="6" borderId="15" xfId="0" applyNumberFormat="1" applyFont="1" applyFill="1" applyBorder="1" applyAlignment="1">
      <alignment horizontal="center" vertical="center"/>
    </xf>
    <xf numFmtId="49" fontId="22" fillId="5" borderId="18" xfId="12" applyNumberFormat="1" applyFont="1" applyFill="1" applyBorder="1" applyAlignment="1">
      <alignment horizontal="center" vertical="center"/>
    </xf>
    <xf numFmtId="49" fontId="22" fillId="5" borderId="59" xfId="12" applyNumberFormat="1" applyFont="1" applyFill="1" applyBorder="1" applyAlignment="1">
      <alignment horizontal="center" vertical="center"/>
    </xf>
    <xf numFmtId="1" fontId="9" fillId="8" borderId="15" xfId="0" applyNumberFormat="1" applyFont="1" applyFill="1" applyBorder="1" applyAlignment="1">
      <alignment horizontal="center" vertical="center"/>
    </xf>
    <xf numFmtId="49" fontId="22" fillId="7" borderId="30" xfId="12" applyNumberFormat="1" applyFont="1" applyFill="1" applyBorder="1" applyAlignment="1">
      <alignment horizontal="center" vertical="center"/>
    </xf>
    <xf numFmtId="49" fontId="22" fillId="7" borderId="59" xfId="12" applyNumberFormat="1" applyFont="1" applyFill="1" applyBorder="1" applyAlignment="1">
      <alignment horizontal="center" vertical="center"/>
    </xf>
    <xf numFmtId="49" fontId="22" fillId="7" borderId="18" xfId="12" applyNumberFormat="1" applyFont="1" applyFill="1" applyBorder="1" applyAlignment="1">
      <alignment horizontal="center" vertical="center"/>
    </xf>
    <xf numFmtId="164" fontId="13" fillId="8" borderId="15" xfId="0" applyNumberFormat="1" applyFont="1" applyFill="1" applyBorder="1" applyAlignment="1">
      <alignment horizontal="center" vertical="center"/>
    </xf>
    <xf numFmtId="164" fontId="13" fillId="11" borderId="15" xfId="0" applyNumberFormat="1" applyFont="1" applyFill="1" applyBorder="1" applyAlignment="1">
      <alignment horizontal="center" vertical="center"/>
    </xf>
    <xf numFmtId="1" fontId="13" fillId="11" borderId="16" xfId="0" applyNumberFormat="1" applyFont="1" applyFill="1" applyBorder="1" applyAlignment="1">
      <alignment horizontal="center" vertical="center"/>
    </xf>
    <xf numFmtId="0" fontId="19" fillId="3" borderId="54" xfId="0" applyFont="1" applyFill="1" applyBorder="1" applyAlignment="1">
      <alignment vertical="center"/>
    </xf>
    <xf numFmtId="0" fontId="15" fillId="0" borderId="1" xfId="6" applyBorder="1" applyAlignment="1">
      <alignment vertical="center"/>
    </xf>
    <xf numFmtId="0" fontId="19" fillId="0" borderId="1" xfId="6" applyFont="1" applyBorder="1" applyAlignment="1">
      <alignment horizontal="center" vertical="center"/>
    </xf>
    <xf numFmtId="0" fontId="15" fillId="0" borderId="1" xfId="6" applyBorder="1" applyAlignment="1">
      <alignment horizontal="center" vertical="center"/>
    </xf>
    <xf numFmtId="0" fontId="16" fillId="0" borderId="41" xfId="0" applyFont="1" applyBorder="1" applyAlignment="1">
      <alignment horizontal="center" vertical="center"/>
    </xf>
    <xf numFmtId="0" fontId="15" fillId="0" borderId="1" xfId="0" applyFont="1" applyBorder="1" applyAlignment="1">
      <alignment horizontal="center" vertical="center"/>
    </xf>
    <xf numFmtId="1" fontId="9" fillId="9" borderId="39" xfId="0" applyNumberFormat="1" applyFont="1" applyFill="1" applyBorder="1" applyAlignment="1">
      <alignment horizontal="center" vertical="center"/>
    </xf>
    <xf numFmtId="0" fontId="4" fillId="0" borderId="1" xfId="16" applyBorder="1" applyAlignment="1">
      <alignment horizontal="center"/>
    </xf>
    <xf numFmtId="0" fontId="4" fillId="0" borderId="1" xfId="16" applyBorder="1" applyAlignment="1">
      <alignment horizontal="left" indent="1"/>
    </xf>
    <xf numFmtId="0" fontId="4" fillId="0" borderId="1" xfId="16" applyBorder="1" applyAlignment="1">
      <alignment horizontal="left" vertical="center" indent="1"/>
    </xf>
    <xf numFmtId="0" fontId="37" fillId="0" borderId="1" xfId="16" applyFont="1" applyBorder="1" applyAlignment="1">
      <alignment horizontal="left" indent="1"/>
    </xf>
    <xf numFmtId="0" fontId="33" fillId="0" borderId="1" xfId="16" applyFont="1" applyBorder="1" applyAlignment="1">
      <alignment horizontal="left" vertical="center" indent="1"/>
    </xf>
    <xf numFmtId="0" fontId="19" fillId="3" borderId="1" xfId="6" applyFont="1" applyFill="1" applyBorder="1" applyAlignment="1">
      <alignment vertical="center"/>
    </xf>
    <xf numFmtId="0" fontId="9" fillId="0" borderId="1" xfId="0" applyFont="1" applyBorder="1" applyAlignment="1">
      <alignment horizontal="center" vertical="center"/>
    </xf>
    <xf numFmtId="0" fontId="19" fillId="0" borderId="14" xfId="6" applyFont="1" applyBorder="1" applyAlignment="1">
      <alignment horizontal="center" vertical="center"/>
    </xf>
    <xf numFmtId="0" fontId="15" fillId="0" borderId="50"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 xfId="0" applyFont="1" applyBorder="1" applyAlignment="1">
      <alignment horizontal="center"/>
    </xf>
    <xf numFmtId="0" fontId="15" fillId="0" borderId="17" xfId="0" applyFont="1" applyBorder="1" applyAlignment="1">
      <alignment horizontal="center" vertical="center"/>
    </xf>
    <xf numFmtId="44" fontId="4" fillId="0" borderId="1" xfId="12" applyFont="1" applyBorder="1" applyAlignment="1">
      <alignment horizontal="left"/>
    </xf>
    <xf numFmtId="0" fontId="15" fillId="12" borderId="1" xfId="0" applyFont="1" applyFill="1" applyBorder="1"/>
    <xf numFmtId="44" fontId="15" fillId="0" borderId="1" xfId="12" applyFont="1" applyBorder="1" applyAlignment="1">
      <alignment horizontal="left"/>
    </xf>
    <xf numFmtId="0" fontId="15" fillId="0" borderId="1" xfId="0" applyFont="1" applyBorder="1"/>
    <xf numFmtId="0" fontId="15" fillId="0" borderId="1" xfId="0" applyFont="1" applyBorder="1" applyAlignment="1">
      <alignment horizontal="left"/>
    </xf>
    <xf numFmtId="44" fontId="15" fillId="12" borderId="1" xfId="12" applyFont="1" applyFill="1" applyBorder="1" applyAlignment="1">
      <alignment horizontal="left"/>
    </xf>
    <xf numFmtId="44" fontId="15" fillId="0" borderId="1" xfId="12" applyFont="1" applyFill="1" applyBorder="1" applyAlignment="1">
      <alignment horizontal="left"/>
    </xf>
    <xf numFmtId="49" fontId="0" fillId="0" borderId="1" xfId="0" applyNumberFormat="1" applyBorder="1" applyAlignment="1">
      <alignment vertical="center"/>
    </xf>
    <xf numFmtId="0" fontId="38" fillId="0" borderId="1" xfId="0" applyFont="1" applyBorder="1"/>
    <xf numFmtId="0" fontId="36" fillId="0" borderId="1" xfId="0" applyFont="1" applyBorder="1"/>
    <xf numFmtId="0" fontId="19" fillId="0" borderId="1" xfId="0" applyFont="1" applyBorder="1" applyAlignment="1">
      <alignment vertical="center"/>
    </xf>
    <xf numFmtId="0" fontId="15" fillId="12" borderId="1" xfId="0" applyFont="1" applyFill="1" applyBorder="1" applyAlignment="1">
      <alignment horizontal="left" indent="1"/>
    </xf>
    <xf numFmtId="0" fontId="15" fillId="0" borderId="1" xfId="0" applyFont="1" applyBorder="1" applyAlignment="1">
      <alignment vertical="center"/>
    </xf>
    <xf numFmtId="0" fontId="39" fillId="0" borderId="1" xfId="0" applyFont="1" applyBorder="1"/>
    <xf numFmtId="0" fontId="40" fillId="0" borderId="1" xfId="0" applyFont="1" applyBorder="1"/>
    <xf numFmtId="0" fontId="4" fillId="12" borderId="20" xfId="16" applyFill="1" applyBorder="1" applyAlignment="1">
      <alignment horizontal="left" vertical="center" indent="1"/>
    </xf>
    <xf numFmtId="0" fontId="0" fillId="0" borderId="1" xfId="0" applyBorder="1" applyAlignment="1">
      <alignment horizontal="left" vertical="center" indent="1"/>
    </xf>
    <xf numFmtId="0" fontId="33" fillId="0" borderId="1" xfId="0" applyFont="1" applyBorder="1" applyAlignment="1">
      <alignment horizontal="left" vertical="center" indent="1"/>
    </xf>
    <xf numFmtId="1" fontId="9" fillId="9" borderId="38" xfId="0" applyNumberFormat="1" applyFont="1" applyFill="1" applyBorder="1" applyAlignment="1">
      <alignment horizontal="center" vertical="center"/>
    </xf>
    <xf numFmtId="49" fontId="9" fillId="0" borderId="1" xfId="0" applyNumberFormat="1" applyFont="1" applyBorder="1" applyAlignment="1">
      <alignment vertical="center"/>
    </xf>
    <xf numFmtId="0" fontId="9" fillId="9" borderId="1" xfId="0" applyFont="1" applyFill="1" applyBorder="1" applyAlignment="1">
      <alignment horizontal="left" vertical="center" indent="1"/>
    </xf>
    <xf numFmtId="0" fontId="9" fillId="9" borderId="11" xfId="0" applyFont="1" applyFill="1" applyBorder="1" applyAlignment="1">
      <alignment horizontal="center"/>
    </xf>
    <xf numFmtId="0" fontId="9" fillId="9" borderId="11" xfId="0" applyFont="1" applyFill="1" applyBorder="1" applyAlignment="1">
      <alignment horizontal="center" vertical="center"/>
    </xf>
    <xf numFmtId="0" fontId="32" fillId="10" borderId="6" xfId="0" applyFont="1" applyFill="1" applyBorder="1" applyAlignment="1">
      <alignment horizontal="center" vertical="center"/>
    </xf>
    <xf numFmtId="1" fontId="32" fillId="10" borderId="0" xfId="0" applyNumberFormat="1" applyFont="1" applyFill="1" applyAlignment="1">
      <alignment horizontal="center" vertical="center"/>
    </xf>
    <xf numFmtId="0" fontId="32" fillId="10" borderId="7" xfId="0" applyFont="1" applyFill="1" applyBorder="1" applyAlignment="1">
      <alignment horizontal="center" vertical="center"/>
    </xf>
    <xf numFmtId="0" fontId="32" fillId="10" borderId="18" xfId="0" applyFont="1" applyFill="1" applyBorder="1" applyAlignment="1">
      <alignment horizontal="center" vertical="center"/>
    </xf>
    <xf numFmtId="0" fontId="32" fillId="10" borderId="59" xfId="0" applyFont="1" applyFill="1" applyBorder="1" applyAlignment="1">
      <alignment horizontal="center" vertical="center"/>
    </xf>
    <xf numFmtId="0" fontId="32" fillId="10" borderId="9" xfId="0" applyFont="1" applyFill="1" applyBorder="1" applyAlignment="1">
      <alignment horizontal="center" vertical="center"/>
    </xf>
    <xf numFmtId="49" fontId="22" fillId="10" borderId="59" xfId="12" applyNumberFormat="1" applyFont="1" applyFill="1" applyBorder="1" applyAlignment="1">
      <alignment horizontal="center" vertical="center"/>
    </xf>
    <xf numFmtId="0" fontId="22" fillId="10" borderId="30" xfId="12" applyNumberFormat="1" applyFont="1" applyFill="1" applyBorder="1" applyAlignment="1">
      <alignment horizontal="center" vertical="center"/>
    </xf>
    <xf numFmtId="0" fontId="22" fillId="10" borderId="31" xfId="12" applyNumberFormat="1" applyFont="1" applyFill="1" applyBorder="1" applyAlignment="1">
      <alignment horizontal="center" vertical="center"/>
    </xf>
    <xf numFmtId="0" fontId="9" fillId="9" borderId="12" xfId="0" applyFont="1" applyFill="1" applyBorder="1" applyAlignment="1">
      <alignment horizontal="left" vertical="center" indent="1"/>
    </xf>
    <xf numFmtId="49" fontId="9" fillId="9" borderId="1" xfId="0" applyNumberFormat="1" applyFont="1" applyFill="1" applyBorder="1" applyAlignment="1">
      <alignment horizontal="left" vertical="center" indent="1"/>
    </xf>
    <xf numFmtId="164" fontId="13" fillId="12" borderId="1" xfId="0" applyNumberFormat="1" applyFont="1" applyFill="1" applyBorder="1" applyAlignment="1">
      <alignment horizontal="center" vertical="center"/>
    </xf>
    <xf numFmtId="1" fontId="13" fillId="12" borderId="1" xfId="0" applyNumberFormat="1" applyFont="1" applyFill="1" applyBorder="1" applyAlignment="1">
      <alignment horizontal="center" vertical="center"/>
    </xf>
    <xf numFmtId="1" fontId="13" fillId="12" borderId="13" xfId="0" applyNumberFormat="1" applyFont="1" applyFill="1" applyBorder="1" applyAlignment="1">
      <alignment horizontal="center" vertical="center"/>
    </xf>
    <xf numFmtId="0" fontId="0" fillId="12" borderId="11" xfId="0" applyFill="1" applyBorder="1" applyAlignment="1">
      <alignment horizontal="center"/>
    </xf>
    <xf numFmtId="1" fontId="13" fillId="12" borderId="11" xfId="0" applyNumberFormat="1" applyFont="1" applyFill="1" applyBorder="1" applyAlignment="1">
      <alignment horizontal="center" vertical="center"/>
    </xf>
    <xf numFmtId="1" fontId="9" fillId="12" borderId="14" xfId="0" applyNumberFormat="1" applyFont="1" applyFill="1" applyBorder="1" applyAlignment="1">
      <alignment horizontal="center" vertical="center"/>
    </xf>
    <xf numFmtId="1" fontId="13" fillId="12" borderId="12" xfId="0" applyNumberFormat="1" applyFont="1" applyFill="1" applyBorder="1" applyAlignment="1">
      <alignment horizontal="center" vertical="center"/>
    </xf>
    <xf numFmtId="0" fontId="13" fillId="11" borderId="53" xfId="0" applyFont="1" applyFill="1" applyBorder="1" applyAlignment="1">
      <alignment horizontal="left" vertical="center"/>
    </xf>
    <xf numFmtId="1" fontId="9" fillId="12" borderId="38" xfId="0" applyNumberFormat="1" applyFont="1" applyFill="1" applyBorder="1" applyAlignment="1">
      <alignment horizontal="center" vertical="center"/>
    </xf>
    <xf numFmtId="1" fontId="9" fillId="12" borderId="13" xfId="0" applyNumberFormat="1" applyFont="1" applyFill="1" applyBorder="1" applyAlignment="1">
      <alignment horizontal="center" vertical="center"/>
    </xf>
    <xf numFmtId="1" fontId="9" fillId="12" borderId="28" xfId="0" applyNumberFormat="1" applyFont="1" applyFill="1" applyBorder="1" applyAlignment="1">
      <alignment horizontal="center" vertical="center"/>
    </xf>
    <xf numFmtId="1" fontId="9" fillId="12" borderId="23" xfId="0" applyNumberFormat="1" applyFont="1" applyFill="1" applyBorder="1" applyAlignment="1">
      <alignment horizontal="center" vertical="center"/>
    </xf>
    <xf numFmtId="1" fontId="13" fillId="8" borderId="14" xfId="0" applyNumberFormat="1" applyFont="1" applyFill="1" applyBorder="1" applyAlignment="1">
      <alignment horizontal="center" vertical="center"/>
    </xf>
    <xf numFmtId="1" fontId="12" fillId="0" borderId="48" xfId="0" applyNumberFormat="1" applyFont="1" applyBorder="1" applyAlignment="1">
      <alignment horizontal="center" vertical="center"/>
    </xf>
    <xf numFmtId="0" fontId="4" fillId="8" borderId="1" xfId="16" applyFill="1" applyBorder="1" applyAlignment="1">
      <alignment horizontal="left" vertical="center" indent="1"/>
    </xf>
    <xf numFmtId="0" fontId="37" fillId="8" borderId="1" xfId="16" applyFont="1" applyFill="1" applyBorder="1" applyAlignment="1">
      <alignment horizontal="left" indent="1"/>
    </xf>
    <xf numFmtId="0" fontId="33" fillId="8" borderId="1" xfId="16" applyFont="1" applyFill="1" applyBorder="1" applyAlignment="1">
      <alignment horizontal="left" vertical="center" indent="1"/>
    </xf>
    <xf numFmtId="0" fontId="15" fillId="8" borderId="1" xfId="0" applyFont="1" applyFill="1" applyBorder="1" applyAlignment="1">
      <alignment horizontal="left" indent="1"/>
    </xf>
    <xf numFmtId="0" fontId="0" fillId="8" borderId="1" xfId="0" applyFill="1" applyBorder="1" applyAlignment="1">
      <alignment horizontal="center"/>
    </xf>
    <xf numFmtId="0" fontId="15" fillId="8" borderId="15" xfId="0" applyFont="1" applyFill="1" applyBorder="1" applyAlignment="1">
      <alignment horizontal="left" vertical="center" indent="1"/>
    </xf>
    <xf numFmtId="1" fontId="13" fillId="6" borderId="14" xfId="0" applyNumberFormat="1" applyFont="1" applyFill="1" applyBorder="1" applyAlignment="1">
      <alignment horizontal="center" vertical="center"/>
    </xf>
    <xf numFmtId="1" fontId="9" fillId="6" borderId="51" xfId="0" applyNumberFormat="1" applyFont="1" applyFill="1" applyBorder="1" applyAlignment="1">
      <alignment horizontal="center" vertical="center"/>
    </xf>
    <xf numFmtId="0" fontId="4" fillId="6" borderId="1" xfId="16" applyFill="1" applyBorder="1" applyAlignment="1">
      <alignment horizontal="left" vertical="center" indent="1"/>
    </xf>
    <xf numFmtId="0" fontId="0" fillId="6" borderId="1" xfId="0" applyFill="1" applyBorder="1" applyAlignment="1">
      <alignment horizontal="left" vertical="center" indent="1"/>
    </xf>
    <xf numFmtId="0" fontId="0" fillId="6" borderId="1" xfId="0" applyFill="1" applyBorder="1" applyAlignment="1">
      <alignment horizontal="center"/>
    </xf>
    <xf numFmtId="0" fontId="37" fillId="6" borderId="1" xfId="16" applyFont="1" applyFill="1" applyBorder="1" applyAlignment="1">
      <alignment horizontal="left" indent="1"/>
    </xf>
    <xf numFmtId="0" fontId="33" fillId="6" borderId="1" xfId="16" applyFont="1" applyFill="1" applyBorder="1" applyAlignment="1">
      <alignment horizontal="left" vertical="center" indent="1"/>
    </xf>
    <xf numFmtId="0" fontId="33" fillId="6" borderId="1" xfId="0" applyFont="1" applyFill="1" applyBorder="1" applyAlignment="1">
      <alignment horizontal="left" vertical="center" indent="1"/>
    </xf>
    <xf numFmtId="0" fontId="15" fillId="6" borderId="1" xfId="0" applyFont="1" applyFill="1" applyBorder="1" applyAlignment="1">
      <alignment horizontal="left" indent="1"/>
    </xf>
    <xf numFmtId="0" fontId="36" fillId="6" borderId="1" xfId="0" applyFont="1" applyFill="1" applyBorder="1" applyAlignment="1">
      <alignment horizontal="left" vertical="center" indent="1"/>
    </xf>
    <xf numFmtId="0" fontId="36" fillId="8" borderId="1" xfId="0" applyFont="1" applyFill="1" applyBorder="1" applyAlignment="1">
      <alignment horizontal="left" indent="1"/>
    </xf>
    <xf numFmtId="164" fontId="13" fillId="6" borderId="15" xfId="0" applyNumberFormat="1" applyFont="1" applyFill="1" applyBorder="1" applyAlignment="1">
      <alignment horizontal="center" vertical="center"/>
    </xf>
    <xf numFmtId="0" fontId="0" fillId="6" borderId="15" xfId="0" applyFill="1" applyBorder="1" applyAlignment="1">
      <alignment horizontal="center"/>
    </xf>
    <xf numFmtId="1" fontId="13" fillId="6" borderId="51" xfId="0" applyNumberFormat="1" applyFont="1" applyFill="1" applyBorder="1" applyAlignment="1">
      <alignment horizontal="center" vertical="center"/>
    </xf>
    <xf numFmtId="1" fontId="13" fillId="6" borderId="15" xfId="0" applyNumberFormat="1" applyFont="1" applyFill="1" applyBorder="1" applyAlignment="1">
      <alignment horizontal="center" vertical="center"/>
    </xf>
    <xf numFmtId="0" fontId="29" fillId="5" borderId="8" xfId="0" applyFont="1" applyFill="1" applyBorder="1" applyAlignment="1">
      <alignment horizontal="center" vertical="center"/>
    </xf>
    <xf numFmtId="0" fontId="29" fillId="5" borderId="9" xfId="0" applyFont="1" applyFill="1" applyBorder="1" applyAlignment="1">
      <alignment horizontal="center" vertical="center"/>
    </xf>
    <xf numFmtId="1" fontId="29" fillId="5" borderId="9" xfId="0" applyNumberFormat="1" applyFont="1" applyFill="1" applyBorder="1" applyAlignment="1">
      <alignment horizontal="center" vertical="center"/>
    </xf>
    <xf numFmtId="0" fontId="29" fillId="5" borderId="10" xfId="0" applyFont="1" applyFill="1" applyBorder="1" applyAlignment="1">
      <alignment horizontal="center" vertical="center"/>
    </xf>
    <xf numFmtId="49" fontId="22" fillId="5" borderId="31" xfId="12" applyNumberFormat="1" applyFont="1" applyFill="1" applyBorder="1" applyAlignment="1">
      <alignment horizontal="center" vertical="center"/>
    </xf>
    <xf numFmtId="0" fontId="29" fillId="5" borderId="18" xfId="0" applyFont="1" applyFill="1" applyBorder="1" applyAlignment="1">
      <alignment horizontal="center" vertical="center"/>
    </xf>
    <xf numFmtId="0" fontId="29" fillId="5" borderId="30" xfId="0" applyFont="1" applyFill="1" applyBorder="1" applyAlignment="1">
      <alignment horizontal="center" vertical="center"/>
    </xf>
    <xf numFmtId="1" fontId="9" fillId="8" borderId="51" xfId="0" applyNumberFormat="1" applyFont="1" applyFill="1" applyBorder="1" applyAlignment="1">
      <alignment horizontal="center" vertical="center"/>
    </xf>
    <xf numFmtId="0" fontId="30" fillId="7" borderId="30" xfId="0" applyFont="1" applyFill="1" applyBorder="1" applyAlignment="1">
      <alignment horizontal="center" vertical="center"/>
    </xf>
    <xf numFmtId="1" fontId="30" fillId="7" borderId="30" xfId="0" applyNumberFormat="1" applyFont="1" applyFill="1" applyBorder="1" applyAlignment="1">
      <alignment horizontal="center" vertical="center"/>
    </xf>
    <xf numFmtId="1" fontId="13" fillId="8" borderId="51" xfId="0" applyNumberFormat="1" applyFont="1" applyFill="1" applyBorder="1" applyAlignment="1">
      <alignment horizontal="center" vertical="center"/>
    </xf>
    <xf numFmtId="1" fontId="13" fillId="8" borderId="15" xfId="0" applyNumberFormat="1" applyFont="1" applyFill="1" applyBorder="1" applyAlignment="1">
      <alignment horizontal="center" vertical="center"/>
    </xf>
    <xf numFmtId="0" fontId="30" fillId="7" borderId="18" xfId="0" applyFont="1" applyFill="1" applyBorder="1" applyAlignment="1">
      <alignment horizontal="center" vertical="center"/>
    </xf>
    <xf numFmtId="0" fontId="30" fillId="7" borderId="8" xfId="0" applyFont="1" applyFill="1" applyBorder="1" applyAlignment="1">
      <alignment horizontal="center" vertical="center"/>
    </xf>
    <xf numFmtId="49" fontId="22" fillId="7" borderId="31" xfId="12" applyNumberFormat="1" applyFont="1" applyFill="1" applyBorder="1" applyAlignment="1">
      <alignment horizontal="center" vertical="center"/>
    </xf>
    <xf numFmtId="0" fontId="22" fillId="3" borderId="59" xfId="12" applyNumberFormat="1" applyFont="1" applyFill="1" applyBorder="1" applyAlignment="1">
      <alignment horizontal="center" vertical="center"/>
    </xf>
    <xf numFmtId="49" fontId="22" fillId="3" borderId="59" xfId="12" applyNumberFormat="1" applyFont="1" applyFill="1" applyBorder="1" applyAlignment="1">
      <alignment horizontal="center" vertical="center"/>
    </xf>
    <xf numFmtId="49" fontId="22" fillId="3" borderId="31" xfId="12" applyNumberFormat="1" applyFont="1" applyFill="1" applyBorder="1" applyAlignment="1">
      <alignment horizontal="center" vertical="center"/>
    </xf>
    <xf numFmtId="0" fontId="31" fillId="3" borderId="18" xfId="0" applyFont="1" applyFill="1" applyBorder="1" applyAlignment="1">
      <alignment horizontal="center" vertical="center"/>
    </xf>
    <xf numFmtId="0" fontId="31" fillId="3" borderId="30" xfId="0" applyFont="1" applyFill="1" applyBorder="1" applyAlignment="1">
      <alignment horizontal="center" vertical="center"/>
    </xf>
    <xf numFmtId="0" fontId="9" fillId="0" borderId="0" xfId="18"/>
    <xf numFmtId="0" fontId="19" fillId="0" borderId="17" xfId="18" applyFont="1" applyBorder="1" applyAlignment="1">
      <alignment horizontal="center" vertical="center"/>
    </xf>
    <xf numFmtId="0" fontId="15" fillId="0" borderId="19" xfId="18" applyFont="1" applyBorder="1" applyAlignment="1">
      <alignment horizontal="center" vertical="center"/>
    </xf>
    <xf numFmtId="0" fontId="15" fillId="0" borderId="1" xfId="18" applyFont="1" applyBorder="1" applyAlignment="1">
      <alignment horizontal="center"/>
    </xf>
    <xf numFmtId="0" fontId="15" fillId="0" borderId="1" xfId="18" applyFont="1" applyBorder="1" applyAlignment="1">
      <alignment horizontal="center" vertical="center"/>
    </xf>
    <xf numFmtId="0" fontId="15" fillId="0" borderId="1" xfId="18" applyFont="1" applyBorder="1"/>
    <xf numFmtId="0" fontId="15" fillId="0" borderId="1" xfId="18" applyFont="1" applyBorder="1" applyAlignment="1">
      <alignment vertical="center"/>
    </xf>
    <xf numFmtId="0" fontId="15" fillId="12" borderId="1" xfId="18" applyFont="1" applyFill="1" applyBorder="1" applyAlignment="1">
      <alignment horizontal="left" indent="1"/>
    </xf>
    <xf numFmtId="0" fontId="19" fillId="3" borderId="1" xfId="18" applyFont="1" applyFill="1" applyBorder="1" applyAlignment="1">
      <alignment vertical="center"/>
    </xf>
    <xf numFmtId="0" fontId="40" fillId="0" borderId="1" xfId="18" applyFont="1" applyBorder="1"/>
    <xf numFmtId="0" fontId="39" fillId="0" borderId="1" xfId="18" applyFont="1" applyBorder="1"/>
    <xf numFmtId="0" fontId="15" fillId="12" borderId="1" xfId="18" applyFont="1" applyFill="1" applyBorder="1"/>
    <xf numFmtId="0" fontId="19" fillId="0" borderId="1" xfId="18" applyFont="1" applyBorder="1" applyAlignment="1">
      <alignment horizontal="center" vertical="center"/>
    </xf>
    <xf numFmtId="0" fontId="19" fillId="0" borderId="1" xfId="18" applyFont="1" applyBorder="1" applyAlignment="1">
      <alignment vertical="center"/>
    </xf>
    <xf numFmtId="0" fontId="19" fillId="0" borderId="49" xfId="18" applyFont="1" applyBorder="1" applyAlignment="1">
      <alignment horizontal="center" vertical="center"/>
    </xf>
    <xf numFmtId="0" fontId="15" fillId="0" borderId="50" xfId="18" applyFont="1" applyBorder="1" applyAlignment="1">
      <alignment horizontal="center" vertical="center"/>
    </xf>
    <xf numFmtId="0" fontId="16" fillId="0" borderId="29" xfId="18" applyFont="1" applyBorder="1" applyAlignment="1">
      <alignment horizontal="center" vertical="center"/>
    </xf>
    <xf numFmtId="0" fontId="16" fillId="2" borderId="2" xfId="18" applyFont="1" applyFill="1" applyBorder="1" applyAlignment="1">
      <alignment horizontal="center" vertical="center"/>
    </xf>
    <xf numFmtId="0" fontId="16" fillId="0" borderId="37" xfId="18" applyFont="1" applyBorder="1" applyAlignment="1">
      <alignment horizontal="center" vertical="center"/>
    </xf>
    <xf numFmtId="0" fontId="17" fillId="0" borderId="29" xfId="18" applyFont="1" applyBorder="1" applyAlignment="1">
      <alignment horizontal="center" vertical="center"/>
    </xf>
    <xf numFmtId="0" fontId="9" fillId="0" borderId="0" xfId="18" applyAlignment="1">
      <alignment horizontal="center" vertical="center"/>
    </xf>
    <xf numFmtId="0" fontId="16" fillId="0" borderId="2" xfId="18" applyFont="1" applyBorder="1" applyAlignment="1">
      <alignment horizontal="center" vertical="center"/>
    </xf>
    <xf numFmtId="0" fontId="16" fillId="0" borderId="2" xfId="18" applyFont="1" applyBorder="1" applyAlignment="1">
      <alignment vertical="center"/>
    </xf>
    <xf numFmtId="0" fontId="9" fillId="0" borderId="46" xfId="18" applyBorder="1" applyAlignment="1">
      <alignment horizontal="center" vertical="center"/>
    </xf>
    <xf numFmtId="1" fontId="9" fillId="12" borderId="47" xfId="0" applyNumberFormat="1" applyFont="1" applyFill="1" applyBorder="1" applyAlignment="1">
      <alignment horizontal="center" vertical="center"/>
    </xf>
    <xf numFmtId="1" fontId="9" fillId="12" borderId="11" xfId="0" applyNumberFormat="1" applyFont="1" applyFill="1" applyBorder="1" applyAlignment="1">
      <alignment horizontal="center" vertical="center"/>
    </xf>
    <xf numFmtId="1" fontId="9" fillId="12" borderId="27" xfId="0" applyNumberFormat="1" applyFont="1" applyFill="1" applyBorder="1" applyAlignment="1">
      <alignment horizontal="center" vertical="center"/>
    </xf>
    <xf numFmtId="0" fontId="3" fillId="6" borderId="1" xfId="16" applyFont="1" applyFill="1" applyBorder="1" applyAlignment="1">
      <alignment horizontal="left" vertical="center" indent="1"/>
    </xf>
    <xf numFmtId="0" fontId="3" fillId="8" borderId="1" xfId="16" applyFont="1" applyFill="1" applyBorder="1" applyAlignment="1">
      <alignment horizontal="left" vertical="center" indent="1"/>
    </xf>
    <xf numFmtId="0" fontId="36" fillId="8" borderId="1" xfId="0" applyFont="1" applyFill="1" applyBorder="1" applyAlignment="1">
      <alignment horizontal="left" vertical="center" indent="1"/>
    </xf>
    <xf numFmtId="44" fontId="36" fillId="8" borderId="1" xfId="12" applyFont="1" applyFill="1" applyBorder="1" applyAlignment="1">
      <alignment horizontal="left" indent="1"/>
    </xf>
    <xf numFmtId="49" fontId="36" fillId="8" borderId="1" xfId="0" applyNumberFormat="1" applyFont="1" applyFill="1" applyBorder="1" applyAlignment="1">
      <alignment horizontal="left" vertical="center" indent="1"/>
    </xf>
    <xf numFmtId="0" fontId="3" fillId="6" borderId="15" xfId="16" applyFont="1" applyFill="1" applyBorder="1" applyAlignment="1">
      <alignment horizontal="left" vertical="center" indent="1"/>
    </xf>
    <xf numFmtId="0" fontId="33" fillId="6" borderId="1" xfId="16" applyFont="1" applyFill="1" applyBorder="1" applyAlignment="1">
      <alignment horizontal="left" indent="1"/>
    </xf>
    <xf numFmtId="0" fontId="36" fillId="6" borderId="1" xfId="0" applyFont="1" applyFill="1" applyBorder="1" applyAlignment="1">
      <alignment horizontal="left" indent="1"/>
    </xf>
    <xf numFmtId="0" fontId="3" fillId="6" borderId="15" xfId="16" applyFont="1" applyFill="1" applyBorder="1" applyAlignment="1">
      <alignment horizontal="left" vertical="top" wrapText="1" indent="1"/>
    </xf>
    <xf numFmtId="0" fontId="3" fillId="6" borderId="1" xfId="16" applyFont="1" applyFill="1" applyBorder="1" applyAlignment="1">
      <alignment horizontal="left" vertical="top" wrapText="1" indent="1"/>
    </xf>
    <xf numFmtId="0" fontId="33" fillId="6" borderId="1" xfId="16" applyFont="1" applyFill="1" applyBorder="1" applyAlignment="1">
      <alignment horizontal="left" vertical="top" wrapText="1" indent="1"/>
    </xf>
    <xf numFmtId="49" fontId="36" fillId="6" borderId="1" xfId="0" applyNumberFormat="1" applyFont="1" applyFill="1" applyBorder="1" applyAlignment="1">
      <alignment horizontal="left" vertical="top" wrapText="1" indent="1"/>
    </xf>
    <xf numFmtId="44" fontId="36" fillId="6" borderId="1" xfId="12" applyFont="1" applyFill="1" applyBorder="1" applyAlignment="1">
      <alignment horizontal="left" vertical="top" wrapText="1" indent="1"/>
    </xf>
    <xf numFmtId="1" fontId="9" fillId="12" borderId="51" xfId="0" applyNumberFormat="1" applyFont="1" applyFill="1" applyBorder="1" applyAlignment="1">
      <alignment horizontal="center" vertical="center"/>
    </xf>
    <xf numFmtId="0" fontId="41" fillId="12" borderId="12" xfId="16" applyFont="1" applyFill="1" applyBorder="1" applyAlignment="1">
      <alignment horizontal="left" vertical="center"/>
    </xf>
    <xf numFmtId="0" fontId="13" fillId="12" borderId="12" xfId="0" applyFont="1" applyFill="1" applyBorder="1" applyAlignment="1">
      <alignment horizontal="left" vertical="center"/>
    </xf>
    <xf numFmtId="0" fontId="13" fillId="0" borderId="12" xfId="0" applyFont="1" applyBorder="1" applyAlignment="1">
      <alignment horizontal="left" vertical="center"/>
    </xf>
    <xf numFmtId="0" fontId="41" fillId="12" borderId="1" xfId="16" applyFont="1" applyFill="1" applyBorder="1" applyAlignment="1">
      <alignment horizontal="left" vertical="center"/>
    </xf>
    <xf numFmtId="0" fontId="13" fillId="12" borderId="1" xfId="0" applyFont="1" applyFill="1" applyBorder="1" applyAlignment="1">
      <alignment horizontal="left"/>
    </xf>
    <xf numFmtId="0" fontId="13" fillId="0" borderId="1" xfId="0" applyFont="1" applyBorder="1" applyAlignment="1">
      <alignment horizontal="left"/>
    </xf>
    <xf numFmtId="0" fontId="13" fillId="12" borderId="1" xfId="0" applyFont="1" applyFill="1" applyBorder="1" applyAlignment="1">
      <alignment vertical="center"/>
    </xf>
    <xf numFmtId="0" fontId="33" fillId="12" borderId="1" xfId="0" applyFont="1" applyFill="1" applyBorder="1" applyAlignment="1">
      <alignment vertical="center"/>
    </xf>
    <xf numFmtId="0" fontId="13" fillId="11" borderId="15" xfId="0" applyFont="1" applyFill="1" applyBorder="1" applyAlignment="1">
      <alignment vertical="center"/>
    </xf>
    <xf numFmtId="0" fontId="13" fillId="11" borderId="45" xfId="0" applyFont="1" applyFill="1" applyBorder="1" applyAlignment="1">
      <alignment horizontal="left" vertical="center"/>
    </xf>
    <xf numFmtId="0" fontId="13" fillId="11" borderId="20" xfId="0" applyFont="1" applyFill="1" applyBorder="1" applyAlignment="1">
      <alignment horizontal="left" vertical="center"/>
    </xf>
    <xf numFmtId="0" fontId="13" fillId="11" borderId="20" xfId="0" applyFont="1" applyFill="1" applyBorder="1" applyAlignment="1">
      <alignment vertical="center"/>
    </xf>
    <xf numFmtId="164" fontId="13" fillId="11" borderId="20" xfId="0" applyNumberFormat="1" applyFont="1" applyFill="1" applyBorder="1" applyAlignment="1">
      <alignment horizontal="center" vertical="center"/>
    </xf>
    <xf numFmtId="1" fontId="13" fillId="11" borderId="26" xfId="0" applyNumberFormat="1" applyFont="1" applyFill="1" applyBorder="1" applyAlignment="1">
      <alignment horizontal="center" vertical="center"/>
    </xf>
    <xf numFmtId="1" fontId="9" fillId="12" borderId="48" xfId="0" applyNumberFormat="1" applyFont="1" applyFill="1" applyBorder="1" applyAlignment="1">
      <alignment horizontal="center" vertical="center"/>
    </xf>
    <xf numFmtId="1" fontId="9" fillId="12" borderId="20" xfId="0" applyNumberFormat="1" applyFont="1" applyFill="1" applyBorder="1" applyAlignment="1">
      <alignment horizontal="center" vertical="center"/>
    </xf>
    <xf numFmtId="0" fontId="13" fillId="11" borderId="1" xfId="0" applyFont="1" applyFill="1" applyBorder="1" applyAlignment="1">
      <alignment vertical="center"/>
    </xf>
    <xf numFmtId="1" fontId="9" fillId="12" borderId="52" xfId="0" applyNumberFormat="1" applyFont="1" applyFill="1" applyBorder="1" applyAlignment="1">
      <alignment horizontal="center" vertical="center"/>
    </xf>
    <xf numFmtId="1" fontId="9" fillId="12" borderId="57" xfId="0" applyNumberFormat="1" applyFont="1" applyFill="1" applyBorder="1" applyAlignment="1">
      <alignment horizontal="center" vertical="center"/>
    </xf>
    <xf numFmtId="44" fontId="13" fillId="12" borderId="1" xfId="12" applyFont="1" applyFill="1" applyBorder="1" applyAlignment="1">
      <alignment horizontal="left" vertical="center"/>
    </xf>
    <xf numFmtId="14" fontId="9" fillId="9" borderId="1" xfId="0" applyNumberFormat="1" applyFont="1" applyFill="1" applyBorder="1" applyAlignment="1">
      <alignment horizontal="center" vertical="center"/>
    </xf>
    <xf numFmtId="0" fontId="34" fillId="9" borderId="1" xfId="16" applyFont="1" applyFill="1" applyBorder="1" applyAlignment="1">
      <alignment horizontal="left" vertical="center"/>
    </xf>
    <xf numFmtId="1" fontId="9" fillId="12" borderId="25" xfId="0" applyNumberFormat="1" applyFont="1" applyFill="1" applyBorder="1" applyAlignment="1">
      <alignment horizontal="center" vertical="center"/>
    </xf>
    <xf numFmtId="1" fontId="9" fillId="12" borderId="16" xfId="0" applyNumberFormat="1" applyFont="1" applyFill="1" applyBorder="1" applyAlignment="1">
      <alignment horizontal="center" vertical="center"/>
    </xf>
    <xf numFmtId="0" fontId="12" fillId="5" borderId="6" xfId="0" applyFont="1" applyFill="1" applyBorder="1" applyAlignment="1">
      <alignment horizontal="center" vertical="center"/>
    </xf>
    <xf numFmtId="0" fontId="34" fillId="9" borderId="12" xfId="16" applyFont="1" applyFill="1" applyBorder="1" applyAlignment="1">
      <alignment vertical="center"/>
    </xf>
    <xf numFmtId="0" fontId="9" fillId="9" borderId="1" xfId="0" applyFont="1" applyFill="1" applyBorder="1" applyAlignment="1">
      <alignment vertical="center"/>
    </xf>
    <xf numFmtId="1" fontId="9" fillId="9" borderId="47" xfId="0" applyNumberFormat="1" applyFont="1" applyFill="1" applyBorder="1" applyAlignment="1">
      <alignment horizontal="center" vertical="center"/>
    </xf>
    <xf numFmtId="1" fontId="9" fillId="9" borderId="64" xfId="0" applyNumberFormat="1" applyFont="1" applyFill="1" applyBorder="1" applyAlignment="1">
      <alignment horizontal="center" vertical="center"/>
    </xf>
    <xf numFmtId="1" fontId="9" fillId="9" borderId="11" xfId="0" applyNumberFormat="1" applyFont="1" applyFill="1" applyBorder="1" applyAlignment="1">
      <alignment horizontal="center" vertical="center"/>
    </xf>
    <xf numFmtId="1" fontId="12" fillId="10" borderId="6" xfId="0" applyNumberFormat="1" applyFont="1" applyFill="1" applyBorder="1" applyAlignment="1">
      <alignment horizontal="center" vertical="center"/>
    </xf>
    <xf numFmtId="1" fontId="9" fillId="6" borderId="52" xfId="0" applyNumberFormat="1" applyFont="1" applyFill="1" applyBorder="1" applyAlignment="1">
      <alignment horizontal="center" vertical="center"/>
    </xf>
    <xf numFmtId="1" fontId="12" fillId="5" borderId="6" xfId="0" applyNumberFormat="1" applyFont="1" applyFill="1" applyBorder="1" applyAlignment="1">
      <alignment horizontal="center" vertical="center"/>
    </xf>
    <xf numFmtId="0" fontId="36" fillId="6" borderId="15" xfId="0" applyFont="1" applyFill="1" applyBorder="1" applyAlignment="1">
      <alignment horizontal="left" vertical="center" indent="1"/>
    </xf>
    <xf numFmtId="0" fontId="22" fillId="10" borderId="58" xfId="12" applyNumberFormat="1" applyFont="1" applyFill="1" applyBorder="1" applyAlignment="1">
      <alignment horizontal="center" vertical="center"/>
    </xf>
    <xf numFmtId="1" fontId="9" fillId="9" borderId="56" xfId="0" applyNumberFormat="1" applyFont="1" applyFill="1" applyBorder="1" applyAlignment="1">
      <alignment horizontal="center" vertical="center"/>
    </xf>
    <xf numFmtId="0" fontId="34" fillId="9" borderId="12" xfId="16" applyFont="1" applyFill="1" applyBorder="1" applyAlignment="1">
      <alignment horizontal="left" vertical="top"/>
    </xf>
    <xf numFmtId="0" fontId="34" fillId="9" borderId="1" xfId="16" applyFont="1" applyFill="1" applyBorder="1" applyAlignment="1">
      <alignment horizontal="left" vertical="top"/>
    </xf>
    <xf numFmtId="0" fontId="9" fillId="9" borderId="1" xfId="0" applyFont="1" applyFill="1" applyBorder="1" applyAlignment="1">
      <alignment horizontal="left" vertical="top"/>
    </xf>
    <xf numFmtId="14" fontId="9" fillId="9" borderId="1" xfId="0" applyNumberFormat="1" applyFont="1" applyFill="1" applyBorder="1" applyAlignment="1">
      <alignment horizontal="center" vertical="top"/>
    </xf>
    <xf numFmtId="0" fontId="9" fillId="9" borderId="11" xfId="0" applyFont="1" applyFill="1" applyBorder="1" applyAlignment="1">
      <alignment horizontal="center" vertical="top"/>
    </xf>
    <xf numFmtId="0" fontId="2" fillId="0" borderId="1" xfId="16" applyFont="1" applyBorder="1" applyAlignment="1">
      <alignment horizontal="left" vertical="center" indent="1"/>
    </xf>
    <xf numFmtId="0" fontId="42" fillId="8" borderId="15" xfId="0" applyFont="1" applyFill="1" applyBorder="1" applyAlignment="1">
      <alignment horizontal="left" vertical="center" indent="1"/>
    </xf>
    <xf numFmtId="0" fontId="42" fillId="8" borderId="1" xfId="0" applyFont="1" applyFill="1" applyBorder="1" applyAlignment="1">
      <alignment horizontal="left" vertical="center" indent="1"/>
    </xf>
    <xf numFmtId="0" fontId="37" fillId="8" borderId="1" xfId="0" applyFont="1" applyFill="1" applyBorder="1" applyAlignment="1">
      <alignment horizontal="left" vertical="center" indent="1"/>
    </xf>
    <xf numFmtId="0" fontId="1" fillId="8" borderId="1" xfId="16" applyFont="1" applyFill="1" applyBorder="1" applyAlignment="1">
      <alignment horizontal="left" vertical="center" indent="1"/>
    </xf>
    <xf numFmtId="1" fontId="9" fillId="8" borderId="20" xfId="0" applyNumberFormat="1" applyFont="1" applyFill="1" applyBorder="1" applyAlignment="1">
      <alignment horizontal="center" vertical="center"/>
    </xf>
    <xf numFmtId="165" fontId="12" fillId="10" borderId="56" xfId="0" applyNumberFormat="1" applyFont="1" applyFill="1" applyBorder="1" applyAlignment="1">
      <alignment horizontal="center" vertical="center"/>
    </xf>
    <xf numFmtId="165" fontId="12" fillId="10" borderId="57" xfId="0" applyNumberFormat="1" applyFont="1" applyFill="1" applyBorder="1" applyAlignment="1">
      <alignment horizontal="center" vertical="center"/>
    </xf>
    <xf numFmtId="16" fontId="22" fillId="10" borderId="57" xfId="12" applyNumberFormat="1" applyFont="1" applyFill="1" applyBorder="1" applyAlignment="1">
      <alignment horizontal="center" vertical="center"/>
    </xf>
    <xf numFmtId="1" fontId="12" fillId="10" borderId="4" xfId="0" applyNumberFormat="1" applyFont="1" applyFill="1" applyBorder="1" applyAlignment="1">
      <alignment horizontal="center" vertical="center"/>
    </xf>
    <xf numFmtId="1" fontId="12" fillId="10" borderId="0" xfId="0" applyNumberFormat="1" applyFont="1" applyFill="1" applyAlignment="1">
      <alignment horizontal="center" vertical="center"/>
    </xf>
    <xf numFmtId="0" fontId="12" fillId="10" borderId="45" xfId="0" applyFont="1" applyFill="1" applyBorder="1" applyAlignment="1">
      <alignment horizontal="center" vertical="center"/>
    </xf>
    <xf numFmtId="0" fontId="12" fillId="10" borderId="48" xfId="0" applyFont="1" applyFill="1" applyBorder="1" applyAlignment="1">
      <alignment horizontal="center" vertical="center"/>
    </xf>
    <xf numFmtId="0" fontId="12" fillId="10" borderId="0" xfId="0" applyFont="1" applyFill="1" applyAlignment="1">
      <alignment horizontal="center" vertical="center"/>
    </xf>
    <xf numFmtId="0" fontId="20" fillId="10" borderId="0" xfId="0" applyFont="1" applyFill="1" applyAlignment="1">
      <alignment horizontal="center" vertical="center" textRotation="255"/>
    </xf>
    <xf numFmtId="0" fontId="20" fillId="10" borderId="48" xfId="0" applyFont="1" applyFill="1" applyBorder="1" applyAlignment="1">
      <alignment horizontal="center" vertical="center" textRotation="255"/>
    </xf>
    <xf numFmtId="0" fontId="12" fillId="10" borderId="42" xfId="0" applyFont="1" applyFill="1" applyBorder="1" applyAlignment="1">
      <alignment horizontal="center" vertical="center"/>
    </xf>
    <xf numFmtId="0" fontId="12" fillId="10" borderId="55" xfId="0" applyFont="1" applyFill="1" applyBorder="1" applyAlignment="1">
      <alignment horizontal="center" vertical="center"/>
    </xf>
    <xf numFmtId="0" fontId="12" fillId="10" borderId="4" xfId="0" applyFont="1" applyFill="1" applyBorder="1" applyAlignment="1">
      <alignment horizontal="center" vertical="center"/>
    </xf>
    <xf numFmtId="16" fontId="22" fillId="10" borderId="48" xfId="12" applyNumberFormat="1" applyFont="1" applyFill="1" applyBorder="1" applyAlignment="1">
      <alignment horizontal="center" vertical="center"/>
    </xf>
    <xf numFmtId="165" fontId="12" fillId="10" borderId="55" xfId="0" applyNumberFormat="1" applyFont="1" applyFill="1" applyBorder="1" applyAlignment="1">
      <alignment horizontal="center" vertical="center"/>
    </xf>
    <xf numFmtId="165" fontId="12" fillId="10" borderId="48" xfId="0" applyNumberFormat="1" applyFont="1" applyFill="1" applyBorder="1" applyAlignment="1">
      <alignment horizontal="center" vertical="center"/>
    </xf>
    <xf numFmtId="165" fontId="12" fillId="10" borderId="25" xfId="0" applyNumberFormat="1" applyFont="1" applyFill="1" applyBorder="1" applyAlignment="1">
      <alignment horizontal="center" vertical="center"/>
    </xf>
    <xf numFmtId="165" fontId="12" fillId="10" borderId="26" xfId="0" applyNumberFormat="1" applyFont="1" applyFill="1" applyBorder="1" applyAlignment="1">
      <alignment horizontal="center" vertical="center"/>
    </xf>
    <xf numFmtId="16" fontId="22" fillId="10" borderId="26" xfId="12" applyNumberFormat="1" applyFont="1" applyFill="1" applyBorder="1" applyAlignment="1">
      <alignment horizontal="center" vertical="center"/>
    </xf>
    <xf numFmtId="0" fontId="12" fillId="10" borderId="6"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3" xfId="0" applyFont="1" applyFill="1" applyBorder="1" applyAlignment="1">
      <alignment horizontal="center" vertical="center"/>
    </xf>
    <xf numFmtId="0" fontId="12" fillId="10" borderId="5" xfId="0" applyFont="1" applyFill="1" applyBorder="1" applyAlignment="1">
      <alignment horizontal="center" vertical="center"/>
    </xf>
    <xf numFmtId="16" fontId="22" fillId="3" borderId="26" xfId="12" applyNumberFormat="1" applyFont="1" applyFill="1" applyBorder="1" applyAlignment="1">
      <alignment horizontal="center" vertical="center"/>
    </xf>
    <xf numFmtId="0" fontId="12" fillId="3" borderId="42"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0" xfId="0" applyFont="1" applyFill="1" applyBorder="1" applyAlignment="1">
      <alignment horizontal="center" vertical="center"/>
    </xf>
    <xf numFmtId="165" fontId="12" fillId="3" borderId="25" xfId="0" applyNumberFormat="1" applyFont="1" applyFill="1" applyBorder="1" applyAlignment="1">
      <alignment horizontal="center" vertical="center"/>
    </xf>
    <xf numFmtId="165" fontId="12" fillId="3" borderId="26" xfId="0" applyNumberFormat="1" applyFont="1" applyFill="1" applyBorder="1" applyAlignment="1">
      <alignment horizontal="center" vertical="center"/>
    </xf>
    <xf numFmtId="165" fontId="12" fillId="3" borderId="24" xfId="0" applyNumberFormat="1" applyFont="1" applyFill="1" applyBorder="1" applyAlignment="1">
      <alignment horizontal="center" vertical="center"/>
    </xf>
    <xf numFmtId="165" fontId="12" fillId="3" borderId="20" xfId="0" applyNumberFormat="1" applyFont="1" applyFill="1" applyBorder="1" applyAlignment="1">
      <alignment horizontal="center" vertical="center"/>
    </xf>
    <xf numFmtId="0" fontId="12" fillId="3" borderId="7" xfId="0" applyFont="1" applyFill="1" applyBorder="1" applyAlignment="1">
      <alignment horizontal="center" vertical="center"/>
    </xf>
    <xf numFmtId="1" fontId="12" fillId="3" borderId="0" xfId="0" applyNumberFormat="1" applyFont="1" applyFill="1" applyAlignment="1">
      <alignment horizontal="center" vertical="center"/>
    </xf>
    <xf numFmtId="16" fontId="22" fillId="3" borderId="20" xfId="12" applyNumberFormat="1" applyFont="1" applyFill="1" applyBorder="1" applyAlignment="1">
      <alignment horizontal="center" vertical="center"/>
    </xf>
    <xf numFmtId="0" fontId="20" fillId="3" borderId="0" xfId="0" applyFont="1" applyFill="1" applyAlignment="1">
      <alignment horizontal="center" vertical="center" textRotation="255"/>
    </xf>
    <xf numFmtId="1" fontId="12" fillId="3" borderId="24" xfId="0" applyNumberFormat="1" applyFont="1" applyFill="1" applyBorder="1" applyAlignment="1">
      <alignment horizontal="center" vertical="center"/>
    </xf>
    <xf numFmtId="1" fontId="12" fillId="3" borderId="20" xfId="0" applyNumberFormat="1" applyFont="1" applyFill="1" applyBorder="1" applyAlignment="1">
      <alignment horizontal="center" vertical="center"/>
    </xf>
    <xf numFmtId="0" fontId="12" fillId="3" borderId="5" xfId="0" applyFont="1" applyFill="1" applyBorder="1" applyAlignment="1">
      <alignment horizontal="center" vertical="center"/>
    </xf>
    <xf numFmtId="1" fontId="12" fillId="3" borderId="4" xfId="0" applyNumberFormat="1" applyFont="1" applyFill="1" applyBorder="1" applyAlignment="1">
      <alignment horizontal="center" vertical="center"/>
    </xf>
    <xf numFmtId="165" fontId="12" fillId="3" borderId="42" xfId="0" applyNumberFormat="1" applyFont="1" applyFill="1" applyBorder="1" applyAlignment="1">
      <alignment horizontal="center" vertical="center"/>
    </xf>
    <xf numFmtId="165" fontId="12" fillId="3" borderId="45" xfId="0" applyNumberFormat="1" applyFont="1" applyFill="1" applyBorder="1" applyAlignment="1">
      <alignment horizontal="center" vertical="center"/>
    </xf>
    <xf numFmtId="16" fontId="22" fillId="3" borderId="45" xfId="12" applyNumberFormat="1" applyFont="1" applyFill="1" applyBorder="1" applyAlignment="1">
      <alignment horizontal="center" vertical="center"/>
    </xf>
    <xf numFmtId="0" fontId="12" fillId="7" borderId="20" xfId="0" applyFont="1" applyFill="1" applyBorder="1" applyAlignment="1">
      <alignment horizontal="center" vertical="center"/>
    </xf>
    <xf numFmtId="1" fontId="12" fillId="7" borderId="0" xfId="0" applyNumberFormat="1" applyFont="1" applyFill="1" applyAlignment="1">
      <alignment horizontal="center" vertical="center"/>
    </xf>
    <xf numFmtId="16" fontId="22" fillId="7" borderId="20" xfId="12" applyNumberFormat="1" applyFont="1" applyFill="1" applyBorder="1" applyAlignment="1">
      <alignment horizontal="center" vertical="center"/>
    </xf>
    <xf numFmtId="165" fontId="12" fillId="7" borderId="24" xfId="0" applyNumberFormat="1" applyFont="1" applyFill="1" applyBorder="1" applyAlignment="1">
      <alignment horizontal="center" vertical="center"/>
    </xf>
    <xf numFmtId="165" fontId="12" fillId="7" borderId="20" xfId="0" applyNumberFormat="1" applyFont="1" applyFill="1" applyBorder="1" applyAlignment="1">
      <alignment horizontal="center" vertical="center"/>
    </xf>
    <xf numFmtId="0" fontId="20" fillId="7" borderId="0" xfId="0" applyFont="1" applyFill="1" applyAlignment="1">
      <alignment horizontal="center" vertical="center" textRotation="255"/>
    </xf>
    <xf numFmtId="0" fontId="12" fillId="7" borderId="3" xfId="0" applyFont="1" applyFill="1" applyBorder="1" applyAlignment="1">
      <alignment horizontal="center" vertical="center"/>
    </xf>
    <xf numFmtId="0" fontId="12" fillId="7" borderId="6" xfId="0" applyFont="1" applyFill="1" applyBorder="1" applyAlignment="1">
      <alignment horizontal="center" vertical="center"/>
    </xf>
    <xf numFmtId="1" fontId="12" fillId="7" borderId="24" xfId="0" applyNumberFormat="1" applyFont="1" applyFill="1" applyBorder="1" applyAlignment="1">
      <alignment horizontal="center" vertical="center"/>
    </xf>
    <xf numFmtId="1" fontId="12" fillId="7" borderId="20" xfId="0" applyNumberFormat="1" applyFont="1" applyFill="1" applyBorder="1" applyAlignment="1">
      <alignment horizontal="center" vertical="center"/>
    </xf>
    <xf numFmtId="0" fontId="12" fillId="7" borderId="5" xfId="0" applyFont="1" applyFill="1" applyBorder="1" applyAlignment="1">
      <alignment horizontal="center" vertical="center"/>
    </xf>
    <xf numFmtId="0" fontId="12" fillId="7" borderId="7" xfId="0" applyFont="1" applyFill="1" applyBorder="1" applyAlignment="1">
      <alignment horizontal="center" vertical="center"/>
    </xf>
    <xf numFmtId="165" fontId="12" fillId="7" borderId="42" xfId="0" applyNumberFormat="1" applyFont="1" applyFill="1" applyBorder="1" applyAlignment="1">
      <alignment horizontal="center" vertical="center"/>
    </xf>
    <xf numFmtId="165" fontId="12" fillId="7" borderId="45" xfId="0" applyNumberFormat="1" applyFont="1" applyFill="1" applyBorder="1" applyAlignment="1">
      <alignment horizontal="center" vertical="center"/>
    </xf>
    <xf numFmtId="1" fontId="12" fillId="7" borderId="4" xfId="0" applyNumberFormat="1" applyFont="1" applyFill="1" applyBorder="1" applyAlignment="1">
      <alignment horizontal="center" vertical="center"/>
    </xf>
    <xf numFmtId="0" fontId="12" fillId="7" borderId="45"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24" xfId="0" applyFont="1" applyFill="1" applyBorder="1" applyAlignment="1">
      <alignment horizontal="center" vertical="center"/>
    </xf>
    <xf numFmtId="16" fontId="22" fillId="7" borderId="45" xfId="12" applyNumberFormat="1" applyFont="1" applyFill="1" applyBorder="1" applyAlignment="1">
      <alignment horizontal="center" vertical="center"/>
    </xf>
    <xf numFmtId="165" fontId="12" fillId="7" borderId="25" xfId="0" applyNumberFormat="1" applyFont="1" applyFill="1" applyBorder="1" applyAlignment="1">
      <alignment horizontal="center" vertical="center"/>
    </xf>
    <xf numFmtId="165" fontId="12" fillId="7" borderId="26" xfId="0" applyNumberFormat="1" applyFont="1" applyFill="1" applyBorder="1" applyAlignment="1">
      <alignment horizontal="center" vertical="center"/>
    </xf>
    <xf numFmtId="16" fontId="22" fillId="7" borderId="26" xfId="12" applyNumberFormat="1" applyFont="1" applyFill="1" applyBorder="1" applyAlignment="1">
      <alignment horizontal="center" vertical="center"/>
    </xf>
    <xf numFmtId="0" fontId="20" fillId="5" borderId="0" xfId="0" applyFont="1" applyFill="1" applyAlignment="1">
      <alignment horizontal="center" vertical="center" textRotation="255"/>
    </xf>
    <xf numFmtId="0" fontId="12" fillId="5" borderId="42"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0" xfId="0" applyFont="1" applyFill="1" applyAlignment="1">
      <alignment horizontal="center" vertical="center"/>
    </xf>
    <xf numFmtId="0" fontId="12" fillId="5" borderId="3"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20" xfId="0" applyFont="1" applyFill="1" applyBorder="1" applyAlignment="1">
      <alignment horizontal="center" vertical="center"/>
    </xf>
    <xf numFmtId="0" fontId="12" fillId="5" borderId="24" xfId="0" applyFont="1" applyFill="1" applyBorder="1" applyAlignment="1">
      <alignment horizontal="center" vertical="center"/>
    </xf>
    <xf numFmtId="1" fontId="12" fillId="5" borderId="4" xfId="0" applyNumberFormat="1" applyFont="1" applyFill="1" applyBorder="1" applyAlignment="1">
      <alignment horizontal="center" vertical="center"/>
    </xf>
    <xf numFmtId="1" fontId="12" fillId="5" borderId="0" xfId="0" applyNumberFormat="1" applyFont="1" applyFill="1" applyAlignment="1">
      <alignment horizontal="center" vertical="center"/>
    </xf>
    <xf numFmtId="165" fontId="12" fillId="5" borderId="25" xfId="0" applyNumberFormat="1" applyFont="1" applyFill="1" applyBorder="1" applyAlignment="1">
      <alignment horizontal="center" vertical="center"/>
    </xf>
    <xf numFmtId="165" fontId="12" fillId="5" borderId="26" xfId="0" applyNumberFormat="1" applyFont="1" applyFill="1" applyBorder="1" applyAlignment="1">
      <alignment horizontal="center" vertical="center"/>
    </xf>
    <xf numFmtId="16" fontId="22" fillId="5" borderId="26" xfId="12" applyNumberFormat="1" applyFont="1" applyFill="1" applyBorder="1" applyAlignment="1">
      <alignment horizontal="center" vertical="center"/>
    </xf>
    <xf numFmtId="165" fontId="12" fillId="5" borderId="24" xfId="0" applyNumberFormat="1" applyFont="1" applyFill="1" applyBorder="1" applyAlignment="1">
      <alignment horizontal="center" vertical="center"/>
    </xf>
    <xf numFmtId="165" fontId="12" fillId="5" borderId="20" xfId="0" applyNumberFormat="1" applyFont="1" applyFill="1" applyBorder="1" applyAlignment="1">
      <alignment horizontal="center" vertical="center"/>
    </xf>
    <xf numFmtId="16" fontId="22" fillId="5" borderId="20" xfId="12" applyNumberFormat="1" applyFont="1" applyFill="1" applyBorder="1" applyAlignment="1">
      <alignment horizontal="center" vertical="center"/>
    </xf>
    <xf numFmtId="0" fontId="12" fillId="5" borderId="7" xfId="0" applyFont="1" applyFill="1" applyBorder="1" applyAlignment="1">
      <alignment horizontal="center" vertical="center"/>
    </xf>
    <xf numFmtId="0" fontId="12" fillId="5" borderId="5" xfId="0" applyFont="1" applyFill="1" applyBorder="1" applyAlignment="1">
      <alignment horizontal="center" vertical="center"/>
    </xf>
    <xf numFmtId="165" fontId="12" fillId="5" borderId="42" xfId="0" applyNumberFormat="1" applyFont="1" applyFill="1" applyBorder="1" applyAlignment="1">
      <alignment horizontal="center" vertical="center"/>
    </xf>
    <xf numFmtId="165" fontId="12" fillId="5" borderId="45" xfId="0" applyNumberFormat="1" applyFont="1" applyFill="1" applyBorder="1" applyAlignment="1">
      <alignment horizontal="center" vertical="center"/>
    </xf>
    <xf numFmtId="16" fontId="22" fillId="5" borderId="45" xfId="12" applyNumberFormat="1" applyFont="1" applyFill="1" applyBorder="1" applyAlignment="1">
      <alignment horizontal="center" vertical="center"/>
    </xf>
    <xf numFmtId="0" fontId="27" fillId="2" borderId="0" xfId="6" applyFont="1" applyFill="1" applyAlignment="1">
      <alignment horizontal="center" vertical="center"/>
    </xf>
    <xf numFmtId="0" fontId="15" fillId="0" borderId="0" xfId="6" applyAlignment="1">
      <alignment horizontal="left" vertical="center" wrapText="1"/>
    </xf>
    <xf numFmtId="0" fontId="16" fillId="0" borderId="37" xfId="0" applyFont="1" applyBorder="1" applyAlignment="1">
      <alignment horizontal="center" vertical="center"/>
    </xf>
    <xf numFmtId="0" fontId="16" fillId="0" borderId="41" xfId="0" applyFont="1" applyBorder="1" applyAlignment="1">
      <alignment horizontal="center" vertical="center"/>
    </xf>
    <xf numFmtId="0" fontId="16" fillId="2" borderId="3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0" xfId="0" applyFont="1" applyFill="1" applyBorder="1" applyAlignment="1">
      <alignment horizontal="center" vertical="center"/>
    </xf>
    <xf numFmtId="0" fontId="16" fillId="13" borderId="32" xfId="0" applyFont="1" applyFill="1" applyBorder="1" applyAlignment="1">
      <alignment horizontal="center" vertical="center"/>
    </xf>
    <xf numFmtId="0" fontId="16" fillId="13" borderId="33"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4" xfId="0" applyFont="1" applyFill="1" applyBorder="1" applyAlignment="1">
      <alignment horizontal="center" vertical="center"/>
    </xf>
    <xf numFmtId="15" fontId="16" fillId="2" borderId="35" xfId="0" applyNumberFormat="1" applyFont="1" applyFill="1" applyBorder="1" applyAlignment="1">
      <alignment horizontal="center" vertical="center"/>
    </xf>
    <xf numFmtId="0" fontId="16" fillId="2" borderId="36" xfId="0" applyFont="1" applyFill="1" applyBorder="1" applyAlignment="1">
      <alignment horizontal="center" vertical="center"/>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23" fillId="0" borderId="33" xfId="0" applyFont="1" applyBorder="1" applyAlignment="1">
      <alignment horizontal="center" vertical="center"/>
    </xf>
    <xf numFmtId="0" fontId="16" fillId="2" borderId="16"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16" fillId="0" borderId="29" xfId="0" applyFont="1" applyBorder="1" applyAlignment="1">
      <alignment horizontal="center" vertical="center"/>
    </xf>
    <xf numFmtId="0" fontId="16" fillId="2" borderId="43" xfId="0" applyFont="1" applyFill="1" applyBorder="1" applyAlignment="1">
      <alignment horizontal="center" vertical="center"/>
    </xf>
    <xf numFmtId="0" fontId="16" fillId="10" borderId="32" xfId="0" applyFont="1" applyFill="1" applyBorder="1" applyAlignment="1">
      <alignment horizontal="center" vertical="center"/>
    </xf>
    <xf numFmtId="0" fontId="16" fillId="10" borderId="33" xfId="0" applyFont="1" applyFill="1" applyBorder="1" applyAlignment="1">
      <alignment horizontal="center" vertical="center"/>
    </xf>
    <xf numFmtId="14" fontId="16" fillId="2" borderId="32" xfId="0" applyNumberFormat="1" applyFont="1" applyFill="1" applyBorder="1" applyAlignment="1">
      <alignment horizontal="center" vertical="center"/>
    </xf>
    <xf numFmtId="0" fontId="16" fillId="2" borderId="35" xfId="0" applyFont="1" applyFill="1" applyBorder="1" applyAlignment="1">
      <alignment horizontal="center" vertical="center"/>
    </xf>
    <xf numFmtId="0" fontId="16" fillId="2" borderId="24" xfId="18" applyFont="1" applyFill="1" applyBorder="1" applyAlignment="1">
      <alignment horizontal="center" vertical="center"/>
    </xf>
    <xf numFmtId="0" fontId="16" fillId="2" borderId="20" xfId="18" applyFont="1" applyFill="1" applyBorder="1" applyAlignment="1">
      <alignment horizontal="center" vertical="center"/>
    </xf>
    <xf numFmtId="0" fontId="16" fillId="2" borderId="25" xfId="18" applyFont="1" applyFill="1" applyBorder="1" applyAlignment="1">
      <alignment horizontal="center" vertical="center"/>
    </xf>
    <xf numFmtId="0" fontId="16" fillId="2" borderId="26" xfId="18" applyFont="1" applyFill="1" applyBorder="1" applyAlignment="1">
      <alignment horizontal="center" vertical="center"/>
    </xf>
    <xf numFmtId="0" fontId="16" fillId="10" borderId="32" xfId="18" applyFont="1" applyFill="1" applyBorder="1" applyAlignment="1">
      <alignment horizontal="center" vertical="center"/>
    </xf>
    <xf numFmtId="0" fontId="16" fillId="10" borderId="33" xfId="18" applyFont="1" applyFill="1" applyBorder="1" applyAlignment="1">
      <alignment horizontal="center" vertical="center"/>
    </xf>
    <xf numFmtId="0" fontId="16" fillId="2" borderId="32" xfId="18" applyFont="1" applyFill="1" applyBorder="1" applyAlignment="1">
      <alignment horizontal="center" vertical="center"/>
    </xf>
    <xf numFmtId="0" fontId="16" fillId="2" borderId="34" xfId="18" applyFont="1" applyFill="1" applyBorder="1" applyAlignment="1">
      <alignment horizontal="center" vertical="center"/>
    </xf>
    <xf numFmtId="0" fontId="16" fillId="2" borderId="35" xfId="18" applyFont="1" applyFill="1" applyBorder="1" applyAlignment="1">
      <alignment horizontal="center" vertical="center"/>
    </xf>
    <xf numFmtId="0" fontId="16" fillId="2" borderId="36" xfId="18" applyFont="1" applyFill="1" applyBorder="1" applyAlignment="1">
      <alignment horizontal="center" vertical="center"/>
    </xf>
    <xf numFmtId="0" fontId="23" fillId="0" borderId="32" xfId="18" applyFont="1" applyBorder="1" applyAlignment="1">
      <alignment horizontal="center" vertical="center"/>
    </xf>
    <xf numFmtId="0" fontId="23" fillId="0" borderId="34" xfId="18" applyFont="1" applyBorder="1" applyAlignment="1">
      <alignment horizontal="center" vertical="center"/>
    </xf>
    <xf numFmtId="0" fontId="23" fillId="0" borderId="33" xfId="18" applyFont="1" applyBorder="1" applyAlignment="1">
      <alignment horizontal="center" vertical="center"/>
    </xf>
    <xf numFmtId="0" fontId="16" fillId="2" borderId="16" xfId="18" applyFont="1" applyFill="1" applyBorder="1" applyAlignment="1">
      <alignment horizontal="center" vertical="center"/>
    </xf>
    <xf numFmtId="0" fontId="16" fillId="2" borderId="33" xfId="18" applyFont="1" applyFill="1" applyBorder="1" applyAlignment="1">
      <alignment horizontal="center" vertical="center"/>
    </xf>
    <xf numFmtId="0" fontId="16" fillId="2" borderId="5" xfId="18" applyFont="1" applyFill="1" applyBorder="1" applyAlignment="1">
      <alignment horizontal="center" vertical="center"/>
    </xf>
    <xf numFmtId="0" fontId="16" fillId="2" borderId="7" xfId="18" applyFont="1" applyFill="1" applyBorder="1" applyAlignment="1">
      <alignment horizontal="center" vertical="center"/>
    </xf>
    <xf numFmtId="0" fontId="16" fillId="0" borderId="3" xfId="18" applyFont="1" applyBorder="1" applyAlignment="1">
      <alignment horizontal="center" vertical="center"/>
    </xf>
    <xf numFmtId="0" fontId="16" fillId="0" borderId="6" xfId="18" applyFont="1" applyBorder="1" applyAlignment="1">
      <alignment horizontal="center" vertical="center"/>
    </xf>
    <xf numFmtId="0" fontId="16" fillId="0" borderId="8" xfId="18" applyFont="1" applyBorder="1" applyAlignment="1">
      <alignment horizontal="center" vertical="center"/>
    </xf>
    <xf numFmtId="0" fontId="16" fillId="2" borderId="42" xfId="18" applyFont="1" applyFill="1" applyBorder="1" applyAlignment="1">
      <alignment horizontal="center" vertical="center"/>
    </xf>
    <xf numFmtId="0" fontId="16" fillId="2" borderId="45" xfId="18" applyFont="1" applyFill="1" applyBorder="1" applyAlignment="1">
      <alignment horizontal="center" vertical="center"/>
    </xf>
    <xf numFmtId="0" fontId="16" fillId="0" borderId="37" xfId="18" applyFont="1" applyBorder="1" applyAlignment="1">
      <alignment horizontal="center" vertical="center"/>
    </xf>
    <xf numFmtId="0" fontId="16" fillId="0" borderId="41" xfId="18" applyFont="1" applyBorder="1" applyAlignment="1">
      <alignment horizontal="center" vertical="center"/>
    </xf>
    <xf numFmtId="0" fontId="16" fillId="2" borderId="38" xfId="18" applyFont="1" applyFill="1" applyBorder="1" applyAlignment="1">
      <alignment horizontal="center" vertical="center"/>
    </xf>
    <xf numFmtId="0" fontId="16" fillId="2" borderId="14" xfId="18" applyFont="1" applyFill="1" applyBorder="1" applyAlignment="1">
      <alignment horizontal="center" vertical="center"/>
    </xf>
    <xf numFmtId="0" fontId="16" fillId="2" borderId="60" xfId="18" applyFont="1" applyFill="1" applyBorder="1" applyAlignment="1">
      <alignment horizontal="center" vertical="center"/>
    </xf>
    <xf numFmtId="0" fontId="16" fillId="2" borderId="39" xfId="18" applyFont="1" applyFill="1" applyBorder="1" applyAlignment="1">
      <alignment horizontal="center" vertical="center"/>
    </xf>
    <xf numFmtId="0" fontId="16" fillId="2" borderId="1" xfId="18" applyFont="1" applyFill="1" applyBorder="1" applyAlignment="1">
      <alignment horizontal="center" vertical="center"/>
    </xf>
    <xf numFmtId="0" fontId="16" fillId="2" borderId="61" xfId="18" applyFont="1" applyFill="1" applyBorder="1" applyAlignment="1">
      <alignment horizontal="center" vertical="center"/>
    </xf>
    <xf numFmtId="0" fontId="16" fillId="2" borderId="40" xfId="18" applyFont="1" applyFill="1" applyBorder="1" applyAlignment="1">
      <alignment horizontal="center" vertical="center"/>
    </xf>
    <xf numFmtId="0" fontId="16" fillId="2" borderId="12" xfId="18" applyFont="1" applyFill="1" applyBorder="1" applyAlignment="1">
      <alignment horizontal="center" vertical="center"/>
    </xf>
    <xf numFmtId="0" fontId="16" fillId="2" borderId="62" xfId="18" applyFont="1" applyFill="1" applyBorder="1" applyAlignment="1">
      <alignment horizontal="center" vertical="center"/>
    </xf>
    <xf numFmtId="0" fontId="16" fillId="2" borderId="63" xfId="18" applyFont="1" applyFill="1" applyBorder="1" applyAlignment="1">
      <alignment horizontal="center" vertical="center"/>
    </xf>
    <xf numFmtId="0" fontId="34" fillId="14" borderId="40" xfId="16" applyFont="1" applyFill="1" applyBorder="1" applyAlignment="1">
      <alignment vertical="center"/>
    </xf>
    <xf numFmtId="0" fontId="34" fillId="14" borderId="39" xfId="16" applyFont="1" applyFill="1" applyBorder="1" applyAlignment="1">
      <alignment horizontal="left" vertical="center"/>
    </xf>
    <xf numFmtId="0" fontId="9" fillId="14" borderId="39" xfId="0" applyFont="1" applyFill="1" applyBorder="1" applyAlignment="1">
      <alignment vertical="center"/>
    </xf>
    <xf numFmtId="14" fontId="9" fillId="14" borderId="39" xfId="0" applyNumberFormat="1" applyFont="1" applyFill="1" applyBorder="1" applyAlignment="1">
      <alignment horizontal="center" vertical="center"/>
    </xf>
    <xf numFmtId="0" fontId="9" fillId="14" borderId="47" xfId="0" applyFont="1" applyFill="1" applyBorder="1" applyAlignment="1">
      <alignment horizontal="center"/>
    </xf>
    <xf numFmtId="1" fontId="13" fillId="14" borderId="42" xfId="0" applyNumberFormat="1" applyFont="1" applyFill="1" applyBorder="1" applyAlignment="1">
      <alignment horizontal="center" vertical="center"/>
    </xf>
    <xf numFmtId="1" fontId="13" fillId="14" borderId="24" xfId="0" applyNumberFormat="1" applyFont="1" applyFill="1" applyBorder="1" applyAlignment="1">
      <alignment horizontal="center" vertical="center"/>
    </xf>
    <xf numFmtId="1" fontId="13" fillId="14" borderId="25" xfId="0" applyNumberFormat="1" applyFont="1" applyFill="1" applyBorder="1" applyAlignment="1">
      <alignment horizontal="center" vertical="center"/>
    </xf>
    <xf numFmtId="0" fontId="34" fillId="14" borderId="12" xfId="16" applyFont="1" applyFill="1" applyBorder="1" applyAlignment="1">
      <alignment vertical="center"/>
    </xf>
    <xf numFmtId="0" fontId="34" fillId="14" borderId="1" xfId="16" applyFont="1" applyFill="1" applyBorder="1" applyAlignment="1">
      <alignment horizontal="left" vertical="center"/>
    </xf>
    <xf numFmtId="0" fontId="9" fillId="14" borderId="1" xfId="0" applyFont="1" applyFill="1" applyBorder="1" applyAlignment="1">
      <alignment vertical="center"/>
    </xf>
    <xf numFmtId="14" fontId="9" fillId="14" borderId="1" xfId="0" applyNumberFormat="1" applyFont="1" applyFill="1" applyBorder="1" applyAlignment="1">
      <alignment horizontal="center" vertical="center"/>
    </xf>
    <xf numFmtId="0" fontId="9" fillId="14" borderId="11" xfId="0" applyFont="1" applyFill="1" applyBorder="1" applyAlignment="1">
      <alignment horizontal="center"/>
    </xf>
    <xf numFmtId="1" fontId="13" fillId="14" borderId="12" xfId="0" applyNumberFormat="1" applyFont="1" applyFill="1" applyBorder="1" applyAlignment="1">
      <alignment horizontal="center" vertical="center"/>
    </xf>
    <xf numFmtId="1" fontId="13" fillId="14" borderId="1" xfId="0" applyNumberFormat="1" applyFont="1" applyFill="1" applyBorder="1" applyAlignment="1">
      <alignment horizontal="center" vertical="center"/>
    </xf>
    <xf numFmtId="1" fontId="13" fillId="14" borderId="13" xfId="0" applyNumberFormat="1" applyFont="1" applyFill="1" applyBorder="1" applyAlignment="1">
      <alignment horizontal="center" vertical="center"/>
    </xf>
    <xf numFmtId="0" fontId="34" fillId="14" borderId="12" xfId="16" applyFont="1" applyFill="1" applyBorder="1" applyAlignment="1">
      <alignment horizontal="left" vertical="top"/>
    </xf>
    <xf numFmtId="0" fontId="34" fillId="14" borderId="1" xfId="16" applyFont="1" applyFill="1" applyBorder="1" applyAlignment="1">
      <alignment horizontal="left" vertical="top"/>
    </xf>
    <xf numFmtId="0" fontId="9" fillId="14" borderId="1" xfId="0" applyFont="1" applyFill="1" applyBorder="1" applyAlignment="1">
      <alignment horizontal="left" vertical="top"/>
    </xf>
    <xf numFmtId="14" fontId="9" fillId="14" borderId="1" xfId="0" applyNumberFormat="1" applyFont="1" applyFill="1" applyBorder="1" applyAlignment="1">
      <alignment horizontal="center" vertical="top"/>
    </xf>
    <xf numFmtId="0" fontId="9" fillId="14" borderId="11" xfId="0" applyFont="1" applyFill="1" applyBorder="1" applyAlignment="1">
      <alignment horizontal="center" vertical="top"/>
    </xf>
    <xf numFmtId="0" fontId="9" fillId="9" borderId="53" xfId="0" applyFont="1" applyFill="1" applyBorder="1"/>
    <xf numFmtId="44" fontId="9" fillId="9" borderId="15" xfId="12" applyFont="1" applyFill="1" applyBorder="1" applyAlignment="1">
      <alignment vertical="top"/>
    </xf>
    <xf numFmtId="0" fontId="9" fillId="9" borderId="15" xfId="0" applyFont="1" applyFill="1" applyBorder="1" applyAlignment="1">
      <alignment vertical="center"/>
    </xf>
    <xf numFmtId="14" fontId="9" fillId="9" borderId="15" xfId="0" applyNumberFormat="1" applyFont="1" applyFill="1" applyBorder="1" applyAlignment="1">
      <alignment horizontal="center" vertical="center"/>
    </xf>
    <xf numFmtId="0" fontId="9" fillId="9" borderId="52" xfId="0" applyFont="1" applyFill="1" applyBorder="1" applyAlignment="1">
      <alignment horizontal="center"/>
    </xf>
    <xf numFmtId="1" fontId="13" fillId="9" borderId="53" xfId="0" applyNumberFormat="1" applyFont="1" applyFill="1" applyBorder="1" applyAlignment="1">
      <alignment horizontal="center" vertical="center"/>
    </xf>
    <xf numFmtId="1" fontId="13" fillId="9" borderId="15" xfId="0" applyNumberFormat="1" applyFont="1" applyFill="1" applyBorder="1" applyAlignment="1">
      <alignment horizontal="center" vertical="center"/>
    </xf>
    <xf numFmtId="1" fontId="13" fillId="9" borderId="16" xfId="0" applyNumberFormat="1" applyFont="1" applyFill="1" applyBorder="1" applyAlignment="1">
      <alignment horizontal="center" vertical="center"/>
    </xf>
    <xf numFmtId="0" fontId="34" fillId="14" borderId="21" xfId="16" applyFont="1" applyFill="1" applyBorder="1" applyAlignment="1">
      <alignment vertical="center"/>
    </xf>
    <xf numFmtId="0" fontId="34" fillId="14" borderId="22" xfId="16" applyFont="1" applyFill="1" applyBorder="1" applyAlignment="1">
      <alignment horizontal="left" vertical="center"/>
    </xf>
    <xf numFmtId="0" fontId="9" fillId="14" borderId="22" xfId="0" applyFont="1" applyFill="1" applyBorder="1" applyAlignment="1">
      <alignment vertical="center"/>
    </xf>
    <xf numFmtId="14" fontId="9" fillId="14" borderId="22" xfId="0" applyNumberFormat="1" applyFont="1" applyFill="1" applyBorder="1" applyAlignment="1">
      <alignment horizontal="center" vertical="center"/>
    </xf>
    <xf numFmtId="0" fontId="9" fillId="14" borderId="27" xfId="0" applyFont="1" applyFill="1" applyBorder="1" applyAlignment="1">
      <alignment horizontal="center"/>
    </xf>
    <xf numFmtId="1" fontId="13" fillId="14" borderId="21" xfId="0" applyNumberFormat="1" applyFont="1" applyFill="1" applyBorder="1" applyAlignment="1">
      <alignment horizontal="center" vertical="center"/>
    </xf>
    <xf numFmtId="1" fontId="13" fillId="14" borderId="22" xfId="0" applyNumberFormat="1" applyFont="1" applyFill="1" applyBorder="1" applyAlignment="1">
      <alignment horizontal="center" vertical="center"/>
    </xf>
    <xf numFmtId="1" fontId="13" fillId="14" borderId="23" xfId="0" applyNumberFormat="1" applyFont="1" applyFill="1" applyBorder="1" applyAlignment="1">
      <alignment horizontal="center" vertical="center"/>
    </xf>
    <xf numFmtId="0" fontId="41" fillId="14" borderId="40" xfId="16" applyFont="1" applyFill="1" applyBorder="1" applyAlignment="1">
      <alignment horizontal="left" vertical="center"/>
    </xf>
    <xf numFmtId="0" fontId="41" fillId="14" borderId="39" xfId="16" applyFont="1" applyFill="1" applyBorder="1" applyAlignment="1">
      <alignment horizontal="left" vertical="center"/>
    </xf>
    <xf numFmtId="0" fontId="13" fillId="14" borderId="39" xfId="0" applyFont="1" applyFill="1" applyBorder="1" applyAlignment="1">
      <alignment vertical="center"/>
    </xf>
    <xf numFmtId="164" fontId="13" fillId="14" borderId="39" xfId="0" applyNumberFormat="1" applyFont="1" applyFill="1" applyBorder="1" applyAlignment="1">
      <alignment horizontal="center" vertical="center"/>
    </xf>
    <xf numFmtId="0" fontId="0" fillId="14" borderId="47" xfId="0" applyFill="1" applyBorder="1" applyAlignment="1">
      <alignment horizontal="center"/>
    </xf>
    <xf numFmtId="0" fontId="41" fillId="14" borderId="12" xfId="16" applyFont="1" applyFill="1" applyBorder="1" applyAlignment="1">
      <alignment horizontal="left" vertical="center"/>
    </xf>
    <xf numFmtId="0" fontId="41" fillId="14" borderId="1" xfId="16" applyFont="1" applyFill="1" applyBorder="1" applyAlignment="1">
      <alignment horizontal="left" vertical="center"/>
    </xf>
    <xf numFmtId="0" fontId="13" fillId="14" borderId="1" xfId="0" applyFont="1" applyFill="1" applyBorder="1" applyAlignment="1">
      <alignment vertical="center"/>
    </xf>
    <xf numFmtId="164" fontId="13" fillId="14" borderId="1" xfId="0" applyNumberFormat="1" applyFont="1" applyFill="1" applyBorder="1" applyAlignment="1">
      <alignment horizontal="center" vertical="center"/>
    </xf>
    <xf numFmtId="0" fontId="0" fillId="14" borderId="11" xfId="0" applyFill="1" applyBorder="1" applyAlignment="1">
      <alignment horizontal="center"/>
    </xf>
    <xf numFmtId="0" fontId="41" fillId="12" borderId="53" xfId="16" applyFont="1" applyFill="1" applyBorder="1" applyAlignment="1">
      <alignment horizontal="left" vertical="center"/>
    </xf>
    <xf numFmtId="0" fontId="41" fillId="12" borderId="15" xfId="16" applyFont="1" applyFill="1" applyBorder="1" applyAlignment="1">
      <alignment horizontal="left" vertical="center"/>
    </xf>
    <xf numFmtId="0" fontId="13" fillId="12" borderId="15" xfId="0" applyFont="1" applyFill="1" applyBorder="1" applyAlignment="1">
      <alignment vertical="center"/>
    </xf>
    <xf numFmtId="164" fontId="13" fillId="12" borderId="15" xfId="0" applyNumberFormat="1" applyFont="1" applyFill="1" applyBorder="1" applyAlignment="1">
      <alignment horizontal="center" vertical="center"/>
    </xf>
    <xf numFmtId="0" fontId="0" fillId="12" borderId="52" xfId="0" applyFill="1" applyBorder="1" applyAlignment="1">
      <alignment horizontal="center"/>
    </xf>
    <xf numFmtId="1" fontId="13" fillId="12" borderId="53" xfId="0" applyNumberFormat="1" applyFont="1" applyFill="1" applyBorder="1" applyAlignment="1">
      <alignment horizontal="center" vertical="center"/>
    </xf>
    <xf numFmtId="1" fontId="13" fillId="12" borderId="15" xfId="0" applyNumberFormat="1" applyFont="1" applyFill="1" applyBorder="1" applyAlignment="1">
      <alignment horizontal="center" vertical="center"/>
    </xf>
    <xf numFmtId="1" fontId="13" fillId="12" borderId="16" xfId="0" applyNumberFormat="1" applyFont="1" applyFill="1" applyBorder="1" applyAlignment="1">
      <alignment horizontal="center" vertical="center"/>
    </xf>
    <xf numFmtId="0" fontId="41" fillId="14" borderId="21" xfId="16" applyFont="1" applyFill="1" applyBorder="1" applyAlignment="1">
      <alignment horizontal="left" vertical="center"/>
    </xf>
    <xf numFmtId="0" fontId="41" fillId="14" borderId="22" xfId="16" applyFont="1" applyFill="1" applyBorder="1" applyAlignment="1">
      <alignment horizontal="left" vertical="center"/>
    </xf>
    <xf numFmtId="0" fontId="13" fillId="14" borderId="22" xfId="0" applyFont="1" applyFill="1" applyBorder="1" applyAlignment="1">
      <alignment vertical="center"/>
    </xf>
    <xf numFmtId="164" fontId="13" fillId="14" borderId="22" xfId="0" applyNumberFormat="1" applyFont="1" applyFill="1" applyBorder="1" applyAlignment="1">
      <alignment horizontal="center" vertical="center"/>
    </xf>
    <xf numFmtId="0" fontId="0" fillId="14" borderId="27" xfId="0" applyFill="1" applyBorder="1" applyAlignment="1">
      <alignment horizontal="center"/>
    </xf>
    <xf numFmtId="1" fontId="13" fillId="14" borderId="15" xfId="0" applyNumberFormat="1" applyFont="1" applyFill="1" applyBorder="1" applyAlignment="1">
      <alignment horizontal="center" vertical="center"/>
    </xf>
    <xf numFmtId="1" fontId="31" fillId="3" borderId="30" xfId="0" applyNumberFormat="1" applyFont="1" applyFill="1" applyBorder="1" applyAlignment="1">
      <alignment horizontal="center" vertical="center"/>
    </xf>
    <xf numFmtId="164" fontId="13" fillId="14" borderId="15" xfId="0" applyNumberFormat="1" applyFont="1" applyFill="1" applyBorder="1" applyAlignment="1">
      <alignment horizontal="center" vertical="center"/>
    </xf>
    <xf numFmtId="1" fontId="13" fillId="14" borderId="51" xfId="0" applyNumberFormat="1" applyFont="1" applyFill="1" applyBorder="1" applyAlignment="1">
      <alignment horizontal="center" vertical="center"/>
    </xf>
    <xf numFmtId="0" fontId="4" fillId="14" borderId="1" xfId="16" applyFill="1" applyBorder="1" applyAlignment="1">
      <alignment horizontal="left" vertical="center" indent="1"/>
    </xf>
    <xf numFmtId="0" fontId="42" fillId="14" borderId="1" xfId="0" applyFont="1" applyFill="1" applyBorder="1" applyAlignment="1">
      <alignment horizontal="left" vertical="center" indent="1"/>
    </xf>
    <xf numFmtId="0" fontId="0" fillId="14" borderId="1" xfId="0" applyFill="1" applyBorder="1" applyAlignment="1">
      <alignment horizontal="center"/>
    </xf>
    <xf numFmtId="0" fontId="3" fillId="14" borderId="1" xfId="16" applyFont="1" applyFill="1" applyBorder="1" applyAlignment="1">
      <alignment horizontal="left" vertical="center" indent="1"/>
    </xf>
    <xf numFmtId="0" fontId="36" fillId="14" borderId="1" xfId="0" applyFont="1" applyFill="1" applyBorder="1" applyAlignment="1">
      <alignment horizontal="left" vertical="center" indent="1"/>
    </xf>
    <xf numFmtId="49" fontId="36" fillId="14" borderId="1" xfId="0" applyNumberFormat="1" applyFont="1" applyFill="1" applyBorder="1" applyAlignment="1">
      <alignment horizontal="left" vertical="center" indent="1"/>
    </xf>
    <xf numFmtId="0" fontId="2" fillId="8" borderId="15" xfId="16" applyFont="1" applyFill="1" applyBorder="1" applyAlignment="1">
      <alignment horizontal="left" vertical="center" indent="1"/>
    </xf>
    <xf numFmtId="0" fontId="0" fillId="8" borderId="15" xfId="0" applyFill="1" applyBorder="1" applyAlignment="1">
      <alignment horizontal="center"/>
    </xf>
    <xf numFmtId="0" fontId="36" fillId="14" borderId="39" xfId="0" applyFont="1" applyFill="1" applyBorder="1" applyAlignment="1">
      <alignment horizontal="left" indent="1"/>
    </xf>
    <xf numFmtId="44" fontId="36" fillId="14" borderId="39" xfId="12" applyFont="1" applyFill="1" applyBorder="1" applyAlignment="1">
      <alignment vertical="top"/>
    </xf>
    <xf numFmtId="0" fontId="42" fillId="14" borderId="39" xfId="0" applyFont="1" applyFill="1" applyBorder="1" applyAlignment="1">
      <alignment horizontal="left" vertical="center" indent="1"/>
    </xf>
    <xf numFmtId="1" fontId="13" fillId="14" borderId="39" xfId="0" applyNumberFormat="1" applyFont="1" applyFill="1" applyBorder="1" applyAlignment="1">
      <alignment horizontal="center" vertical="center"/>
    </xf>
    <xf numFmtId="1" fontId="13" fillId="14" borderId="38" xfId="0" applyNumberFormat="1" applyFont="1" applyFill="1" applyBorder="1" applyAlignment="1">
      <alignment horizontal="center" vertical="center"/>
    </xf>
    <xf numFmtId="0" fontId="4" fillId="14" borderId="22" xfId="16" applyFill="1" applyBorder="1" applyAlignment="1">
      <alignment horizontal="left" vertical="center" indent="1"/>
    </xf>
    <xf numFmtId="0" fontId="42" fillId="14" borderId="22" xfId="0" applyFont="1" applyFill="1" applyBorder="1" applyAlignment="1">
      <alignment horizontal="left" vertical="center" indent="1"/>
    </xf>
    <xf numFmtId="0" fontId="0" fillId="14" borderId="22" xfId="0" applyFill="1" applyBorder="1" applyAlignment="1">
      <alignment horizontal="center"/>
    </xf>
    <xf numFmtId="1" fontId="13" fillId="14" borderId="59" xfId="0" applyNumberFormat="1" applyFont="1" applyFill="1" applyBorder="1" applyAlignment="1">
      <alignment horizontal="center" vertical="center"/>
    </xf>
    <xf numFmtId="1" fontId="13" fillId="14" borderId="30" xfId="0" applyNumberFormat="1" applyFont="1" applyFill="1" applyBorder="1" applyAlignment="1">
      <alignment horizontal="center" vertical="center"/>
    </xf>
    <xf numFmtId="0" fontId="3" fillId="14" borderId="15" xfId="16" applyFont="1" applyFill="1" applyBorder="1" applyAlignment="1">
      <alignment horizontal="left" vertical="center" indent="1"/>
    </xf>
    <xf numFmtId="0" fontId="3" fillId="14" borderId="15" xfId="16" applyFont="1" applyFill="1" applyBorder="1" applyAlignment="1">
      <alignment horizontal="left" vertical="top" wrapText="1" indent="1"/>
    </xf>
    <xf numFmtId="0" fontId="36" fillId="14" borderId="15" xfId="0" applyFont="1" applyFill="1" applyBorder="1" applyAlignment="1">
      <alignment horizontal="left" vertical="center" indent="1"/>
    </xf>
    <xf numFmtId="0" fontId="0" fillId="14" borderId="15" xfId="0" applyFill="1" applyBorder="1" applyAlignment="1">
      <alignment horizontal="center"/>
    </xf>
    <xf numFmtId="0" fontId="3" fillId="14" borderId="1" xfId="16" applyFont="1" applyFill="1" applyBorder="1" applyAlignment="1">
      <alignment horizontal="left" vertical="top" wrapText="1" indent="1"/>
    </xf>
    <xf numFmtId="1" fontId="13" fillId="14" borderId="14" xfId="0" applyNumberFormat="1" applyFont="1" applyFill="1" applyBorder="1" applyAlignment="1">
      <alignment horizontal="center" vertical="center"/>
    </xf>
    <xf numFmtId="49" fontId="36" fillId="14" borderId="1" xfId="0" applyNumberFormat="1" applyFont="1" applyFill="1" applyBorder="1" applyAlignment="1">
      <alignment horizontal="left" vertical="top" wrapText="1" indent="1"/>
    </xf>
    <xf numFmtId="0" fontId="3" fillId="14" borderId="22" xfId="16" applyFont="1" applyFill="1" applyBorder="1" applyAlignment="1">
      <alignment horizontal="left" vertical="center" indent="1"/>
    </xf>
    <xf numFmtId="0" fontId="3" fillId="14" borderId="22" xfId="16" applyFont="1" applyFill="1" applyBorder="1" applyAlignment="1">
      <alignment horizontal="left" vertical="top" wrapText="1" indent="1"/>
    </xf>
    <xf numFmtId="0" fontId="36" fillId="14" borderId="22" xfId="0" applyFont="1" applyFill="1" applyBorder="1" applyAlignment="1">
      <alignment horizontal="left" vertical="center" indent="1"/>
    </xf>
    <xf numFmtId="1" fontId="13" fillId="14" borderId="28" xfId="0" applyNumberFormat="1" applyFont="1" applyFill="1" applyBorder="1" applyAlignment="1">
      <alignment horizontal="center" vertical="center"/>
    </xf>
  </cellXfs>
  <cellStyles count="19">
    <cellStyle name="Currency" xfId="12" builtinId="4"/>
    <cellStyle name="Currency 2" xfId="15" xr:uid="{00000000-0005-0000-0000-000001000000}"/>
    <cellStyle name="Excel Built-in Normal" xfId="1" xr:uid="{00000000-0005-0000-0000-000002000000}"/>
    <cellStyle name="Hyperlink 2" xfId="8" xr:uid="{00000000-0005-0000-0000-000003000000}"/>
    <cellStyle name="Normal" xfId="0" builtinId="0"/>
    <cellStyle name="Normal 2" xfId="2" xr:uid="{00000000-0005-0000-0000-000005000000}"/>
    <cellStyle name="Normal 2 2" xfId="3" xr:uid="{00000000-0005-0000-0000-000006000000}"/>
    <cellStyle name="Normal 2 2 2" xfId="11" xr:uid="{00000000-0005-0000-0000-000007000000}"/>
    <cellStyle name="Normal 2 2 3" xfId="14" xr:uid="{00000000-0005-0000-0000-000008000000}"/>
    <cellStyle name="Normal 2 3" xfId="7" xr:uid="{00000000-0005-0000-0000-000009000000}"/>
    <cellStyle name="Normal 2 4" xfId="9" xr:uid="{00000000-0005-0000-0000-00000A000000}"/>
    <cellStyle name="Normal 2 5" xfId="13" xr:uid="{00000000-0005-0000-0000-00000B000000}"/>
    <cellStyle name="Normal 2 6" xfId="17" xr:uid="{00000000-0005-0000-0000-00000C000000}"/>
    <cellStyle name="Normal 3" xfId="4" xr:uid="{00000000-0005-0000-0000-00000D000000}"/>
    <cellStyle name="Normal 4" xfId="5" xr:uid="{00000000-0005-0000-0000-00000E000000}"/>
    <cellStyle name="Normal 5" xfId="6" xr:uid="{00000000-0005-0000-0000-00000F000000}"/>
    <cellStyle name="Normal 6" xfId="16" xr:uid="{00000000-0005-0000-0000-000010000000}"/>
    <cellStyle name="Normal 7" xfId="18" xr:uid="{C1ED126B-04C4-4A9F-8463-4A512E39ED5C}"/>
    <cellStyle name="Percent 2" xfId="10" xr:uid="{00000000-0005-0000-0000-000011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A3E7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dxf>
  </dxfs>
  <tableStyles count="1" defaultTableStyle="TableStyleMedium9" defaultPivotStyle="PivotStyleLight16">
    <tableStyle name="Table Style 1" pivot="0" count="1" xr9:uid="{00000000-0011-0000-FFFF-FFFF00000000}">
      <tableStyleElement type="headerRow" dxfId="3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1EA"/>
      <color rgb="FFA3E7FF"/>
      <color rgb="FFFFEC99"/>
      <color rgb="FFFFC9C9"/>
      <color rgb="FFFF66CC"/>
      <color rgb="FFFFFFCC"/>
      <color rgb="FFFF3399"/>
      <color rgb="FFFF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418624</xdr:colOff>
      <xdr:row>0</xdr:row>
      <xdr:rowOff>85725</xdr:rowOff>
    </xdr:from>
    <xdr:ext cx="1610202" cy="1533525"/>
    <xdr:pic>
      <xdr:nvPicPr>
        <xdr:cNvPr id="2" name="Picture 1" descr="A picture containing text&#10;&#10;Description automatically generated">
          <a:extLst>
            <a:ext uri="{FF2B5EF4-FFF2-40B4-BE49-F238E27FC236}">
              <a16:creationId xmlns:a16="http://schemas.microsoft.com/office/drawing/2014/main" id="{D36DD532-3BA0-44E4-86C9-E86EB73BC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224" y="85725"/>
          <a:ext cx="1610202" cy="15335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Q52"/>
  <sheetViews>
    <sheetView tabSelected="1" zoomScaleNormal="100" zoomScaleSheetLayoutView="90" workbookViewId="0">
      <selection activeCell="B6" sqref="B6:D6"/>
    </sheetView>
  </sheetViews>
  <sheetFormatPr defaultColWidth="14.44140625" defaultRowHeight="13.8"/>
  <cols>
    <col min="1" max="1" width="3.6640625" style="4" bestFit="1" customWidth="1"/>
    <col min="2" max="2" width="17.33203125" style="5" bestFit="1" customWidth="1"/>
    <col min="3" max="3" width="24.88671875" style="5" bestFit="1" customWidth="1"/>
    <col min="4" max="4" width="29.6640625" style="5" bestFit="1" customWidth="1"/>
    <col min="5" max="5" width="11.5546875" style="4" bestFit="1" customWidth="1"/>
    <col min="6" max="6" width="4.44140625" style="4" bestFit="1" customWidth="1"/>
    <col min="7" max="7" width="6.5546875" style="4" bestFit="1" customWidth="1"/>
    <col min="8" max="8" width="6.44140625" style="6" bestFit="1" customWidth="1"/>
    <col min="9" max="9" width="7.88671875" style="2" bestFit="1" customWidth="1"/>
    <col min="10" max="10" width="11" style="2" bestFit="1" customWidth="1"/>
    <col min="11" max="11" width="11" style="2" customWidth="1"/>
    <col min="12" max="12" width="10.44140625" style="2" customWidth="1"/>
    <col min="13" max="13" width="11" style="2" bestFit="1" customWidth="1"/>
    <col min="14" max="14" width="6.5546875" style="2" customWidth="1"/>
    <col min="15" max="15" width="7.109375" style="2" customWidth="1"/>
    <col min="16" max="16" width="10.33203125" style="2" customWidth="1"/>
    <col min="17" max="16384" width="14.44140625" style="4"/>
  </cols>
  <sheetData>
    <row r="1" spans="1:17" s="3" customFormat="1" ht="12.75" customHeight="1">
      <c r="A1" s="313" t="s">
        <v>328</v>
      </c>
      <c r="B1" s="315" t="s">
        <v>105</v>
      </c>
      <c r="C1" s="316" t="s">
        <v>113</v>
      </c>
      <c r="D1" s="316" t="s">
        <v>0</v>
      </c>
      <c r="E1" s="317" t="s">
        <v>1</v>
      </c>
      <c r="F1" s="308" t="s">
        <v>91</v>
      </c>
      <c r="G1" s="326" t="s">
        <v>89</v>
      </c>
      <c r="H1" s="308" t="s">
        <v>3</v>
      </c>
      <c r="I1" s="327" t="s">
        <v>21</v>
      </c>
      <c r="J1" s="319" t="s">
        <v>203</v>
      </c>
      <c r="K1" s="305" t="s">
        <v>121</v>
      </c>
      <c r="L1" s="305" t="s">
        <v>121</v>
      </c>
      <c r="M1" s="305" t="s">
        <v>120</v>
      </c>
      <c r="N1" s="305" t="s">
        <v>204</v>
      </c>
      <c r="O1" s="319"/>
      <c r="P1" s="321" t="s">
        <v>348</v>
      </c>
      <c r="Q1" s="52"/>
    </row>
    <row r="2" spans="1:17" s="3" customFormat="1" ht="12.75" customHeight="1">
      <c r="A2" s="313"/>
      <c r="B2" s="310"/>
      <c r="C2" s="311"/>
      <c r="D2" s="311"/>
      <c r="E2" s="312"/>
      <c r="F2" s="309"/>
      <c r="G2" s="324"/>
      <c r="H2" s="309"/>
      <c r="I2" s="325"/>
      <c r="J2" s="320"/>
      <c r="K2" s="306"/>
      <c r="L2" s="306"/>
      <c r="M2" s="306"/>
      <c r="N2" s="306"/>
      <c r="O2" s="320"/>
      <c r="P2" s="322"/>
      <c r="Q2" s="52"/>
    </row>
    <row r="3" spans="1:17" s="3" customFormat="1" ht="12.75" customHeight="1">
      <c r="A3" s="313"/>
      <c r="B3" s="310" t="s">
        <v>4</v>
      </c>
      <c r="C3" s="311" t="s">
        <v>5</v>
      </c>
      <c r="D3" s="311" t="s">
        <v>9</v>
      </c>
      <c r="E3" s="312" t="s">
        <v>6</v>
      </c>
      <c r="F3" s="309" t="s">
        <v>2</v>
      </c>
      <c r="G3" s="324" t="s">
        <v>90</v>
      </c>
      <c r="H3" s="309" t="s">
        <v>7</v>
      </c>
      <c r="I3" s="325" t="s">
        <v>20</v>
      </c>
      <c r="J3" s="318">
        <v>44884</v>
      </c>
      <c r="K3" s="307">
        <v>44961</v>
      </c>
      <c r="L3" s="307">
        <v>44961</v>
      </c>
      <c r="M3" s="307">
        <v>44968</v>
      </c>
      <c r="N3" s="307">
        <v>45010</v>
      </c>
      <c r="O3" s="318"/>
      <c r="P3" s="323">
        <v>45088</v>
      </c>
      <c r="Q3" s="52"/>
    </row>
    <row r="4" spans="1:17" s="2" customFormat="1" ht="12.75" customHeight="1">
      <c r="A4" s="313"/>
      <c r="B4" s="310" t="s">
        <v>4</v>
      </c>
      <c r="C4" s="311"/>
      <c r="D4" s="311"/>
      <c r="E4" s="312"/>
      <c r="F4" s="309"/>
      <c r="G4" s="324"/>
      <c r="H4" s="309"/>
      <c r="I4" s="325"/>
      <c r="J4" s="318"/>
      <c r="K4" s="307"/>
      <c r="L4" s="307"/>
      <c r="M4" s="307"/>
      <c r="N4" s="307"/>
      <c r="O4" s="318"/>
      <c r="P4" s="323"/>
      <c r="Q4" s="53"/>
    </row>
    <row r="5" spans="1:17" s="2" customFormat="1" ht="16.2" thickBot="1">
      <c r="A5" s="313"/>
      <c r="B5" s="154" t="s">
        <v>92</v>
      </c>
      <c r="C5" s="155" t="s">
        <v>93</v>
      </c>
      <c r="D5" s="155" t="s">
        <v>9</v>
      </c>
      <c r="E5" s="156" t="s">
        <v>6</v>
      </c>
      <c r="F5" s="82" t="s">
        <v>2</v>
      </c>
      <c r="G5" s="151" t="s">
        <v>28</v>
      </c>
      <c r="H5" s="152" t="s">
        <v>7</v>
      </c>
      <c r="I5" s="153" t="s">
        <v>8</v>
      </c>
      <c r="J5" s="157" t="s">
        <v>104</v>
      </c>
      <c r="K5" s="157" t="s">
        <v>327</v>
      </c>
      <c r="L5" s="157" t="s">
        <v>104</v>
      </c>
      <c r="M5" s="157" t="s">
        <v>104</v>
      </c>
      <c r="N5" s="158">
        <v>105</v>
      </c>
      <c r="O5" s="292">
        <v>95</v>
      </c>
      <c r="P5" s="159">
        <v>95</v>
      </c>
      <c r="Q5" s="53"/>
    </row>
    <row r="6" spans="1:17" s="3" customFormat="1">
      <c r="A6" s="313"/>
      <c r="B6" s="469" t="s">
        <v>142</v>
      </c>
      <c r="C6" s="470" t="s">
        <v>147</v>
      </c>
      <c r="D6" s="471" t="s">
        <v>476</v>
      </c>
      <c r="E6" s="472">
        <v>45030</v>
      </c>
      <c r="F6" s="473">
        <v>16</v>
      </c>
      <c r="G6" s="474">
        <f t="shared" ref="G6:G20" si="0">COUNTIF(J6:P6,"&gt;0")</f>
        <v>4</v>
      </c>
      <c r="H6" s="475">
        <f t="shared" ref="H6:H20" si="1">SUM(J6:P6)</f>
        <v>37</v>
      </c>
      <c r="I6" s="476">
        <f t="shared" ref="I6:I20" si="2">RANK(H6,$H$6:$H$33)</f>
        <v>1</v>
      </c>
      <c r="J6" s="146">
        <f>_xlfn.IFNA(VLOOKUP(CONCATENATE($J$5,$B6,$C6),BEV!$A$6:$M$162,13,FALSE),0)</f>
        <v>8</v>
      </c>
      <c r="K6" s="114">
        <f>_xlfn.IFNA(VLOOKUP(CONCATENATE($K$5,$B6,$C6),MOR!$A$6:$M$155,13,FALSE),0)</f>
        <v>8</v>
      </c>
      <c r="L6" s="114">
        <f>_xlfn.IFNA(VLOOKUP(CONCATENATE($L$5,$B6,$C6),MOR!$A$6:$M$155,13,FALSE),0)</f>
        <v>0</v>
      </c>
      <c r="M6" s="114">
        <f>_xlfn.IFNA(VLOOKUP(CONCATENATE($J$5,$B6,$C6),SER!$A$6:$M$154,13,FALSE),0)</f>
        <v>0</v>
      </c>
      <c r="N6" s="114">
        <f>_xlfn.IFNA(VLOOKUP(CONCATENATE($N$5,$B6,$C6),'SC23'!$A$6:$M$162,13,FALSE),0)</f>
        <v>14</v>
      </c>
      <c r="O6" s="293">
        <f>_xlfn.IFNA(VLOOKUP(CONCATENATE($O$5,$B6,$C6),'SC23'!$A$6:$M$162,13,FALSE),0)</f>
        <v>0</v>
      </c>
      <c r="P6" s="285">
        <f>_xlfn.IFNA(VLOOKUP(CONCATENATE($P$5,$B6,$C6),SWA!$A$6:$M$162,13,FALSE),0)</f>
        <v>7</v>
      </c>
      <c r="Q6" s="288"/>
    </row>
    <row r="7" spans="1:17" s="3" customFormat="1">
      <c r="A7" s="313"/>
      <c r="B7" s="477" t="s">
        <v>187</v>
      </c>
      <c r="C7" s="478" t="s">
        <v>188</v>
      </c>
      <c r="D7" s="479" t="s">
        <v>386</v>
      </c>
      <c r="E7" s="480">
        <v>45028</v>
      </c>
      <c r="F7" s="481">
        <v>20</v>
      </c>
      <c r="G7" s="482">
        <f t="shared" si="0"/>
        <v>5</v>
      </c>
      <c r="H7" s="483">
        <f t="shared" si="1"/>
        <v>35</v>
      </c>
      <c r="I7" s="484">
        <f t="shared" si="2"/>
        <v>2</v>
      </c>
      <c r="J7" s="87">
        <f>_xlfn.IFNA(VLOOKUP(CONCATENATE($J$5,$B7,$C7),BEV!$A$6:$M$162,13,FALSE),0)</f>
        <v>6</v>
      </c>
      <c r="K7" s="47">
        <f>_xlfn.IFNA(VLOOKUP(CONCATENATE($K$5,$B7,$C7),MOR!$A$6:$M$155,13,FALSE),0)</f>
        <v>0</v>
      </c>
      <c r="L7" s="47">
        <f>_xlfn.IFNA(VLOOKUP(CONCATENATE($L$5,$B7,$C7),MOR!$A$6:$M$155,13,FALSE),0)</f>
        <v>7</v>
      </c>
      <c r="M7" s="47">
        <f>_xlfn.IFNA(VLOOKUP(CONCATENATE($J$5,$B7,$C7),SER!$A$6:$M$154,13,FALSE),0)</f>
        <v>6</v>
      </c>
      <c r="N7" s="47">
        <f>_xlfn.IFNA(VLOOKUP(CONCATENATE($N$5,$B7,$C7),'SC23'!$A$6:$M$162,13,FALSE),0)</f>
        <v>0</v>
      </c>
      <c r="O7" s="47">
        <f>_xlfn.IFNA(VLOOKUP(CONCATENATE($O$5,$B7,$C7),'SC23'!$A$6:$M$162,13,FALSE),0)</f>
        <v>10</v>
      </c>
      <c r="P7" s="286">
        <f>_xlfn.IFNA(VLOOKUP(CONCATENATE($P$5,$B7,$C7),SWA!$A$6:$M$162,13,FALSE),0)</f>
        <v>6</v>
      </c>
      <c r="Q7" s="288"/>
    </row>
    <row r="8" spans="1:17" s="3" customFormat="1">
      <c r="A8" s="313"/>
      <c r="B8" s="477" t="s">
        <v>144</v>
      </c>
      <c r="C8" s="478" t="s">
        <v>150</v>
      </c>
      <c r="D8" s="479" t="s">
        <v>478</v>
      </c>
      <c r="E8" s="480">
        <v>45051</v>
      </c>
      <c r="F8" s="481">
        <v>21</v>
      </c>
      <c r="G8" s="482">
        <f t="shared" si="0"/>
        <v>5</v>
      </c>
      <c r="H8" s="483">
        <f t="shared" si="1"/>
        <v>29</v>
      </c>
      <c r="I8" s="484">
        <f t="shared" si="2"/>
        <v>3</v>
      </c>
      <c r="J8" s="87">
        <f>_xlfn.IFNA(VLOOKUP(CONCATENATE($J$5,$B8,$C8),BEV!$A$6:$M$162,13,FALSE),0)</f>
        <v>3</v>
      </c>
      <c r="K8" s="47">
        <f>_xlfn.IFNA(VLOOKUP(CONCATENATE($K$5,$B8,$C8),MOR!$A$6:$M$155,13,FALSE),0)</f>
        <v>0</v>
      </c>
      <c r="L8" s="47">
        <f>_xlfn.IFNA(VLOOKUP(CONCATENATE($L$5,$B8,$C8),MOR!$A$6:$M$155,13,FALSE),0)</f>
        <v>5</v>
      </c>
      <c r="M8" s="47">
        <f>_xlfn.IFNA(VLOOKUP(CONCATENATE($J$5,$B8,$C8),SER!$A$6:$M$154,13,FALSE),0)</f>
        <v>4</v>
      </c>
      <c r="N8" s="47">
        <f>_xlfn.IFNA(VLOOKUP(CONCATENATE($N$5,$B8,$C8),'SC23'!$A$6:$M$162,13,FALSE),0)</f>
        <v>0</v>
      </c>
      <c r="O8" s="47">
        <f>_xlfn.IFNA(VLOOKUP(CONCATENATE($O$5,$B8,$C8),'SC23'!$A$6:$M$162,13,FALSE),0)</f>
        <v>14</v>
      </c>
      <c r="P8" s="287">
        <f>_xlfn.IFNA(VLOOKUP(CONCATENATE($P$5,$B8,$C8),SWA!$A$6:$M$162,13,FALSE),0)</f>
        <v>3</v>
      </c>
      <c r="Q8" s="288"/>
    </row>
    <row r="9" spans="1:17" s="3" customFormat="1">
      <c r="A9" s="313"/>
      <c r="B9" s="477" t="s">
        <v>139</v>
      </c>
      <c r="C9" s="478" t="s">
        <v>141</v>
      </c>
      <c r="D9" s="479" t="s">
        <v>146</v>
      </c>
      <c r="E9" s="480">
        <v>45170</v>
      </c>
      <c r="F9" s="481">
        <v>18</v>
      </c>
      <c r="G9" s="482">
        <f t="shared" si="0"/>
        <v>3</v>
      </c>
      <c r="H9" s="483">
        <f t="shared" si="1"/>
        <v>29</v>
      </c>
      <c r="I9" s="484">
        <f t="shared" si="2"/>
        <v>3</v>
      </c>
      <c r="J9" s="87">
        <f>_xlfn.IFNA(VLOOKUP(CONCATENATE($J$5,$B9,$C9),BEV!$A$6:$M$162,13,FALSE),0)</f>
        <v>0</v>
      </c>
      <c r="K9" s="47">
        <f>_xlfn.IFNA(VLOOKUP(CONCATENATE($K$5,$B9,$C9),MOR!$A$6:$M$155,13,FALSE),0)</f>
        <v>0</v>
      </c>
      <c r="L9" s="47">
        <f>_xlfn.IFNA(VLOOKUP(CONCATENATE($L$5,$B9,$C9),MOR!$A$6:$M$155,13,FALSE),0)</f>
        <v>8</v>
      </c>
      <c r="M9" s="47">
        <f>_xlfn.IFNA(VLOOKUP(CONCATENATE($J$5,$B9,$C9),SER!$A$6:$M$154,13,FALSE),0)</f>
        <v>7</v>
      </c>
      <c r="N9" s="47">
        <f>_xlfn.IFNA(VLOOKUP(CONCATENATE($N$5,$B9,$C9),'SC23'!$A$6:$M$162,13,FALSE),0)</f>
        <v>0</v>
      </c>
      <c r="O9" s="47">
        <f>_xlfn.IFNA(VLOOKUP(CONCATENATE($O$5,$B9,$C9),'SC23'!$A$6:$M$162,13,FALSE),0)</f>
        <v>14</v>
      </c>
      <c r="P9" s="287">
        <f>_xlfn.IFNA(VLOOKUP(CONCATENATE($P$5,$B9,$C9),SWA!$A$6:$M$162,13,FALSE),0)</f>
        <v>0</v>
      </c>
      <c r="Q9" s="288"/>
    </row>
    <row r="10" spans="1:17" s="3" customFormat="1">
      <c r="A10" s="313"/>
      <c r="B10" s="485" t="s">
        <v>137</v>
      </c>
      <c r="C10" s="486" t="s">
        <v>301</v>
      </c>
      <c r="D10" s="487" t="s">
        <v>127</v>
      </c>
      <c r="E10" s="488">
        <v>45170</v>
      </c>
      <c r="F10" s="489">
        <v>15</v>
      </c>
      <c r="G10" s="482">
        <f t="shared" si="0"/>
        <v>3</v>
      </c>
      <c r="H10" s="483">
        <f t="shared" si="1"/>
        <v>15</v>
      </c>
      <c r="I10" s="484">
        <f t="shared" si="2"/>
        <v>5</v>
      </c>
      <c r="J10" s="87">
        <f>_xlfn.IFNA(VLOOKUP(CONCATENATE($J$5,$B10,$C10),BEV!$A$6:$M$162,13,FALSE),0)</f>
        <v>0</v>
      </c>
      <c r="K10" s="47">
        <f>_xlfn.IFNA(VLOOKUP(CONCATENATE($K$5,$B10,$C10),MOR!$A$6:$M$155,13,FALSE),0)</f>
        <v>0</v>
      </c>
      <c r="L10" s="47">
        <f>_xlfn.IFNA(VLOOKUP(CONCATENATE($L$5,$B10,$C10),MOR!$A$6:$M$155,13,FALSE),0)</f>
        <v>6</v>
      </c>
      <c r="M10" s="47">
        <f>_xlfn.IFNA(VLOOKUP(CONCATENATE($J$5,$B10,$C10),SER!$A$6:$M$154,13,FALSE),0)</f>
        <v>5</v>
      </c>
      <c r="N10" s="47">
        <f>_xlfn.IFNA(VLOOKUP(CONCATENATE($N$5,$B10,$C10),'SC23'!$A$6:$M$162,13,FALSE),0)</f>
        <v>0</v>
      </c>
      <c r="O10" s="47">
        <f>_xlfn.IFNA(VLOOKUP(CONCATENATE($O$5,$B10,$C10),'SC23'!$A$6:$M$162,13,FALSE),0)</f>
        <v>4</v>
      </c>
      <c r="P10" s="287">
        <f>_xlfn.IFNA(VLOOKUP(CONCATENATE($P$5,$B10,$C10),SWA!$A$6:$M$162,13,FALSE),0)</f>
        <v>0</v>
      </c>
      <c r="Q10" s="288"/>
    </row>
    <row r="11" spans="1:17" s="3" customFormat="1" ht="14.4" thickBot="1">
      <c r="A11" s="313"/>
      <c r="B11" s="498" t="s">
        <v>124</v>
      </c>
      <c r="C11" s="499" t="s">
        <v>152</v>
      </c>
      <c r="D11" s="500" t="s">
        <v>133</v>
      </c>
      <c r="E11" s="501">
        <v>45059</v>
      </c>
      <c r="F11" s="502">
        <v>15</v>
      </c>
      <c r="G11" s="503">
        <f t="shared" si="0"/>
        <v>2</v>
      </c>
      <c r="H11" s="504">
        <f t="shared" si="1"/>
        <v>11</v>
      </c>
      <c r="I11" s="505">
        <v>6</v>
      </c>
      <c r="J11" s="87">
        <f>_xlfn.IFNA(VLOOKUP(CONCATENATE($J$5,$B11,$C11),BEV!$A$6:$M$162,13,FALSE),0)</f>
        <v>4</v>
      </c>
      <c r="K11" s="47">
        <f>_xlfn.IFNA(VLOOKUP(CONCATENATE($K$5,$B11,$C11),MOR!$A$6:$M$155,13,FALSE),0)</f>
        <v>7</v>
      </c>
      <c r="L11" s="47">
        <f>_xlfn.IFNA(VLOOKUP(CONCATENATE($L$5,$B11,$C11),MOR!$A$6:$M$155,13,FALSE),0)</f>
        <v>0</v>
      </c>
      <c r="M11" s="47">
        <f>_xlfn.IFNA(VLOOKUP(CONCATENATE($J$5,$B11,$C11),SER!$A$6:$M$154,13,FALSE),0)</f>
        <v>0</v>
      </c>
      <c r="N11" s="47">
        <f>_xlfn.IFNA(VLOOKUP(CONCATENATE($N$5,$B11,$C11),'SC23'!$A$6:$M$162,13,FALSE),0)</f>
        <v>0</v>
      </c>
      <c r="O11" s="47">
        <f>_xlfn.IFNA(VLOOKUP(CONCATENATE($O$5,$B11,$C11),'SC23'!$A$6:$M$162,13,FALSE),0)</f>
        <v>0</v>
      </c>
      <c r="P11" s="287">
        <f>_xlfn.IFNA(VLOOKUP(CONCATENATE($P$5,$B11,$C11),SWA!$A$6:$M$162,13,FALSE),0)</f>
        <v>0</v>
      </c>
      <c r="Q11" s="288"/>
    </row>
    <row r="12" spans="1:17">
      <c r="A12" s="313"/>
      <c r="B12" s="490" t="s">
        <v>222</v>
      </c>
      <c r="C12" s="491" t="s">
        <v>375</v>
      </c>
      <c r="D12" s="492" t="s">
        <v>127</v>
      </c>
      <c r="E12" s="493">
        <v>45042</v>
      </c>
      <c r="F12" s="494">
        <v>19</v>
      </c>
      <c r="G12" s="495">
        <f t="shared" si="0"/>
        <v>2</v>
      </c>
      <c r="H12" s="496">
        <f t="shared" si="1"/>
        <v>9</v>
      </c>
      <c r="I12" s="497">
        <f t="shared" si="2"/>
        <v>9</v>
      </c>
      <c r="J12" s="87">
        <f>_xlfn.IFNA(VLOOKUP(CONCATENATE($J$5,$B12,$C12),BEV!$A$6:$M$162,13,FALSE),0)</f>
        <v>0</v>
      </c>
      <c r="K12" s="47">
        <f>_xlfn.IFNA(VLOOKUP(CONCATENATE($K$5,$B12,$C12),MOR!$A$6:$M$155,13,FALSE),0)</f>
        <v>0</v>
      </c>
      <c r="L12" s="47">
        <f>_xlfn.IFNA(VLOOKUP(CONCATENATE($L$5,$B12,$C12),MOR!$A$6:$M$155,13,FALSE),0)</f>
        <v>0</v>
      </c>
      <c r="M12" s="47">
        <f>_xlfn.IFNA(VLOOKUP(CONCATENATE($J$5,$B12,$C12),SER!$A$6:$M$154,13,FALSE),0)</f>
        <v>3</v>
      </c>
      <c r="N12" s="47">
        <f>_xlfn.IFNA(VLOOKUP(CONCATENATE($N$5,$B12,$C12),'SC23'!$A$6:$M$162,13,FALSE),0)</f>
        <v>0</v>
      </c>
      <c r="O12" s="47">
        <f>_xlfn.IFNA(VLOOKUP(CONCATENATE($O$5,$B12,$C12),'SC23'!$A$6:$M$162,13,FALSE),0)</f>
        <v>6</v>
      </c>
      <c r="P12" s="287">
        <f>_xlfn.IFNA(VLOOKUP(CONCATENATE($P$5,$B12,$C12),SWA!$A$6:$M$162,13,FALSE),0)</f>
        <v>0</v>
      </c>
      <c r="Q12" s="288"/>
    </row>
    <row r="13" spans="1:17">
      <c r="A13" s="313"/>
      <c r="B13" s="283" t="s">
        <v>223</v>
      </c>
      <c r="C13" s="295" t="s">
        <v>477</v>
      </c>
      <c r="D13" s="284" t="s">
        <v>125</v>
      </c>
      <c r="E13" s="278">
        <v>45033</v>
      </c>
      <c r="F13" s="149">
        <v>14</v>
      </c>
      <c r="G13" s="45">
        <f t="shared" si="0"/>
        <v>1</v>
      </c>
      <c r="H13" s="46">
        <f t="shared" si="1"/>
        <v>12</v>
      </c>
      <c r="I13" s="48">
        <f t="shared" si="2"/>
        <v>6</v>
      </c>
      <c r="J13" s="87">
        <f>_xlfn.IFNA(VLOOKUP(CONCATENATE($J$5,$B13,$C13),BEV!$A$6:$M$162,13,FALSE),0)</f>
        <v>0</v>
      </c>
      <c r="K13" s="47">
        <f>_xlfn.IFNA(VLOOKUP(CONCATENATE($K$5,$B13,$C13),MOR!$A$6:$M$155,13,FALSE),0)</f>
        <v>0</v>
      </c>
      <c r="L13" s="47">
        <f>_xlfn.IFNA(VLOOKUP(CONCATENATE($L$5,$B13,$C13),MOR!$A$6:$M$155,13,FALSE),0)</f>
        <v>0</v>
      </c>
      <c r="M13" s="47">
        <f>_xlfn.IFNA(VLOOKUP(CONCATENATE($J$5,$B13,$C13),SER!$A$6:$M$154,13,FALSE),0)</f>
        <v>0</v>
      </c>
      <c r="N13" s="47">
        <f>_xlfn.IFNA(VLOOKUP(CONCATENATE($N$5,$B13,$C13),'SC23'!$A$6:$M$162,13,FALSE),0)</f>
        <v>12</v>
      </c>
      <c r="O13" s="47">
        <f>_xlfn.IFNA(VLOOKUP(CONCATENATE($O$5,$B13,$C13),'SC23'!$A$6:$M$162,13,FALSE),0)</f>
        <v>0</v>
      </c>
      <c r="P13" s="287">
        <f>_xlfn.IFNA(VLOOKUP(CONCATENATE($P$5,$B13,$C13),SWA!$A$6:$M$162,13,FALSE),0)</f>
        <v>0</v>
      </c>
      <c r="Q13" s="288"/>
    </row>
    <row r="14" spans="1:17">
      <c r="A14" s="313"/>
      <c r="B14" s="283" t="s">
        <v>128</v>
      </c>
      <c r="C14" s="279" t="s">
        <v>479</v>
      </c>
      <c r="D14" s="284" t="s">
        <v>480</v>
      </c>
      <c r="E14" s="278">
        <v>45056</v>
      </c>
      <c r="F14" s="149">
        <v>17</v>
      </c>
      <c r="G14" s="45">
        <f t="shared" si="0"/>
        <v>1</v>
      </c>
      <c r="H14" s="46">
        <f t="shared" si="1"/>
        <v>12</v>
      </c>
      <c r="I14" s="48">
        <f t="shared" si="2"/>
        <v>6</v>
      </c>
      <c r="J14" s="87">
        <f>_xlfn.IFNA(VLOOKUP(CONCATENATE($J$5,$B14,$C14),BEV!$A$6:$M$162,13,FALSE),0)</f>
        <v>0</v>
      </c>
      <c r="K14" s="47">
        <f>_xlfn.IFNA(VLOOKUP(CONCATENATE($K$5,$B14,$C14),MOR!$A$6:$M$155,13,FALSE),0)</f>
        <v>0</v>
      </c>
      <c r="L14" s="47">
        <f>_xlfn.IFNA(VLOOKUP(CONCATENATE($L$5,$B14,$C14),MOR!$A$6:$M$155,13,FALSE),0)</f>
        <v>0</v>
      </c>
      <c r="M14" s="47">
        <f>_xlfn.IFNA(VLOOKUP(CONCATENATE($J$5,$B14,$C14),SER!$A$6:$M$154,13,FALSE),0)</f>
        <v>0</v>
      </c>
      <c r="N14" s="47">
        <f>_xlfn.IFNA(VLOOKUP(CONCATENATE($N$5,$B14,$C14),'SC23'!$A$6:$M$162,13,FALSE),0)</f>
        <v>0</v>
      </c>
      <c r="O14" s="47">
        <f>_xlfn.IFNA(VLOOKUP(CONCATENATE($O$5,$B14,$C14),'SC23'!$A$6:$M$162,13,FALSE),0)</f>
        <v>12</v>
      </c>
      <c r="P14" s="287">
        <f>_xlfn.IFNA(VLOOKUP(CONCATENATE($P$5,$B14,$C14),SWA!$A$6:$M$162,13,FALSE),0)</f>
        <v>0</v>
      </c>
      <c r="Q14" s="288"/>
    </row>
    <row r="15" spans="1:17">
      <c r="A15" s="313"/>
      <c r="B15" s="283" t="s">
        <v>241</v>
      </c>
      <c r="C15" s="279" t="s">
        <v>474</v>
      </c>
      <c r="D15" s="284" t="s">
        <v>314</v>
      </c>
      <c r="E15" s="278">
        <v>45028</v>
      </c>
      <c r="F15" s="149">
        <v>17</v>
      </c>
      <c r="G15" s="45">
        <f t="shared" si="0"/>
        <v>0</v>
      </c>
      <c r="H15" s="46">
        <f t="shared" si="1"/>
        <v>0</v>
      </c>
      <c r="I15" s="48">
        <f t="shared" si="2"/>
        <v>11</v>
      </c>
      <c r="J15" s="87"/>
      <c r="K15" s="47"/>
      <c r="L15" s="47"/>
      <c r="M15" s="47"/>
      <c r="N15" s="47"/>
      <c r="O15" s="47">
        <f>_xlfn.IFNA(VLOOKUP(CONCATENATE($O$5,$B15,$C15),'SC23'!$A$6:$M$162,13,FALSE),0)</f>
        <v>0</v>
      </c>
      <c r="P15" s="287">
        <f>_xlfn.IFNA(VLOOKUP(CONCATENATE($P$5,$B15,$C15),SWA!$A$6:$M$162,13,FALSE),0)</f>
        <v>0</v>
      </c>
      <c r="Q15" s="288"/>
    </row>
    <row r="16" spans="1:17">
      <c r="A16" s="313"/>
      <c r="B16" s="283" t="s">
        <v>435</v>
      </c>
      <c r="C16" s="279" t="s">
        <v>475</v>
      </c>
      <c r="D16" s="284" t="s">
        <v>437</v>
      </c>
      <c r="E16" s="278">
        <v>45030</v>
      </c>
      <c r="F16" s="149">
        <v>15</v>
      </c>
      <c r="G16" s="45">
        <f t="shared" si="0"/>
        <v>1</v>
      </c>
      <c r="H16" s="46">
        <f t="shared" si="1"/>
        <v>5</v>
      </c>
      <c r="I16" s="48">
        <f t="shared" si="2"/>
        <v>10</v>
      </c>
      <c r="J16" s="87"/>
      <c r="K16" s="47"/>
      <c r="L16" s="47"/>
      <c r="M16" s="47"/>
      <c r="N16" s="47"/>
      <c r="O16" s="47">
        <f>_xlfn.IFNA(VLOOKUP(CONCATENATE($O$5,$B16,$C16),'SC23'!$A$6:$M$162,13,FALSE),0)</f>
        <v>0</v>
      </c>
      <c r="P16" s="287">
        <f>_xlfn.IFNA(VLOOKUP(CONCATENATE($P$5,$B16,$C16),SWA!$A$6:$M$162,13,FALSE),0)</f>
        <v>5</v>
      </c>
      <c r="Q16" s="288"/>
    </row>
    <row r="17" spans="1:17">
      <c r="A17" s="313"/>
      <c r="B17" s="283" t="s">
        <v>170</v>
      </c>
      <c r="C17" s="279" t="s">
        <v>134</v>
      </c>
      <c r="D17" s="284" t="s">
        <v>470</v>
      </c>
      <c r="E17" s="278">
        <v>45044</v>
      </c>
      <c r="F17" s="149">
        <v>14</v>
      </c>
      <c r="G17" s="45">
        <f t="shared" si="0"/>
        <v>0</v>
      </c>
      <c r="H17" s="46">
        <f t="shared" si="1"/>
        <v>0</v>
      </c>
      <c r="I17" s="48">
        <f t="shared" si="2"/>
        <v>11</v>
      </c>
      <c r="J17" s="87"/>
      <c r="K17" s="47"/>
      <c r="L17" s="47"/>
      <c r="M17" s="47"/>
      <c r="N17" s="47"/>
      <c r="O17" s="47">
        <f>_xlfn.IFNA(VLOOKUP(CONCATENATE($O$5,$B17,$C17),'SC23'!$A$6:$M$162,13,FALSE),0)</f>
        <v>0</v>
      </c>
      <c r="P17" s="287">
        <f>_xlfn.IFNA(VLOOKUP(CONCATENATE($P$5,$B17,$C17),SWA!$A$6:$M$162,13,FALSE),0)</f>
        <v>0</v>
      </c>
      <c r="Q17" s="288"/>
    </row>
    <row r="18" spans="1:17">
      <c r="A18" s="313"/>
      <c r="B18" s="283" t="s">
        <v>175</v>
      </c>
      <c r="C18" s="279" t="s">
        <v>473</v>
      </c>
      <c r="D18" s="284" t="s">
        <v>389</v>
      </c>
      <c r="E18" s="278">
        <v>45130</v>
      </c>
      <c r="F18" s="149">
        <v>13</v>
      </c>
      <c r="G18" s="45">
        <f t="shared" si="0"/>
        <v>0</v>
      </c>
      <c r="H18" s="46">
        <f t="shared" si="1"/>
        <v>0</v>
      </c>
      <c r="I18" s="48">
        <f t="shared" si="2"/>
        <v>11</v>
      </c>
      <c r="J18" s="87">
        <f>_xlfn.IFNA(VLOOKUP(CONCATENATE($J$5,$B18,$C18),BEV!$A$6:$M$162,13,FALSE),0)</f>
        <v>0</v>
      </c>
      <c r="K18" s="47">
        <f>_xlfn.IFNA(VLOOKUP(CONCATENATE($K$5,$B18,$C18),MOR!$A$6:$M$155,13,FALSE),0)</f>
        <v>0</v>
      </c>
      <c r="L18" s="47">
        <f>_xlfn.IFNA(VLOOKUP(CONCATENATE($L$5,$B18,$C18),MOR!$A$6:$M$155,13,FALSE),0)</f>
        <v>0</v>
      </c>
      <c r="M18" s="47">
        <f>_xlfn.IFNA(VLOOKUP(CONCATENATE($J$5,$B18,$C18),SER!$A$6:$M$154,13,FALSE),0)</f>
        <v>0</v>
      </c>
      <c r="N18" s="47">
        <f>_xlfn.IFNA(VLOOKUP(CONCATENATE($N$5,$B18,$C18),'SC23'!$A$6:$M$162,13,FALSE),0)</f>
        <v>0</v>
      </c>
      <c r="O18" s="47">
        <f>_xlfn.IFNA(VLOOKUP(CONCATENATE($O$5,$B18,$C18),'SC23'!$A$6:$M$162,13,FALSE),0)</f>
        <v>0</v>
      </c>
      <c r="P18" s="287">
        <f>_xlfn.IFNA(VLOOKUP(CONCATENATE($P$5,$B18,$C18),SWA!$A$6:$M$162,13,FALSE),0)</f>
        <v>0</v>
      </c>
      <c r="Q18" s="288"/>
    </row>
    <row r="19" spans="1:17">
      <c r="A19" s="313"/>
      <c r="B19" s="283" t="s">
        <v>249</v>
      </c>
      <c r="C19" s="279" t="s">
        <v>154</v>
      </c>
      <c r="D19" s="284" t="s">
        <v>437</v>
      </c>
      <c r="E19" s="278">
        <v>45028</v>
      </c>
      <c r="F19" s="149">
        <v>20</v>
      </c>
      <c r="G19" s="45">
        <f t="shared" si="0"/>
        <v>0</v>
      </c>
      <c r="H19" s="46">
        <f t="shared" si="1"/>
        <v>0</v>
      </c>
      <c r="I19" s="48">
        <f t="shared" si="2"/>
        <v>11</v>
      </c>
      <c r="J19" s="87">
        <f>_xlfn.IFNA(VLOOKUP(CONCATENATE($J$5,$B19,$C19),BEV!$A$6:$M$162,13,FALSE),0)</f>
        <v>0</v>
      </c>
      <c r="K19" s="47">
        <f>_xlfn.IFNA(VLOOKUP(CONCATENATE($K$5,$B19,$C19),MOR!$A$6:$M$155,13,FALSE),0)</f>
        <v>0</v>
      </c>
      <c r="L19" s="47">
        <f>_xlfn.IFNA(VLOOKUP(CONCATENATE($L$5,$B19,$C19),MOR!$A$6:$M$155,13,FALSE),0)</f>
        <v>0</v>
      </c>
      <c r="M19" s="47">
        <f>_xlfn.IFNA(VLOOKUP(CONCATENATE($J$5,$B19,$C19),SER!$A$6:$M$154,13,FALSE),0)</f>
        <v>0</v>
      </c>
      <c r="N19" s="47">
        <f>_xlfn.IFNA(VLOOKUP(CONCATENATE($N$5,$B19,$C19),'SC23'!$A$6:$M$162,13,FALSE),0)</f>
        <v>0</v>
      </c>
      <c r="O19" s="47">
        <f>_xlfn.IFNA(VLOOKUP(CONCATENATE($O$5,$B19,$C19),'SC23'!$A$6:$M$162,13,FALSE),0)</f>
        <v>0</v>
      </c>
      <c r="P19" s="287">
        <f>_xlfn.IFNA(VLOOKUP(CONCATENATE($P$5,$B19,$C19),SWA!$A$6:$M$162,13,FALSE),0)</f>
        <v>0</v>
      </c>
      <c r="Q19" s="288"/>
    </row>
    <row r="20" spans="1:17">
      <c r="A20" s="313"/>
      <c r="B20" s="294" t="s">
        <v>137</v>
      </c>
      <c r="C20" s="295" t="s">
        <v>528</v>
      </c>
      <c r="D20" s="296" t="s">
        <v>127</v>
      </c>
      <c r="E20" s="297">
        <v>45170</v>
      </c>
      <c r="F20" s="298">
        <v>15</v>
      </c>
      <c r="G20" s="45">
        <f t="shared" si="0"/>
        <v>0</v>
      </c>
      <c r="H20" s="46">
        <f t="shared" si="1"/>
        <v>0</v>
      </c>
      <c r="I20" s="48">
        <f t="shared" si="2"/>
        <v>11</v>
      </c>
      <c r="J20" s="87">
        <f>_xlfn.IFNA(VLOOKUP(CONCATENATE($J$5,$B20,$C20),BEV!$A$6:$M$162,13,FALSE),0)</f>
        <v>0</v>
      </c>
      <c r="K20" s="47">
        <f>_xlfn.IFNA(VLOOKUP(CONCATENATE($K$5,$B20,$C20),MOR!$A$6:$M$155,13,FALSE),0)</f>
        <v>0</v>
      </c>
      <c r="L20" s="47">
        <f>_xlfn.IFNA(VLOOKUP(CONCATENATE($L$5,$B20,$C20),MOR!$A$6:$M$155,13,FALSE),0)</f>
        <v>0</v>
      </c>
      <c r="M20" s="47">
        <f>_xlfn.IFNA(VLOOKUP(CONCATENATE($J$5,$B20,$C20),SER!$A$6:$M$154,13,FALSE),0)</f>
        <v>0</v>
      </c>
      <c r="N20" s="47">
        <f>_xlfn.IFNA(VLOOKUP(CONCATENATE($N$5,$B20,$C20),'SC23'!$A$6:$M$162,13,FALSE),0)</f>
        <v>0</v>
      </c>
      <c r="O20" s="47">
        <f>_xlfn.IFNA(VLOOKUP(CONCATENATE($O$5,$B20,$C20),'SC23'!$A$6:$M$162,13,FALSE),0)</f>
        <v>0</v>
      </c>
      <c r="P20" s="287">
        <f>_xlfn.IFNA(VLOOKUP(CONCATENATE($P$5,$B20,$C20),SWA!$A$6:$M$162,13,FALSE),0)</f>
        <v>0</v>
      </c>
      <c r="Q20" s="288"/>
    </row>
    <row r="21" spans="1:17" ht="14.4" thickBot="1">
      <c r="A21" s="313"/>
      <c r="B21" s="160"/>
      <c r="C21" s="161"/>
      <c r="D21" s="148"/>
      <c r="E21" s="278"/>
      <c r="F21" s="150"/>
      <c r="G21" s="50"/>
      <c r="H21" s="51"/>
      <c r="I21" s="49"/>
      <c r="J21" s="87">
        <f>_xlfn.IFNA(VLOOKUP(CONCATENATE($J$5,$B21,$C21),BEV!$A$6:$M$162,13,FALSE),0)</f>
        <v>0</v>
      </c>
      <c r="K21" s="47">
        <f>_xlfn.IFNA(VLOOKUP(CONCATENATE($K$5,$B21,$C21),MOR!$A$6:$M$155,13,FALSE),0)</f>
        <v>0</v>
      </c>
      <c r="L21" s="47">
        <f>_xlfn.IFNA(VLOOKUP(CONCATENATE($L$5,$B21,$C21),MOR!$A$6:$M$155,13,FALSE),0)</f>
        <v>0</v>
      </c>
      <c r="M21" s="47">
        <f>_xlfn.IFNA(VLOOKUP(CONCATENATE($J$5,$B21,$C21),SER!$A$6:$M$154,13,FALSE),0)</f>
        <v>0</v>
      </c>
      <c r="N21" s="47">
        <f>_xlfn.IFNA(VLOOKUP(CONCATENATE($N$5,$B21,$C21),'SC23'!$A$6:$M$162,13,FALSE),0)</f>
        <v>0</v>
      </c>
      <c r="O21" s="287"/>
      <c r="P21" s="287">
        <f>_xlfn.IFNA(VLOOKUP(CONCATENATE($P$5,$B21,$C21),SWA!$A$6:$M$162,13,FALSE),0)</f>
        <v>0</v>
      </c>
      <c r="Q21" s="288"/>
    </row>
    <row r="22" spans="1:17" ht="15.6">
      <c r="A22" s="314"/>
      <c r="B22" s="54"/>
      <c r="C22" s="54"/>
      <c r="D22" s="54"/>
      <c r="E22" s="55"/>
      <c r="F22" s="55"/>
      <c r="G22" s="55"/>
      <c r="H22" s="56"/>
      <c r="I22" s="55"/>
      <c r="J22" s="57"/>
      <c r="K22" s="57"/>
      <c r="L22" s="57"/>
      <c r="M22" s="57"/>
      <c r="N22" s="57"/>
      <c r="O22" s="57"/>
      <c r="P22" s="57"/>
      <c r="Q22" s="53"/>
    </row>
    <row r="23" spans="1:17">
      <c r="B23" s="16"/>
    </row>
    <row r="24" spans="1:17">
      <c r="B24" s="16"/>
    </row>
    <row r="25" spans="1:17">
      <c r="B25" s="16"/>
    </row>
    <row r="26" spans="1:17">
      <c r="B26" s="16"/>
    </row>
    <row r="27" spans="1:17">
      <c r="B27" s="16"/>
    </row>
    <row r="28" spans="1:17">
      <c r="B28" s="16"/>
    </row>
    <row r="29" spans="1:17">
      <c r="B29" s="16"/>
    </row>
    <row r="30" spans="1:17">
      <c r="B30" s="16"/>
    </row>
    <row r="31" spans="1:17">
      <c r="B31" s="16"/>
    </row>
    <row r="32" spans="1:17">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sheetData>
  <sortState xmlns:xlrd2="http://schemas.microsoft.com/office/spreadsheetml/2017/richdata2" ref="B6:I12">
    <sortCondition descending="1" ref="H6:H12"/>
  </sortState>
  <mergeCells count="29">
    <mergeCell ref="N3:O4"/>
    <mergeCell ref="N1:O2"/>
    <mergeCell ref="P1:P2"/>
    <mergeCell ref="P3:P4"/>
    <mergeCell ref="G3:G4"/>
    <mergeCell ref="H3:H4"/>
    <mergeCell ref="I3:I4"/>
    <mergeCell ref="J3:J4"/>
    <mergeCell ref="L3:L4"/>
    <mergeCell ref="G1:G2"/>
    <mergeCell ref="H1:H2"/>
    <mergeCell ref="I1:I2"/>
    <mergeCell ref="J1:J2"/>
    <mergeCell ref="M3:M4"/>
    <mergeCell ref="M1:M2"/>
    <mergeCell ref="L1:L2"/>
    <mergeCell ref="A1:A22"/>
    <mergeCell ref="B1:B2"/>
    <mergeCell ref="C1:C2"/>
    <mergeCell ref="D1:D2"/>
    <mergeCell ref="E1:E2"/>
    <mergeCell ref="K1:K2"/>
    <mergeCell ref="K3:K4"/>
    <mergeCell ref="F1:F2"/>
    <mergeCell ref="B3:B4"/>
    <mergeCell ref="C3:C4"/>
    <mergeCell ref="D3:D4"/>
    <mergeCell ref="E3:E4"/>
    <mergeCell ref="F3:F4"/>
  </mergeCells>
  <conditionalFormatting sqref="B19:B20">
    <cfRule type="duplicateValues" dxfId="30" priority="333"/>
  </conditionalFormatting>
  <conditionalFormatting sqref="B6:C18">
    <cfRule type="duplicateValues" dxfId="29" priority="335"/>
  </conditionalFormatting>
  <conditionalFormatting sqref="C22:C1048576 C1:C5">
    <cfRule type="duplicateValues" dxfId="28" priority="330"/>
  </conditionalFormatting>
  <conditionalFormatting sqref="J6:P21">
    <cfRule type="cellIs" dxfId="27" priority="2"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AB327-B92D-42E2-A905-E61F09FAE5FD}">
  <sheetPr>
    <tabColor theme="9"/>
  </sheetPr>
  <dimension ref="A1:M28"/>
  <sheetViews>
    <sheetView topLeftCell="A14" workbookViewId="0">
      <selection activeCell="F37" sqref="F37"/>
    </sheetView>
  </sheetViews>
  <sheetFormatPr defaultColWidth="8.88671875" defaultRowHeight="13.2"/>
  <cols>
    <col min="1" max="1" width="36.88671875" style="217" customWidth="1"/>
    <col min="2" max="2" width="8.88671875" style="217"/>
    <col min="3" max="3" width="20.33203125" style="217" customWidth="1"/>
    <col min="4" max="4" width="34.44140625" style="217" bestFit="1" customWidth="1"/>
    <col min="5" max="5" width="8.88671875" style="217"/>
    <col min="6" max="6" width="13.33203125" style="217" customWidth="1"/>
    <col min="7" max="9" width="8.88671875" style="217"/>
    <col min="10" max="10" width="12.109375" style="217" customWidth="1"/>
    <col min="11" max="12" width="8.88671875" style="217"/>
    <col min="13" max="13" width="24.5546875" style="217" customWidth="1"/>
    <col min="14" max="16384" width="8.88671875" style="217"/>
  </cols>
  <sheetData>
    <row r="1" spans="1:13" ht="14.4" thickBot="1">
      <c r="A1" s="240">
        <f>SUM(A2-1)</f>
        <v>21</v>
      </c>
      <c r="B1" s="439" t="s">
        <v>106</v>
      </c>
      <c r="C1" s="440"/>
      <c r="D1" s="239" t="s">
        <v>11</v>
      </c>
      <c r="E1" s="441" t="s">
        <v>347</v>
      </c>
      <c r="F1" s="442"/>
      <c r="G1" s="442"/>
      <c r="H1" s="442"/>
      <c r="I1" s="442"/>
      <c r="J1" s="238" t="s">
        <v>12</v>
      </c>
      <c r="K1" s="443" t="s">
        <v>346</v>
      </c>
      <c r="L1" s="444"/>
      <c r="M1" s="238" t="s">
        <v>22</v>
      </c>
    </row>
    <row r="2" spans="1:13" ht="13.8" thickBot="1">
      <c r="A2" s="237">
        <f>COUNTA(_xlfn.UNIQUE(D8:D195))</f>
        <v>22</v>
      </c>
      <c r="B2" s="445" t="s">
        <v>23</v>
      </c>
      <c r="C2" s="446"/>
      <c r="D2" s="446"/>
      <c r="E2" s="446"/>
      <c r="F2" s="446"/>
      <c r="G2" s="446"/>
      <c r="H2" s="446"/>
      <c r="I2" s="446"/>
      <c r="J2" s="446"/>
      <c r="K2" s="446"/>
      <c r="L2" s="447"/>
      <c r="M2" s="236" t="s">
        <v>24</v>
      </c>
    </row>
    <row r="3" spans="1:13" ht="14.4" thickBot="1">
      <c r="A3" s="457" t="s">
        <v>25</v>
      </c>
      <c r="B3" s="459" t="s">
        <v>13</v>
      </c>
      <c r="C3" s="462" t="s">
        <v>14</v>
      </c>
      <c r="D3" s="437" t="s">
        <v>15</v>
      </c>
      <c r="E3" s="465" t="s">
        <v>26</v>
      </c>
      <c r="F3" s="437" t="s">
        <v>18</v>
      </c>
      <c r="G3" s="441" t="s">
        <v>94</v>
      </c>
      <c r="H3" s="442"/>
      <c r="I3" s="442"/>
      <c r="J3" s="449"/>
      <c r="K3" s="450" t="s">
        <v>10</v>
      </c>
      <c r="L3" s="452" t="s">
        <v>16</v>
      </c>
      <c r="M3" s="235" t="s">
        <v>27</v>
      </c>
    </row>
    <row r="4" spans="1:13" ht="14.4" thickBot="1">
      <c r="A4" s="458"/>
      <c r="B4" s="460"/>
      <c r="C4" s="463"/>
      <c r="D4" s="438"/>
      <c r="E4" s="466"/>
      <c r="F4" s="448"/>
      <c r="G4" s="455">
        <v>45</v>
      </c>
      <c r="H4" s="435" t="s">
        <v>107</v>
      </c>
      <c r="I4" s="435" t="s">
        <v>108</v>
      </c>
      <c r="J4" s="437" t="s">
        <v>109</v>
      </c>
      <c r="K4" s="451"/>
      <c r="L4" s="453"/>
      <c r="M4" s="234">
        <v>1</v>
      </c>
    </row>
    <row r="5" spans="1:13" ht="14.4" thickBot="1">
      <c r="A5" s="458"/>
      <c r="B5" s="461"/>
      <c r="C5" s="464"/>
      <c r="D5" s="438"/>
      <c r="E5" s="467" t="s">
        <v>17</v>
      </c>
      <c r="F5" s="468"/>
      <c r="G5" s="456"/>
      <c r="H5" s="436"/>
      <c r="I5" s="436"/>
      <c r="J5" s="438"/>
      <c r="K5" s="451"/>
      <c r="L5" s="454"/>
      <c r="M5" s="233">
        <f>IF(M4=1,0,IF(M4=2,1,IF(M4=3,2,0)))</f>
        <v>0</v>
      </c>
    </row>
    <row r="6" spans="1:13" ht="14.4">
      <c r="A6" s="225" t="str">
        <f t="shared" ref="A6:A28" si="0">CONCATENATE(B6,C6,D6)</f>
        <v>95Isabelle CoxCounter Offer</v>
      </c>
      <c r="B6" s="224">
        <v>95</v>
      </c>
      <c r="C6" s="222" t="s">
        <v>142</v>
      </c>
      <c r="D6" s="222" t="s">
        <v>147</v>
      </c>
      <c r="E6" s="229"/>
      <c r="F6" s="230"/>
      <c r="G6" s="222"/>
      <c r="H6" s="229"/>
      <c r="I6" s="229"/>
      <c r="J6" s="220">
        <v>4417</v>
      </c>
      <c r="K6" s="220">
        <v>1</v>
      </c>
      <c r="L6" s="232">
        <f t="shared" ref="L6:L28" si="1">IF(K6=1,7,IF(K6=2,6,IF(K6=3,5,IF(K6=4,4,IF(K6=5,3,IF(K6=6,2,IF(K6&gt;=6,1,0)))))))</f>
        <v>7</v>
      </c>
      <c r="M6" s="231">
        <f t="shared" ref="M6:M28" si="2">SUM(L6+$M$5)</f>
        <v>7</v>
      </c>
    </row>
    <row r="7" spans="1:13" ht="14.4">
      <c r="A7" s="225" t="str">
        <f t="shared" si="0"/>
        <v>95Gabby WellsBalmax</v>
      </c>
      <c r="B7" s="224">
        <v>95</v>
      </c>
      <c r="C7" s="222" t="s">
        <v>187</v>
      </c>
      <c r="D7" s="222" t="s">
        <v>188</v>
      </c>
      <c r="E7" s="229"/>
      <c r="F7" s="230"/>
      <c r="G7" s="222"/>
      <c r="H7" s="229"/>
      <c r="I7" s="229"/>
      <c r="J7" s="220">
        <v>4213</v>
      </c>
      <c r="K7" s="220">
        <v>2</v>
      </c>
      <c r="L7" s="219">
        <f t="shared" si="1"/>
        <v>6</v>
      </c>
      <c r="M7" s="218">
        <f t="shared" si="2"/>
        <v>6</v>
      </c>
    </row>
    <row r="8" spans="1:13" ht="14.4">
      <c r="A8" s="225" t="str">
        <f t="shared" si="0"/>
        <v>95Ella MccrumHeart On A String</v>
      </c>
      <c r="B8" s="224">
        <v>95</v>
      </c>
      <c r="C8" s="222" t="s">
        <v>435</v>
      </c>
      <c r="D8" s="226" t="s">
        <v>475</v>
      </c>
      <c r="E8" s="221"/>
      <c r="F8" s="223"/>
      <c r="G8" s="222"/>
      <c r="H8" s="221"/>
      <c r="I8" s="221"/>
      <c r="J8" s="220">
        <v>3797</v>
      </c>
      <c r="K8" s="220">
        <v>3</v>
      </c>
      <c r="L8" s="219">
        <f t="shared" si="1"/>
        <v>5</v>
      </c>
      <c r="M8" s="218">
        <f t="shared" si="2"/>
        <v>5</v>
      </c>
    </row>
    <row r="9" spans="1:13" ht="14.4">
      <c r="A9" s="225" t="str">
        <f t="shared" si="0"/>
        <v>95Emily MaxwellDuty Calls</v>
      </c>
      <c r="B9" s="224">
        <v>95</v>
      </c>
      <c r="C9" s="222" t="s">
        <v>143</v>
      </c>
      <c r="D9" s="222" t="s">
        <v>148</v>
      </c>
      <c r="E9" s="221"/>
      <c r="F9" s="223"/>
      <c r="G9" s="222"/>
      <c r="H9" s="221"/>
      <c r="I9" s="221"/>
      <c r="J9" s="220">
        <v>3658</v>
      </c>
      <c r="K9" s="220">
        <v>4</v>
      </c>
      <c r="L9" s="219">
        <f t="shared" si="1"/>
        <v>4</v>
      </c>
      <c r="M9" s="218">
        <f t="shared" si="2"/>
        <v>4</v>
      </c>
    </row>
    <row r="10" spans="1:13" ht="14.4">
      <c r="A10" s="225" t="str">
        <f t="shared" si="0"/>
        <v>95Bill WieseThree Votes</v>
      </c>
      <c r="B10" s="224">
        <v>95</v>
      </c>
      <c r="C10" s="222" t="s">
        <v>144</v>
      </c>
      <c r="D10" s="222" t="s">
        <v>150</v>
      </c>
      <c r="E10" s="221"/>
      <c r="F10" s="223"/>
      <c r="G10" s="222"/>
      <c r="H10" s="221"/>
      <c r="I10" s="221"/>
      <c r="J10" s="220">
        <v>3187</v>
      </c>
      <c r="K10" s="220">
        <v>5</v>
      </c>
      <c r="L10" s="219">
        <f t="shared" si="1"/>
        <v>3</v>
      </c>
      <c r="M10" s="218">
        <f t="shared" si="2"/>
        <v>3</v>
      </c>
    </row>
    <row r="11" spans="1:13" ht="14.4">
      <c r="A11" s="225" t="str">
        <f t="shared" si="0"/>
        <v>80Dan WieseBiara Flyer</v>
      </c>
      <c r="B11" s="224">
        <v>80</v>
      </c>
      <c r="C11" s="222" t="s">
        <v>145</v>
      </c>
      <c r="D11" s="226" t="s">
        <v>225</v>
      </c>
      <c r="E11" s="221"/>
      <c r="F11" s="223"/>
      <c r="G11" s="222"/>
      <c r="H11" s="221"/>
      <c r="I11" s="221">
        <v>4448</v>
      </c>
      <c r="J11" s="220"/>
      <c r="K11" s="220">
        <v>1</v>
      </c>
      <c r="L11" s="219">
        <f t="shared" si="1"/>
        <v>7</v>
      </c>
      <c r="M11" s="218">
        <f t="shared" si="2"/>
        <v>7</v>
      </c>
    </row>
    <row r="12" spans="1:13" ht="14.4">
      <c r="A12" s="225" t="str">
        <f t="shared" si="0"/>
        <v>80Campbell BlackMissy</v>
      </c>
      <c r="B12" s="224">
        <v>80</v>
      </c>
      <c r="C12" s="222" t="s">
        <v>176</v>
      </c>
      <c r="D12" s="222" t="s">
        <v>177</v>
      </c>
      <c r="E12" s="221"/>
      <c r="F12" s="223"/>
      <c r="G12" s="222"/>
      <c r="H12" s="221"/>
      <c r="I12" s="221">
        <v>4447</v>
      </c>
      <c r="J12" s="221"/>
      <c r="K12" s="220">
        <v>2</v>
      </c>
      <c r="L12" s="219">
        <f t="shared" si="1"/>
        <v>6</v>
      </c>
      <c r="M12" s="218">
        <f t="shared" si="2"/>
        <v>6</v>
      </c>
    </row>
    <row r="13" spans="1:13" ht="14.4">
      <c r="A13" s="225" t="str">
        <f t="shared" si="0"/>
        <v>80Joshua HeffernanZia Park Be My Buddy</v>
      </c>
      <c r="B13" s="224">
        <v>80</v>
      </c>
      <c r="C13" s="222" t="s">
        <v>194</v>
      </c>
      <c r="D13" s="222" t="s">
        <v>195</v>
      </c>
      <c r="E13" s="221"/>
      <c r="F13" s="223"/>
      <c r="G13" s="222"/>
      <c r="H13" s="221"/>
      <c r="I13" s="221">
        <v>2763</v>
      </c>
      <c r="J13" s="221"/>
      <c r="K13" s="220">
        <v>3</v>
      </c>
      <c r="L13" s="219">
        <f t="shared" si="1"/>
        <v>5</v>
      </c>
      <c r="M13" s="218">
        <f t="shared" si="2"/>
        <v>5</v>
      </c>
    </row>
    <row r="14" spans="1:13" ht="14.4">
      <c r="A14" s="225" t="str">
        <f t="shared" si="0"/>
        <v>80Sophie WaymouthTank</v>
      </c>
      <c r="B14" s="224">
        <v>80</v>
      </c>
      <c r="C14" s="222" t="s">
        <v>232</v>
      </c>
      <c r="D14" s="222" t="s">
        <v>345</v>
      </c>
      <c r="E14" s="221"/>
      <c r="F14" s="223"/>
      <c r="G14" s="222"/>
      <c r="H14" s="221"/>
      <c r="I14" s="221">
        <v>4071</v>
      </c>
      <c r="J14" s="221"/>
      <c r="K14" s="220">
        <v>1</v>
      </c>
      <c r="L14" s="219">
        <f t="shared" si="1"/>
        <v>7</v>
      </c>
      <c r="M14" s="218">
        <f t="shared" si="2"/>
        <v>7</v>
      </c>
    </row>
    <row r="15" spans="1:13" ht="14.4">
      <c r="A15" s="225" t="str">
        <f t="shared" si="0"/>
        <v>80Ruby Bruce-McginnLevel Up</v>
      </c>
      <c r="B15" s="224">
        <v>80</v>
      </c>
      <c r="C15" s="222" t="s">
        <v>236</v>
      </c>
      <c r="D15" s="222" t="s">
        <v>344</v>
      </c>
      <c r="E15" s="221"/>
      <c r="F15" s="223"/>
      <c r="G15" s="222"/>
      <c r="H15" s="221"/>
      <c r="I15" s="221">
        <v>4027</v>
      </c>
      <c r="J15" s="221"/>
      <c r="K15" s="220">
        <v>2</v>
      </c>
      <c r="L15" s="219">
        <f t="shared" si="1"/>
        <v>6</v>
      </c>
      <c r="M15" s="218">
        <f t="shared" si="2"/>
        <v>6</v>
      </c>
    </row>
    <row r="16" spans="1:13" ht="14.4">
      <c r="A16" s="225" t="str">
        <f t="shared" si="0"/>
        <v>80Lauren BassolaSalt River Twilight</v>
      </c>
      <c r="B16" s="224">
        <v>80</v>
      </c>
      <c r="C16" s="222" t="s">
        <v>140</v>
      </c>
      <c r="D16" s="222" t="s">
        <v>343</v>
      </c>
      <c r="E16" s="221"/>
      <c r="F16" s="223"/>
      <c r="G16" s="222"/>
      <c r="H16" s="221"/>
      <c r="I16" s="221">
        <v>3817</v>
      </c>
      <c r="J16" s="221"/>
      <c r="K16" s="220">
        <v>3</v>
      </c>
      <c r="L16" s="219">
        <f t="shared" si="1"/>
        <v>5</v>
      </c>
      <c r="M16" s="218">
        <f t="shared" si="2"/>
        <v>5</v>
      </c>
    </row>
    <row r="17" spans="1:13" ht="14.4">
      <c r="A17" s="225" t="str">
        <f t="shared" si="0"/>
        <v>80Tegan HughesJudaroo Love Me Do</v>
      </c>
      <c r="B17" s="224">
        <v>80</v>
      </c>
      <c r="C17" s="222" t="s">
        <v>217</v>
      </c>
      <c r="D17" s="222" t="s">
        <v>342</v>
      </c>
      <c r="E17" s="221"/>
      <c r="F17" s="223"/>
      <c r="G17" s="222"/>
      <c r="H17" s="221"/>
      <c r="I17" s="221">
        <v>3748</v>
      </c>
      <c r="J17" s="221"/>
      <c r="K17" s="220">
        <v>4</v>
      </c>
      <c r="L17" s="219">
        <f t="shared" si="1"/>
        <v>4</v>
      </c>
      <c r="M17" s="218">
        <f t="shared" si="2"/>
        <v>4</v>
      </c>
    </row>
    <row r="18" spans="1:13" ht="14.4">
      <c r="A18" s="225" t="str">
        <f t="shared" si="0"/>
        <v>80Eva AnningThe Brass Bear</v>
      </c>
      <c r="B18" s="224">
        <v>80</v>
      </c>
      <c r="C18" s="228" t="s">
        <v>170</v>
      </c>
      <c r="D18" s="228" t="s">
        <v>134</v>
      </c>
      <c r="E18" s="221"/>
      <c r="F18" s="223"/>
      <c r="G18" s="222"/>
      <c r="H18" s="221"/>
      <c r="I18" s="221">
        <v>2955</v>
      </c>
      <c r="J18" s="221"/>
      <c r="K18" s="220">
        <v>5</v>
      </c>
      <c r="L18" s="219">
        <f t="shared" si="1"/>
        <v>3</v>
      </c>
      <c r="M18" s="218">
        <f t="shared" si="2"/>
        <v>3</v>
      </c>
    </row>
    <row r="19" spans="1:13" ht="14.4">
      <c r="A19" s="225" t="str">
        <f t="shared" si="0"/>
        <v>80Jessica MaxwellEddie</v>
      </c>
      <c r="B19" s="224">
        <v>80</v>
      </c>
      <c r="C19" s="222" t="s">
        <v>129</v>
      </c>
      <c r="D19" s="228" t="s">
        <v>341</v>
      </c>
      <c r="E19" s="221"/>
      <c r="F19" s="223"/>
      <c r="G19" s="222"/>
      <c r="H19" s="221"/>
      <c r="I19" s="221">
        <v>2478</v>
      </c>
      <c r="J19" s="221"/>
      <c r="K19" s="220">
        <v>6</v>
      </c>
      <c r="L19" s="219">
        <f t="shared" si="1"/>
        <v>2</v>
      </c>
      <c r="M19" s="218">
        <f t="shared" si="2"/>
        <v>2</v>
      </c>
    </row>
    <row r="20" spans="1:13" ht="14.4">
      <c r="A20" s="225" t="str">
        <f t="shared" si="0"/>
        <v>65Lieve LudgateKirralea Showman</v>
      </c>
      <c r="B20" s="224">
        <v>65</v>
      </c>
      <c r="C20" s="222" t="s">
        <v>340</v>
      </c>
      <c r="D20" s="226" t="s">
        <v>339</v>
      </c>
      <c r="E20" s="221"/>
      <c r="F20" s="223"/>
      <c r="G20" s="223"/>
      <c r="H20" s="222">
        <v>3700</v>
      </c>
      <c r="I20" s="221"/>
      <c r="J20" s="221"/>
      <c r="K20" s="220">
        <v>1</v>
      </c>
      <c r="L20" s="219">
        <f t="shared" si="1"/>
        <v>7</v>
      </c>
      <c r="M20" s="218">
        <f t="shared" si="2"/>
        <v>7</v>
      </c>
    </row>
    <row r="21" spans="1:13" ht="14.4">
      <c r="A21" s="225" t="str">
        <f t="shared" si="0"/>
        <v>65Maisie StephensonOpal</v>
      </c>
      <c r="B21" s="224">
        <v>65</v>
      </c>
      <c r="C21" s="222" t="s">
        <v>338</v>
      </c>
      <c r="D21" s="226" t="s">
        <v>337</v>
      </c>
      <c r="E21" s="221"/>
      <c r="F21" s="223"/>
      <c r="G21" s="223"/>
      <c r="H21" s="222">
        <v>3462</v>
      </c>
      <c r="I21" s="221"/>
      <c r="J21" s="221"/>
      <c r="K21" s="220">
        <v>2</v>
      </c>
      <c r="L21" s="219">
        <f t="shared" si="1"/>
        <v>6</v>
      </c>
      <c r="M21" s="218">
        <f t="shared" si="2"/>
        <v>6</v>
      </c>
    </row>
    <row r="22" spans="1:13" ht="14.4">
      <c r="A22" s="225" t="str">
        <f t="shared" si="0"/>
        <v>65Rachel Staniforth-SmithKatannah Chardonnay</v>
      </c>
      <c r="B22" s="224">
        <v>65</v>
      </c>
      <c r="C22" s="222" t="s">
        <v>196</v>
      </c>
      <c r="D22" s="226" t="s">
        <v>336</v>
      </c>
      <c r="E22" s="221"/>
      <c r="F22" s="223"/>
      <c r="G22" s="223"/>
      <c r="H22" s="222">
        <v>3051</v>
      </c>
      <c r="I22" s="221"/>
      <c r="J22" s="221"/>
      <c r="K22" s="220">
        <v>3</v>
      </c>
      <c r="L22" s="219">
        <f t="shared" si="1"/>
        <v>5</v>
      </c>
      <c r="M22" s="218">
        <f t="shared" si="2"/>
        <v>5</v>
      </c>
    </row>
    <row r="23" spans="1:13" ht="14.4">
      <c r="A23" s="225" t="str">
        <f t="shared" si="0"/>
        <v>65Indiana Tkachenko-ByngMr Teddy Bear</v>
      </c>
      <c r="B23" s="224">
        <v>65</v>
      </c>
      <c r="C23" s="222" t="s">
        <v>233</v>
      </c>
      <c r="D23" s="226" t="s">
        <v>335</v>
      </c>
      <c r="E23" s="221"/>
      <c r="F23" s="223"/>
      <c r="G23" s="223"/>
      <c r="H23" s="222">
        <v>1991</v>
      </c>
      <c r="I23" s="221"/>
      <c r="J23" s="221"/>
      <c r="K23" s="220">
        <v>4</v>
      </c>
      <c r="L23" s="219">
        <f t="shared" si="1"/>
        <v>4</v>
      </c>
      <c r="M23" s="218">
        <f t="shared" si="2"/>
        <v>4</v>
      </c>
    </row>
    <row r="24" spans="1:13" ht="14.4">
      <c r="A24" s="225" t="str">
        <f t="shared" si="0"/>
        <v>65Ellie SteeleBryceana Wildest Dreams</v>
      </c>
      <c r="B24" s="224">
        <v>65</v>
      </c>
      <c r="C24" s="227" t="s">
        <v>156</v>
      </c>
      <c r="D24" s="227" t="s">
        <v>240</v>
      </c>
      <c r="E24" s="221"/>
      <c r="F24" s="223"/>
      <c r="G24" s="223"/>
      <c r="H24" s="222">
        <v>4265</v>
      </c>
      <c r="I24" s="221"/>
      <c r="J24" s="221"/>
      <c r="K24" s="220">
        <v>1</v>
      </c>
      <c r="L24" s="219">
        <f t="shared" si="1"/>
        <v>7</v>
      </c>
      <c r="M24" s="218">
        <f t="shared" si="2"/>
        <v>7</v>
      </c>
    </row>
    <row r="25" spans="1:13" ht="14.4">
      <c r="A25" s="225" t="str">
        <f t="shared" si="0"/>
        <v>45Josephine AnningBrayside Sensation</v>
      </c>
      <c r="B25" s="224">
        <v>45</v>
      </c>
      <c r="C25" s="222" t="s">
        <v>198</v>
      </c>
      <c r="D25" s="226" t="s">
        <v>199</v>
      </c>
      <c r="E25" s="221"/>
      <c r="F25" s="223"/>
      <c r="G25" s="223">
        <v>3944</v>
      </c>
      <c r="H25" s="222"/>
      <c r="I25" s="221"/>
      <c r="J25" s="221"/>
      <c r="K25" s="220">
        <v>1</v>
      </c>
      <c r="L25" s="219">
        <f t="shared" si="1"/>
        <v>7</v>
      </c>
      <c r="M25" s="218">
        <f t="shared" si="2"/>
        <v>7</v>
      </c>
    </row>
    <row r="26" spans="1:13" ht="14.4">
      <c r="A26" s="225" t="str">
        <f t="shared" si="0"/>
        <v>45Ruby BrajkovichZac Attack</v>
      </c>
      <c r="B26" s="224">
        <v>45</v>
      </c>
      <c r="C26" s="222" t="s">
        <v>234</v>
      </c>
      <c r="D26" s="222" t="s">
        <v>334</v>
      </c>
      <c r="E26" s="221"/>
      <c r="F26" s="223"/>
      <c r="G26" s="223">
        <v>3637</v>
      </c>
      <c r="H26" s="222"/>
      <c r="I26" s="221"/>
      <c r="J26" s="221"/>
      <c r="K26" s="220">
        <v>2</v>
      </c>
      <c r="L26" s="219">
        <f t="shared" si="1"/>
        <v>6</v>
      </c>
      <c r="M26" s="218">
        <f t="shared" si="2"/>
        <v>6</v>
      </c>
    </row>
    <row r="27" spans="1:13" ht="14.4">
      <c r="A27" s="225" t="str">
        <f t="shared" si="0"/>
        <v>45Kate BerzinsPeppa Mint</v>
      </c>
      <c r="B27" s="224">
        <v>45</v>
      </c>
      <c r="C27" s="222" t="s">
        <v>235</v>
      </c>
      <c r="D27" s="222" t="s">
        <v>333</v>
      </c>
      <c r="E27" s="221"/>
      <c r="F27" s="223"/>
      <c r="G27" s="223">
        <v>2530</v>
      </c>
      <c r="H27" s="222"/>
      <c r="I27" s="221"/>
      <c r="J27" s="221"/>
      <c r="K27" s="220">
        <v>3</v>
      </c>
      <c r="L27" s="219">
        <f t="shared" si="1"/>
        <v>5</v>
      </c>
      <c r="M27" s="218">
        <f t="shared" si="2"/>
        <v>5</v>
      </c>
    </row>
    <row r="28" spans="1:13" ht="14.4">
      <c r="A28" s="225" t="str">
        <f t="shared" si="0"/>
        <v>45Keiley Van Der GraafRaffie</v>
      </c>
      <c r="B28" s="224">
        <v>45</v>
      </c>
      <c r="C28" s="222" t="s">
        <v>332</v>
      </c>
      <c r="D28" s="222" t="s">
        <v>331</v>
      </c>
      <c r="E28" s="221"/>
      <c r="F28" s="223"/>
      <c r="G28" s="223">
        <v>2445</v>
      </c>
      <c r="H28" s="222"/>
      <c r="I28" s="221"/>
      <c r="J28" s="221"/>
      <c r="K28" s="220">
        <v>4</v>
      </c>
      <c r="L28" s="219">
        <f t="shared" si="1"/>
        <v>4</v>
      </c>
      <c r="M28" s="218">
        <f t="shared" si="2"/>
        <v>4</v>
      </c>
    </row>
  </sheetData>
  <mergeCells count="18">
    <mergeCell ref="A3:A5"/>
    <mergeCell ref="B3:B5"/>
    <mergeCell ref="C3:C5"/>
    <mergeCell ref="D3:D5"/>
    <mergeCell ref="E3:E4"/>
    <mergeCell ref="E5:F5"/>
    <mergeCell ref="I4:I5"/>
    <mergeCell ref="J4:J5"/>
    <mergeCell ref="B1:C1"/>
    <mergeCell ref="E1:I1"/>
    <mergeCell ref="K1:L1"/>
    <mergeCell ref="B2:L2"/>
    <mergeCell ref="F3:F4"/>
    <mergeCell ref="G3:J3"/>
    <mergeCell ref="K3:K5"/>
    <mergeCell ref="L3:L5"/>
    <mergeCell ref="G4:G5"/>
    <mergeCell ref="H4:H5"/>
  </mergeCells>
  <conditionalFormatting sqref="C1:D5">
    <cfRule type="duplicateValues" dxfId="0" priority="34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O112"/>
  <sheetViews>
    <sheetView zoomScale="90" zoomScaleNormal="90" zoomScaleSheetLayoutView="90" workbookViewId="0">
      <selection activeCell="B6" sqref="B6:D6"/>
    </sheetView>
  </sheetViews>
  <sheetFormatPr defaultColWidth="14.44140625" defaultRowHeight="13.8"/>
  <cols>
    <col min="1" max="1" width="3.6640625" style="4" bestFit="1" customWidth="1"/>
    <col min="2" max="2" width="18.109375" style="5" bestFit="1" customWidth="1"/>
    <col min="3" max="3" width="27.88671875" style="5" bestFit="1" customWidth="1"/>
    <col min="4" max="4" width="17.10937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0" width="8.88671875" style="2" customWidth="1"/>
    <col min="11" max="11" width="8.88671875" style="2" bestFit="1" customWidth="1"/>
    <col min="12" max="12" width="11" style="2" bestFit="1" customWidth="1"/>
    <col min="13" max="14" width="7.88671875" style="2" bestFit="1" customWidth="1"/>
    <col min="15" max="16384" width="14.44140625" style="4"/>
  </cols>
  <sheetData>
    <row r="1" spans="1:15" s="3" customFormat="1" ht="12.75" customHeight="1">
      <c r="A1" s="340" t="s">
        <v>328</v>
      </c>
      <c r="B1" s="329" t="s">
        <v>105</v>
      </c>
      <c r="C1" s="331" t="s">
        <v>112</v>
      </c>
      <c r="D1" s="331" t="s">
        <v>193</v>
      </c>
      <c r="E1" s="331" t="s">
        <v>1</v>
      </c>
      <c r="F1" s="344" t="s">
        <v>91</v>
      </c>
      <c r="G1" s="329" t="s">
        <v>89</v>
      </c>
      <c r="H1" s="341" t="s">
        <v>3</v>
      </c>
      <c r="I1" s="343" t="s">
        <v>21</v>
      </c>
      <c r="J1" s="345" t="s">
        <v>203</v>
      </c>
      <c r="K1" s="335" t="s">
        <v>121</v>
      </c>
      <c r="L1" s="335" t="s">
        <v>120</v>
      </c>
      <c r="M1" s="333" t="s">
        <v>204</v>
      </c>
      <c r="N1" s="333" t="s">
        <v>348</v>
      </c>
      <c r="O1" s="60"/>
    </row>
    <row r="2" spans="1:15" s="3" customFormat="1" ht="12.75" customHeight="1">
      <c r="A2" s="340"/>
      <c r="B2" s="330"/>
      <c r="C2" s="332"/>
      <c r="D2" s="332"/>
      <c r="E2" s="332"/>
      <c r="F2" s="338"/>
      <c r="G2" s="330"/>
      <c r="H2" s="342"/>
      <c r="I2" s="337"/>
      <c r="J2" s="346"/>
      <c r="K2" s="336"/>
      <c r="L2" s="336"/>
      <c r="M2" s="334"/>
      <c r="N2" s="334"/>
      <c r="O2" s="60"/>
    </row>
    <row r="3" spans="1:15" s="3" customFormat="1" ht="12.75" customHeight="1">
      <c r="A3" s="340"/>
      <c r="B3" s="330" t="s">
        <v>4</v>
      </c>
      <c r="C3" s="332" t="s">
        <v>5</v>
      </c>
      <c r="D3" s="332"/>
      <c r="E3" s="332" t="s">
        <v>6</v>
      </c>
      <c r="F3" s="338" t="s">
        <v>2</v>
      </c>
      <c r="G3" s="330" t="s">
        <v>90</v>
      </c>
      <c r="H3" s="342" t="s">
        <v>7</v>
      </c>
      <c r="I3" s="337" t="s">
        <v>20</v>
      </c>
      <c r="J3" s="347">
        <v>44884</v>
      </c>
      <c r="K3" s="339">
        <v>44961</v>
      </c>
      <c r="L3" s="339">
        <v>44968</v>
      </c>
      <c r="M3" s="328">
        <v>45010</v>
      </c>
      <c r="N3" s="328">
        <v>45088</v>
      </c>
      <c r="O3" s="60"/>
    </row>
    <row r="4" spans="1:15" s="2" customFormat="1" ht="12.75" customHeight="1">
      <c r="A4" s="340"/>
      <c r="B4" s="330" t="s">
        <v>4</v>
      </c>
      <c r="C4" s="332"/>
      <c r="D4" s="332"/>
      <c r="E4" s="332"/>
      <c r="F4" s="338"/>
      <c r="G4" s="330"/>
      <c r="H4" s="342"/>
      <c r="I4" s="337"/>
      <c r="J4" s="347"/>
      <c r="K4" s="339"/>
      <c r="L4" s="339"/>
      <c r="M4" s="328"/>
      <c r="N4" s="328"/>
      <c r="O4" s="61"/>
    </row>
    <row r="5" spans="1:15" s="2" customFormat="1" ht="16.2" thickBot="1">
      <c r="A5" s="340"/>
      <c r="B5" s="215" t="s">
        <v>92</v>
      </c>
      <c r="C5" s="216" t="s">
        <v>93</v>
      </c>
      <c r="D5" s="216"/>
      <c r="E5" s="216" t="s">
        <v>6</v>
      </c>
      <c r="F5" s="77" t="s">
        <v>2</v>
      </c>
      <c r="G5" s="215" t="s">
        <v>28</v>
      </c>
      <c r="H5" s="530" t="s">
        <v>7</v>
      </c>
      <c r="I5" s="78" t="s">
        <v>8</v>
      </c>
      <c r="J5" s="212">
        <v>85</v>
      </c>
      <c r="K5" s="212">
        <v>80</v>
      </c>
      <c r="L5" s="213" t="s">
        <v>103</v>
      </c>
      <c r="M5" s="214" t="s">
        <v>329</v>
      </c>
      <c r="N5" s="214" t="s">
        <v>103</v>
      </c>
      <c r="O5" s="61"/>
    </row>
    <row r="6" spans="1:15" s="3" customFormat="1">
      <c r="A6" s="340"/>
      <c r="B6" s="506" t="s">
        <v>176</v>
      </c>
      <c r="C6" s="507" t="s">
        <v>177</v>
      </c>
      <c r="D6" s="508" t="s">
        <v>127</v>
      </c>
      <c r="E6" s="509">
        <v>45133</v>
      </c>
      <c r="F6" s="510">
        <v>15</v>
      </c>
      <c r="G6" s="474">
        <f t="shared" ref="G6:G28" si="0">COUNTIF(J6:N6,"&gt;0")</f>
        <v>5</v>
      </c>
      <c r="H6" s="529">
        <f t="shared" ref="H6:H28" si="1">SUM(J6:N6)</f>
        <v>43</v>
      </c>
      <c r="I6" s="476">
        <f t="shared" ref="I6:I28" si="2">RANK(H6,$H$6:$H$32)</f>
        <v>1</v>
      </c>
      <c r="J6" s="170">
        <f>_xlfn.IFNA(VLOOKUP(CONCATENATE($J$5,$B6,$C6),BEV!$A$6:$M$252,13,FALSE),0)</f>
        <v>8</v>
      </c>
      <c r="K6" s="79">
        <f>_xlfn.IFNA(VLOOKUP(CONCATENATE($K$5,$B6,$C6),MOR!$A$6:$M$243,13,FALSE),0)</f>
        <v>8</v>
      </c>
      <c r="L6" s="79">
        <f>_xlfn.IFNA(VLOOKUP(CONCATENATE($L$5,$B6,$C6),SER!$A$6:$M$242,13,FALSE),0)</f>
        <v>7</v>
      </c>
      <c r="M6" s="241">
        <f>_xlfn.IFNA(VLOOKUP(CONCATENATE($M$5,$B6,$C6),'SC23'!$A$6:$M$153,13,FALSE),0)</f>
        <v>14</v>
      </c>
      <c r="N6" s="280">
        <f>_xlfn.IFNA(VLOOKUP(CONCATENATE($N$5,$B6,$C6),SWA!$A$6:$M$153,13,FALSE),0)</f>
        <v>6</v>
      </c>
      <c r="O6" s="61"/>
    </row>
    <row r="7" spans="1:15" s="3" customFormat="1">
      <c r="A7" s="340"/>
      <c r="B7" s="511" t="s">
        <v>170</v>
      </c>
      <c r="C7" s="512" t="s">
        <v>134</v>
      </c>
      <c r="D7" s="513" t="s">
        <v>470</v>
      </c>
      <c r="E7" s="514">
        <v>45044</v>
      </c>
      <c r="F7" s="515">
        <v>14</v>
      </c>
      <c r="G7" s="482">
        <f t="shared" si="0"/>
        <v>5</v>
      </c>
      <c r="H7" s="483">
        <f t="shared" si="1"/>
        <v>31</v>
      </c>
      <c r="I7" s="484">
        <f t="shared" si="2"/>
        <v>2</v>
      </c>
      <c r="J7" s="167">
        <f>_xlfn.IFNA(VLOOKUP(CONCATENATE($J$5,$B7,$C7),BEV!$A$6:$M$252,13,FALSE),0)</f>
        <v>5</v>
      </c>
      <c r="K7" s="80">
        <f>_xlfn.IFNA(VLOOKUP(CONCATENATE($K$5,$B7,$C7),MOR!$A$6:$M$243,13,FALSE),0)</f>
        <v>3</v>
      </c>
      <c r="L7" s="80">
        <f>_xlfn.IFNA(VLOOKUP(CONCATENATE($L$5,$B7,$C7),SER!$A$6:$M$242,13,FALSE),0)</f>
        <v>6</v>
      </c>
      <c r="M7" s="242">
        <f>_xlfn.IFNA(VLOOKUP(CONCATENATE($M$5,$B7,$C7),'SC23'!$A$6:$M$153,13,FALSE),0)</f>
        <v>14</v>
      </c>
      <c r="N7" s="171">
        <f>_xlfn.IFNA(VLOOKUP(CONCATENATE($N$5,$B7,$C7),SWA!$A$6:$M$153,13,FALSE),0)</f>
        <v>3</v>
      </c>
      <c r="O7" s="61"/>
    </row>
    <row r="8" spans="1:15" s="3" customFormat="1">
      <c r="A8" s="340"/>
      <c r="B8" s="511" t="s">
        <v>249</v>
      </c>
      <c r="C8" s="512" t="s">
        <v>154</v>
      </c>
      <c r="D8" s="513" t="s">
        <v>437</v>
      </c>
      <c r="E8" s="514">
        <v>45028</v>
      </c>
      <c r="F8" s="515">
        <v>20</v>
      </c>
      <c r="G8" s="482">
        <f t="shared" si="0"/>
        <v>3</v>
      </c>
      <c r="H8" s="483">
        <f t="shared" si="1"/>
        <v>26</v>
      </c>
      <c r="I8" s="484">
        <f t="shared" si="2"/>
        <v>3</v>
      </c>
      <c r="J8" s="167">
        <f>_xlfn.IFNA(VLOOKUP(CONCATENATE($J$5,$B8,$C8),BEV!$A$6:$M$252,13,FALSE),0)</f>
        <v>0</v>
      </c>
      <c r="K8" s="80">
        <f>_xlfn.IFNA(VLOOKUP(CONCATENATE($K$5,$B8,$C8),MOR!$A$6:$M$243,13,FALSE),0)</f>
        <v>7</v>
      </c>
      <c r="L8" s="80">
        <f>_xlfn.IFNA(VLOOKUP(CONCATENATE($L$5,$B8,$C8),SER!$A$6:$M$242,13,FALSE),0)</f>
        <v>5</v>
      </c>
      <c r="M8" s="242">
        <f>_xlfn.IFNA(VLOOKUP(CONCATENATE($M$5,$B8,$C8),'SC23'!$A$6:$M$153,13,FALSE),0)</f>
        <v>14</v>
      </c>
      <c r="N8" s="171">
        <f>_xlfn.IFNA(VLOOKUP(CONCATENATE($N$5,$B8,$C8),SWA!$A$6:$M$153,13,FALSE),0)</f>
        <v>0</v>
      </c>
      <c r="O8" s="61"/>
    </row>
    <row r="9" spans="1:15" s="3" customFormat="1">
      <c r="A9" s="340"/>
      <c r="B9" s="511" t="s">
        <v>138</v>
      </c>
      <c r="C9" s="512" t="s">
        <v>368</v>
      </c>
      <c r="D9" s="513" t="s">
        <v>127</v>
      </c>
      <c r="E9" s="514">
        <v>45048</v>
      </c>
      <c r="F9" s="515">
        <v>12</v>
      </c>
      <c r="G9" s="482">
        <f t="shared" si="0"/>
        <v>2</v>
      </c>
      <c r="H9" s="483">
        <f t="shared" si="1"/>
        <v>21</v>
      </c>
      <c r="I9" s="484">
        <f t="shared" si="2"/>
        <v>4</v>
      </c>
      <c r="J9" s="167">
        <f>_xlfn.IFNA(VLOOKUP(CONCATENATE($J$5,$B9,$C9),BEV!$A$6:$M$252,13,FALSE),0)</f>
        <v>0</v>
      </c>
      <c r="K9" s="80">
        <f>_xlfn.IFNA(VLOOKUP(CONCATENATE($K$5,$B9,$C9),MOR!$A$6:$M$243,13,FALSE),0)</f>
        <v>0</v>
      </c>
      <c r="L9" s="80">
        <f>_xlfn.IFNA(VLOOKUP(CONCATENATE($L$5,$B9,$C9),SER!$A$6:$M$242,13,FALSE),0)</f>
        <v>7</v>
      </c>
      <c r="M9" s="242">
        <f>_xlfn.IFNA(VLOOKUP(CONCATENATE($M$5,$B9,$C9),'SC23'!$A$6:$M$153,13,FALSE),0)</f>
        <v>14</v>
      </c>
      <c r="N9" s="171">
        <f>_xlfn.IFNA(VLOOKUP(CONCATENATE($N$5,$B9,$C9),SWA!$A$6:$M$153,13,FALSE),0)</f>
        <v>0</v>
      </c>
      <c r="O9" s="61"/>
    </row>
    <row r="10" spans="1:15" s="3" customFormat="1">
      <c r="A10" s="340"/>
      <c r="B10" s="511" t="s">
        <v>247</v>
      </c>
      <c r="C10" s="512" t="s">
        <v>373</v>
      </c>
      <c r="D10" s="513" t="s">
        <v>428</v>
      </c>
      <c r="E10" s="514">
        <v>45028</v>
      </c>
      <c r="F10" s="515">
        <v>17</v>
      </c>
      <c r="G10" s="482">
        <f t="shared" si="0"/>
        <v>2</v>
      </c>
      <c r="H10" s="483">
        <f t="shared" si="1"/>
        <v>13</v>
      </c>
      <c r="I10" s="484">
        <f t="shared" si="2"/>
        <v>5</v>
      </c>
      <c r="J10" s="167">
        <f>_xlfn.IFNA(VLOOKUP(CONCATENATE($J$5,$B10,$C10),BEV!$A$6:$M$252,13,FALSE),0)</f>
        <v>0</v>
      </c>
      <c r="K10" s="80">
        <f>_xlfn.IFNA(VLOOKUP(CONCATENATE($K$5,$B10,$C10),MOR!$A$6:$M$243,13,FALSE),0)</f>
        <v>0</v>
      </c>
      <c r="L10" s="80">
        <f>_xlfn.IFNA(VLOOKUP(CONCATENATE($L$5,$B10,$C10),SER!$A$6:$M$242,13,FALSE),0)</f>
        <v>1</v>
      </c>
      <c r="M10" s="242">
        <f>_xlfn.IFNA(VLOOKUP(CONCATENATE($M$5,$B10,$C10),'SC23'!$A$6:$M$153,13,FALSE),0)</f>
        <v>12</v>
      </c>
      <c r="N10" s="171">
        <f>_xlfn.IFNA(VLOOKUP(CONCATENATE($N$5,$B10,$C10),SWA!$A$6:$M$153,13,FALSE),0)</f>
        <v>0</v>
      </c>
      <c r="O10" s="61"/>
    </row>
    <row r="11" spans="1:15" s="3" customFormat="1" ht="14.4" thickBot="1">
      <c r="A11" s="340"/>
      <c r="B11" s="524" t="s">
        <v>178</v>
      </c>
      <c r="C11" s="525" t="s">
        <v>371</v>
      </c>
      <c r="D11" s="526" t="s">
        <v>389</v>
      </c>
      <c r="E11" s="527">
        <v>45047</v>
      </c>
      <c r="F11" s="528">
        <v>16</v>
      </c>
      <c r="G11" s="503">
        <f t="shared" si="0"/>
        <v>2</v>
      </c>
      <c r="H11" s="504">
        <f t="shared" si="1"/>
        <v>9</v>
      </c>
      <c r="I11" s="505">
        <f t="shared" si="2"/>
        <v>6</v>
      </c>
      <c r="J11" s="167">
        <f>_xlfn.IFNA(VLOOKUP(CONCATENATE($J$5,$B11,$C11),BEV!$A$6:$M$252,13,FALSE),0)</f>
        <v>0</v>
      </c>
      <c r="K11" s="80">
        <f>_xlfn.IFNA(VLOOKUP(CONCATENATE($K$5,$B11,$C11),MOR!$A$6:$M$243,13,FALSE),0)</f>
        <v>0</v>
      </c>
      <c r="L11" s="80">
        <f>_xlfn.IFNA(VLOOKUP(CONCATENATE($L$5,$B11,$C11),SER!$A$6:$M$242,13,FALSE),0)</f>
        <v>1</v>
      </c>
      <c r="M11" s="242">
        <f>_xlfn.IFNA(VLOOKUP(CONCATENATE($M$5,$B11,$C11),'SC23'!$A$6:$M$153,13,FALSE),0)</f>
        <v>8</v>
      </c>
      <c r="N11" s="171">
        <f>_xlfn.IFNA(VLOOKUP(CONCATENATE($N$5,$B11,$C11),SWA!$A$6:$M$153,13,FALSE),0)</f>
        <v>0</v>
      </c>
      <c r="O11" s="61"/>
    </row>
    <row r="12" spans="1:15">
      <c r="A12" s="340"/>
      <c r="B12" s="516" t="s">
        <v>175</v>
      </c>
      <c r="C12" s="517" t="s">
        <v>473</v>
      </c>
      <c r="D12" s="518" t="s">
        <v>389</v>
      </c>
      <c r="E12" s="519">
        <v>45028</v>
      </c>
      <c r="F12" s="520">
        <v>13</v>
      </c>
      <c r="G12" s="521">
        <f t="shared" si="0"/>
        <v>1</v>
      </c>
      <c r="H12" s="522">
        <f t="shared" si="1"/>
        <v>2</v>
      </c>
      <c r="I12" s="523">
        <f t="shared" si="2"/>
        <v>11</v>
      </c>
      <c r="J12" s="167">
        <f>_xlfn.IFNA(VLOOKUP(CONCATENATE($J$5,$B12,$C12),BEV!$A$6:$M$252,13,FALSE),0)</f>
        <v>0</v>
      </c>
      <c r="K12" s="80">
        <f>_xlfn.IFNA(VLOOKUP(CONCATENATE($K$5,$B12,$C12),MOR!$A$6:$M$243,13,FALSE),0)</f>
        <v>0</v>
      </c>
      <c r="L12" s="80">
        <f>_xlfn.IFNA(VLOOKUP(CONCATENATE($L$5,$B12,$C12),SER!$A$6:$M$242,13,FALSE),0)</f>
        <v>0</v>
      </c>
      <c r="M12" s="242">
        <f>_xlfn.IFNA(VLOOKUP(CONCATENATE($M$5,$B12,$C12),'SC23'!$A$6:$M$153,13,FALSE),0)</f>
        <v>2</v>
      </c>
      <c r="N12" s="171">
        <f>_xlfn.IFNA(VLOOKUP(CONCATENATE($N$5,$B12,$C12),SWA!$A$6:$M$153,13,FALSE),0)</f>
        <v>0</v>
      </c>
      <c r="O12" s="61"/>
    </row>
    <row r="13" spans="1:15">
      <c r="A13" s="340"/>
      <c r="B13" s="258" t="s">
        <v>145</v>
      </c>
      <c r="C13" s="261" t="s">
        <v>225</v>
      </c>
      <c r="D13" s="264" t="s">
        <v>53</v>
      </c>
      <c r="E13" s="162">
        <v>45057</v>
      </c>
      <c r="F13" s="165">
        <v>20</v>
      </c>
      <c r="G13" s="168">
        <f t="shared" si="0"/>
        <v>1</v>
      </c>
      <c r="H13" s="163">
        <f t="shared" si="1"/>
        <v>7</v>
      </c>
      <c r="I13" s="164">
        <f t="shared" si="2"/>
        <v>7</v>
      </c>
      <c r="J13" s="167">
        <f>_xlfn.IFNA(VLOOKUP(CONCATENATE($J$5,$B13,$C13),BEV!$A$6:$M$252,13,FALSE),0)</f>
        <v>0</v>
      </c>
      <c r="K13" s="80">
        <f>_xlfn.IFNA(VLOOKUP(CONCATENATE($K$5,$B13,$C13),MOR!$A$6:$M$243,13,FALSE),0)</f>
        <v>0</v>
      </c>
      <c r="L13" s="80">
        <f>_xlfn.IFNA(VLOOKUP(CONCATENATE($L$5,$B13,$C13),SER!$A$6:$M$242,13,FALSE),0)</f>
        <v>0</v>
      </c>
      <c r="M13" s="242">
        <f>_xlfn.IFNA(VLOOKUP(CONCATENATE($M$5,$B13,$C13),'SC23'!$A$6:$M$153,13,FALSE),0)</f>
        <v>0</v>
      </c>
      <c r="N13" s="171">
        <f>_xlfn.IFNA(VLOOKUP(CONCATENATE($N$5,$B13,$C13),SWA!$A$6:$M$153,13,FALSE),0)</f>
        <v>7</v>
      </c>
      <c r="O13" s="61"/>
    </row>
    <row r="14" spans="1:15">
      <c r="A14" s="340"/>
      <c r="B14" s="258" t="s">
        <v>130</v>
      </c>
      <c r="C14" s="261" t="s">
        <v>471</v>
      </c>
      <c r="D14" s="264" t="s">
        <v>414</v>
      </c>
      <c r="E14" s="162">
        <v>45153</v>
      </c>
      <c r="F14" s="165">
        <v>16</v>
      </c>
      <c r="G14" s="168">
        <f t="shared" si="0"/>
        <v>1</v>
      </c>
      <c r="H14" s="163">
        <f t="shared" si="1"/>
        <v>2</v>
      </c>
      <c r="I14" s="164">
        <f t="shared" si="2"/>
        <v>11</v>
      </c>
      <c r="J14" s="167">
        <f>_xlfn.IFNA(VLOOKUP(CONCATENATE($J$5,$B14,$C14),BEV!$A$6:$M$252,13,FALSE),0)</f>
        <v>0</v>
      </c>
      <c r="K14" s="80">
        <f>_xlfn.IFNA(VLOOKUP(CONCATENATE($K$5,$B14,$C14),MOR!$A$6:$M$243,13,FALSE),0)</f>
        <v>0</v>
      </c>
      <c r="L14" s="80">
        <f>_xlfn.IFNA(VLOOKUP(CONCATENATE($L$5,$B14,$C14),SER!$A$6:$M$242,13,FALSE),0)</f>
        <v>0</v>
      </c>
      <c r="M14" s="242">
        <f>_xlfn.IFNA(VLOOKUP(CONCATENATE($M$5,$B14,$C14),'SC23'!$A$6:$M$153,13,FALSE),0)</f>
        <v>2</v>
      </c>
      <c r="N14" s="171">
        <f>_xlfn.IFNA(VLOOKUP(CONCATENATE($N$5,$B14,$C14),SWA!$A$6:$M$153,13,FALSE),0)</f>
        <v>0</v>
      </c>
      <c r="O14" s="61"/>
    </row>
    <row r="15" spans="1:15">
      <c r="A15" s="340"/>
      <c r="B15" s="259" t="s">
        <v>217</v>
      </c>
      <c r="C15" s="277" t="s">
        <v>342</v>
      </c>
      <c r="D15" s="264" t="s">
        <v>434</v>
      </c>
      <c r="E15" s="162">
        <v>45029</v>
      </c>
      <c r="F15" s="166">
        <v>15</v>
      </c>
      <c r="G15" s="168">
        <f t="shared" si="0"/>
        <v>1</v>
      </c>
      <c r="H15" s="163">
        <f t="shared" si="1"/>
        <v>4</v>
      </c>
      <c r="I15" s="164">
        <f t="shared" si="2"/>
        <v>10</v>
      </c>
      <c r="J15" s="167">
        <f>_xlfn.IFNA(VLOOKUP(CONCATENATE($J$5,$B15,$C15),BEV!$A$6:$M$252,13,FALSE),0)</f>
        <v>0</v>
      </c>
      <c r="K15" s="80">
        <f>_xlfn.IFNA(VLOOKUP(CONCATENATE($K$5,$B15,$C15),MOR!$A$6:$M$243,13,FALSE),0)</f>
        <v>0</v>
      </c>
      <c r="L15" s="80">
        <f>_xlfn.IFNA(VLOOKUP(CONCATENATE($L$5,$B15,$C15),SER!$A$6:$M$242,13,FALSE),0)</f>
        <v>0</v>
      </c>
      <c r="M15" s="242">
        <f>_xlfn.IFNA(VLOOKUP(CONCATENATE($M$5,$B15,$C15),'SC23'!$A$6:$M$153,13,FALSE),0)</f>
        <v>0</v>
      </c>
      <c r="N15" s="171">
        <f>_xlfn.IFNA(VLOOKUP(CONCATENATE($N$5,$B15,$C15),SWA!$A$6:$M$153,13,FALSE),0)</f>
        <v>4</v>
      </c>
      <c r="O15" s="61"/>
    </row>
    <row r="16" spans="1:15">
      <c r="A16" s="340"/>
      <c r="B16" s="258" t="s">
        <v>236</v>
      </c>
      <c r="C16" s="261" t="s">
        <v>344</v>
      </c>
      <c r="D16" s="264" t="s">
        <v>439</v>
      </c>
      <c r="E16" s="162">
        <v>45032</v>
      </c>
      <c r="F16" s="165">
        <v>16</v>
      </c>
      <c r="G16" s="168">
        <f t="shared" si="0"/>
        <v>1</v>
      </c>
      <c r="H16" s="163">
        <f t="shared" si="1"/>
        <v>6</v>
      </c>
      <c r="I16" s="164">
        <f t="shared" si="2"/>
        <v>8</v>
      </c>
      <c r="J16" s="167">
        <f>_xlfn.IFNA(VLOOKUP(CONCATENATE($J$5,$B16,$C16),BEV!$A$6:$M$252,13,FALSE),0)</f>
        <v>0</v>
      </c>
      <c r="K16" s="80">
        <f>_xlfn.IFNA(VLOOKUP(CONCATENATE($K$5,$B16,$C16),MOR!$A$6:$M$243,13,FALSE),0)</f>
        <v>0</v>
      </c>
      <c r="L16" s="80">
        <f>_xlfn.IFNA(VLOOKUP(CONCATENATE($L$5,$B16,$C16),SER!$A$6:$M$242,13,FALSE),0)</f>
        <v>0</v>
      </c>
      <c r="M16" s="242">
        <f>_xlfn.IFNA(VLOOKUP(CONCATENATE($M$5,$B16,$C16),'SC23'!$A$6:$M$153,13,FALSE),0)</f>
        <v>0</v>
      </c>
      <c r="N16" s="171">
        <f>_xlfn.IFNA(VLOOKUP(CONCATENATE($N$5,$B16,$C16),SWA!$A$6:$M$153,13,FALSE),0)</f>
        <v>6</v>
      </c>
      <c r="O16" s="61"/>
    </row>
    <row r="17" spans="1:15">
      <c r="A17" s="340"/>
      <c r="B17" s="260" t="s">
        <v>236</v>
      </c>
      <c r="C17" s="263" t="s">
        <v>344</v>
      </c>
      <c r="D17" s="264" t="s">
        <v>439</v>
      </c>
      <c r="E17" s="162">
        <v>45032</v>
      </c>
      <c r="F17" s="166">
        <v>16</v>
      </c>
      <c r="G17" s="168">
        <f t="shared" si="0"/>
        <v>1</v>
      </c>
      <c r="H17" s="163">
        <f t="shared" si="1"/>
        <v>6</v>
      </c>
      <c r="I17" s="164">
        <f t="shared" si="2"/>
        <v>8</v>
      </c>
      <c r="J17" s="167">
        <f>_xlfn.IFNA(VLOOKUP(CONCATENATE($J$5,$B17,$C17),BEV!$A$6:$M$252,13,FALSE),0)</f>
        <v>0</v>
      </c>
      <c r="K17" s="80">
        <f>_xlfn.IFNA(VLOOKUP(CONCATENATE($K$5,$B17,$C17),MOR!$A$6:$M$243,13,FALSE),0)</f>
        <v>0</v>
      </c>
      <c r="L17" s="80">
        <f>_xlfn.IFNA(VLOOKUP(CONCATENATE($L$5,$B17,$C17),SER!$A$6:$M$242,13,FALSE),0)</f>
        <v>0</v>
      </c>
      <c r="M17" s="242">
        <f>_xlfn.IFNA(VLOOKUP(CONCATENATE($M$5,$B17,$C17),'SC23'!$A$6:$M$153,13,FALSE),0)</f>
        <v>0</v>
      </c>
      <c r="N17" s="171">
        <f>_xlfn.IFNA(VLOOKUP(CONCATENATE($N$5,$B17,$C17),SWA!$A$6:$M$153,13,FALSE),0)</f>
        <v>6</v>
      </c>
      <c r="O17" s="61"/>
    </row>
    <row r="18" spans="1:15" s="3" customFormat="1">
      <c r="A18" s="340"/>
      <c r="B18" s="258" t="s">
        <v>466</v>
      </c>
      <c r="C18" s="261" t="s">
        <v>467</v>
      </c>
      <c r="D18" s="264" t="s">
        <v>382</v>
      </c>
      <c r="E18" s="162">
        <v>45040</v>
      </c>
      <c r="F18" s="165">
        <v>22</v>
      </c>
      <c r="G18" s="168">
        <f t="shared" si="0"/>
        <v>0</v>
      </c>
      <c r="H18" s="163">
        <f t="shared" si="1"/>
        <v>0</v>
      </c>
      <c r="I18" s="164">
        <f t="shared" si="2"/>
        <v>13</v>
      </c>
      <c r="J18" s="167">
        <f>_xlfn.IFNA(VLOOKUP(CONCATENATE($J$5,$B18,$C18),BEV!$A$6:$M$252,13,FALSE),0)</f>
        <v>0</v>
      </c>
      <c r="K18" s="80">
        <f>_xlfn.IFNA(VLOOKUP(CONCATENATE($K$5,$B18,$C18),MOR!$A$6:$M$243,13,FALSE),0)</f>
        <v>0</v>
      </c>
      <c r="L18" s="80">
        <f>_xlfn.IFNA(VLOOKUP(CONCATENATE($L$5,$B18,$C18),SER!$A$6:$M$242,13,FALSE),0)</f>
        <v>0</v>
      </c>
      <c r="M18" s="242">
        <f>_xlfn.IFNA(VLOOKUP(CONCATENATE($M$5,$B18,$C18),'SC23'!$A$6:$M$153,13,FALSE),0)</f>
        <v>0</v>
      </c>
      <c r="N18" s="171">
        <f>_xlfn.IFNA(VLOOKUP(CONCATENATE($N$5,$B18,$C18),SWA!$A$6:$M$153,13,FALSE),0)</f>
        <v>0</v>
      </c>
      <c r="O18" s="61"/>
    </row>
    <row r="19" spans="1:15">
      <c r="A19" s="340"/>
      <c r="B19" s="258" t="s">
        <v>218</v>
      </c>
      <c r="C19" s="261" t="s">
        <v>421</v>
      </c>
      <c r="D19" s="264" t="s">
        <v>422</v>
      </c>
      <c r="E19" s="162">
        <v>45028</v>
      </c>
      <c r="F19" s="165">
        <v>11</v>
      </c>
      <c r="G19" s="168">
        <f t="shared" si="0"/>
        <v>0</v>
      </c>
      <c r="H19" s="163">
        <f t="shared" si="1"/>
        <v>0</v>
      </c>
      <c r="I19" s="164">
        <f t="shared" si="2"/>
        <v>13</v>
      </c>
      <c r="J19" s="167">
        <f>_xlfn.IFNA(VLOOKUP(CONCATENATE($J$5,$B19,$C19),BEV!$A$6:$M$252,13,FALSE),0)</f>
        <v>0</v>
      </c>
      <c r="K19" s="80">
        <f>_xlfn.IFNA(VLOOKUP(CONCATENATE($K$5,$B19,$C19),MOR!$A$6:$M$243,13,FALSE),0)</f>
        <v>0</v>
      </c>
      <c r="L19" s="80">
        <f>_xlfn.IFNA(VLOOKUP(CONCATENATE($L$5,$B19,$C19),SER!$A$6:$M$242,13,FALSE),0)</f>
        <v>0</v>
      </c>
      <c r="M19" s="242">
        <f>_xlfn.IFNA(VLOOKUP(CONCATENATE($M$5,$B19,$C19),'SC23'!$A$6:$M$153,13,FALSE),0)</f>
        <v>0</v>
      </c>
      <c r="N19" s="171">
        <f>_xlfn.IFNA(VLOOKUP(CONCATENATE($N$5,$B19,$C19),SWA!$A$6:$M$153,13,FALSE),0)</f>
        <v>0</v>
      </c>
      <c r="O19" s="61"/>
    </row>
    <row r="20" spans="1:15">
      <c r="A20" s="340"/>
      <c r="B20" s="258" t="s">
        <v>187</v>
      </c>
      <c r="C20" s="261" t="s">
        <v>188</v>
      </c>
      <c r="D20" s="264" t="s">
        <v>386</v>
      </c>
      <c r="E20" s="162">
        <v>45028</v>
      </c>
      <c r="F20" s="165">
        <v>20</v>
      </c>
      <c r="G20" s="168">
        <f t="shared" si="0"/>
        <v>0</v>
      </c>
      <c r="H20" s="163">
        <f t="shared" si="1"/>
        <v>0</v>
      </c>
      <c r="I20" s="164">
        <f t="shared" si="2"/>
        <v>13</v>
      </c>
      <c r="J20" s="167">
        <f>_xlfn.IFNA(VLOOKUP(CONCATENATE($J$5,$B20,$C20),BEV!$A$6:$M$252,13,FALSE),0)</f>
        <v>0</v>
      </c>
      <c r="K20" s="80">
        <f>_xlfn.IFNA(VLOOKUP(CONCATENATE($K$5,$B20,$C20),MOR!$A$6:$M$243,13,FALSE),0)</f>
        <v>0</v>
      </c>
      <c r="L20" s="80">
        <f>_xlfn.IFNA(VLOOKUP(CONCATENATE($L$5,$B20,$C20),SER!$A$6:$M$242,13,FALSE),0)</f>
        <v>0</v>
      </c>
      <c r="M20" s="242">
        <f>_xlfn.IFNA(VLOOKUP(CONCATENATE($M$5,$B20,$C20),'SC23'!$A$6:$M$153,13,FALSE),0)</f>
        <v>0</v>
      </c>
      <c r="N20" s="171">
        <f>_xlfn.IFNA(VLOOKUP(CONCATENATE($N$5,$B20,$C20),SWA!$A$6:$M$153,13,FALSE),0)</f>
        <v>0</v>
      </c>
      <c r="O20" s="61"/>
    </row>
    <row r="21" spans="1:15">
      <c r="A21" s="340"/>
      <c r="B21" s="258" t="s">
        <v>123</v>
      </c>
      <c r="C21" s="261" t="s">
        <v>367</v>
      </c>
      <c r="D21" s="264" t="s">
        <v>414</v>
      </c>
      <c r="E21" s="162">
        <v>45028</v>
      </c>
      <c r="F21" s="165">
        <v>13</v>
      </c>
      <c r="G21" s="168">
        <f t="shared" si="0"/>
        <v>0</v>
      </c>
      <c r="H21" s="163">
        <f t="shared" si="1"/>
        <v>0</v>
      </c>
      <c r="I21" s="164">
        <f t="shared" si="2"/>
        <v>13</v>
      </c>
      <c r="J21" s="167"/>
      <c r="K21" s="80">
        <f>_xlfn.IFNA(VLOOKUP(CONCATENATE($K$5,$B21,$C21),MOR!$A$6:$M$243,13,FALSE),0)</f>
        <v>0</v>
      </c>
      <c r="L21" s="80">
        <f>_xlfn.IFNA(VLOOKUP(CONCATENATE($L$5,$B21,$C21),SER!$A$6:$M$242,13,FALSE),0)</f>
        <v>0</v>
      </c>
      <c r="M21" s="242">
        <f>_xlfn.IFNA(VLOOKUP(CONCATENATE($M$5,$B21,$C21),'SC23'!$A$6:$M$153,13,FALSE),0)</f>
        <v>0</v>
      </c>
      <c r="N21" s="171">
        <f>_xlfn.IFNA(VLOOKUP(CONCATENATE($N$5,$B21,$C21),SWA!$A$6:$M$153,13,FALSE),0)</f>
        <v>0</v>
      </c>
      <c r="O21" s="61"/>
    </row>
    <row r="22" spans="1:15">
      <c r="A22" s="340"/>
      <c r="B22" s="258" t="s">
        <v>215</v>
      </c>
      <c r="C22" s="261" t="s">
        <v>425</v>
      </c>
      <c r="D22" s="264" t="s">
        <v>68</v>
      </c>
      <c r="E22" s="162">
        <v>45028</v>
      </c>
      <c r="F22" s="165">
        <v>15</v>
      </c>
      <c r="G22" s="168">
        <f t="shared" si="0"/>
        <v>0</v>
      </c>
      <c r="H22" s="163">
        <f t="shared" si="1"/>
        <v>0</v>
      </c>
      <c r="I22" s="164">
        <f t="shared" si="2"/>
        <v>13</v>
      </c>
      <c r="J22" s="167">
        <f>_xlfn.IFNA(VLOOKUP(CONCATENATE($J$5,$B22,$C22),BEV!$A$6:$M$252,13,FALSE),0)</f>
        <v>0</v>
      </c>
      <c r="K22" s="80">
        <f>_xlfn.IFNA(VLOOKUP(CONCATENATE($K$5,$B22,$C22),MOR!$A$6:$M$243,13,FALSE),0)</f>
        <v>0</v>
      </c>
      <c r="L22" s="80">
        <f>_xlfn.IFNA(VLOOKUP(CONCATENATE($L$5,$B22,$C22),SER!$A$6:$M$242,13,FALSE),0)</f>
        <v>0</v>
      </c>
      <c r="M22" s="242">
        <f>_xlfn.IFNA(VLOOKUP(CONCATENATE($M$5,$B22,$C22),'SC23'!$A$6:$M$153,13,FALSE),0)</f>
        <v>0</v>
      </c>
      <c r="N22" s="171">
        <f>_xlfn.IFNA(VLOOKUP(CONCATENATE($N$5,$B22,$C22),SWA!$A$6:$M$153,13,FALSE),0)</f>
        <v>0</v>
      </c>
      <c r="O22" s="60"/>
    </row>
    <row r="23" spans="1:15">
      <c r="A23" s="340"/>
      <c r="B23" s="258" t="s">
        <v>237</v>
      </c>
      <c r="C23" s="261" t="s">
        <v>426</v>
      </c>
      <c r="D23" s="264" t="s">
        <v>427</v>
      </c>
      <c r="E23" s="162">
        <v>45028</v>
      </c>
      <c r="F23" s="165">
        <v>16</v>
      </c>
      <c r="G23" s="168">
        <f t="shared" si="0"/>
        <v>0</v>
      </c>
      <c r="H23" s="163">
        <f t="shared" si="1"/>
        <v>0</v>
      </c>
      <c r="I23" s="164">
        <f t="shared" si="2"/>
        <v>13</v>
      </c>
      <c r="J23" s="167">
        <f>_xlfn.IFNA(VLOOKUP(CONCATENATE($J$5,$B23,$C23),BEV!$A$6:$M$252,13,FALSE),0)</f>
        <v>0</v>
      </c>
      <c r="K23" s="80">
        <f>_xlfn.IFNA(VLOOKUP(CONCATENATE($K$5,$B23,$C23),MOR!$A$6:$M$243,13,FALSE),0)</f>
        <v>0</v>
      </c>
      <c r="L23" s="80">
        <f>_xlfn.IFNA(VLOOKUP(CONCATENATE($L$5,$B23,$C23),SER!$A$6:$M$242,13,FALSE),0)</f>
        <v>0</v>
      </c>
      <c r="M23" s="242">
        <f>_xlfn.IFNA(VLOOKUP(CONCATENATE($M$5,$B23,$C23),'SC23'!$A$6:$M$153,13,FALSE),0)</f>
        <v>0</v>
      </c>
      <c r="N23" s="171">
        <f>_xlfn.IFNA(VLOOKUP(CONCATENATE($N$5,$B23,$C23),SWA!$A$6:$M$153,13,FALSE),0)</f>
        <v>0</v>
      </c>
      <c r="O23" s="60"/>
    </row>
    <row r="24" spans="1:15">
      <c r="A24" s="340"/>
      <c r="B24" s="259" t="s">
        <v>431</v>
      </c>
      <c r="C24" s="277" t="s">
        <v>432</v>
      </c>
      <c r="D24" s="264" t="s">
        <v>220</v>
      </c>
      <c r="E24" s="162">
        <v>45028</v>
      </c>
      <c r="F24" s="166">
        <v>20</v>
      </c>
      <c r="G24" s="168">
        <f t="shared" si="0"/>
        <v>0</v>
      </c>
      <c r="H24" s="163">
        <f t="shared" si="1"/>
        <v>0</v>
      </c>
      <c r="I24" s="164">
        <f t="shared" si="2"/>
        <v>13</v>
      </c>
      <c r="J24" s="167"/>
      <c r="K24" s="80">
        <f>_xlfn.IFNA(VLOOKUP(CONCATENATE($K$5,$B24,$C24),SER!$A$6:$M$242,13,FALSE),0)</f>
        <v>0</v>
      </c>
      <c r="L24" s="80">
        <f>_xlfn.IFNA(VLOOKUP(CONCATENATE($L$5,$B24,$C24),MOR!$A$6:$M$243,13,FALSE),0)</f>
        <v>0</v>
      </c>
      <c r="M24" s="242">
        <f>_xlfn.IFNA(VLOOKUP(CONCATENATE($M$5,$B24,$C24),'SC23'!$A$6:$M$153,13,FALSE),0)</f>
        <v>0</v>
      </c>
      <c r="N24" s="171">
        <f>_xlfn.IFNA(VLOOKUP(CONCATENATE($N$5,$B24,$C24),SWA!$A$6:$M$153,13,FALSE),0)</f>
        <v>0</v>
      </c>
      <c r="O24" s="60"/>
    </row>
    <row r="25" spans="1:15">
      <c r="A25" s="340"/>
      <c r="B25" s="259" t="s">
        <v>216</v>
      </c>
      <c r="C25" s="262" t="s">
        <v>433</v>
      </c>
      <c r="D25" s="264" t="s">
        <v>407</v>
      </c>
      <c r="E25" s="162">
        <v>45028</v>
      </c>
      <c r="F25" s="166">
        <v>11</v>
      </c>
      <c r="G25" s="168">
        <f t="shared" si="0"/>
        <v>0</v>
      </c>
      <c r="H25" s="163">
        <f t="shared" si="1"/>
        <v>0</v>
      </c>
      <c r="I25" s="164">
        <f t="shared" si="2"/>
        <v>13</v>
      </c>
      <c r="J25" s="167">
        <f>_xlfn.IFNA(VLOOKUP(CONCATENATE($J$5,$B25,$C25),BEV!$A$6:$M$252,13,FALSE),0)</f>
        <v>0</v>
      </c>
      <c r="K25" s="80">
        <f>_xlfn.IFNA(VLOOKUP(CONCATENATE($K$5,$B25,$C25),MOR!$A$6:$M$243,13,FALSE),0)</f>
        <v>0</v>
      </c>
      <c r="L25" s="80">
        <f>_xlfn.IFNA(VLOOKUP(CONCATENATE($L$5,$B25,$C25),SER!$A$6:$M$242,13,FALSE),0)</f>
        <v>0</v>
      </c>
      <c r="M25" s="242">
        <f>_xlfn.IFNA(VLOOKUP(CONCATENATE($M$5,$B25,$C25),'SC23'!$A$6:$M$153,13,FALSE),0)</f>
        <v>0</v>
      </c>
      <c r="N25" s="171">
        <f>_xlfn.IFNA(VLOOKUP(CONCATENATE($N$5,$B25,$C25),SWA!$A$6:$M$153,13,FALSE),0)</f>
        <v>0</v>
      </c>
      <c r="O25" s="61"/>
    </row>
    <row r="26" spans="1:15" ht="14.4">
      <c r="A26" s="340"/>
      <c r="B26" s="258" t="s">
        <v>448</v>
      </c>
      <c r="C26" s="261" t="s">
        <v>449</v>
      </c>
      <c r="D26" s="265" t="s">
        <v>398</v>
      </c>
      <c r="E26" s="162">
        <v>45047</v>
      </c>
      <c r="F26" s="165">
        <v>13</v>
      </c>
      <c r="G26" s="168">
        <f t="shared" si="0"/>
        <v>0</v>
      </c>
      <c r="H26" s="163">
        <f t="shared" si="1"/>
        <v>0</v>
      </c>
      <c r="I26" s="164">
        <f t="shared" si="2"/>
        <v>13</v>
      </c>
      <c r="J26" s="167">
        <f>_xlfn.IFNA(VLOOKUP(CONCATENATE($J$5,$B26,$C26),BEV!$A$6:$M$252,13,FALSE),0)</f>
        <v>0</v>
      </c>
      <c r="K26" s="80">
        <f>_xlfn.IFNA(VLOOKUP(CONCATENATE($K$5,$B26,$C26),MOR!$A$6:$M$243,13,FALSE),0)</f>
        <v>0</v>
      </c>
      <c r="L26" s="80">
        <f>_xlfn.IFNA(VLOOKUP(CONCATENATE($L$5,$B26,$C26),SER!$A$6:$M$242,13,FALSE),0)</f>
        <v>0</v>
      </c>
      <c r="M26" s="242">
        <f>_xlfn.IFNA(VLOOKUP(CONCATENATE($M$5,$B26,$C26),'SC23'!$A$6:$M$153,13,FALSE),0)</f>
        <v>0</v>
      </c>
      <c r="N26" s="171">
        <f>_xlfn.IFNA(VLOOKUP(CONCATENATE($N$5,$B26,$C26),SWA!$A$6:$M$153,13,FALSE),0)</f>
        <v>0</v>
      </c>
      <c r="O26" s="61"/>
    </row>
    <row r="27" spans="1:15">
      <c r="A27" s="340"/>
      <c r="B27" s="258" t="s">
        <v>217</v>
      </c>
      <c r="C27" s="261" t="s">
        <v>450</v>
      </c>
      <c r="D27" s="264" t="s">
        <v>434</v>
      </c>
      <c r="E27" s="162">
        <v>45049</v>
      </c>
      <c r="F27" s="165">
        <v>15</v>
      </c>
      <c r="G27" s="168">
        <f t="shared" si="0"/>
        <v>0</v>
      </c>
      <c r="H27" s="163">
        <f t="shared" si="1"/>
        <v>0</v>
      </c>
      <c r="I27" s="164">
        <f t="shared" si="2"/>
        <v>13</v>
      </c>
      <c r="J27" s="167">
        <f>_xlfn.IFNA(VLOOKUP(CONCATENATE($J$5,$B27,$C27),BEV!$A$6:$M$252,13,FALSE),0)</f>
        <v>0</v>
      </c>
      <c r="K27" s="80">
        <f>_xlfn.IFNA(VLOOKUP(CONCATENATE($K$5,$B27,$C27),MOR!$A$6:$M$243,13,FALSE),0)</f>
        <v>0</v>
      </c>
      <c r="L27" s="80">
        <f>_xlfn.IFNA(VLOOKUP(CONCATENATE($L$5,$B27,$C27),SER!$A$6:$M$242,13,FALSE),0)</f>
        <v>0</v>
      </c>
      <c r="M27" s="242">
        <f>_xlfn.IFNA(VLOOKUP(CONCATENATE($M$5,$B27,$C27),'SC23'!$A$6:$M$153,13,FALSE),0)</f>
        <v>0</v>
      </c>
      <c r="N27" s="171">
        <f>_xlfn.IFNA(VLOOKUP(CONCATENATE($N$5,$B27,$C27),SWA!$A$6:$M$153,13,FALSE),0)</f>
        <v>0</v>
      </c>
      <c r="O27" s="61"/>
    </row>
    <row r="28" spans="1:15">
      <c r="A28" s="340"/>
      <c r="B28" s="169" t="s">
        <v>451</v>
      </c>
      <c r="C28" s="67" t="s">
        <v>452</v>
      </c>
      <c r="D28" s="266" t="s">
        <v>453</v>
      </c>
      <c r="E28" s="106">
        <v>45062</v>
      </c>
      <c r="F28" s="107">
        <v>16</v>
      </c>
      <c r="G28" s="168">
        <f t="shared" si="0"/>
        <v>0</v>
      </c>
      <c r="H28" s="163">
        <f t="shared" si="1"/>
        <v>0</v>
      </c>
      <c r="I28" s="164">
        <f t="shared" si="2"/>
        <v>13</v>
      </c>
      <c r="J28" s="257"/>
      <c r="K28" s="97">
        <f>_xlfn.IFNA(VLOOKUP(CONCATENATE($K$5,$B28,$C28),SER!$A$6:$M$242,13,FALSE),0)</f>
        <v>0</v>
      </c>
      <c r="L28" s="97">
        <f>_xlfn.IFNA(VLOOKUP(CONCATENATE($L$5,$B28,$C28),MOR!$A$6:$M$243,13,FALSE),0)</f>
        <v>0</v>
      </c>
      <c r="M28" s="275">
        <f>_xlfn.IFNA(VLOOKUP(CONCATENATE($M$5,$B28,$C28),'SC23'!$A$6:$M$153,13,FALSE),0)</f>
        <v>0</v>
      </c>
      <c r="N28" s="171">
        <f>_xlfn.IFNA(VLOOKUP(CONCATENATE($N$5,$B28,$C28),SWA!$A$6:$M$153,13,FALSE),0)</f>
        <v>0</v>
      </c>
      <c r="O28" s="61"/>
    </row>
    <row r="29" spans="1:15">
      <c r="A29" s="340"/>
      <c r="B29" s="267"/>
      <c r="C29" s="268"/>
      <c r="D29" s="269"/>
      <c r="E29" s="270"/>
      <c r="F29" s="271"/>
      <c r="G29" s="168"/>
      <c r="H29" s="163"/>
      <c r="I29" s="164"/>
      <c r="J29" s="272"/>
      <c r="K29" s="273"/>
      <c r="L29" s="273"/>
      <c r="M29" s="276"/>
      <c r="N29" s="171">
        <f>_xlfn.IFNA(VLOOKUP(CONCATENATE($N$5,$B29,$C29),SWA!$A$6:$M$153,13,FALSE),0)</f>
        <v>0</v>
      </c>
      <c r="O29" s="61"/>
    </row>
    <row r="30" spans="1:15">
      <c r="A30" s="340"/>
      <c r="B30" s="66"/>
      <c r="C30" s="69"/>
      <c r="D30" s="274"/>
      <c r="E30" s="70"/>
      <c r="F30" s="68"/>
      <c r="G30" s="163"/>
      <c r="H30" s="163"/>
      <c r="I30" s="163"/>
      <c r="J30" s="80"/>
      <c r="K30" s="80"/>
      <c r="L30" s="80"/>
      <c r="M30" s="242"/>
      <c r="N30" s="281">
        <f>_xlfn.IFNA(VLOOKUP(CONCATENATE($N$5,$B30,$C30),SWA!$A$6:$M$153,13,FALSE),0)</f>
        <v>0</v>
      </c>
      <c r="O30" s="61"/>
    </row>
    <row r="31" spans="1:15" ht="14.4" thickBot="1">
      <c r="A31" s="340"/>
      <c r="B31" s="71" t="s">
        <v>19</v>
      </c>
      <c r="C31" s="72" t="s">
        <v>19</v>
      </c>
      <c r="D31" s="72"/>
      <c r="E31" s="73"/>
      <c r="F31" s="74"/>
      <c r="G31" s="75"/>
      <c r="H31" s="76"/>
      <c r="I31" s="74"/>
      <c r="J31" s="172"/>
      <c r="K31" s="81">
        <f>_xlfn.IFNA(VLOOKUP(CONCATENATE($K$5,$B31,$C31),SER!$A$6:$M$242,13,FALSE),0)</f>
        <v>0</v>
      </c>
      <c r="L31" s="81">
        <f>_xlfn.IFNA(VLOOKUP(CONCATENATE($L$5,$B31,$C31),MOR!$A$6:$M$243,13,FALSE),0)</f>
        <v>0</v>
      </c>
      <c r="M31" s="243">
        <f>_xlfn.IFNA(VLOOKUP(CONCATENATE($M$5,$B31,$C31),'SC23'!$A$6:$M$153,13,FALSE),0)</f>
        <v>0</v>
      </c>
      <c r="N31" s="173">
        <f>_xlfn.IFNA(VLOOKUP(CONCATENATE($M$5,$B31,$C31),'SC23'!$A$6:$M$153,13,FALSE),0)</f>
        <v>0</v>
      </c>
      <c r="O31" s="60"/>
    </row>
    <row r="32" spans="1:15" ht="15.6">
      <c r="A32" s="340"/>
      <c r="B32" s="62" t="s">
        <v>19</v>
      </c>
      <c r="C32" s="62" t="s">
        <v>19</v>
      </c>
      <c r="D32" s="62"/>
      <c r="E32" s="63"/>
      <c r="F32" s="63"/>
      <c r="G32" s="63"/>
      <c r="H32" s="64"/>
      <c r="I32" s="63"/>
      <c r="J32" s="65"/>
      <c r="K32" s="65"/>
      <c r="L32" s="65"/>
      <c r="M32" s="65"/>
      <c r="N32" s="65"/>
      <c r="O32" s="60"/>
    </row>
    <row r="33" spans="1:15">
      <c r="A33" s="340"/>
      <c r="B33" s="16"/>
      <c r="O33" s="60"/>
    </row>
    <row r="34" spans="1:15">
      <c r="A34" s="340"/>
      <c r="B34" s="16"/>
      <c r="O34" s="63"/>
    </row>
    <row r="35" spans="1:15">
      <c r="B35" s="16"/>
    </row>
    <row r="36" spans="1:15">
      <c r="B36" s="16"/>
    </row>
    <row r="37" spans="1:15">
      <c r="B37" s="16"/>
    </row>
    <row r="38" spans="1:15">
      <c r="B38" s="16"/>
    </row>
    <row r="39" spans="1:15">
      <c r="B39" s="16"/>
    </row>
    <row r="40" spans="1:15">
      <c r="B40" s="16"/>
    </row>
    <row r="41" spans="1:15">
      <c r="B41" s="16"/>
    </row>
    <row r="42" spans="1:15">
      <c r="B42" s="16"/>
    </row>
    <row r="43" spans="1:15">
      <c r="B43" s="16"/>
    </row>
    <row r="44" spans="1:15">
      <c r="B44" s="16"/>
    </row>
    <row r="45" spans="1:15">
      <c r="B45" s="16"/>
    </row>
    <row r="46" spans="1:15">
      <c r="B46" s="16"/>
    </row>
    <row r="47" spans="1:15">
      <c r="B47" s="16"/>
    </row>
    <row r="48" spans="1:15">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row r="96" spans="2:2">
      <c r="B96" s="16"/>
    </row>
    <row r="97" spans="2:2">
      <c r="B97" s="16"/>
    </row>
    <row r="98" spans="2:2">
      <c r="B98" s="16"/>
    </row>
    <row r="99" spans="2:2">
      <c r="B99" s="16"/>
    </row>
    <row r="100" spans="2:2">
      <c r="B100" s="16"/>
    </row>
    <row r="101" spans="2:2">
      <c r="B101" s="16"/>
    </row>
    <row r="102" spans="2:2">
      <c r="B102" s="1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sheetData>
  <sortState xmlns:xlrd2="http://schemas.microsoft.com/office/spreadsheetml/2017/richdata2" ref="B6:I11">
    <sortCondition descending="1" ref="H6:H11"/>
  </sortState>
  <mergeCells count="27">
    <mergeCell ref="A1:A34"/>
    <mergeCell ref="M1:M2"/>
    <mergeCell ref="G1:G2"/>
    <mergeCell ref="H1:H2"/>
    <mergeCell ref="I1:I2"/>
    <mergeCell ref="G3:G4"/>
    <mergeCell ref="H3:H4"/>
    <mergeCell ref="K1:K2"/>
    <mergeCell ref="K3:K4"/>
    <mergeCell ref="F1:F2"/>
    <mergeCell ref="B3:B4"/>
    <mergeCell ref="C3:C4"/>
    <mergeCell ref="J1:J2"/>
    <mergeCell ref="J3:J4"/>
    <mergeCell ref="N3:N4"/>
    <mergeCell ref="B1:B2"/>
    <mergeCell ref="C1:C2"/>
    <mergeCell ref="D1:D2"/>
    <mergeCell ref="E1:E2"/>
    <mergeCell ref="N1:N2"/>
    <mergeCell ref="L1:L2"/>
    <mergeCell ref="D3:D4"/>
    <mergeCell ref="I3:I4"/>
    <mergeCell ref="E3:E4"/>
    <mergeCell ref="F3:F4"/>
    <mergeCell ref="L3:L4"/>
    <mergeCell ref="M3:M4"/>
  </mergeCells>
  <conditionalFormatting sqref="B25:B26">
    <cfRule type="duplicateValues" dxfId="26" priority="233"/>
  </conditionalFormatting>
  <conditionalFormatting sqref="B6:C23">
    <cfRule type="duplicateValues" dxfId="25" priority="328"/>
  </conditionalFormatting>
  <conditionalFormatting sqref="C34:C1048576 C1:C5">
    <cfRule type="duplicateValues" dxfId="24" priority="123"/>
  </conditionalFormatting>
  <conditionalFormatting sqref="C34:C1048576">
    <cfRule type="duplicateValues" dxfId="23" priority="7"/>
  </conditionalFormatting>
  <conditionalFormatting sqref="D26">
    <cfRule type="duplicateValues" dxfId="22" priority="5"/>
    <cfRule type="duplicateValues" dxfId="21" priority="6"/>
  </conditionalFormatting>
  <conditionalFormatting sqref="J6:N31">
    <cfRule type="cellIs" dxfId="20" priority="8"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P105"/>
  <sheetViews>
    <sheetView zoomScale="80" zoomScaleNormal="80" zoomScaleSheetLayoutView="90" workbookViewId="0">
      <selection activeCell="B6" sqref="B6:I6"/>
    </sheetView>
  </sheetViews>
  <sheetFormatPr defaultColWidth="14.44140625" defaultRowHeight="13.8"/>
  <cols>
    <col min="1" max="1" width="3.6640625" style="4" bestFit="1" customWidth="1"/>
    <col min="2" max="2" width="21" style="5" customWidth="1"/>
    <col min="3" max="3" width="29.44140625" style="5" customWidth="1"/>
    <col min="4" max="4" width="17.10937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2" width="11.44140625" style="2" customWidth="1"/>
    <col min="13" max="15" width="11.44140625" style="175" customWidth="1"/>
    <col min="16" max="16384" width="14.44140625" style="4"/>
  </cols>
  <sheetData>
    <row r="1" spans="1:16" s="3" customFormat="1">
      <c r="A1" s="353" t="s">
        <v>328</v>
      </c>
      <c r="B1" s="364" t="s">
        <v>105</v>
      </c>
      <c r="C1" s="365" t="s">
        <v>111</v>
      </c>
      <c r="D1" s="365" t="s">
        <v>193</v>
      </c>
      <c r="E1" s="365" t="s">
        <v>1</v>
      </c>
      <c r="F1" s="362" t="s">
        <v>91</v>
      </c>
      <c r="G1" s="354" t="s">
        <v>89</v>
      </c>
      <c r="H1" s="356" t="s">
        <v>3</v>
      </c>
      <c r="I1" s="358" t="s">
        <v>21</v>
      </c>
      <c r="J1" s="360" t="s">
        <v>203</v>
      </c>
      <c r="K1" s="351" t="s">
        <v>121</v>
      </c>
      <c r="L1" s="351" t="s">
        <v>120</v>
      </c>
      <c r="M1" s="367" t="s">
        <v>204</v>
      </c>
      <c r="N1" s="367" t="s">
        <v>204</v>
      </c>
      <c r="O1" s="367" t="s">
        <v>348</v>
      </c>
      <c r="P1" s="37"/>
    </row>
    <row r="2" spans="1:16" s="3" customFormat="1">
      <c r="A2" s="353"/>
      <c r="B2" s="363"/>
      <c r="C2" s="348"/>
      <c r="D2" s="348"/>
      <c r="E2" s="348"/>
      <c r="F2" s="349"/>
      <c r="G2" s="355"/>
      <c r="H2" s="357"/>
      <c r="I2" s="359"/>
      <c r="J2" s="361"/>
      <c r="K2" s="352"/>
      <c r="L2" s="352"/>
      <c r="M2" s="368"/>
      <c r="N2" s="368"/>
      <c r="O2" s="368"/>
      <c r="P2" s="37"/>
    </row>
    <row r="3" spans="1:16" s="3" customFormat="1" ht="12.75" customHeight="1">
      <c r="A3" s="353"/>
      <c r="B3" s="363" t="s">
        <v>4</v>
      </c>
      <c r="C3" s="348" t="s">
        <v>5</v>
      </c>
      <c r="D3" s="348"/>
      <c r="E3" s="348" t="s">
        <v>6</v>
      </c>
      <c r="F3" s="349" t="s">
        <v>2</v>
      </c>
      <c r="G3" s="355" t="s">
        <v>90</v>
      </c>
      <c r="H3" s="357" t="s">
        <v>7</v>
      </c>
      <c r="I3" s="359" t="s">
        <v>20</v>
      </c>
      <c r="J3" s="366">
        <v>44154</v>
      </c>
      <c r="K3" s="350">
        <v>44961</v>
      </c>
      <c r="L3" s="350">
        <v>44968</v>
      </c>
      <c r="M3" s="369">
        <v>45010</v>
      </c>
      <c r="N3" s="369">
        <v>45010</v>
      </c>
      <c r="O3" s="369">
        <v>45088</v>
      </c>
      <c r="P3" s="37"/>
    </row>
    <row r="4" spans="1:16" s="2" customFormat="1" ht="12.75" customHeight="1">
      <c r="A4" s="353"/>
      <c r="B4" s="363" t="s">
        <v>4</v>
      </c>
      <c r="C4" s="348"/>
      <c r="D4" s="348"/>
      <c r="E4" s="348"/>
      <c r="F4" s="349"/>
      <c r="G4" s="355"/>
      <c r="H4" s="357"/>
      <c r="I4" s="359"/>
      <c r="J4" s="366"/>
      <c r="K4" s="350"/>
      <c r="L4" s="350"/>
      <c r="M4" s="369"/>
      <c r="N4" s="369"/>
      <c r="O4" s="369"/>
      <c r="P4" s="38"/>
    </row>
    <row r="5" spans="1:16" s="2" customFormat="1" ht="16.2" thickBot="1">
      <c r="A5" s="353"/>
      <c r="B5" s="209" t="s">
        <v>92</v>
      </c>
      <c r="C5" s="205" t="s">
        <v>93</v>
      </c>
      <c r="D5" s="205"/>
      <c r="E5" s="205" t="s">
        <v>6</v>
      </c>
      <c r="F5" s="58" t="s">
        <v>2</v>
      </c>
      <c r="G5" s="210" t="s">
        <v>28</v>
      </c>
      <c r="H5" s="206" t="s">
        <v>7</v>
      </c>
      <c r="I5" s="59" t="s">
        <v>8</v>
      </c>
      <c r="J5" s="104" t="s">
        <v>102</v>
      </c>
      <c r="K5" s="103" t="s">
        <v>102</v>
      </c>
      <c r="L5" s="102" t="s">
        <v>102</v>
      </c>
      <c r="M5" s="211" t="s">
        <v>330</v>
      </c>
      <c r="N5" s="211" t="s">
        <v>116</v>
      </c>
      <c r="O5" s="211" t="s">
        <v>102</v>
      </c>
      <c r="P5" s="38"/>
    </row>
    <row r="6" spans="1:16" s="3" customFormat="1" ht="14.4">
      <c r="A6" s="353"/>
      <c r="B6" s="541" t="s">
        <v>156</v>
      </c>
      <c r="C6" s="542" t="s">
        <v>240</v>
      </c>
      <c r="D6" s="543" t="s">
        <v>97</v>
      </c>
      <c r="E6" s="509">
        <v>45113</v>
      </c>
      <c r="F6" s="544">
        <v>12</v>
      </c>
      <c r="G6" s="545">
        <f t="shared" ref="G6:G37" si="0">COUNTIF(J6:O6,"&gt;0")</f>
        <v>5</v>
      </c>
      <c r="H6" s="544">
        <f t="shared" ref="H6:H37" si="1">SUM(J6:Q6)</f>
        <v>44</v>
      </c>
      <c r="I6" s="544">
        <f t="shared" ref="I6:I37" si="2">RANK(H6,$H$6:$H$58)</f>
        <v>1</v>
      </c>
      <c r="J6" s="204">
        <f>_xlfn.IFNA(VLOOKUP(CONCATENATE($J$5,$B6,$C6),BEV!$A$6:$M$250,13,FALSE),0)</f>
        <v>8</v>
      </c>
      <c r="K6" s="101">
        <f>_xlfn.IFNA(VLOOKUP(CONCATENATE($K$5,$B6,$C6),MOR!$A$6:$M$243,13,FALSE),0)</f>
        <v>8</v>
      </c>
      <c r="L6" s="101">
        <f>_xlfn.IFNA(VLOOKUP(CONCATENATE($L$5,$B6,$C6),SER!$A$6:$M$242,13,FALSE),0)</f>
        <v>7</v>
      </c>
      <c r="M6" s="101">
        <f>_xlfn.IFNA(VLOOKUP(CONCATENATE($M$5,$B6,$C6),'SC23'!$A$6:$M$242,13,FALSE),0)</f>
        <v>0</v>
      </c>
      <c r="N6" s="101">
        <f>_xlfn.IFNA(VLOOKUP(CONCATENATE($N$5,$B6,$C6),'SC23'!$A$6:$M$242,13,FALSE),0)</f>
        <v>14</v>
      </c>
      <c r="O6" s="101">
        <f>_xlfn.IFNA(VLOOKUP(CONCATENATE($O$5,$B6,$C6),SWA!$A$6:$M$242,13,FALSE),0)</f>
        <v>7</v>
      </c>
      <c r="P6" s="38"/>
    </row>
    <row r="7" spans="1:16" s="3" customFormat="1" ht="14.4">
      <c r="A7" s="353"/>
      <c r="B7" s="533" t="s">
        <v>145</v>
      </c>
      <c r="C7" s="533" t="s">
        <v>225</v>
      </c>
      <c r="D7" s="534" t="s">
        <v>53</v>
      </c>
      <c r="E7" s="531">
        <v>45057</v>
      </c>
      <c r="F7" s="535">
        <v>20</v>
      </c>
      <c r="G7" s="532">
        <f t="shared" si="0"/>
        <v>3</v>
      </c>
      <c r="H7" s="529">
        <f t="shared" si="1"/>
        <v>29</v>
      </c>
      <c r="I7" s="529">
        <f t="shared" si="2"/>
        <v>2</v>
      </c>
      <c r="J7" s="204">
        <f>_xlfn.IFNA(VLOOKUP(CONCATENATE($J$5,$B7,$C7),BEV!$A$6:$M$250,13,FALSE),0)</f>
        <v>0</v>
      </c>
      <c r="K7" s="101">
        <f>_xlfn.IFNA(VLOOKUP(CONCATENATE($K$5,$B7,$C7),MOR!$A$6:$M$243,13,FALSE),0)</f>
        <v>8</v>
      </c>
      <c r="L7" s="101">
        <f>_xlfn.IFNA(VLOOKUP(CONCATENATE($L$5,$B7,$C7),SER!$A$6:$M$242,13,FALSE),0)</f>
        <v>7</v>
      </c>
      <c r="M7" s="101">
        <f>_xlfn.IFNA(VLOOKUP(CONCATENATE($M$5,$B7,$C7),'SC23'!$A$6:$M$242,13,FALSE),0)</f>
        <v>0</v>
      </c>
      <c r="N7" s="101">
        <f>_xlfn.IFNA(VLOOKUP(CONCATENATE($N$5,$B7,$C7),'SC23'!$A$6:$M$242,13,FALSE),0)</f>
        <v>14</v>
      </c>
      <c r="O7" s="101">
        <f>_xlfn.IFNA(VLOOKUP(CONCATENATE($O$5,$B7,$C7),SWA!$A$6:$M$242,13,FALSE),0)</f>
        <v>0</v>
      </c>
      <c r="P7" s="38"/>
    </row>
    <row r="8" spans="1:16" s="3" customFormat="1" ht="14.4">
      <c r="A8" s="353"/>
      <c r="B8" s="536" t="s">
        <v>257</v>
      </c>
      <c r="C8" s="536" t="s">
        <v>305</v>
      </c>
      <c r="D8" s="534" t="s">
        <v>97</v>
      </c>
      <c r="E8" s="514">
        <v>45041</v>
      </c>
      <c r="F8" s="535">
        <v>12</v>
      </c>
      <c r="G8" s="532">
        <f t="shared" si="0"/>
        <v>3</v>
      </c>
      <c r="H8" s="529">
        <f t="shared" si="1"/>
        <v>22</v>
      </c>
      <c r="I8" s="529">
        <f t="shared" si="2"/>
        <v>3</v>
      </c>
      <c r="J8" s="204">
        <f>_xlfn.IFNA(VLOOKUP(CONCATENATE($J$5,$B8,$C8),BEV!$A$6:$M$250,13,FALSE),0)</f>
        <v>0</v>
      </c>
      <c r="K8" s="101">
        <f>_xlfn.IFNA(VLOOKUP(CONCATENATE($K$5,$B8,$C8),MOR!$A$6:$M$243,13,FALSE),0)</f>
        <v>5</v>
      </c>
      <c r="L8" s="101">
        <f>_xlfn.IFNA(VLOOKUP(CONCATENATE($L$5,$B8,$C8),SER!$A$6:$M$242,13,FALSE),0)</f>
        <v>5</v>
      </c>
      <c r="M8" s="101">
        <f>_xlfn.IFNA(VLOOKUP(CONCATENATE($M$5,$B8,$C8),'SC23'!$A$6:$M$242,13,FALSE),0)</f>
        <v>12</v>
      </c>
      <c r="N8" s="101">
        <f>_xlfn.IFNA(VLOOKUP(CONCATENATE($N$5,$B8,$C8),'SC23'!$A$6:$M$242,13,FALSE),0)</f>
        <v>0</v>
      </c>
      <c r="O8" s="101">
        <f>_xlfn.IFNA(VLOOKUP(CONCATENATE($O$5,$B8,$C8),SWA!$A$6:$M$242,13,FALSE),0)</f>
        <v>0</v>
      </c>
      <c r="P8" s="38"/>
    </row>
    <row r="9" spans="1:16" s="3" customFormat="1" ht="14.4">
      <c r="A9" s="353"/>
      <c r="B9" s="537" t="s">
        <v>162</v>
      </c>
      <c r="C9" s="538" t="s">
        <v>359</v>
      </c>
      <c r="D9" s="534" t="s">
        <v>407</v>
      </c>
      <c r="E9" s="514">
        <v>45121</v>
      </c>
      <c r="F9" s="483">
        <v>11</v>
      </c>
      <c r="G9" s="532">
        <f t="shared" si="0"/>
        <v>2</v>
      </c>
      <c r="H9" s="529">
        <f t="shared" si="1"/>
        <v>17</v>
      </c>
      <c r="I9" s="529">
        <f t="shared" si="2"/>
        <v>4</v>
      </c>
      <c r="J9" s="204">
        <f>_xlfn.IFNA(VLOOKUP(CONCATENATE($J$5,$B9,$C9),BEV!$A$6:$M$250,13,FALSE),0)</f>
        <v>0</v>
      </c>
      <c r="K9" s="101">
        <f>_xlfn.IFNA(VLOOKUP(CONCATENATE($K$5,$B9,$C9),MOR!$A$6:$M$243,13,FALSE),0)</f>
        <v>0</v>
      </c>
      <c r="L9" s="101">
        <f>_xlfn.IFNA(VLOOKUP(CONCATENATE($L$5,$B9,$C9),SER!$A$6:$M$242,13,FALSE),0)</f>
        <v>3</v>
      </c>
      <c r="M9" s="101">
        <f>_xlfn.IFNA(VLOOKUP(CONCATENATE($M$5,$B9,$C9),'SC23'!$A$6:$M$242,13,FALSE),0)</f>
        <v>14</v>
      </c>
      <c r="N9" s="101">
        <f>_xlfn.IFNA(VLOOKUP(CONCATENATE($N$5,$B9,$C9),'SC23'!$A$6:$M$242,13,FALSE),0)</f>
        <v>0</v>
      </c>
      <c r="O9" s="101">
        <f>_xlfn.IFNA(VLOOKUP(CONCATENATE($O$5,$B9,$C9),SWA!$A$6:$M$242,13,FALSE),0)</f>
        <v>0</v>
      </c>
      <c r="P9" s="38"/>
    </row>
    <row r="10" spans="1:16" s="3" customFormat="1" ht="14.4">
      <c r="A10" s="353"/>
      <c r="B10" s="536" t="s">
        <v>265</v>
      </c>
      <c r="C10" s="536" t="s">
        <v>365</v>
      </c>
      <c r="D10" s="534" t="s">
        <v>428</v>
      </c>
      <c r="E10" s="514">
        <v>45028</v>
      </c>
      <c r="F10" s="535">
        <v>14</v>
      </c>
      <c r="G10" s="532">
        <f t="shared" si="0"/>
        <v>2</v>
      </c>
      <c r="H10" s="529">
        <f t="shared" si="1"/>
        <v>15</v>
      </c>
      <c r="I10" s="529">
        <f t="shared" si="2"/>
        <v>5</v>
      </c>
      <c r="J10" s="204">
        <f>_xlfn.IFNA(VLOOKUP(CONCATENATE($J$5,$B10,$C10),BEV!$A$6:$M$250,13,FALSE),0)</f>
        <v>0</v>
      </c>
      <c r="K10" s="101">
        <f>_xlfn.IFNA(VLOOKUP(CONCATENATE($K$5,$B10,$C10),MOR!$A$6:$M$243,13,FALSE),0)</f>
        <v>0</v>
      </c>
      <c r="L10" s="101">
        <f>_xlfn.IFNA(VLOOKUP(CONCATENATE($L$5,$B10,$C10),SER!$A$6:$M$242,13,FALSE),0)</f>
        <v>5</v>
      </c>
      <c r="M10" s="101">
        <f>_xlfn.IFNA(VLOOKUP(CONCATENATE($M$5,$B10,$C10),'SC23'!$A$6:$M$242,13,FALSE),0)</f>
        <v>10</v>
      </c>
      <c r="N10" s="101">
        <f>_xlfn.IFNA(VLOOKUP(CONCATENATE($N$5,$B10,$C10),'SC23'!$A$6:$M$242,13,FALSE),0)</f>
        <v>0</v>
      </c>
      <c r="O10" s="101">
        <f>_xlfn.IFNA(VLOOKUP(CONCATENATE($O$5,$B10,$C10),SWA!$A$6:$M$242,13,FALSE),0)</f>
        <v>0</v>
      </c>
      <c r="P10" s="38"/>
    </row>
    <row r="11" spans="1:16" s="3" customFormat="1" ht="15" thickBot="1">
      <c r="A11" s="353"/>
      <c r="B11" s="546" t="s">
        <v>196</v>
      </c>
      <c r="C11" s="546" t="s">
        <v>336</v>
      </c>
      <c r="D11" s="547" t="s">
        <v>378</v>
      </c>
      <c r="E11" s="527">
        <v>45121</v>
      </c>
      <c r="F11" s="548">
        <v>14</v>
      </c>
      <c r="G11" s="549">
        <f t="shared" si="0"/>
        <v>2</v>
      </c>
      <c r="H11" s="550">
        <f t="shared" si="1"/>
        <v>7</v>
      </c>
      <c r="I11" s="550">
        <v>6</v>
      </c>
      <c r="J11" s="204">
        <f>_xlfn.IFNA(VLOOKUP(CONCATENATE($J$5,$B11,$C11),BEV!$A$6:$M$250,13,FALSE),0)</f>
        <v>0</v>
      </c>
      <c r="K11" s="101">
        <f>_xlfn.IFNA(VLOOKUP(CONCATENATE($K$5,$B11,$C11),MOR!$A$6:$M$243,13,FALSE),0)</f>
        <v>0</v>
      </c>
      <c r="L11" s="101">
        <f>_xlfn.IFNA(VLOOKUP(CONCATENATE($L$5,$B11,$C11),SER!$A$6:$M$242,13,FALSE),0)</f>
        <v>0</v>
      </c>
      <c r="M11" s="101">
        <f>_xlfn.IFNA(VLOOKUP(CONCATENATE($M$5,$B11,$C11),'SC23'!$A$6:$M$242,13,FALSE),0)</f>
        <v>2</v>
      </c>
      <c r="N11" s="101">
        <f>_xlfn.IFNA(VLOOKUP(CONCATENATE($N$5,$B11,$C11),'SC23'!$A$6:$M$242,13,FALSE),0)</f>
        <v>0</v>
      </c>
      <c r="O11" s="101">
        <f>_xlfn.IFNA(VLOOKUP(CONCATENATE($O$5,$B11,$C11),SWA!$A$6:$M$242,13,FALSE),0)</f>
        <v>5</v>
      </c>
      <c r="P11" s="38"/>
    </row>
    <row r="12" spans="1:16" s="3" customFormat="1" ht="14.4">
      <c r="A12" s="353"/>
      <c r="B12" s="539" t="s">
        <v>123</v>
      </c>
      <c r="C12" s="539" t="s">
        <v>367</v>
      </c>
      <c r="D12" s="300" t="s">
        <v>414</v>
      </c>
      <c r="E12" s="105">
        <v>45028</v>
      </c>
      <c r="F12" s="540">
        <v>13</v>
      </c>
      <c r="G12" s="207">
        <f t="shared" si="0"/>
        <v>2</v>
      </c>
      <c r="H12" s="208">
        <f t="shared" si="1"/>
        <v>4</v>
      </c>
      <c r="I12" s="208">
        <f t="shared" si="2"/>
        <v>16</v>
      </c>
      <c r="J12" s="204">
        <f>_xlfn.IFNA(VLOOKUP(CONCATENATE($J$5,$B12,$C12),BEV!$A$6:$M$250,13,FALSE),0)</f>
        <v>0</v>
      </c>
      <c r="K12" s="101">
        <f>_xlfn.IFNA(VLOOKUP(CONCATENATE($K$5,$B12,$C12),MOR!$A$6:$M$243,13,FALSE),0)</f>
        <v>0</v>
      </c>
      <c r="L12" s="101">
        <f>_xlfn.IFNA(VLOOKUP(CONCATENATE($L$5,$B12,$C12),SER!$A$6:$M$242,13,FALSE),0)</f>
        <v>2</v>
      </c>
      <c r="M12" s="101">
        <f>_xlfn.IFNA(VLOOKUP(CONCATENATE($M$5,$B12,$C12),'SC23'!$A$6:$M$242,13,FALSE),0)</f>
        <v>0</v>
      </c>
      <c r="N12" s="101">
        <f>_xlfn.IFNA(VLOOKUP(CONCATENATE($N$5,$B12,$C12),'SC23'!$A$6:$M$242,13,FALSE),0)</f>
        <v>2</v>
      </c>
      <c r="O12" s="101">
        <f>_xlfn.IFNA(VLOOKUP(CONCATENATE($O$5,$B12,$C12),SWA!$A$6:$M$242,13,FALSE),0)</f>
        <v>0</v>
      </c>
      <c r="P12" s="38"/>
    </row>
    <row r="13" spans="1:16" s="3" customFormat="1" ht="14.4">
      <c r="A13" s="353"/>
      <c r="B13" s="245" t="s">
        <v>218</v>
      </c>
      <c r="C13" s="245" t="s">
        <v>421</v>
      </c>
      <c r="D13" s="301" t="s">
        <v>422</v>
      </c>
      <c r="E13" s="44">
        <v>45028</v>
      </c>
      <c r="F13" s="180">
        <v>11</v>
      </c>
      <c r="G13" s="207">
        <f t="shared" si="0"/>
        <v>1</v>
      </c>
      <c r="H13" s="208">
        <f t="shared" si="1"/>
        <v>10</v>
      </c>
      <c r="I13" s="208">
        <f t="shared" si="2"/>
        <v>9</v>
      </c>
      <c r="J13" s="204">
        <f>_xlfn.IFNA(VLOOKUP(CONCATENATE($J$5,$B13,$C13),BEV!$A$6:$M$250,13,FALSE),0)</f>
        <v>0</v>
      </c>
      <c r="K13" s="101">
        <f>_xlfn.IFNA(VLOOKUP(CONCATENATE($K$5,$B13,$C13),MOR!$A$6:$M$243,13,FALSE),0)</f>
        <v>0</v>
      </c>
      <c r="L13" s="101">
        <f>_xlfn.IFNA(VLOOKUP(CONCATENATE($L$5,$B13,$C13),SER!$A$6:$M$242,13,FALSE),0)</f>
        <v>0</v>
      </c>
      <c r="M13" s="101">
        <f>_xlfn.IFNA(VLOOKUP(CONCATENATE($M$5,$B13,$C13),'SC23'!$A$6:$M$242,13,FALSE),0)</f>
        <v>10</v>
      </c>
      <c r="N13" s="101">
        <f>_xlfn.IFNA(VLOOKUP(CONCATENATE($N$5,$B13,$C13),'SC23'!$A$6:$M$242,13,FALSE),0)</f>
        <v>0</v>
      </c>
      <c r="O13" s="101">
        <f>_xlfn.IFNA(VLOOKUP(CONCATENATE($O$5,$B13,$C13),SWA!$A$6:$M$242,13,FALSE),0)</f>
        <v>0</v>
      </c>
      <c r="P13" s="38"/>
    </row>
    <row r="14" spans="1:16" s="3" customFormat="1" ht="14.4">
      <c r="A14" s="353"/>
      <c r="B14" s="245" t="s">
        <v>239</v>
      </c>
      <c r="C14" s="245" t="s">
        <v>423</v>
      </c>
      <c r="D14" s="301" t="s">
        <v>424</v>
      </c>
      <c r="E14" s="44">
        <v>45028</v>
      </c>
      <c r="F14" s="180">
        <v>10</v>
      </c>
      <c r="G14" s="207">
        <f t="shared" si="0"/>
        <v>1</v>
      </c>
      <c r="H14" s="208">
        <f t="shared" si="1"/>
        <v>2</v>
      </c>
      <c r="I14" s="208">
        <f t="shared" si="2"/>
        <v>18</v>
      </c>
      <c r="J14" s="204">
        <f>_xlfn.IFNA(VLOOKUP(CONCATENATE($J$5,$B14,$C14),BEV!$A$6:$M$250,13,FALSE),0)</f>
        <v>0</v>
      </c>
      <c r="K14" s="101">
        <f>_xlfn.IFNA(VLOOKUP(CONCATENATE($K$5,$B14,$C14),MOR!$A$6:$M$243,13,FALSE),0)</f>
        <v>0</v>
      </c>
      <c r="L14" s="101">
        <f>_xlfn.IFNA(VLOOKUP(CONCATENATE($L$5,$B14,$C14),SER!$A$6:$M$242,13,FALSE),0)</f>
        <v>0</v>
      </c>
      <c r="M14" s="101">
        <f>_xlfn.IFNA(VLOOKUP(CONCATENATE($M$5,$B14,$C14),'SC23'!$A$6:$M$242,13,FALSE),0)</f>
        <v>2</v>
      </c>
      <c r="N14" s="101">
        <f>_xlfn.IFNA(VLOOKUP(CONCATENATE($N$5,$B14,$C14),'SC23'!$A$6:$M$242,13,FALSE),0)</f>
        <v>0</v>
      </c>
      <c r="O14" s="101">
        <f>_xlfn.IFNA(VLOOKUP(CONCATENATE($O$5,$B14,$C14),SWA!$A$6:$M$242,13,FALSE),0)</f>
        <v>0</v>
      </c>
      <c r="P14" s="38"/>
    </row>
    <row r="15" spans="1:16" ht="14.4">
      <c r="A15" s="353"/>
      <c r="B15" s="245" t="s">
        <v>237</v>
      </c>
      <c r="C15" s="245" t="s">
        <v>426</v>
      </c>
      <c r="D15" s="301" t="s">
        <v>427</v>
      </c>
      <c r="E15" s="44">
        <v>45028</v>
      </c>
      <c r="F15" s="180">
        <v>16</v>
      </c>
      <c r="G15" s="207">
        <f t="shared" si="0"/>
        <v>1</v>
      </c>
      <c r="H15" s="208">
        <f t="shared" si="1"/>
        <v>2</v>
      </c>
      <c r="I15" s="208">
        <f t="shared" si="2"/>
        <v>18</v>
      </c>
      <c r="J15" s="204">
        <f>_xlfn.IFNA(VLOOKUP(CONCATENATE($J$5,$B15,$C15),BEV!$A$6:$M$250,13,FALSE),0)</f>
        <v>0</v>
      </c>
      <c r="K15" s="101">
        <f>_xlfn.IFNA(VLOOKUP(CONCATENATE($K$5,$B15,$C15),MOR!$A$6:$M$243,13,FALSE),0)</f>
        <v>0</v>
      </c>
      <c r="L15" s="101">
        <f>_xlfn.IFNA(VLOOKUP(CONCATENATE($L$5,$B15,$C15),SER!$A$6:$M$242,13,FALSE),0)</f>
        <v>0</v>
      </c>
      <c r="M15" s="101">
        <f>_xlfn.IFNA(VLOOKUP(CONCATENATE($M$5,$B15,$C15),'SC23'!$A$6:$M$242,13,FALSE),0)</f>
        <v>0</v>
      </c>
      <c r="N15" s="101">
        <f>_xlfn.IFNA(VLOOKUP(CONCATENATE($N$5,$B15,$C15),'SC23'!$A$6:$M$242,13,FALSE),0)</f>
        <v>2</v>
      </c>
      <c r="O15" s="101">
        <f>_xlfn.IFNA(VLOOKUP(CONCATENATE($O$5,$B15,$C15),SWA!$A$6:$M$242,13,FALSE),0)</f>
        <v>0</v>
      </c>
      <c r="P15" s="38"/>
    </row>
    <row r="16" spans="1:16" ht="14.4">
      <c r="A16" s="353"/>
      <c r="B16" s="245" t="s">
        <v>238</v>
      </c>
      <c r="C16" s="245" t="s">
        <v>438</v>
      </c>
      <c r="D16" s="301" t="s">
        <v>221</v>
      </c>
      <c r="E16" s="44">
        <v>45030</v>
      </c>
      <c r="F16" s="180">
        <v>14</v>
      </c>
      <c r="G16" s="207">
        <f t="shared" si="0"/>
        <v>1</v>
      </c>
      <c r="H16" s="208">
        <f t="shared" si="1"/>
        <v>6</v>
      </c>
      <c r="I16" s="208">
        <f t="shared" si="2"/>
        <v>15</v>
      </c>
      <c r="J16" s="204">
        <f>_xlfn.IFNA(VLOOKUP(CONCATENATE($J$5,$B16,$C16),BEV!$A$6:$M$250,13,FALSE),0)</f>
        <v>0</v>
      </c>
      <c r="K16" s="101">
        <f>_xlfn.IFNA(VLOOKUP(CONCATENATE($K$5,$B16,$C16),MOR!$A$6:$M$243,13,FALSE),0)</f>
        <v>0</v>
      </c>
      <c r="L16" s="101">
        <f>_xlfn.IFNA(VLOOKUP(CONCATENATE($L$5,$B16,$C16),SER!$A$6:$M$242,13,FALSE),0)</f>
        <v>0</v>
      </c>
      <c r="M16" s="101">
        <f>_xlfn.IFNA(VLOOKUP(CONCATENATE($M$5,$B16,$C16),'SC23'!$A$6:$M$242,13,FALSE),0)</f>
        <v>0</v>
      </c>
      <c r="N16" s="101">
        <f>_xlfn.IFNA(VLOOKUP(CONCATENATE($N$5,$B16,$C16),'SC23'!$A$6:$M$242,13,FALSE),0)</f>
        <v>6</v>
      </c>
      <c r="O16" s="101">
        <f>_xlfn.IFNA(VLOOKUP(CONCATENATE($O$5,$B16,$C16),SWA!$A$6:$M$242,13,FALSE),0)</f>
        <v>0</v>
      </c>
      <c r="P16" s="38"/>
    </row>
    <row r="17" spans="1:16" ht="14.4">
      <c r="A17" s="353"/>
      <c r="B17" s="245" t="s">
        <v>122</v>
      </c>
      <c r="C17" s="245" t="s">
        <v>135</v>
      </c>
      <c r="D17" s="301" t="s">
        <v>391</v>
      </c>
      <c r="E17" s="44">
        <v>45034</v>
      </c>
      <c r="F17" s="180">
        <v>10</v>
      </c>
      <c r="G17" s="207">
        <f t="shared" si="0"/>
        <v>1</v>
      </c>
      <c r="H17" s="208">
        <f t="shared" si="1"/>
        <v>7</v>
      </c>
      <c r="I17" s="208">
        <f t="shared" si="2"/>
        <v>12</v>
      </c>
      <c r="J17" s="204">
        <f>_xlfn.IFNA(VLOOKUP(CONCATENATE($J$5,$B17,$C17),BEV!$A$6:$M$250,13,FALSE),0)</f>
        <v>0</v>
      </c>
      <c r="K17" s="101">
        <f>_xlfn.IFNA(VLOOKUP(CONCATENATE($K$5,$B17,$C17),MOR!$A$6:$M$243,13,FALSE),0)</f>
        <v>7</v>
      </c>
      <c r="L17" s="101">
        <f>_xlfn.IFNA(VLOOKUP(CONCATENATE($L$5,$B17,$C17),SER!$A$6:$M$242,13,FALSE),0)</f>
        <v>0</v>
      </c>
      <c r="M17" s="101">
        <f>_xlfn.IFNA(VLOOKUP(CONCATENATE($M$5,$B17,$C17),'SC23'!$A$6:$M$242,13,FALSE),0)</f>
        <v>0</v>
      </c>
      <c r="N17" s="101">
        <f>_xlfn.IFNA(VLOOKUP(CONCATENATE($N$5,$B17,$C17),'SC23'!$A$6:$M$242,13,FALSE),0)</f>
        <v>0</v>
      </c>
      <c r="O17" s="101">
        <f>_xlfn.IFNA(VLOOKUP(CONCATENATE($O$5,$B17,$C17),SWA!$A$6:$M$242,13,FALSE),0)</f>
        <v>0</v>
      </c>
      <c r="P17" s="38"/>
    </row>
    <row r="18" spans="1:16" ht="14.4">
      <c r="A18" s="353"/>
      <c r="B18" s="245" t="s">
        <v>191</v>
      </c>
      <c r="C18" s="245" t="s">
        <v>440</v>
      </c>
      <c r="D18" s="301" t="s">
        <v>441</v>
      </c>
      <c r="E18" s="44">
        <v>45034</v>
      </c>
      <c r="F18" s="180">
        <v>16</v>
      </c>
      <c r="G18" s="207">
        <f t="shared" si="0"/>
        <v>1</v>
      </c>
      <c r="H18" s="208">
        <f t="shared" si="1"/>
        <v>2</v>
      </c>
      <c r="I18" s="208">
        <f t="shared" si="2"/>
        <v>18</v>
      </c>
      <c r="J18" s="204">
        <f>_xlfn.IFNA(VLOOKUP(CONCATENATE($J$5,$B18,$C18),BEV!$A$6:$M$250,13,FALSE),0)</f>
        <v>0</v>
      </c>
      <c r="K18" s="101">
        <f>_xlfn.IFNA(VLOOKUP(CONCATENATE($K$5,$B18,$C18),MOR!$A$6:$M$243,13,FALSE),0)</f>
        <v>0</v>
      </c>
      <c r="L18" s="101">
        <f>_xlfn.IFNA(VLOOKUP(CONCATENATE($L$5,$B18,$C18),SER!$A$6:$M$242,13,FALSE),0)</f>
        <v>0</v>
      </c>
      <c r="M18" s="101">
        <f>_xlfn.IFNA(VLOOKUP(CONCATENATE($M$5,$B18,$C18),'SC23'!$A$6:$M$242,13,FALSE),0)</f>
        <v>2</v>
      </c>
      <c r="N18" s="101">
        <f>_xlfn.IFNA(VLOOKUP(CONCATENATE($N$5,$B18,$C18),'SC23'!$A$6:$M$242,13,FALSE),0)</f>
        <v>0</v>
      </c>
      <c r="O18" s="101">
        <f>_xlfn.IFNA(VLOOKUP(CONCATENATE($O$5,$B18,$C18),SWA!$A$6:$M$242,13,FALSE),0)</f>
        <v>0</v>
      </c>
      <c r="P18" s="38"/>
    </row>
    <row r="19" spans="1:16" ht="14.4">
      <c r="A19" s="353"/>
      <c r="B19" s="245" t="s">
        <v>219</v>
      </c>
      <c r="C19" s="245" t="s">
        <v>456</v>
      </c>
      <c r="D19" s="301" t="s">
        <v>457</v>
      </c>
      <c r="E19" s="44">
        <v>45107</v>
      </c>
      <c r="F19" s="180">
        <v>18</v>
      </c>
      <c r="G19" s="207">
        <f t="shared" si="0"/>
        <v>1</v>
      </c>
      <c r="H19" s="208">
        <f t="shared" si="1"/>
        <v>12</v>
      </c>
      <c r="I19" s="208">
        <f t="shared" si="2"/>
        <v>7</v>
      </c>
      <c r="J19" s="204">
        <f>_xlfn.IFNA(VLOOKUP(CONCATENATE($J$5,$B19,$C19),BEV!$A$6:$M$250,13,FALSE),0)</f>
        <v>0</v>
      </c>
      <c r="K19" s="101">
        <f>_xlfn.IFNA(VLOOKUP(CONCATENATE($K$5,$B19,$C19),MOR!$A$6:$M$243,13,FALSE),0)</f>
        <v>0</v>
      </c>
      <c r="L19" s="101">
        <f>_xlfn.IFNA(VLOOKUP(CONCATENATE($L$5,$B19,$C19),SER!$A$6:$M$242,13,FALSE),0)</f>
        <v>0</v>
      </c>
      <c r="M19" s="101">
        <f>_xlfn.IFNA(VLOOKUP(CONCATENATE($M$5,$B19,$C19),'SC23'!$A$6:$M$242,13,FALSE),0)</f>
        <v>12</v>
      </c>
      <c r="N19" s="101">
        <f>_xlfn.IFNA(VLOOKUP(CONCATENATE($N$5,$B19,$C19),'SC23'!$A$6:$M$242,13,FALSE),0)</f>
        <v>0</v>
      </c>
      <c r="O19" s="101">
        <f>_xlfn.IFNA(VLOOKUP(CONCATENATE($O$5,$B19,$C19),SWA!$A$6:$M$242,13,FALSE),0)</f>
        <v>0</v>
      </c>
      <c r="P19" s="38"/>
    </row>
    <row r="20" spans="1:16" ht="14.4">
      <c r="A20" s="353"/>
      <c r="B20" s="245" t="s">
        <v>458</v>
      </c>
      <c r="C20" s="245" t="s">
        <v>459</v>
      </c>
      <c r="D20" s="301" t="s">
        <v>460</v>
      </c>
      <c r="E20" s="44">
        <v>45110</v>
      </c>
      <c r="F20" s="180">
        <v>14</v>
      </c>
      <c r="G20" s="207">
        <f t="shared" si="0"/>
        <v>1</v>
      </c>
      <c r="H20" s="208">
        <f t="shared" si="1"/>
        <v>2</v>
      </c>
      <c r="I20" s="208">
        <f t="shared" si="2"/>
        <v>18</v>
      </c>
      <c r="J20" s="204">
        <f>_xlfn.IFNA(VLOOKUP(CONCATENATE($J$5,$B20,$C20),BEV!$A$6:$M$250,13,FALSE),0)</f>
        <v>0</v>
      </c>
      <c r="K20" s="101">
        <f>_xlfn.IFNA(VLOOKUP(CONCATENATE($K$5,$B20,$C20),MOR!$A$6:$M$243,13,FALSE),0)</f>
        <v>0</v>
      </c>
      <c r="L20" s="101">
        <f>_xlfn.IFNA(VLOOKUP(CONCATENATE($L$5,$B20,$C20),SER!$A$6:$M$242,13,FALSE),0)</f>
        <v>0</v>
      </c>
      <c r="M20" s="101">
        <f>_xlfn.IFNA(VLOOKUP(CONCATENATE($M$5,$B20,$C20),'SC23'!$A$6:$M$242,13,FALSE),0)</f>
        <v>2</v>
      </c>
      <c r="N20" s="101">
        <f>_xlfn.IFNA(VLOOKUP(CONCATENATE($N$5,$B20,$C20),'SC23'!$A$6:$M$242,13,FALSE),0)</f>
        <v>0</v>
      </c>
      <c r="O20" s="101">
        <f>_xlfn.IFNA(VLOOKUP(CONCATENATE($O$5,$B20,$C20),SWA!$A$6:$M$242,13,FALSE),0)</f>
        <v>0</v>
      </c>
      <c r="P20" s="38"/>
    </row>
    <row r="21" spans="1:16" s="3" customFormat="1" ht="14.4">
      <c r="A21" s="353"/>
      <c r="B21" s="192" t="s">
        <v>340</v>
      </c>
      <c r="C21" s="247" t="s">
        <v>339</v>
      </c>
      <c r="D21" s="301" t="s">
        <v>461</v>
      </c>
      <c r="E21" s="44">
        <v>45122</v>
      </c>
      <c r="F21" s="43">
        <v>13</v>
      </c>
      <c r="G21" s="207">
        <f t="shared" si="0"/>
        <v>1</v>
      </c>
      <c r="H21" s="208">
        <f t="shared" si="1"/>
        <v>7</v>
      </c>
      <c r="I21" s="208">
        <f t="shared" si="2"/>
        <v>12</v>
      </c>
      <c r="J21" s="204">
        <f>_xlfn.IFNA(VLOOKUP(CONCATENATE($J$5,$B21,$C21),BEV!$A$6:$M$250,13,FALSE),0)</f>
        <v>0</v>
      </c>
      <c r="K21" s="101">
        <f>_xlfn.IFNA(VLOOKUP(CONCATENATE($K$5,$B21,$C21),MOR!$A$6:$M$243,13,FALSE),0)</f>
        <v>0</v>
      </c>
      <c r="L21" s="101">
        <f>_xlfn.IFNA(VLOOKUP(CONCATENATE($L$5,$B21,$C21),SER!$A$6:$M$242,13,FALSE),0)</f>
        <v>0</v>
      </c>
      <c r="M21" s="101">
        <f>_xlfn.IFNA(VLOOKUP(CONCATENATE($M$5,$B21,$C21),'SC23'!$A$6:$M$242,13,FALSE),0)</f>
        <v>0</v>
      </c>
      <c r="N21" s="101">
        <f>_xlfn.IFNA(VLOOKUP(CONCATENATE($N$5,$B21,$C21),'SC23'!$A$6:$M$242,13,FALSE),0)</f>
        <v>0</v>
      </c>
      <c r="O21" s="101">
        <f>_xlfn.IFNA(VLOOKUP(CONCATENATE($O$5,$B21,$C21),SWA!$A$6:$M$242,13,FALSE),0)</f>
        <v>7</v>
      </c>
      <c r="P21" s="38"/>
    </row>
    <row r="22" spans="1:16" s="3" customFormat="1" ht="14.4">
      <c r="A22" s="353"/>
      <c r="B22" s="245" t="s">
        <v>260</v>
      </c>
      <c r="C22" s="245" t="s">
        <v>418</v>
      </c>
      <c r="D22" s="301" t="s">
        <v>419</v>
      </c>
      <c r="E22" s="44">
        <v>45131</v>
      </c>
      <c r="F22" s="180">
        <v>11</v>
      </c>
      <c r="G22" s="207">
        <f t="shared" si="0"/>
        <v>1</v>
      </c>
      <c r="H22" s="208">
        <f t="shared" si="1"/>
        <v>2</v>
      </c>
      <c r="I22" s="208">
        <f t="shared" si="2"/>
        <v>18</v>
      </c>
      <c r="J22" s="204">
        <f>_xlfn.IFNA(VLOOKUP(CONCATENATE($J$5,$B22,$C22),BEV!$A$6:$M$250,13,FALSE),0)</f>
        <v>0</v>
      </c>
      <c r="K22" s="101">
        <f>_xlfn.IFNA(VLOOKUP(CONCATENATE($K$5,$B22,$C22),MOR!$A$6:$M$243,13,FALSE),0)</f>
        <v>0</v>
      </c>
      <c r="L22" s="101">
        <f>_xlfn.IFNA(VLOOKUP(CONCATENATE($L$5,$B22,$C22),SER!$A$6:$M$242,13,FALSE),0)</f>
        <v>0</v>
      </c>
      <c r="M22" s="101">
        <f>_xlfn.IFNA(VLOOKUP(CONCATENATE($M$5,$B22,$C22),'SC23'!$A$6:$M$242,13,FALSE),0)</f>
        <v>2</v>
      </c>
      <c r="N22" s="101">
        <f>_xlfn.IFNA(VLOOKUP(CONCATENATE($N$5,$B22,$C22),'SC23'!$A$6:$M$242,13,FALSE),0)</f>
        <v>0</v>
      </c>
      <c r="O22" s="101">
        <f>_xlfn.IFNA(VLOOKUP(CONCATENATE($O$5,$B22,$C22),SWA!$A$6:$M$242,13,FALSE),0)</f>
        <v>0</v>
      </c>
      <c r="P22" s="38"/>
    </row>
    <row r="23" spans="1:16" ht="14.4">
      <c r="A23" s="353"/>
      <c r="B23" s="177" t="s">
        <v>201</v>
      </c>
      <c r="C23" s="178" t="s">
        <v>357</v>
      </c>
      <c r="D23" s="302" t="s">
        <v>386</v>
      </c>
      <c r="E23" s="44">
        <v>45028</v>
      </c>
      <c r="F23" s="180">
        <v>13</v>
      </c>
      <c r="G23" s="207">
        <f t="shared" si="0"/>
        <v>1</v>
      </c>
      <c r="H23" s="208">
        <f t="shared" si="1"/>
        <v>2</v>
      </c>
      <c r="I23" s="208">
        <f t="shared" si="2"/>
        <v>18</v>
      </c>
      <c r="J23" s="204">
        <f>_xlfn.IFNA(VLOOKUP(CONCATENATE($J$5,$B23,$C23),BEV!$A$6:$M$250,13,FALSE),0)</f>
        <v>0</v>
      </c>
      <c r="K23" s="101">
        <f>_xlfn.IFNA(VLOOKUP(CONCATENATE($K$5,$B23,$C23),MOR!$A$6:$M$243,13,FALSE),0)</f>
        <v>0</v>
      </c>
      <c r="L23" s="101">
        <f>_xlfn.IFNA(VLOOKUP(CONCATENATE($L$5,$B23,$C23),SER!$A$6:$M$242,13,FALSE),0)</f>
        <v>0</v>
      </c>
      <c r="M23" s="101">
        <f>_xlfn.IFNA(VLOOKUP(CONCATENATE($M$5,$B23,$C23),'SC23'!$A$6:$M$242,13,FALSE),0)</f>
        <v>2</v>
      </c>
      <c r="N23" s="101">
        <f>_xlfn.IFNA(VLOOKUP(CONCATENATE($N$5,$B23,$C23),'SC23'!$A$6:$M$242,13,FALSE),0)</f>
        <v>0</v>
      </c>
      <c r="O23" s="101">
        <f>_xlfn.IFNA(VLOOKUP(CONCATENATE($O$5,$B23,$C23),SWA!$A$6:$M$242,13,FALSE),0)</f>
        <v>0</v>
      </c>
      <c r="P23" s="38"/>
    </row>
    <row r="24" spans="1:16" ht="14.4">
      <c r="A24" s="353"/>
      <c r="B24" s="176" t="s">
        <v>306</v>
      </c>
      <c r="C24" s="176" t="s">
        <v>179</v>
      </c>
      <c r="D24" s="301" t="s">
        <v>99</v>
      </c>
      <c r="E24" s="44">
        <v>45028</v>
      </c>
      <c r="F24" s="180">
        <v>11</v>
      </c>
      <c r="G24" s="207">
        <f t="shared" si="0"/>
        <v>1</v>
      </c>
      <c r="H24" s="208">
        <f t="shared" si="1"/>
        <v>4</v>
      </c>
      <c r="I24" s="208">
        <f t="shared" si="2"/>
        <v>16</v>
      </c>
      <c r="J24" s="204">
        <f>_xlfn.IFNA(VLOOKUP(CONCATENATE($J$5,$B24,$C24),BEV!$A$6:$M$250,13,FALSE),0)</f>
        <v>0</v>
      </c>
      <c r="K24" s="101">
        <f>_xlfn.IFNA(VLOOKUP(CONCATENATE($K$5,$B24,$C24),MOR!$A$6:$M$243,13,FALSE),0)</f>
        <v>4</v>
      </c>
      <c r="L24" s="101">
        <f>_xlfn.IFNA(VLOOKUP(CONCATENATE($L$5,$B24,$C24),SER!$A$6:$M$242,13,FALSE),0)</f>
        <v>0</v>
      </c>
      <c r="M24" s="101">
        <f>_xlfn.IFNA(VLOOKUP(CONCATENATE($M$5,$B24,$C24),'SC23'!$A$6:$M$242,13,FALSE),0)</f>
        <v>0</v>
      </c>
      <c r="N24" s="101">
        <f>_xlfn.IFNA(VLOOKUP(CONCATENATE($N$5,$B24,$C24),'SC23'!$A$6:$M$242,13,FALSE),0)</f>
        <v>0</v>
      </c>
      <c r="O24" s="101">
        <f>_xlfn.IFNA(VLOOKUP(CONCATENATE($O$5,$B24,$C24),SWA!$A$6:$M$242,13,FALSE),0)</f>
        <v>0</v>
      </c>
      <c r="P24" s="38"/>
    </row>
    <row r="25" spans="1:16" ht="14.4">
      <c r="A25" s="353"/>
      <c r="B25" s="245" t="s">
        <v>215</v>
      </c>
      <c r="C25" s="245" t="s">
        <v>425</v>
      </c>
      <c r="D25" s="301" t="s">
        <v>68</v>
      </c>
      <c r="E25" s="44">
        <v>45028</v>
      </c>
      <c r="F25" s="180">
        <v>15</v>
      </c>
      <c r="G25" s="207">
        <f t="shared" si="0"/>
        <v>1</v>
      </c>
      <c r="H25" s="208">
        <f t="shared" si="1"/>
        <v>12</v>
      </c>
      <c r="I25" s="208">
        <f t="shared" si="2"/>
        <v>7</v>
      </c>
      <c r="J25" s="204">
        <f>_xlfn.IFNA(VLOOKUP(CONCATENATE($J$5,$B25,$C25),BEV!$A$6:$M$250,13,FALSE),0)</f>
        <v>0</v>
      </c>
      <c r="K25" s="101">
        <f>_xlfn.IFNA(VLOOKUP(CONCATENATE($K$5,$B25,$C25),MOR!$A$6:$M$243,13,FALSE),0)</f>
        <v>0</v>
      </c>
      <c r="L25" s="101">
        <f>_xlfn.IFNA(VLOOKUP(CONCATENATE($L$5,$B25,$C25),SER!$A$6:$M$242,13,FALSE),0)</f>
        <v>0</v>
      </c>
      <c r="M25" s="101">
        <f>_xlfn.IFNA(VLOOKUP(CONCATENATE($M$5,$B25,$C25),'SC23'!$A$6:$M$242,13,FALSE),0)</f>
        <v>0</v>
      </c>
      <c r="N25" s="101">
        <f>_xlfn.IFNA(VLOOKUP(CONCATENATE($N$5,$B25,$C25),'SC23'!$A$6:$M$242,13,FALSE),0)</f>
        <v>12</v>
      </c>
      <c r="O25" s="101">
        <f>_xlfn.IFNA(VLOOKUP(CONCATENATE($O$5,$B25,$C25),SWA!$A$6:$M$242,13,FALSE),0)</f>
        <v>0</v>
      </c>
      <c r="P25" s="37"/>
    </row>
    <row r="26" spans="1:16" ht="14.4">
      <c r="A26" s="353"/>
      <c r="B26" s="245" t="s">
        <v>216</v>
      </c>
      <c r="C26" s="245" t="s">
        <v>369</v>
      </c>
      <c r="D26" s="301" t="s">
        <v>407</v>
      </c>
      <c r="E26" s="44">
        <v>45028</v>
      </c>
      <c r="F26" s="180">
        <v>11</v>
      </c>
      <c r="G26" s="207">
        <f t="shared" si="0"/>
        <v>1</v>
      </c>
      <c r="H26" s="208">
        <f t="shared" si="1"/>
        <v>8</v>
      </c>
      <c r="I26" s="208">
        <f t="shared" si="2"/>
        <v>11</v>
      </c>
      <c r="J26" s="204">
        <f>_xlfn.IFNA(VLOOKUP(CONCATENATE($J$5,$B26,$C26),BEV!$A$6:$M$250,13,FALSE),0)</f>
        <v>0</v>
      </c>
      <c r="K26" s="101">
        <f>_xlfn.IFNA(VLOOKUP(CONCATENATE($K$5,$B26,$C26),MOR!$A$6:$M$243,13,FALSE),0)</f>
        <v>0</v>
      </c>
      <c r="L26" s="101">
        <f>_xlfn.IFNA(VLOOKUP(CONCATENATE($L$5,$B26,$C26),SER!$A$6:$M$242,13,FALSE),0)</f>
        <v>0</v>
      </c>
      <c r="M26" s="101">
        <f>_xlfn.IFNA(VLOOKUP(CONCATENATE($M$5,$B26,$C26),'SC23'!$A$6:$M$242,13,FALSE),0)</f>
        <v>0</v>
      </c>
      <c r="N26" s="101">
        <f>_xlfn.IFNA(VLOOKUP(CONCATENATE($N$5,$B26,$C26),'SC23'!$A$6:$M$242,13,FALSE),0)</f>
        <v>8</v>
      </c>
      <c r="O26" s="101">
        <f>_xlfn.IFNA(VLOOKUP(CONCATENATE($O$5,$B26,$C26),SWA!$A$6:$M$242,13,FALSE),0)</f>
        <v>0</v>
      </c>
      <c r="P26" s="37"/>
    </row>
    <row r="27" spans="1:16" ht="14.4">
      <c r="A27" s="353"/>
      <c r="B27" s="245" t="s">
        <v>217</v>
      </c>
      <c r="C27" s="245" t="s">
        <v>342</v>
      </c>
      <c r="D27" s="301" t="s">
        <v>434</v>
      </c>
      <c r="E27" s="44">
        <v>45029</v>
      </c>
      <c r="F27" s="180">
        <v>15</v>
      </c>
      <c r="G27" s="207">
        <f t="shared" si="0"/>
        <v>1</v>
      </c>
      <c r="H27" s="208">
        <f t="shared" si="1"/>
        <v>10</v>
      </c>
      <c r="I27" s="208">
        <f t="shared" si="2"/>
        <v>9</v>
      </c>
      <c r="J27" s="204">
        <f>_xlfn.IFNA(VLOOKUP(CONCATENATE($J$5,$B27,$C27),BEV!$A$6:$M$250,13,FALSE),0)</f>
        <v>0</v>
      </c>
      <c r="K27" s="101">
        <f>_xlfn.IFNA(VLOOKUP(CONCATENATE($K$5,$B27,$C27),MOR!$A$6:$M$243,13,FALSE),0)</f>
        <v>0</v>
      </c>
      <c r="L27" s="101">
        <f>_xlfn.IFNA(VLOOKUP(CONCATENATE($L$5,$B27,$C27),SER!$A$6:$M$242,13,FALSE),0)</f>
        <v>0</v>
      </c>
      <c r="M27" s="101">
        <f>_xlfn.IFNA(VLOOKUP(CONCATENATE($M$5,$B27,$C27),'SC23'!$A$6:$M$242,13,FALSE),0)</f>
        <v>0</v>
      </c>
      <c r="N27" s="101">
        <f>_xlfn.IFNA(VLOOKUP(CONCATENATE($N$5,$B27,$C27),'SC23'!$A$6:$M$242,13,FALSE),0)</f>
        <v>10</v>
      </c>
      <c r="O27" s="101">
        <f>_xlfn.IFNA(VLOOKUP(CONCATENATE($O$5,$B27,$C27),SWA!$A$6:$M$242,13,FALSE),0)</f>
        <v>0</v>
      </c>
      <c r="P27" s="37"/>
    </row>
    <row r="28" spans="1:16" ht="14.4">
      <c r="A28" s="353"/>
      <c r="B28" s="245" t="s">
        <v>236</v>
      </c>
      <c r="C28" s="245" t="s">
        <v>344</v>
      </c>
      <c r="D28" s="301" t="s">
        <v>439</v>
      </c>
      <c r="E28" s="44">
        <v>45032</v>
      </c>
      <c r="F28" s="180">
        <v>16</v>
      </c>
      <c r="G28" s="207">
        <f t="shared" si="0"/>
        <v>1</v>
      </c>
      <c r="H28" s="208">
        <f t="shared" si="1"/>
        <v>14</v>
      </c>
      <c r="I28" s="208">
        <f t="shared" si="2"/>
        <v>6</v>
      </c>
      <c r="J28" s="204">
        <f>_xlfn.IFNA(VLOOKUP(CONCATENATE($J$5,$B28,$C28),BEV!$A$6:$M$250,13,FALSE),0)</f>
        <v>0</v>
      </c>
      <c r="K28" s="101">
        <f>_xlfn.IFNA(VLOOKUP(CONCATENATE($K$5,$B28,$C28),MOR!$A$6:$M$243,13,FALSE),0)</f>
        <v>0</v>
      </c>
      <c r="L28" s="101">
        <f>_xlfn.IFNA(VLOOKUP(CONCATENATE($L$5,$B28,$C28),SER!$A$6:$M$242,13,FALSE),0)</f>
        <v>0</v>
      </c>
      <c r="M28" s="101">
        <f>_xlfn.IFNA(VLOOKUP(CONCATENATE($M$5,$B28,$C28),'SC23'!$A$6:$M$242,13,FALSE),0)</f>
        <v>0</v>
      </c>
      <c r="N28" s="101">
        <f>_xlfn.IFNA(VLOOKUP(CONCATENATE($N$5,$B28,$C28),'SC23'!$A$6:$M$242,13,FALSE),0)</f>
        <v>14</v>
      </c>
      <c r="O28" s="101">
        <f>_xlfn.IFNA(VLOOKUP(CONCATENATE($O$5,$B28,$C28),SWA!$A$6:$M$242,13,FALSE),0)</f>
        <v>0</v>
      </c>
      <c r="P28" s="38"/>
    </row>
    <row r="29" spans="1:16" ht="14.4">
      <c r="A29" s="353"/>
      <c r="B29" s="245" t="s">
        <v>255</v>
      </c>
      <c r="C29" s="245" t="s">
        <v>455</v>
      </c>
      <c r="D29" s="301" t="s">
        <v>53</v>
      </c>
      <c r="E29" s="44">
        <v>45093</v>
      </c>
      <c r="F29" s="180">
        <v>14</v>
      </c>
      <c r="G29" s="207">
        <f t="shared" si="0"/>
        <v>1</v>
      </c>
      <c r="H29" s="208">
        <f t="shared" si="1"/>
        <v>2</v>
      </c>
      <c r="I29" s="208">
        <f t="shared" si="2"/>
        <v>18</v>
      </c>
      <c r="J29" s="204">
        <f>_xlfn.IFNA(VLOOKUP(CONCATENATE($J$5,$B29,$C29),BEV!$A$6:$M$250,13,FALSE),0)</f>
        <v>0</v>
      </c>
      <c r="K29" s="101">
        <f>_xlfn.IFNA(VLOOKUP(CONCATENATE($K$5,$B29,$C29),MOR!$A$6:$M$243,13,FALSE),0)</f>
        <v>0</v>
      </c>
      <c r="L29" s="101">
        <f>_xlfn.IFNA(VLOOKUP(CONCATENATE($L$5,$B29,$C29),SER!$A$6:$M$242,13,FALSE),0)</f>
        <v>0</v>
      </c>
      <c r="M29" s="101">
        <f>_xlfn.IFNA(VLOOKUP(CONCATENATE($M$5,$B29,$C29),'SC23'!$A$6:$M$242,13,FALSE),0)</f>
        <v>0</v>
      </c>
      <c r="N29" s="101">
        <f>_xlfn.IFNA(VLOOKUP(CONCATENATE($N$5,$B29,$C29),'SC23'!$A$6:$M$242,13,FALSE),0)</f>
        <v>2</v>
      </c>
      <c r="O29" s="101">
        <f>_xlfn.IFNA(VLOOKUP(CONCATENATE($O$5,$B29,$C29),SWA!$A$6:$M$242,13,FALSE),0)</f>
        <v>0</v>
      </c>
      <c r="P29" s="38"/>
    </row>
    <row r="30" spans="1:16" ht="14.4">
      <c r="A30" s="353"/>
      <c r="B30" s="245" t="s">
        <v>259</v>
      </c>
      <c r="C30" s="245" t="s">
        <v>429</v>
      </c>
      <c r="D30" s="301" t="s">
        <v>430</v>
      </c>
      <c r="E30" s="44">
        <v>45028</v>
      </c>
      <c r="F30" s="180">
        <v>10</v>
      </c>
      <c r="G30" s="207">
        <f t="shared" si="0"/>
        <v>0</v>
      </c>
      <c r="H30" s="208">
        <f t="shared" si="1"/>
        <v>0</v>
      </c>
      <c r="I30" s="208">
        <f t="shared" si="2"/>
        <v>25</v>
      </c>
      <c r="J30" s="204">
        <f>_xlfn.IFNA(VLOOKUP(CONCATENATE($J$5,$B30,$C30),BEV!$A$6:$M$250,13,FALSE),0)</f>
        <v>0</v>
      </c>
      <c r="K30" s="101">
        <f>_xlfn.IFNA(VLOOKUP(CONCATENATE($K$5,$B30,$C30),MOR!$A$6:$M$243,13,FALSE),0)</f>
        <v>0</v>
      </c>
      <c r="L30" s="101">
        <f>_xlfn.IFNA(VLOOKUP(CONCATENATE($L$5,$B30,$C30),SER!$A$6:$M$242,13,FALSE),0)</f>
        <v>0</v>
      </c>
      <c r="M30" s="101">
        <f>_xlfn.IFNA(VLOOKUP(CONCATENATE($M$5,$B30,$C30),'SC23'!$A$6:$M$242,13,FALSE),0)</f>
        <v>0</v>
      </c>
      <c r="N30" s="101">
        <f>_xlfn.IFNA(VLOOKUP(CONCATENATE($N$5,$B30,$C30),'SC23'!$A$6:$M$242,13,FALSE),0)</f>
        <v>0</v>
      </c>
      <c r="O30" s="101">
        <f>_xlfn.IFNA(VLOOKUP(CONCATENATE($O$5,$B30,$C30),SWA!$A$6:$M$242,13,FALSE),0)</f>
        <v>0</v>
      </c>
      <c r="P30" s="38"/>
    </row>
    <row r="31" spans="1:16" ht="14.4">
      <c r="A31" s="353"/>
      <c r="B31" s="192" t="s">
        <v>431</v>
      </c>
      <c r="C31" s="247" t="s">
        <v>432</v>
      </c>
      <c r="D31" s="301" t="s">
        <v>220</v>
      </c>
      <c r="E31" s="44">
        <v>45028</v>
      </c>
      <c r="F31" s="43">
        <v>20</v>
      </c>
      <c r="G31" s="207">
        <f t="shared" si="0"/>
        <v>0</v>
      </c>
      <c r="H31" s="208">
        <f t="shared" si="1"/>
        <v>0</v>
      </c>
      <c r="I31" s="208">
        <f t="shared" si="2"/>
        <v>25</v>
      </c>
      <c r="J31" s="204">
        <f>_xlfn.IFNA(VLOOKUP(CONCATENATE($J$5,$B31,$C31),BEV!$A$6:$M$250,13,FALSE),0)</f>
        <v>0</v>
      </c>
      <c r="K31" s="101">
        <f>_xlfn.IFNA(VLOOKUP(CONCATENATE($K$5,$B31,$C31),MOR!$A$6:$M$243,13,FALSE),0)</f>
        <v>0</v>
      </c>
      <c r="L31" s="101">
        <f>_xlfn.IFNA(VLOOKUP(CONCATENATE($L$5,$B31,$C31),SER!$A$6:$M$242,13,FALSE),0)</f>
        <v>0</v>
      </c>
      <c r="M31" s="101">
        <f>_xlfn.IFNA(VLOOKUP(CONCATENATE($M$5,$B31,$C31),'SC23'!$A$6:$M$242,13,FALSE),0)</f>
        <v>0</v>
      </c>
      <c r="N31" s="101">
        <f>_xlfn.IFNA(VLOOKUP(CONCATENATE($N$5,$B31,$C31),'SC23'!$A$6:$M$242,13,FALSE),0)</f>
        <v>0</v>
      </c>
      <c r="O31" s="101">
        <f>_xlfn.IFNA(VLOOKUP(CONCATENATE($O$5,$B31,$C31),SWA!$A$6:$M$242,13,FALSE),0)</f>
        <v>0</v>
      </c>
      <c r="P31" s="38"/>
    </row>
    <row r="32" spans="1:16" ht="14.4">
      <c r="A32" s="353"/>
      <c r="B32" s="245" t="s">
        <v>189</v>
      </c>
      <c r="C32" s="303" t="s">
        <v>151</v>
      </c>
      <c r="D32" s="301" t="s">
        <v>126</v>
      </c>
      <c r="E32" s="44">
        <v>45028</v>
      </c>
      <c r="F32" s="180">
        <v>10</v>
      </c>
      <c r="G32" s="207">
        <f t="shared" si="0"/>
        <v>0</v>
      </c>
      <c r="H32" s="208">
        <f t="shared" si="1"/>
        <v>0</v>
      </c>
      <c r="I32" s="208">
        <f t="shared" si="2"/>
        <v>25</v>
      </c>
      <c r="J32" s="204">
        <f>_xlfn.IFNA(VLOOKUP(CONCATENATE($J$5,$B32,$C32),BEV!$A$6:$M$250,13,FALSE),0)</f>
        <v>0</v>
      </c>
      <c r="K32" s="101">
        <f>_xlfn.IFNA(VLOOKUP(CONCATENATE($K$5,$B32,$C32),MOR!$A$6:$M$243,13,FALSE),0)</f>
        <v>0</v>
      </c>
      <c r="L32" s="101">
        <f>_xlfn.IFNA(VLOOKUP(CONCATENATE($L$5,$B32,$C32),SER!$A$6:$M$242,13,FALSE),0)</f>
        <v>0</v>
      </c>
      <c r="M32" s="101">
        <f>_xlfn.IFNA(VLOOKUP(CONCATENATE($M$5,$B32,$C32),'SC23'!$A$6:$M$242,13,FALSE),0)</f>
        <v>0</v>
      </c>
      <c r="N32" s="101">
        <f>_xlfn.IFNA(VLOOKUP(CONCATENATE($N$5,$B32,$C32),'SC23'!$A$6:$M$242,13,FALSE),0)</f>
        <v>0</v>
      </c>
      <c r="O32" s="101">
        <f>_xlfn.IFNA(VLOOKUP(CONCATENATE($O$5,$B32,$C32),SWA!$A$6:$M$242,13,FALSE),0)</f>
        <v>0</v>
      </c>
      <c r="P32" s="37"/>
    </row>
    <row r="33" spans="1:16" ht="14.4">
      <c r="A33" s="353"/>
      <c r="B33" s="245" t="s">
        <v>216</v>
      </c>
      <c r="C33" s="245" t="s">
        <v>433</v>
      </c>
      <c r="D33" s="301" t="s">
        <v>407</v>
      </c>
      <c r="E33" s="44">
        <v>45028</v>
      </c>
      <c r="F33" s="180">
        <v>11</v>
      </c>
      <c r="G33" s="207">
        <f t="shared" si="0"/>
        <v>0</v>
      </c>
      <c r="H33" s="208">
        <f t="shared" si="1"/>
        <v>0</v>
      </c>
      <c r="I33" s="208">
        <f t="shared" si="2"/>
        <v>25</v>
      </c>
      <c r="J33" s="204">
        <f>_xlfn.IFNA(VLOOKUP(CONCATENATE($J$5,$B33,$C33),BEV!$A$6:$M$250,13,FALSE),0)</f>
        <v>0</v>
      </c>
      <c r="K33" s="101">
        <f>_xlfn.IFNA(VLOOKUP(CONCATENATE($K$5,$B33,$C33),MOR!$A$6:$M$243,13,FALSE),0)</f>
        <v>0</v>
      </c>
      <c r="L33" s="101">
        <f>_xlfn.IFNA(VLOOKUP(CONCATENATE($L$5,$B33,$C33),SER!$A$6:$M$242,13,FALSE),0)</f>
        <v>0</v>
      </c>
      <c r="M33" s="101">
        <f>_xlfn.IFNA(VLOOKUP(CONCATENATE($M$5,$B33,$C33),'SC23'!$A$6:$M$242,13,FALSE),0)</f>
        <v>0</v>
      </c>
      <c r="N33" s="101">
        <f>_xlfn.IFNA(VLOOKUP(CONCATENATE($N$5,$B33,$C33),'SC23'!$A$6:$M$242,13,FALSE),0)</f>
        <v>0</v>
      </c>
      <c r="O33" s="101">
        <f>_xlfn.IFNA(VLOOKUP(CONCATENATE($O$5,$B33,$C33),SWA!$A$6:$M$242,13,FALSE),0)</f>
        <v>0</v>
      </c>
      <c r="P33" s="37"/>
    </row>
    <row r="34" spans="1:16" s="3" customFormat="1" ht="14.4">
      <c r="A34" s="353"/>
      <c r="B34" s="245" t="s">
        <v>435</v>
      </c>
      <c r="C34" s="245" t="s">
        <v>436</v>
      </c>
      <c r="D34" s="301" t="s">
        <v>437</v>
      </c>
      <c r="E34" s="44">
        <v>45030</v>
      </c>
      <c r="F34" s="180">
        <v>15</v>
      </c>
      <c r="G34" s="207">
        <f t="shared" si="0"/>
        <v>0</v>
      </c>
      <c r="H34" s="208">
        <f t="shared" si="1"/>
        <v>0</v>
      </c>
      <c r="I34" s="208">
        <f t="shared" si="2"/>
        <v>25</v>
      </c>
      <c r="J34" s="204">
        <f>_xlfn.IFNA(VLOOKUP(CONCATENATE($J$5,$B34,$C34),BEV!$A$6:$M$250,13,FALSE),0)</f>
        <v>0</v>
      </c>
      <c r="K34" s="101">
        <f>_xlfn.IFNA(VLOOKUP(CONCATENATE($K$5,$B34,$C34),MOR!$A$6:$M$243,13,FALSE),0)</f>
        <v>0</v>
      </c>
      <c r="L34" s="101">
        <f>_xlfn.IFNA(VLOOKUP(CONCATENATE($L$5,$B34,$C34),SER!$A$6:$M$242,13,FALSE),0)</f>
        <v>0</v>
      </c>
      <c r="M34" s="101">
        <f>_xlfn.IFNA(VLOOKUP(CONCATENATE($M$5,$B34,$C34),'SC23'!$A$6:$M$242,13,FALSE),0)</f>
        <v>0</v>
      </c>
      <c r="N34" s="101">
        <f>_xlfn.IFNA(VLOOKUP(CONCATENATE($N$5,$B34,$C34),'SC23'!$A$6:$M$242,13,FALSE),0)</f>
        <v>0</v>
      </c>
      <c r="O34" s="101">
        <f>_xlfn.IFNA(VLOOKUP(CONCATENATE($O$5,$B34,$C34),SWA!$A$6:$M$242,13,FALSE),0)</f>
        <v>0</v>
      </c>
      <c r="P34" s="38"/>
    </row>
    <row r="35" spans="1:16" ht="14.4">
      <c r="A35" s="353"/>
      <c r="B35" s="245" t="s">
        <v>189</v>
      </c>
      <c r="C35" s="245" t="s">
        <v>529</v>
      </c>
      <c r="D35" s="301" t="s">
        <v>126</v>
      </c>
      <c r="E35" s="44">
        <v>45034</v>
      </c>
      <c r="F35" s="180">
        <v>10</v>
      </c>
      <c r="G35" s="207">
        <f t="shared" si="0"/>
        <v>0</v>
      </c>
      <c r="H35" s="208">
        <f t="shared" si="1"/>
        <v>0</v>
      </c>
      <c r="I35" s="208">
        <f t="shared" si="2"/>
        <v>25</v>
      </c>
      <c r="J35" s="204">
        <f>_xlfn.IFNA(VLOOKUP(CONCATENATE($J$5,$B35,$C35),BEV!$A$6:$M$250,13,FALSE),0)</f>
        <v>0</v>
      </c>
      <c r="K35" s="101">
        <f>_xlfn.IFNA(VLOOKUP(CONCATENATE($K$5,$B35,$C35),MOR!$A$6:$M$243,13,FALSE),0)</f>
        <v>0</v>
      </c>
      <c r="L35" s="101">
        <f>_xlfn.IFNA(VLOOKUP(CONCATENATE($L$5,$B35,$C35),SER!$A$6:$M$242,13,FALSE),0)</f>
        <v>0</v>
      </c>
      <c r="M35" s="101">
        <f>_xlfn.IFNA(VLOOKUP(CONCATENATE($M$5,$B35,$C35),'SC23'!$A$6:$M$242,13,FALSE),0)</f>
        <v>0</v>
      </c>
      <c r="N35" s="101">
        <f>_xlfn.IFNA(VLOOKUP(CONCATENATE($N$5,$B35,$C35),'SC23'!$A$6:$M$242,13,FALSE),0)</f>
        <v>0</v>
      </c>
      <c r="O35" s="101">
        <f>_xlfn.IFNA(VLOOKUP(CONCATENATE($O$5,$B35,$C35),SWA!$A$6:$M$242,13,FALSE),0)</f>
        <v>0</v>
      </c>
      <c r="P35" s="38"/>
    </row>
    <row r="36" spans="1:16" ht="14.4">
      <c r="A36" s="353"/>
      <c r="B36" s="245" t="s">
        <v>415</v>
      </c>
      <c r="C36" s="245" t="s">
        <v>416</v>
      </c>
      <c r="D36" s="301" t="s">
        <v>442</v>
      </c>
      <c r="E36" s="44">
        <v>45035</v>
      </c>
      <c r="F36" s="180">
        <v>16</v>
      </c>
      <c r="G36" s="207">
        <f t="shared" si="0"/>
        <v>0</v>
      </c>
      <c r="H36" s="208">
        <f t="shared" si="1"/>
        <v>0</v>
      </c>
      <c r="I36" s="208">
        <f t="shared" si="2"/>
        <v>25</v>
      </c>
      <c r="J36" s="204">
        <f>_xlfn.IFNA(VLOOKUP(CONCATENATE($J$5,$B36,$C36),BEV!$A$6:$M$250,13,FALSE),0)</f>
        <v>0</v>
      </c>
      <c r="K36" s="101">
        <f>_xlfn.IFNA(VLOOKUP(CONCATENATE($K$5,$B36,$C36),MOR!$A$6:$M$243,13,FALSE),0)</f>
        <v>0</v>
      </c>
      <c r="L36" s="101">
        <f>_xlfn.IFNA(VLOOKUP(CONCATENATE($L$5,$B36,$C36),SER!$A$6:$M$242,13,FALSE),0)</f>
        <v>0</v>
      </c>
      <c r="M36" s="101">
        <f>_xlfn.IFNA(VLOOKUP(CONCATENATE($M$5,$B36,$C36),'SC23'!$A$6:$M$242,13,FALSE),0)</f>
        <v>0</v>
      </c>
      <c r="N36" s="101">
        <f>_xlfn.IFNA(VLOOKUP(CONCATENATE($N$5,$B36,$C36),'SC23'!$A$6:$M$242,13,FALSE),0)</f>
        <v>0</v>
      </c>
      <c r="O36" s="101">
        <f>_xlfn.IFNA(VLOOKUP(CONCATENATE($O$5,$B36,$C36),SWA!$A$6:$M$242,13,FALSE),0)</f>
        <v>0</v>
      </c>
      <c r="P36" s="38"/>
    </row>
    <row r="37" spans="1:16" ht="14.4">
      <c r="A37" s="353"/>
      <c r="B37" s="245" t="s">
        <v>443</v>
      </c>
      <c r="C37" s="245" t="s">
        <v>444</v>
      </c>
      <c r="D37" s="301" t="s">
        <v>391</v>
      </c>
      <c r="E37" s="105">
        <v>45041</v>
      </c>
      <c r="F37" s="180">
        <v>13</v>
      </c>
      <c r="G37" s="207">
        <f t="shared" si="0"/>
        <v>0</v>
      </c>
      <c r="H37" s="208">
        <f t="shared" si="1"/>
        <v>0</v>
      </c>
      <c r="I37" s="208">
        <f t="shared" si="2"/>
        <v>25</v>
      </c>
      <c r="J37" s="204">
        <f>_xlfn.IFNA(VLOOKUP(CONCATENATE($J$5,$B37,$C37),BEV!$A$6:$M$250,13,FALSE),0)</f>
        <v>0</v>
      </c>
      <c r="K37" s="101">
        <f>_xlfn.IFNA(VLOOKUP(CONCATENATE($K$5,$B37,$C37),MOR!$A$6:$M$243,13,FALSE),0)</f>
        <v>0</v>
      </c>
      <c r="L37" s="101">
        <f>_xlfn.IFNA(VLOOKUP(CONCATENATE($L$5,$B37,$C37),SER!$A$6:$M$242,13,FALSE),0)</f>
        <v>0</v>
      </c>
      <c r="M37" s="101">
        <f>_xlfn.IFNA(VLOOKUP(CONCATENATE($M$5,$B37,$C37),'SC23'!$A$6:$M$242,13,FALSE),0)</f>
        <v>0</v>
      </c>
      <c r="N37" s="101">
        <f>_xlfn.IFNA(VLOOKUP(CONCATENATE($N$5,$B37,$C37),'SC23'!$A$6:$M$242,13,FALSE),0)</f>
        <v>0</v>
      </c>
      <c r="O37" s="101">
        <f>_xlfn.IFNA(VLOOKUP(CONCATENATE($O$5,$B37,$C37),SWA!$A$6:$M$242,13,FALSE),0)</f>
        <v>0</v>
      </c>
      <c r="P37" s="38"/>
    </row>
    <row r="38" spans="1:16" ht="14.4">
      <c r="A38" s="353"/>
      <c r="B38" s="245" t="s">
        <v>445</v>
      </c>
      <c r="C38" s="245" t="s">
        <v>446</v>
      </c>
      <c r="D38" s="301" t="s">
        <v>447</v>
      </c>
      <c r="E38" s="44">
        <v>45043</v>
      </c>
      <c r="F38" s="180">
        <v>13</v>
      </c>
      <c r="G38" s="207">
        <f t="shared" ref="G38:G56" si="3">COUNTIF(J38:O38,"&gt;0")</f>
        <v>0</v>
      </c>
      <c r="H38" s="208">
        <f t="shared" ref="H38:H56" si="4">SUM(J38:Q38)</f>
        <v>0</v>
      </c>
      <c r="I38" s="208">
        <f t="shared" ref="I38:I69" si="5">RANK(H38,$H$6:$H$58)</f>
        <v>25</v>
      </c>
      <c r="J38" s="204">
        <f>_xlfn.IFNA(VLOOKUP(CONCATENATE($J$5,$B38,$C38),BEV!$A$6:$M$250,13,FALSE),0)</f>
        <v>0</v>
      </c>
      <c r="K38" s="101">
        <f>_xlfn.IFNA(VLOOKUP(CONCATENATE($K$5,$B38,$C38),MOR!$A$6:$M$243,13,FALSE),0)</f>
        <v>0</v>
      </c>
      <c r="L38" s="101">
        <f>_xlfn.IFNA(VLOOKUP(CONCATENATE($L$5,$B38,$C38),SER!$A$6:$M$242,13,FALSE),0)</f>
        <v>0</v>
      </c>
      <c r="M38" s="101">
        <f>_xlfn.IFNA(VLOOKUP(CONCATENATE($M$5,$B38,$C38),'SC23'!$A$6:$M$242,13,FALSE),0)</f>
        <v>0</v>
      </c>
      <c r="N38" s="101">
        <f>_xlfn.IFNA(VLOOKUP(CONCATENATE($N$5,$B38,$C38),'SC23'!$A$6:$M$242,13,FALSE),0)</f>
        <v>0</v>
      </c>
      <c r="O38" s="101">
        <f>_xlfn.IFNA(VLOOKUP(CONCATENATE($O$5,$B38,$C38),SWA!$A$6:$M$242,13,FALSE),0)</f>
        <v>0</v>
      </c>
      <c r="P38" s="37"/>
    </row>
    <row r="39" spans="1:16" ht="14.4">
      <c r="A39" s="353"/>
      <c r="B39" s="245" t="s">
        <v>448</v>
      </c>
      <c r="C39" s="245" t="s">
        <v>449</v>
      </c>
      <c r="D39" s="302" t="s">
        <v>398</v>
      </c>
      <c r="E39" s="44">
        <v>45047</v>
      </c>
      <c r="F39" s="180">
        <v>13</v>
      </c>
      <c r="G39" s="207">
        <f t="shared" si="3"/>
        <v>0</v>
      </c>
      <c r="H39" s="208">
        <f t="shared" si="4"/>
        <v>0</v>
      </c>
      <c r="I39" s="208">
        <f t="shared" si="5"/>
        <v>25</v>
      </c>
      <c r="J39" s="204">
        <f>_xlfn.IFNA(VLOOKUP(CONCATENATE($J$5,$B39,$C39),BEV!$A$6:$M$250,13,FALSE),0)</f>
        <v>0</v>
      </c>
      <c r="K39" s="101">
        <f>_xlfn.IFNA(VLOOKUP(CONCATENATE($K$5,$B39,$C39),MOR!$A$6:$M$243,13,FALSE),0)</f>
        <v>0</v>
      </c>
      <c r="L39" s="101">
        <f>_xlfn.IFNA(VLOOKUP(CONCATENATE($L$5,$B39,$C39),SER!$A$6:$M$242,13,FALSE),0)</f>
        <v>0</v>
      </c>
      <c r="M39" s="101">
        <f>_xlfn.IFNA(VLOOKUP(CONCATENATE($M$5,$B39,$C39),'SC23'!$A$6:$M$242,13,FALSE),0)</f>
        <v>0</v>
      </c>
      <c r="N39" s="101">
        <f>_xlfn.IFNA(VLOOKUP(CONCATENATE($N$5,$B39,$C39),'SC23'!$A$6:$M$242,13,FALSE),0)</f>
        <v>0</v>
      </c>
      <c r="O39" s="101">
        <f>_xlfn.IFNA(VLOOKUP(CONCATENATE($O$5,$B39,$C39),SWA!$A$6:$M$242,13,FALSE),0)</f>
        <v>0</v>
      </c>
      <c r="P39" s="37"/>
    </row>
    <row r="40" spans="1:16" ht="14.4">
      <c r="A40" s="353"/>
      <c r="B40" s="245" t="s">
        <v>217</v>
      </c>
      <c r="C40" s="245" t="s">
        <v>450</v>
      </c>
      <c r="D40" s="301" t="s">
        <v>434</v>
      </c>
      <c r="E40" s="44">
        <v>45049</v>
      </c>
      <c r="F40" s="43">
        <v>15</v>
      </c>
      <c r="G40" s="207">
        <f t="shared" si="3"/>
        <v>0</v>
      </c>
      <c r="H40" s="208">
        <f t="shared" si="4"/>
        <v>0</v>
      </c>
      <c r="I40" s="208">
        <f t="shared" si="5"/>
        <v>25</v>
      </c>
      <c r="J40" s="204">
        <f>_xlfn.IFNA(VLOOKUP(CONCATENATE($J$5,$B40,$C40),BEV!$A$6:$M$250,13,FALSE),0)</f>
        <v>0</v>
      </c>
      <c r="K40" s="101">
        <f>_xlfn.IFNA(VLOOKUP(CONCATENATE($K$5,$B40,$C40),MOR!$A$6:$M$243,13,FALSE),0)</f>
        <v>0</v>
      </c>
      <c r="L40" s="101">
        <f>_xlfn.IFNA(VLOOKUP(CONCATENATE($L$5,$B40,$C40),SER!$A$6:$M$242,13,FALSE),0)</f>
        <v>0</v>
      </c>
      <c r="M40" s="101">
        <f>_xlfn.IFNA(VLOOKUP(CONCATENATE($M$5,$B40,$C40),'SC23'!$A$6:$M$242,13,FALSE),0)</f>
        <v>0</v>
      </c>
      <c r="N40" s="101">
        <f>_xlfn.IFNA(VLOOKUP(CONCATENATE($N$5,$B40,$C40),'SC23'!$A$6:$M$242,13,FALSE),0)</f>
        <v>0</v>
      </c>
      <c r="O40" s="101">
        <f>_xlfn.IFNA(VLOOKUP(CONCATENATE($O$5,$B40,$C40),SWA!$A$6:$M$242,13,FALSE),0)</f>
        <v>0</v>
      </c>
      <c r="P40" s="41"/>
    </row>
    <row r="41" spans="1:16" ht="14.4">
      <c r="A41" s="353"/>
      <c r="B41" s="192" t="s">
        <v>451</v>
      </c>
      <c r="C41" s="247" t="s">
        <v>452</v>
      </c>
      <c r="D41" s="301" t="s">
        <v>453</v>
      </c>
      <c r="E41" s="44">
        <v>45062</v>
      </c>
      <c r="F41" s="43">
        <v>16</v>
      </c>
      <c r="G41" s="207">
        <f t="shared" si="3"/>
        <v>0</v>
      </c>
      <c r="H41" s="208">
        <f t="shared" si="4"/>
        <v>0</v>
      </c>
      <c r="I41" s="208">
        <f t="shared" si="5"/>
        <v>25</v>
      </c>
      <c r="J41" s="204"/>
      <c r="K41" s="101"/>
      <c r="L41" s="101">
        <f>_xlfn.IFNA(VLOOKUP(CONCATENATE($L$5,$B41,$C41),SER!$A$6:$M$242,13,FALSE),0)</f>
        <v>0</v>
      </c>
      <c r="M41" s="101"/>
      <c r="N41" s="101">
        <f>_xlfn.IFNA(VLOOKUP(CONCATENATE($N$5,$B41,$C41),'SC23'!$A$6:$M$242,13,FALSE),0)</f>
        <v>0</v>
      </c>
      <c r="O41" s="101">
        <f>_xlfn.IFNA(VLOOKUP(CONCATENATE($O$5,$B41,$C41),SWA!$A$6:$M$242,13,FALSE),0)</f>
        <v>0</v>
      </c>
      <c r="P41" s="38"/>
    </row>
    <row r="42" spans="1:16" ht="14.4">
      <c r="A42" s="353"/>
      <c r="B42" s="246" t="s">
        <v>255</v>
      </c>
      <c r="C42" s="248" t="s">
        <v>454</v>
      </c>
      <c r="D42" s="301" t="s">
        <v>53</v>
      </c>
      <c r="E42" s="44">
        <v>45093</v>
      </c>
      <c r="F42" s="43">
        <v>14</v>
      </c>
      <c r="G42" s="207">
        <f t="shared" si="3"/>
        <v>0</v>
      </c>
      <c r="H42" s="208">
        <f t="shared" si="4"/>
        <v>0</v>
      </c>
      <c r="I42" s="208">
        <f t="shared" si="5"/>
        <v>25</v>
      </c>
      <c r="J42" s="204">
        <f>_xlfn.IFNA(VLOOKUP(CONCATENATE($J$5,$B42,$C42),BEV!$A$6:$M$250,13,FALSE),0)</f>
        <v>0</v>
      </c>
      <c r="K42" s="101">
        <f>_xlfn.IFNA(VLOOKUP(CONCATENATE($K$5,$B42,$C42),MOR!$A$6:$M$243,13,FALSE),0)</f>
        <v>0</v>
      </c>
      <c r="L42" s="101">
        <f>_xlfn.IFNA(VLOOKUP(CONCATENATE($L$5,$B42,$C42),SER!$A$6:$M$242,13,FALSE),0)</f>
        <v>0</v>
      </c>
      <c r="M42" s="101">
        <f>_xlfn.IFNA(VLOOKUP(CONCATENATE($M$5,$B42,$C42),'SC23'!$A$6:$M$242,13,FALSE),0)</f>
        <v>0</v>
      </c>
      <c r="N42" s="101">
        <f>_xlfn.IFNA(VLOOKUP(CONCATENATE($N$5,$B42,$C42),'SC23'!$A$6:$M$242,13,FALSE),0)</f>
        <v>0</v>
      </c>
      <c r="O42" s="101">
        <f>_xlfn.IFNA(VLOOKUP(CONCATENATE($O$5,$B42,$C42),SWA!$A$6:$M$242,13,FALSE),0)</f>
        <v>0</v>
      </c>
      <c r="P42" s="38"/>
    </row>
    <row r="43" spans="1:16" ht="14.4">
      <c r="A43" s="353"/>
      <c r="B43" s="192" t="s">
        <v>415</v>
      </c>
      <c r="C43" s="247" t="s">
        <v>416</v>
      </c>
      <c r="D43" s="301" t="s">
        <v>417</v>
      </c>
      <c r="E43" s="44">
        <v>45121</v>
      </c>
      <c r="F43" s="43">
        <v>16</v>
      </c>
      <c r="G43" s="207">
        <f t="shared" si="3"/>
        <v>0</v>
      </c>
      <c r="H43" s="208">
        <f t="shared" si="4"/>
        <v>0</v>
      </c>
      <c r="I43" s="208">
        <f t="shared" si="5"/>
        <v>25</v>
      </c>
      <c r="J43" s="204">
        <f>_xlfn.IFNA(VLOOKUP(CONCATENATE($J$5,$B43,$C43),BEV!$A$6:$M$250,13,FALSE),0)</f>
        <v>0</v>
      </c>
      <c r="K43" s="101">
        <f>_xlfn.IFNA(VLOOKUP(CONCATENATE($K$5,$B43,$C43),MOR!$A$6:$M$243,13,FALSE),0)</f>
        <v>0</v>
      </c>
      <c r="L43" s="101">
        <f>_xlfn.IFNA(VLOOKUP(CONCATENATE($L$5,$B43,$C43),SER!$A$6:$M$242,13,FALSE),0)</f>
        <v>0</v>
      </c>
      <c r="M43" s="101">
        <f>_xlfn.IFNA(VLOOKUP(CONCATENATE($M$5,$B43,$C43),'SC23'!$A$6:$M$242,13,FALSE),0)</f>
        <v>0</v>
      </c>
      <c r="N43" s="101">
        <f>_xlfn.IFNA(VLOOKUP(CONCATENATE($N$5,$B43,$C43),'SC23'!$A$6:$M$242,13,FALSE),0)</f>
        <v>0</v>
      </c>
      <c r="O43" s="101">
        <f>_xlfn.IFNA(VLOOKUP(CONCATENATE($M$5,$B43,$C43),'SC23'!$A$6:$M$242,13,FALSE),0)</f>
        <v>0</v>
      </c>
      <c r="P43" s="37"/>
    </row>
    <row r="44" spans="1:16" ht="14.4">
      <c r="A44" s="353"/>
      <c r="B44" s="192" t="s">
        <v>128</v>
      </c>
      <c r="C44" s="247" t="s">
        <v>210</v>
      </c>
      <c r="D44" s="301" t="s">
        <v>462</v>
      </c>
      <c r="E44" s="44">
        <v>45170</v>
      </c>
      <c r="F44" s="43">
        <v>17</v>
      </c>
      <c r="G44" s="207">
        <f t="shared" si="3"/>
        <v>0</v>
      </c>
      <c r="H44" s="208">
        <f t="shared" si="4"/>
        <v>0</v>
      </c>
      <c r="I44" s="208">
        <f t="shared" si="5"/>
        <v>25</v>
      </c>
      <c r="J44" s="204">
        <f>_xlfn.IFNA(VLOOKUP(CONCATENATE($J$5,$B44,$C44),BEV!$A$6:$M$250,13,FALSE),0)</f>
        <v>0</v>
      </c>
      <c r="K44" s="101">
        <f>_xlfn.IFNA(VLOOKUP(CONCATENATE($K$5,$B44,$C44),MOR!$A$6:$M$243,13,FALSE),0)</f>
        <v>0</v>
      </c>
      <c r="L44" s="101">
        <f>_xlfn.IFNA(VLOOKUP(CONCATENATE($L$5,$B44,$C44),SER!$A$6:$M$242,13,FALSE),0)</f>
        <v>0</v>
      </c>
      <c r="M44" s="101">
        <f>_xlfn.IFNA(VLOOKUP(CONCATENATE($M$5,$B44,$C44),'SC23'!$A$6:$M$242,13,FALSE),0)</f>
        <v>0</v>
      </c>
      <c r="N44" s="101">
        <f>_xlfn.IFNA(VLOOKUP(CONCATENATE($N$5,$B44,$C44),'SC23'!$A$6:$M$242,13,FALSE),0)</f>
        <v>0</v>
      </c>
      <c r="O44" s="101">
        <f>_xlfn.IFNA(VLOOKUP(CONCATENATE($M$5,$B44,$C44),'SC23'!$A$6:$M$242,13,FALSE),0)</f>
        <v>0</v>
      </c>
      <c r="P44" s="37"/>
    </row>
    <row r="45" spans="1:16" ht="14.4">
      <c r="A45" s="353"/>
      <c r="B45" s="192" t="s">
        <v>377</v>
      </c>
      <c r="C45" s="192" t="s">
        <v>336</v>
      </c>
      <c r="D45" s="301" t="s">
        <v>378</v>
      </c>
      <c r="E45" s="44">
        <v>45028</v>
      </c>
      <c r="F45" s="43">
        <v>14</v>
      </c>
      <c r="G45" s="207">
        <f t="shared" si="3"/>
        <v>0</v>
      </c>
      <c r="H45" s="208">
        <f t="shared" si="4"/>
        <v>0</v>
      </c>
      <c r="I45" s="208">
        <f t="shared" si="5"/>
        <v>25</v>
      </c>
      <c r="J45" s="204">
        <f>_xlfn.IFNA(VLOOKUP(CONCATENATE($J$5,$B45,$C45),BEV!$A$6:$M$250,13,FALSE),0)</f>
        <v>0</v>
      </c>
      <c r="K45" s="101">
        <f>_xlfn.IFNA(VLOOKUP(CONCATENATE($K$5,$B45,$C45),MOR!$A$6:$M$243,13,FALSE),0)</f>
        <v>0</v>
      </c>
      <c r="L45" s="101">
        <f>_xlfn.IFNA(VLOOKUP(CONCATENATE($L$5,$B45,$C45),SER!$A$6:$M$242,13,FALSE),0)</f>
        <v>0</v>
      </c>
      <c r="M45" s="101">
        <f>_xlfn.IFNA(VLOOKUP(CONCATENATE($M$5,$B45,$C45),'SC23'!$A$6:$M$242,13,FALSE),0)</f>
        <v>0</v>
      </c>
      <c r="N45" s="101">
        <f>_xlfn.IFNA(VLOOKUP(CONCATENATE($N$5,$B45,$C45),'SC23'!$A$6:$M$242,13,FALSE),0)</f>
        <v>0</v>
      </c>
      <c r="O45" s="101">
        <f>_xlfn.IFNA(VLOOKUP(CONCATENATE($M$5,$B45,$C45),'SC23'!$A$6:$M$242,13,FALSE),0)</f>
        <v>0</v>
      </c>
      <c r="P45" s="37"/>
    </row>
    <row r="46" spans="1:16" ht="14.4">
      <c r="A46" s="353"/>
      <c r="B46" s="176" t="s">
        <v>163</v>
      </c>
      <c r="C46" s="176" t="s">
        <v>381</v>
      </c>
      <c r="D46" s="301" t="s">
        <v>382</v>
      </c>
      <c r="E46" s="44">
        <v>45028</v>
      </c>
      <c r="F46" s="180">
        <v>13</v>
      </c>
      <c r="G46" s="207">
        <f t="shared" si="3"/>
        <v>0</v>
      </c>
      <c r="H46" s="208">
        <f t="shared" si="4"/>
        <v>0</v>
      </c>
      <c r="I46" s="208">
        <f t="shared" si="5"/>
        <v>25</v>
      </c>
      <c r="J46" s="204">
        <f>_xlfn.IFNA(VLOOKUP(CONCATENATE($J$5,$B46,$C46),BEV!$A$6:$M$250,13,FALSE),0)</f>
        <v>0</v>
      </c>
      <c r="K46" s="101">
        <f>_xlfn.IFNA(VLOOKUP(CONCATENATE($K$5,$B46,$C46),MOR!$A$6:$M$243,13,FALSE),0)</f>
        <v>0</v>
      </c>
      <c r="L46" s="101">
        <f>_xlfn.IFNA(VLOOKUP(CONCATENATE($L$5,$B46,$C46),SER!$A$6:$M$242,13,FALSE),0)</f>
        <v>0</v>
      </c>
      <c r="M46" s="101">
        <f>_xlfn.IFNA(VLOOKUP(CONCATENATE($M$5,$B46,$C46),'SC23'!$A$6:$M$242,13,FALSE),0)</f>
        <v>0</v>
      </c>
      <c r="N46" s="101">
        <f>_xlfn.IFNA(VLOOKUP(CONCATENATE($N$5,$B46,$C46),'SC23'!$A$6:$M$242,13,FALSE),0)</f>
        <v>0</v>
      </c>
      <c r="O46" s="101">
        <f>_xlfn.IFNA(VLOOKUP(CONCATENATE($M$5,$B46,$C46),'SC23'!$A$6:$M$242,13,FALSE),0)</f>
        <v>0</v>
      </c>
      <c r="P46" s="37"/>
    </row>
    <row r="47" spans="1:16" ht="14.4">
      <c r="A47" s="353"/>
      <c r="B47" s="176" t="s">
        <v>213</v>
      </c>
      <c r="C47" s="176" t="s">
        <v>387</v>
      </c>
      <c r="D47" s="301" t="s">
        <v>388</v>
      </c>
      <c r="E47" s="44">
        <v>45029</v>
      </c>
      <c r="F47" s="180">
        <v>9</v>
      </c>
      <c r="G47" s="207">
        <f t="shared" si="3"/>
        <v>0</v>
      </c>
      <c r="H47" s="208">
        <f t="shared" si="4"/>
        <v>0</v>
      </c>
      <c r="I47" s="208">
        <f t="shared" si="5"/>
        <v>25</v>
      </c>
      <c r="J47" s="204">
        <f>_xlfn.IFNA(VLOOKUP(CONCATENATE($J$5,$B47,$C47),BEV!$A$6:$M$250,13,FALSE),0)</f>
        <v>0</v>
      </c>
      <c r="K47" s="101">
        <f>_xlfn.IFNA(VLOOKUP(CONCATENATE($K$5,$B47,$C47),MOR!$A$6:$M$243,13,FALSE),0)</f>
        <v>0</v>
      </c>
      <c r="L47" s="101">
        <f>_xlfn.IFNA(VLOOKUP(CONCATENATE($L$5,$B47,$C47),SER!$A$6:$M$242,13,FALSE),0)</f>
        <v>0</v>
      </c>
      <c r="M47" s="101">
        <f>_xlfn.IFNA(VLOOKUP(CONCATENATE($M$5,$B47,$C47),'SC23'!$A$6:$M$242,13,FALSE),0)</f>
        <v>0</v>
      </c>
      <c r="N47" s="101">
        <f>_xlfn.IFNA(VLOOKUP(CONCATENATE($N$5,$B47,$C47),'SC23'!$A$6:$M$242,13,FALSE),0)</f>
        <v>0</v>
      </c>
      <c r="O47" s="101">
        <f>_xlfn.IFNA(VLOOKUP(CONCATENATE($M$5,$B47,$C47),'SC23'!$A$6:$M$242,13,FALSE),0)</f>
        <v>0</v>
      </c>
      <c r="P47" s="37"/>
    </row>
    <row r="48" spans="1:16" ht="14.4">
      <c r="A48" s="353"/>
      <c r="B48" s="176" t="s">
        <v>463</v>
      </c>
      <c r="C48" s="176" t="s">
        <v>464</v>
      </c>
      <c r="D48" s="301" t="s">
        <v>465</v>
      </c>
      <c r="E48" s="44">
        <v>45033</v>
      </c>
      <c r="F48" s="180">
        <v>22</v>
      </c>
      <c r="G48" s="207">
        <f t="shared" si="3"/>
        <v>0</v>
      </c>
      <c r="H48" s="208">
        <f t="shared" si="4"/>
        <v>0</v>
      </c>
      <c r="I48" s="208">
        <f t="shared" si="5"/>
        <v>25</v>
      </c>
      <c r="J48" s="204">
        <f>_xlfn.IFNA(VLOOKUP(CONCATENATE($J$5,$B48,$C48),BEV!$A$6:$M$250,13,FALSE),0)</f>
        <v>0</v>
      </c>
      <c r="K48" s="101">
        <f>_xlfn.IFNA(VLOOKUP(CONCATENATE($K$5,$B48,$C48),MOR!$A$6:$M$243,13,FALSE),0)</f>
        <v>0</v>
      </c>
      <c r="L48" s="101">
        <f>_xlfn.IFNA(VLOOKUP(CONCATENATE($L$5,$B48,$C48),SER!$A$6:$M$242,13,FALSE),0)</f>
        <v>0</v>
      </c>
      <c r="M48" s="101">
        <f>_xlfn.IFNA(VLOOKUP(CONCATENATE($M$5,$B48,$C48),'SC23'!$A$6:$M$242,13,FALSE),0)</f>
        <v>0</v>
      </c>
      <c r="N48" s="101">
        <f>_xlfn.IFNA(VLOOKUP(CONCATENATE($N$5,$B48,$C48),'SC23'!$A$6:$M$242,13,FALSE),0)</f>
        <v>0</v>
      </c>
      <c r="O48" s="101">
        <f>_xlfn.IFNA(VLOOKUP(CONCATENATE($M$5,$B48,$C48),'SC23'!$A$6:$M$242,13,FALSE),0)</f>
        <v>0</v>
      </c>
      <c r="P48" s="37"/>
    </row>
    <row r="49" spans="1:16" ht="14.4">
      <c r="A49" s="353"/>
      <c r="B49" s="176" t="s">
        <v>122</v>
      </c>
      <c r="C49" s="176" t="s">
        <v>390</v>
      </c>
      <c r="D49" s="301" t="s">
        <v>391</v>
      </c>
      <c r="E49" s="44">
        <v>45034</v>
      </c>
      <c r="F49" s="180">
        <v>12</v>
      </c>
      <c r="G49" s="207">
        <f t="shared" si="3"/>
        <v>0</v>
      </c>
      <c r="H49" s="208">
        <f t="shared" si="4"/>
        <v>0</v>
      </c>
      <c r="I49" s="208">
        <f t="shared" si="5"/>
        <v>25</v>
      </c>
      <c r="J49" s="204">
        <f>_xlfn.IFNA(VLOOKUP(CONCATENATE($J$5,$B49,$C49),BEV!$A$6:$M$250,13,FALSE),0)</f>
        <v>0</v>
      </c>
      <c r="K49" s="101">
        <f>_xlfn.IFNA(VLOOKUP(CONCATENATE($K$5,$B49,$C49),MOR!$A$6:$M$243,13,FALSE),0)</f>
        <v>0</v>
      </c>
      <c r="L49" s="101">
        <f>_xlfn.IFNA(VLOOKUP(CONCATENATE($L$5,$B49,$C49),SER!$A$6:$M$242,13,FALSE),0)</f>
        <v>0</v>
      </c>
      <c r="M49" s="101">
        <f>_xlfn.IFNA(VLOOKUP(CONCATENATE($M$5,$B49,$C49),'SC23'!$A$6:$M$242,13,FALSE),0)</f>
        <v>0</v>
      </c>
      <c r="N49" s="101">
        <f>_xlfn.IFNA(VLOOKUP(CONCATENATE($N$5,$B49,$C49),'SC23'!$A$6:$M$242,13,FALSE),0)</f>
        <v>0</v>
      </c>
      <c r="O49" s="101">
        <f>_xlfn.IFNA(VLOOKUP(CONCATENATE($M$5,$B49,$C49),'SC23'!$A$6:$M$242,13,FALSE),0)</f>
        <v>0</v>
      </c>
      <c r="P49" s="37"/>
    </row>
    <row r="50" spans="1:16" ht="14.4">
      <c r="A50" s="353"/>
      <c r="B50" s="176" t="s">
        <v>466</v>
      </c>
      <c r="C50" s="176" t="s">
        <v>467</v>
      </c>
      <c r="D50" s="301" t="s">
        <v>382</v>
      </c>
      <c r="E50" s="44">
        <v>45040</v>
      </c>
      <c r="F50" s="180">
        <v>22</v>
      </c>
      <c r="G50" s="207">
        <f t="shared" si="3"/>
        <v>0</v>
      </c>
      <c r="H50" s="208">
        <f t="shared" si="4"/>
        <v>0</v>
      </c>
      <c r="I50" s="208">
        <f t="shared" si="5"/>
        <v>25</v>
      </c>
      <c r="J50" s="204">
        <f>_xlfn.IFNA(VLOOKUP(CONCATENATE($J$5,$B50,$C50),BEV!$A$6:$M$250,13,FALSE),0)</f>
        <v>0</v>
      </c>
      <c r="K50" s="101">
        <f>_xlfn.IFNA(VLOOKUP(CONCATENATE($K$5,$B50,$C50),MOR!$A$6:$M$243,13,FALSE),0)</f>
        <v>0</v>
      </c>
      <c r="L50" s="101">
        <f>_xlfn.IFNA(VLOOKUP(CONCATENATE($L$5,$B50,$C50),SER!$A$6:$M$242,13,FALSE),0)</f>
        <v>0</v>
      </c>
      <c r="M50" s="101">
        <f>_xlfn.IFNA(VLOOKUP(CONCATENATE($M$5,$B50,$C50),'SC23'!$A$6:$M$242,13,FALSE),0)</f>
        <v>0</v>
      </c>
      <c r="N50" s="101">
        <f>_xlfn.IFNA(VLOOKUP(CONCATENATE($N$5,$B50,$C50),'SC23'!$A$6:$M$242,13,FALSE),0)</f>
        <v>0</v>
      </c>
      <c r="O50" s="101">
        <f>_xlfn.IFNA(VLOOKUP(CONCATENATE($M$5,$B50,$C50),'SC23'!$A$6:$M$242,13,FALSE),0)</f>
        <v>0</v>
      </c>
      <c r="P50" s="37"/>
    </row>
    <row r="51" spans="1:16" ht="14.4">
      <c r="A51" s="353"/>
      <c r="B51" s="176" t="s">
        <v>445</v>
      </c>
      <c r="C51" s="176" t="s">
        <v>446</v>
      </c>
      <c r="D51" s="301" t="s">
        <v>447</v>
      </c>
      <c r="E51" s="44">
        <v>45043</v>
      </c>
      <c r="F51" s="180">
        <v>13</v>
      </c>
      <c r="G51" s="207">
        <f t="shared" si="3"/>
        <v>0</v>
      </c>
      <c r="H51" s="208">
        <f t="shared" si="4"/>
        <v>0</v>
      </c>
      <c r="I51" s="208">
        <f t="shared" si="5"/>
        <v>25</v>
      </c>
      <c r="J51" s="204">
        <f>_xlfn.IFNA(VLOOKUP(CONCATENATE($J$5,$B51,$C51),BEV!$A$6:$M$250,13,FALSE),0)</f>
        <v>0</v>
      </c>
      <c r="K51" s="101">
        <f>_xlfn.IFNA(VLOOKUP(CONCATENATE($K$5,$B51,$C51),MOR!$A$6:$M$243,13,FALSE),0)</f>
        <v>0</v>
      </c>
      <c r="L51" s="101">
        <f>_xlfn.IFNA(VLOOKUP(CONCATENATE($L$5,$B51,$C51),SER!$A$6:$M$242,13,FALSE),0)</f>
        <v>0</v>
      </c>
      <c r="M51" s="101">
        <f>_xlfn.IFNA(VLOOKUP(CONCATENATE($M$5,$B51,$C51),'SC23'!$A$6:$M$242,13,FALSE),0)</f>
        <v>0</v>
      </c>
      <c r="N51" s="101">
        <f>_xlfn.IFNA(VLOOKUP(CONCATENATE($N$5,$B51,$C51),'SC23'!$A$6:$M$242,13,FALSE),0)</f>
        <v>0</v>
      </c>
      <c r="O51" s="101">
        <f>_xlfn.IFNA(VLOOKUP(CONCATENATE($M$5,$B51,$C51),'SC23'!$A$6:$M$242,13,FALSE),0)</f>
        <v>0</v>
      </c>
      <c r="P51" s="37"/>
    </row>
    <row r="52" spans="1:16" ht="14.4">
      <c r="A52" s="353"/>
      <c r="B52" s="176" t="s">
        <v>192</v>
      </c>
      <c r="C52" s="176" t="s">
        <v>397</v>
      </c>
      <c r="D52" s="301" t="s">
        <v>398</v>
      </c>
      <c r="E52" s="44">
        <v>45047</v>
      </c>
      <c r="F52" s="180">
        <v>9</v>
      </c>
      <c r="G52" s="207">
        <f t="shared" si="3"/>
        <v>0</v>
      </c>
      <c r="H52" s="208">
        <f t="shared" si="4"/>
        <v>0</v>
      </c>
      <c r="I52" s="208">
        <f t="shared" si="5"/>
        <v>25</v>
      </c>
      <c r="J52" s="204">
        <f>_xlfn.IFNA(VLOOKUP(CONCATENATE($J$5,$B52,$C52),BEV!$A$6:$M$250,13,FALSE),0)</f>
        <v>0</v>
      </c>
      <c r="K52" s="101">
        <f>_xlfn.IFNA(VLOOKUP(CONCATENATE($K$5,$B52,$C52),MOR!$A$6:$M$243,13,FALSE),0)</f>
        <v>0</v>
      </c>
      <c r="L52" s="101">
        <f>_xlfn.IFNA(VLOOKUP(CONCATENATE($L$5,$B52,$C52),SER!$A$6:$M$242,13,FALSE),0)</f>
        <v>0</v>
      </c>
      <c r="M52" s="101">
        <f>_xlfn.IFNA(VLOOKUP(CONCATENATE($M$5,$B52,$C52),'SC23'!$A$6:$M$242,13,FALSE),0)</f>
        <v>0</v>
      </c>
      <c r="N52" s="101">
        <f>_xlfn.IFNA(VLOOKUP(CONCATENATE($N$5,$B52,$C52),'SC23'!$A$6:$M$242,13,FALSE),0)</f>
        <v>0</v>
      </c>
      <c r="O52" s="101">
        <f>_xlfn.IFNA(VLOOKUP(CONCATENATE($M$5,$B52,$C52),'SC23'!$A$6:$M$242,13,FALSE),0)</f>
        <v>0</v>
      </c>
      <c r="P52" s="37"/>
    </row>
    <row r="53" spans="1:16" ht="14.4">
      <c r="A53" s="353"/>
      <c r="B53" s="178" t="s">
        <v>213</v>
      </c>
      <c r="C53" s="176" t="s">
        <v>399</v>
      </c>
      <c r="D53" s="301" t="s">
        <v>388</v>
      </c>
      <c r="E53" s="44">
        <v>45051</v>
      </c>
      <c r="F53" s="180">
        <v>9</v>
      </c>
      <c r="G53" s="207">
        <f t="shared" si="3"/>
        <v>0</v>
      </c>
      <c r="H53" s="208">
        <f t="shared" si="4"/>
        <v>0</v>
      </c>
      <c r="I53" s="208">
        <f t="shared" si="5"/>
        <v>25</v>
      </c>
      <c r="J53" s="204">
        <f>_xlfn.IFNA(VLOOKUP(CONCATENATE($J$5,$B53,$C53),BEV!$A$6:$M$250,13,FALSE),0)</f>
        <v>0</v>
      </c>
      <c r="K53" s="101">
        <f>_xlfn.IFNA(VLOOKUP(CONCATENATE($K$5,$B53,$C53),MOR!$A$6:$M$243,13,FALSE),0)</f>
        <v>0</v>
      </c>
      <c r="L53" s="101">
        <f>_xlfn.IFNA(VLOOKUP(CONCATENATE($L$5,$B53,$C53),SER!$A$6:$M$242,13,FALSE),0)</f>
        <v>0</v>
      </c>
      <c r="M53" s="101">
        <f>_xlfn.IFNA(VLOOKUP(CONCATENATE($M$5,$B53,$C53),'SC23'!$A$6:$M$242,13,FALSE),0)</f>
        <v>0</v>
      </c>
      <c r="N53" s="101">
        <f>_xlfn.IFNA(VLOOKUP(CONCATENATE($N$5,$B53,$C53),'SC23'!$A$6:$M$242,13,FALSE),0)</f>
        <v>0</v>
      </c>
      <c r="O53" s="101">
        <f>_xlfn.IFNA(VLOOKUP(CONCATENATE($M$5,$B53,$C53),'SC23'!$A$6:$M$242,13,FALSE),0)</f>
        <v>0</v>
      </c>
      <c r="P53" s="37"/>
    </row>
    <row r="54" spans="1:16" ht="14.4">
      <c r="A54" s="353"/>
      <c r="B54" s="176" t="s">
        <v>401</v>
      </c>
      <c r="C54" s="176" t="s">
        <v>402</v>
      </c>
      <c r="D54" s="301" t="s">
        <v>209</v>
      </c>
      <c r="E54" s="44">
        <v>45071</v>
      </c>
      <c r="F54" s="180">
        <v>9</v>
      </c>
      <c r="G54" s="207">
        <f t="shared" si="3"/>
        <v>0</v>
      </c>
      <c r="H54" s="208">
        <f t="shared" si="4"/>
        <v>0</v>
      </c>
      <c r="I54" s="208">
        <f t="shared" si="5"/>
        <v>25</v>
      </c>
      <c r="J54" s="204">
        <f>_xlfn.IFNA(VLOOKUP(CONCATENATE($J$5,$B54,$C54),BEV!$A$6:$M$250,13,FALSE),0)</f>
        <v>0</v>
      </c>
      <c r="K54" s="101">
        <f>_xlfn.IFNA(VLOOKUP(CONCATENATE($K$5,$B54,$C54),MOR!$A$6:$M$243,13,FALSE),0)</f>
        <v>0</v>
      </c>
      <c r="L54" s="101">
        <f>_xlfn.IFNA(VLOOKUP(CONCATENATE($L$5,$B54,$C54),SER!$A$6:$M$242,13,FALSE),0)</f>
        <v>0</v>
      </c>
      <c r="M54" s="101">
        <f>_xlfn.IFNA(VLOOKUP(CONCATENATE($M$5,$B54,$C54),'SC23'!$A$6:$M$242,13,FALSE),0)</f>
        <v>0</v>
      </c>
      <c r="N54" s="101">
        <f>_xlfn.IFNA(VLOOKUP(CONCATENATE($N$5,$B54,$C54),'SC23'!$A$6:$M$242,13,FALSE),0)</f>
        <v>0</v>
      </c>
      <c r="O54" s="101">
        <f>_xlfn.IFNA(VLOOKUP(CONCATENATE($M$5,$B54,$C54),'SC23'!$A$6:$M$242,13,FALSE),0)</f>
        <v>0</v>
      </c>
      <c r="P54" s="37"/>
    </row>
    <row r="55" spans="1:16" ht="14.4">
      <c r="A55" s="353"/>
      <c r="B55" s="176" t="s">
        <v>410</v>
      </c>
      <c r="C55" s="176" t="s">
        <v>411</v>
      </c>
      <c r="D55" s="301" t="s">
        <v>412</v>
      </c>
      <c r="E55" s="44">
        <v>45125</v>
      </c>
      <c r="F55" s="180">
        <v>13</v>
      </c>
      <c r="G55" s="207">
        <f t="shared" si="3"/>
        <v>0</v>
      </c>
      <c r="H55" s="208">
        <f t="shared" si="4"/>
        <v>0</v>
      </c>
      <c r="I55" s="208">
        <f t="shared" si="5"/>
        <v>25</v>
      </c>
      <c r="J55" s="204">
        <f>_xlfn.IFNA(VLOOKUP(CONCATENATE($J$5,$B55,$C55),BEV!$A$6:$M$250,13,FALSE),0)</f>
        <v>0</v>
      </c>
      <c r="K55" s="101">
        <f>_xlfn.IFNA(VLOOKUP(CONCATENATE($K$5,$B55,$C55),MOR!$A$6:$M$243,13,FALSE),0)</f>
        <v>0</v>
      </c>
      <c r="L55" s="101">
        <f>_xlfn.IFNA(VLOOKUP(CONCATENATE($L$5,$B55,$C55),SER!$A$6:$M$242,13,FALSE),0)</f>
        <v>0</v>
      </c>
      <c r="M55" s="101">
        <f>_xlfn.IFNA(VLOOKUP(CONCATENATE($M$5,$B55,$C55),'SC23'!$A$6:$M$242,13,FALSE),0)</f>
        <v>0</v>
      </c>
      <c r="N55" s="101">
        <f>_xlfn.IFNA(VLOOKUP(CONCATENATE($N$5,$B55,$C55),'SC23'!$A$6:$M$242,13,FALSE),0)</f>
        <v>0</v>
      </c>
      <c r="O55" s="101">
        <f>_xlfn.IFNA(VLOOKUP(CONCATENATE($M$5,$B55,$C55),'SC23'!$A$6:$M$242,13,FALSE),0)</f>
        <v>0</v>
      </c>
      <c r="P55" s="37"/>
    </row>
    <row r="56" spans="1:16" ht="12" customHeight="1">
      <c r="A56" s="353"/>
      <c r="B56" s="176" t="s">
        <v>130</v>
      </c>
      <c r="C56" s="176" t="s">
        <v>413</v>
      </c>
      <c r="D56" s="301" t="s">
        <v>414</v>
      </c>
      <c r="E56" s="44">
        <v>45153</v>
      </c>
      <c r="F56" s="180">
        <v>16</v>
      </c>
      <c r="G56" s="207">
        <f t="shared" si="3"/>
        <v>0</v>
      </c>
      <c r="H56" s="208">
        <f t="shared" si="4"/>
        <v>0</v>
      </c>
      <c r="I56" s="208">
        <f t="shared" si="5"/>
        <v>25</v>
      </c>
      <c r="J56" s="204">
        <f>_xlfn.IFNA(VLOOKUP(CONCATENATE($J$5,$B56,$C56),BEV!$A$6:$M$250,13,FALSE),0)</f>
        <v>0</v>
      </c>
      <c r="K56" s="101">
        <f>_xlfn.IFNA(VLOOKUP(CONCATENATE($K$5,$B56,$C56),MOR!$A$6:$M$243,13,FALSE),0)</f>
        <v>0</v>
      </c>
      <c r="L56" s="101">
        <f>_xlfn.IFNA(VLOOKUP(CONCATENATE($L$5,$B56,$C56),SER!$A$6:$M$242,13,FALSE),0)</f>
        <v>0</v>
      </c>
      <c r="M56" s="101">
        <f>_xlfn.IFNA(VLOOKUP(CONCATENATE($M$5,$B56,$C56),'SC23'!$A$6:$M$242,13,FALSE),0)</f>
        <v>0</v>
      </c>
      <c r="N56" s="101">
        <f>_xlfn.IFNA(VLOOKUP(CONCATENATE($N$5,$B56,$C56),'SC23'!$A$6:$M$242,13,FALSE),0)</f>
        <v>0</v>
      </c>
      <c r="O56" s="101">
        <f>_xlfn.IFNA(VLOOKUP(CONCATENATE($M$5,$B56,$C56),'SC23'!$A$6:$M$242,13,FALSE),0)</f>
        <v>0</v>
      </c>
      <c r="P56" s="37"/>
    </row>
    <row r="57" spans="1:16">
      <c r="A57" s="353"/>
      <c r="B57" s="179"/>
      <c r="C57" s="179"/>
      <c r="D57" s="181"/>
      <c r="E57" s="44"/>
      <c r="F57" s="43"/>
      <c r="G57" s="174"/>
      <c r="H57" s="43"/>
      <c r="I57" s="43"/>
      <c r="J57" s="204"/>
      <c r="K57" s="101"/>
      <c r="L57" s="101">
        <f>_xlfn.IFNA(VLOOKUP(CONCATENATE($L$5,$B57,$C57),SER!$A$6:$M$242,13,FALSE),0)</f>
        <v>0</v>
      </c>
      <c r="M57" s="304"/>
      <c r="N57" s="304">
        <f>_xlfn.IFNA(VLOOKUP(CONCATENATE($N$5,$B57,$C57),'SC23'!$A$6:$M$242,13,FALSE),0)</f>
        <v>0</v>
      </c>
      <c r="O57" s="304"/>
      <c r="P57" s="37"/>
    </row>
    <row r="58" spans="1:16" ht="15.6">
      <c r="A58" s="353"/>
      <c r="B58" s="39" t="s">
        <v>19</v>
      </c>
      <c r="C58" s="39" t="s">
        <v>19</v>
      </c>
      <c r="D58" s="39"/>
      <c r="E58" s="40"/>
      <c r="F58" s="40"/>
      <c r="G58" s="40"/>
      <c r="H58" s="41"/>
      <c r="I58" s="40"/>
      <c r="J58" s="42"/>
      <c r="K58" s="42"/>
      <c r="L58" s="42"/>
      <c r="M58" s="42"/>
      <c r="N58" s="42"/>
      <c r="O58" s="42"/>
      <c r="P58" s="37"/>
    </row>
    <row r="59" spans="1:16">
      <c r="B59" s="16"/>
      <c r="M59" s="2"/>
      <c r="N59" s="2"/>
      <c r="O59" s="2"/>
    </row>
    <row r="60" spans="1:16">
      <c r="B60" s="4"/>
      <c r="C60" s="4"/>
      <c r="M60" s="2"/>
      <c r="N60" s="2"/>
      <c r="O60" s="2"/>
    </row>
    <row r="61" spans="1:16">
      <c r="B61" s="4"/>
      <c r="C61" s="4"/>
      <c r="M61" s="2"/>
      <c r="N61" s="2"/>
      <c r="O61" s="2"/>
    </row>
    <row r="62" spans="1:16">
      <c r="B62" s="16"/>
      <c r="M62" s="2"/>
      <c r="N62" s="2"/>
      <c r="O62" s="2"/>
    </row>
    <row r="63" spans="1:16">
      <c r="B63" s="16"/>
      <c r="M63" s="2"/>
      <c r="N63" s="2"/>
      <c r="O63" s="2"/>
    </row>
    <row r="64" spans="1:16">
      <c r="B64" s="16"/>
      <c r="M64" s="2"/>
      <c r="N64" s="2"/>
      <c r="O64" s="2"/>
    </row>
    <row r="65" spans="2:15">
      <c r="B65" s="16"/>
      <c r="M65" s="2"/>
      <c r="N65" s="2"/>
      <c r="O65" s="2"/>
    </row>
    <row r="66" spans="2:15">
      <c r="B66" s="16"/>
      <c r="M66" s="2"/>
      <c r="N66" s="2"/>
      <c r="O66" s="2"/>
    </row>
    <row r="67" spans="2:15">
      <c r="B67" s="16"/>
      <c r="M67" s="2"/>
      <c r="N67" s="2"/>
      <c r="O67" s="2"/>
    </row>
    <row r="68" spans="2:15">
      <c r="B68" s="16"/>
      <c r="M68" s="2"/>
      <c r="N68" s="2"/>
      <c r="O68" s="2"/>
    </row>
    <row r="69" spans="2:15">
      <c r="B69" s="16"/>
      <c r="M69" s="2"/>
      <c r="N69" s="2"/>
      <c r="O69" s="2"/>
    </row>
    <row r="70" spans="2:15">
      <c r="B70" s="16"/>
      <c r="M70" s="2"/>
      <c r="N70" s="2"/>
      <c r="O70" s="2"/>
    </row>
    <row r="71" spans="2:15">
      <c r="B71" s="16"/>
      <c r="M71" s="2"/>
      <c r="N71" s="2"/>
      <c r="O71" s="2"/>
    </row>
    <row r="72" spans="2:15">
      <c r="B72" s="16"/>
      <c r="M72" s="2"/>
      <c r="N72" s="2"/>
      <c r="O72" s="2"/>
    </row>
    <row r="73" spans="2:15">
      <c r="B73" s="16"/>
      <c r="M73" s="2"/>
      <c r="N73" s="2"/>
      <c r="O73" s="2"/>
    </row>
    <row r="74" spans="2:15">
      <c r="B74" s="16"/>
      <c r="M74" s="2"/>
      <c r="N74" s="2"/>
      <c r="O74" s="2"/>
    </row>
    <row r="75" spans="2:15">
      <c r="B75" s="16"/>
      <c r="M75" s="2"/>
      <c r="N75" s="2"/>
      <c r="O75" s="2"/>
    </row>
    <row r="76" spans="2:15">
      <c r="B76" s="16"/>
      <c r="M76" s="2"/>
      <c r="N76" s="2"/>
      <c r="O76" s="2"/>
    </row>
    <row r="77" spans="2:15">
      <c r="B77" s="16"/>
      <c r="M77" s="2"/>
      <c r="N77" s="2"/>
      <c r="O77" s="2"/>
    </row>
    <row r="78" spans="2:15">
      <c r="B78" s="16"/>
      <c r="M78" s="2"/>
      <c r="N78" s="2"/>
      <c r="O78" s="2"/>
    </row>
    <row r="79" spans="2:15">
      <c r="B79" s="16"/>
      <c r="M79" s="2"/>
      <c r="N79" s="2"/>
      <c r="O79" s="2"/>
    </row>
    <row r="80" spans="2:15">
      <c r="B80" s="16"/>
      <c r="M80" s="2"/>
      <c r="N80" s="2"/>
      <c r="O80" s="2"/>
    </row>
    <row r="81" spans="2:15">
      <c r="B81" s="16"/>
      <c r="M81" s="2"/>
      <c r="N81" s="2"/>
      <c r="O81" s="2"/>
    </row>
    <row r="82" spans="2:15">
      <c r="B82" s="16"/>
      <c r="M82" s="2"/>
      <c r="N82" s="2"/>
      <c r="O82" s="2"/>
    </row>
    <row r="83" spans="2:15">
      <c r="B83" s="16"/>
      <c r="M83" s="2"/>
      <c r="N83" s="2"/>
      <c r="O83" s="2"/>
    </row>
    <row r="84" spans="2:15">
      <c r="B84" s="16"/>
      <c r="M84" s="2"/>
      <c r="N84" s="2"/>
      <c r="O84" s="2"/>
    </row>
    <row r="85" spans="2:15">
      <c r="B85" s="16"/>
      <c r="M85" s="2"/>
      <c r="N85" s="2"/>
      <c r="O85" s="2"/>
    </row>
    <row r="86" spans="2:15">
      <c r="B86" s="16"/>
      <c r="M86" s="2"/>
      <c r="N86" s="2"/>
      <c r="O86" s="2"/>
    </row>
    <row r="87" spans="2:15">
      <c r="B87" s="16"/>
      <c r="M87" s="2"/>
      <c r="N87" s="2"/>
      <c r="O87" s="2"/>
    </row>
    <row r="88" spans="2:15">
      <c r="B88" s="16"/>
      <c r="M88" s="2"/>
      <c r="N88" s="2"/>
      <c r="O88" s="2"/>
    </row>
    <row r="89" spans="2:15">
      <c r="B89" s="16"/>
      <c r="M89" s="2"/>
      <c r="N89" s="2"/>
      <c r="O89" s="2"/>
    </row>
    <row r="90" spans="2:15">
      <c r="B90" s="16"/>
      <c r="M90" s="2"/>
      <c r="N90" s="2"/>
      <c r="O90" s="2"/>
    </row>
    <row r="91" spans="2:15">
      <c r="B91" s="16"/>
      <c r="M91" s="2"/>
      <c r="N91" s="2"/>
      <c r="O91" s="2"/>
    </row>
    <row r="92" spans="2:15">
      <c r="B92" s="16"/>
      <c r="M92" s="2"/>
      <c r="N92" s="2"/>
      <c r="O92" s="2"/>
    </row>
    <row r="93" spans="2:15">
      <c r="B93" s="16"/>
      <c r="M93" s="2"/>
      <c r="N93" s="2"/>
      <c r="O93" s="2"/>
    </row>
    <row r="94" spans="2:15">
      <c r="B94" s="16"/>
      <c r="M94" s="2"/>
      <c r="N94" s="2"/>
      <c r="O94" s="2"/>
    </row>
    <row r="95" spans="2:15">
      <c r="B95" s="16"/>
      <c r="M95" s="2"/>
      <c r="N95" s="2"/>
      <c r="O95" s="2"/>
    </row>
    <row r="96" spans="2:15">
      <c r="B96" s="16"/>
      <c r="M96" s="2"/>
      <c r="N96" s="2"/>
      <c r="O96" s="2"/>
    </row>
    <row r="97" spans="2:15">
      <c r="B97" s="16"/>
      <c r="M97" s="2"/>
      <c r="N97" s="2"/>
      <c r="O97" s="2"/>
    </row>
    <row r="98" spans="2:15">
      <c r="B98" s="16"/>
      <c r="M98" s="2"/>
      <c r="N98" s="2"/>
      <c r="O98" s="2"/>
    </row>
    <row r="99" spans="2:15">
      <c r="B99" s="16"/>
      <c r="M99" s="2"/>
      <c r="N99" s="2"/>
      <c r="O99" s="2"/>
    </row>
    <row r="100" spans="2:15">
      <c r="B100" s="16"/>
      <c r="M100" s="2"/>
      <c r="N100" s="2"/>
      <c r="O100" s="2"/>
    </row>
    <row r="101" spans="2:15">
      <c r="B101" s="16"/>
      <c r="M101" s="2"/>
      <c r="N101" s="2"/>
      <c r="O101" s="2"/>
    </row>
    <row r="102" spans="2:15">
      <c r="B102" s="16"/>
      <c r="M102" s="2"/>
      <c r="N102" s="2"/>
      <c r="O102" s="2"/>
    </row>
    <row r="103" spans="2:15">
      <c r="B103" s="16"/>
      <c r="M103" s="2"/>
      <c r="N103" s="2"/>
      <c r="O103" s="2"/>
    </row>
    <row r="104" spans="2:15">
      <c r="B104" s="16"/>
      <c r="M104" s="2"/>
      <c r="N104" s="2"/>
      <c r="O104" s="2"/>
    </row>
    <row r="105" spans="2:15">
      <c r="B105" s="16"/>
    </row>
  </sheetData>
  <sortState xmlns:xlrd2="http://schemas.microsoft.com/office/spreadsheetml/2017/richdata2" ref="B6:I12">
    <sortCondition ref="I6:I12"/>
  </sortState>
  <mergeCells count="29">
    <mergeCell ref="O1:O2"/>
    <mergeCell ref="O3:O4"/>
    <mergeCell ref="L1:L2"/>
    <mergeCell ref="L3:L4"/>
    <mergeCell ref="M1:M2"/>
    <mergeCell ref="M3:M4"/>
    <mergeCell ref="N1:N2"/>
    <mergeCell ref="N3:N4"/>
    <mergeCell ref="A1:A58"/>
    <mergeCell ref="G1:G2"/>
    <mergeCell ref="H1:H2"/>
    <mergeCell ref="I1:I2"/>
    <mergeCell ref="J1:J2"/>
    <mergeCell ref="G3:G4"/>
    <mergeCell ref="H3:H4"/>
    <mergeCell ref="F1:F2"/>
    <mergeCell ref="B3:B4"/>
    <mergeCell ref="B1:B2"/>
    <mergeCell ref="C1:C2"/>
    <mergeCell ref="D1:D2"/>
    <mergeCell ref="E1:E2"/>
    <mergeCell ref="I3:I4"/>
    <mergeCell ref="J3:J4"/>
    <mergeCell ref="C3:C4"/>
    <mergeCell ref="D3:D4"/>
    <mergeCell ref="E3:E4"/>
    <mergeCell ref="F3:F4"/>
    <mergeCell ref="K3:K4"/>
    <mergeCell ref="K1:K2"/>
  </mergeCells>
  <phoneticPr fontId="17" type="noConversion"/>
  <conditionalFormatting sqref="B48:B53">
    <cfRule type="duplicateValues" dxfId="19" priority="312"/>
  </conditionalFormatting>
  <conditionalFormatting sqref="B42:C47 B6:C27">
    <cfRule type="duplicateValues" dxfId="18" priority="315"/>
  </conditionalFormatting>
  <conditionalFormatting sqref="C5">
    <cfRule type="duplicateValues" dxfId="17" priority="307"/>
  </conditionalFormatting>
  <conditionalFormatting sqref="C59 C1:C4 C62:C1048576">
    <cfRule type="duplicateValues" dxfId="16" priority="308"/>
  </conditionalFormatting>
  <conditionalFormatting sqref="C59 C1:C5 C62:C1048576">
    <cfRule type="duplicateValues" dxfId="15" priority="311"/>
  </conditionalFormatting>
  <conditionalFormatting sqref="J6:O57">
    <cfRule type="cellIs" dxfId="14" priority="35"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00B0F0"/>
    <pageSetUpPr fitToPage="1"/>
  </sheetPr>
  <dimension ref="A1:O113"/>
  <sheetViews>
    <sheetView zoomScale="80" zoomScaleNormal="80" zoomScaleSheetLayoutView="90" workbookViewId="0">
      <selection activeCell="B6" sqref="B6:D6"/>
    </sheetView>
  </sheetViews>
  <sheetFormatPr defaultColWidth="14.44140625" defaultRowHeight="13.8"/>
  <cols>
    <col min="1" max="1" width="3.6640625" style="4" bestFit="1" customWidth="1"/>
    <col min="2" max="2" width="20.6640625" style="5" customWidth="1"/>
    <col min="3" max="3" width="26.5546875" style="5" bestFit="1" customWidth="1"/>
    <col min="4" max="4" width="16.6640625" style="5"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4" width="12.33203125" style="2" customWidth="1"/>
    <col min="15" max="16384" width="14.44140625" style="4"/>
  </cols>
  <sheetData>
    <row r="1" spans="1:15" s="3" customFormat="1" ht="12.75" customHeight="1">
      <c r="A1" s="370" t="s">
        <v>328</v>
      </c>
      <c r="B1" s="371" t="s">
        <v>105</v>
      </c>
      <c r="C1" s="378" t="s">
        <v>110</v>
      </c>
      <c r="D1" s="378" t="s">
        <v>193</v>
      </c>
      <c r="E1" s="373" t="s">
        <v>1</v>
      </c>
      <c r="F1" s="379" t="s">
        <v>91</v>
      </c>
      <c r="G1" s="375" t="s">
        <v>89</v>
      </c>
      <c r="H1" s="379" t="s">
        <v>3</v>
      </c>
      <c r="I1" s="388" t="s">
        <v>21</v>
      </c>
      <c r="J1" s="389" t="s">
        <v>203</v>
      </c>
      <c r="K1" s="384" t="s">
        <v>121</v>
      </c>
      <c r="L1" s="384" t="s">
        <v>120</v>
      </c>
      <c r="M1" s="381" t="s">
        <v>204</v>
      </c>
      <c r="N1" s="381" t="s">
        <v>348</v>
      </c>
      <c r="O1" s="29"/>
    </row>
    <row r="2" spans="1:15" s="3" customFormat="1" ht="12.75" customHeight="1">
      <c r="A2" s="370"/>
      <c r="B2" s="372"/>
      <c r="C2" s="377"/>
      <c r="D2" s="377"/>
      <c r="E2" s="374"/>
      <c r="F2" s="380"/>
      <c r="G2" s="376"/>
      <c r="H2" s="380"/>
      <c r="I2" s="387"/>
      <c r="J2" s="390"/>
      <c r="K2" s="385"/>
      <c r="L2" s="385"/>
      <c r="M2" s="382"/>
      <c r="N2" s="382"/>
      <c r="O2" s="29"/>
    </row>
    <row r="3" spans="1:15" s="3" customFormat="1" ht="12.75" customHeight="1">
      <c r="A3" s="370"/>
      <c r="B3" s="372" t="s">
        <v>4</v>
      </c>
      <c r="C3" s="377" t="s">
        <v>5</v>
      </c>
      <c r="D3" s="377"/>
      <c r="E3" s="374" t="s">
        <v>6</v>
      </c>
      <c r="F3" s="380" t="s">
        <v>2</v>
      </c>
      <c r="G3" s="376" t="s">
        <v>90</v>
      </c>
      <c r="H3" s="380" t="s">
        <v>7</v>
      </c>
      <c r="I3" s="387" t="s">
        <v>20</v>
      </c>
      <c r="J3" s="391">
        <v>44884</v>
      </c>
      <c r="K3" s="386">
        <v>44961</v>
      </c>
      <c r="L3" s="386">
        <v>44968</v>
      </c>
      <c r="M3" s="383">
        <v>45010</v>
      </c>
      <c r="N3" s="383">
        <v>45088</v>
      </c>
      <c r="O3" s="29"/>
    </row>
    <row r="4" spans="1:15" s="2" customFormat="1" ht="12.75" customHeight="1">
      <c r="A4" s="370"/>
      <c r="B4" s="372" t="s">
        <v>4</v>
      </c>
      <c r="C4" s="377"/>
      <c r="D4" s="377"/>
      <c r="E4" s="374"/>
      <c r="F4" s="380"/>
      <c r="G4" s="376"/>
      <c r="H4" s="380"/>
      <c r="I4" s="387"/>
      <c r="J4" s="391"/>
      <c r="K4" s="386"/>
      <c r="L4" s="386"/>
      <c r="M4" s="383"/>
      <c r="N4" s="383"/>
      <c r="O4" s="30"/>
    </row>
    <row r="5" spans="1:15" s="2" customFormat="1" ht="16.2" thickBot="1">
      <c r="A5" s="370"/>
      <c r="B5" s="202" t="s">
        <v>92</v>
      </c>
      <c r="C5" s="203" t="s">
        <v>93</v>
      </c>
      <c r="D5" s="203"/>
      <c r="E5" s="198" t="s">
        <v>6</v>
      </c>
      <c r="F5" s="199" t="s">
        <v>2</v>
      </c>
      <c r="G5" s="197" t="s">
        <v>28</v>
      </c>
      <c r="H5" s="199" t="s">
        <v>7</v>
      </c>
      <c r="I5" s="200" t="s">
        <v>8</v>
      </c>
      <c r="J5" s="99" t="s">
        <v>96</v>
      </c>
      <c r="K5" s="100" t="s">
        <v>96</v>
      </c>
      <c r="L5" s="100" t="s">
        <v>96</v>
      </c>
      <c r="M5" s="201" t="s">
        <v>96</v>
      </c>
      <c r="N5" s="201" t="s">
        <v>96</v>
      </c>
      <c r="O5" s="30"/>
    </row>
    <row r="6" spans="1:15" s="3" customFormat="1" ht="14.4">
      <c r="A6" s="370"/>
      <c r="B6" s="551" t="s">
        <v>198</v>
      </c>
      <c r="C6" s="552" t="s">
        <v>199</v>
      </c>
      <c r="D6" s="553" t="s">
        <v>386</v>
      </c>
      <c r="E6" s="531">
        <v>45044</v>
      </c>
      <c r="F6" s="554">
        <v>10</v>
      </c>
      <c r="G6" s="532">
        <f t="shared" ref="G6:G35" si="0">COUNTIF(J6:O6,"&gt;0")</f>
        <v>5</v>
      </c>
      <c r="H6" s="529">
        <f t="shared" ref="H6:H35" si="1">SUM(J6:P6)</f>
        <v>43</v>
      </c>
      <c r="I6" s="529">
        <f t="shared" ref="I6:I34" si="2">RANK(H6,$H$6:$H$50)</f>
        <v>1</v>
      </c>
      <c r="J6" s="183">
        <f>_xlfn.IFNA(VLOOKUP(CONCATENATE($J$5,$B6,$C6),BEV!$A$6:$M$250,13,FALSE),0)</f>
        <v>8</v>
      </c>
      <c r="K6" s="98">
        <f>_xlfn.IFNA(VLOOKUP(CONCATENATE($K$5,$B6,$C6),MOR!$A$6:$M$243,13,FALSE),0)</f>
        <v>7</v>
      </c>
      <c r="L6" s="98">
        <f>_xlfn.IFNA(VLOOKUP(CONCATENATE($L$5,$B6,$C6),SER!$A$6:$M$242,13,FALSE),0)</f>
        <v>7</v>
      </c>
      <c r="M6" s="98">
        <f>_xlfn.IFNA(VLOOKUP(CONCATENATE($M$5,$B6,$C6),'SC23'!$A$6:$M$153,13,FALSE),0)</f>
        <v>14</v>
      </c>
      <c r="N6" s="289">
        <f>_xlfn.IFNA(VLOOKUP(CONCATENATE($N$5,$B6,$C6),SWA!$A$6:$M$153,13,FALSE),0)</f>
        <v>7</v>
      </c>
      <c r="O6" s="290"/>
    </row>
    <row r="7" spans="1:15" s="3" customFormat="1" ht="14.4">
      <c r="A7" s="370"/>
      <c r="B7" s="536" t="s">
        <v>159</v>
      </c>
      <c r="C7" s="555" t="s">
        <v>160</v>
      </c>
      <c r="D7" s="537" t="s">
        <v>420</v>
      </c>
      <c r="E7" s="514">
        <v>45155</v>
      </c>
      <c r="F7" s="535">
        <v>13</v>
      </c>
      <c r="G7" s="556">
        <f t="shared" si="0"/>
        <v>3</v>
      </c>
      <c r="H7" s="483">
        <f t="shared" si="1"/>
        <v>23</v>
      </c>
      <c r="I7" s="529">
        <f t="shared" si="2"/>
        <v>2</v>
      </c>
      <c r="J7" s="88">
        <f>_xlfn.IFNA(VLOOKUP(CONCATENATE($J$5,$B7,$C7),BEV!$A$6:$M$250,13,FALSE),0)</f>
        <v>7</v>
      </c>
      <c r="K7" s="98">
        <f>_xlfn.IFNA(VLOOKUP(CONCATENATE($K$5,$B7,$C7),MOR!$A$6:$M$243,13,FALSE),0)</f>
        <v>6</v>
      </c>
      <c r="L7" s="98">
        <f>_xlfn.IFNA(VLOOKUP(CONCATENATE($L$5,$B7,$C7),SER!$A$6:$M$242,13,FALSE),0)</f>
        <v>0</v>
      </c>
      <c r="M7" s="98">
        <f>_xlfn.IFNA(VLOOKUP(CONCATENATE($J$5,$B7,$C7),'SC23'!$A$6:$M$153,13,FALSE),0)</f>
        <v>10</v>
      </c>
      <c r="N7" s="289">
        <f>_xlfn.IFNA(VLOOKUP(CONCATENATE($N$5,$B7,$C7),SWA!$A$6:$M$153,13,FALSE),0)</f>
        <v>0</v>
      </c>
      <c r="O7" s="290"/>
    </row>
    <row r="8" spans="1:15" s="3" customFormat="1" ht="14.4">
      <c r="A8" s="370"/>
      <c r="B8" s="537" t="s">
        <v>189</v>
      </c>
      <c r="C8" s="557" t="s">
        <v>151</v>
      </c>
      <c r="D8" s="537" t="s">
        <v>126</v>
      </c>
      <c r="E8" s="514">
        <v>45028</v>
      </c>
      <c r="F8" s="483">
        <v>10</v>
      </c>
      <c r="G8" s="556">
        <f t="shared" si="0"/>
        <v>2</v>
      </c>
      <c r="H8" s="483">
        <f t="shared" si="1"/>
        <v>10</v>
      </c>
      <c r="I8" s="529">
        <f t="shared" si="2"/>
        <v>3</v>
      </c>
      <c r="J8" s="88">
        <f>_xlfn.IFNA(VLOOKUP(CONCATENATE($J$5,$B8,$C8),BEV!$A$6:$M$250,13,FALSE),0)</f>
        <v>0</v>
      </c>
      <c r="K8" s="98">
        <f>_xlfn.IFNA(VLOOKUP(CONCATENATE($K$5,$B8,$C8),MOR!$A$6:$M$243,13,FALSE),0)</f>
        <v>6</v>
      </c>
      <c r="L8" s="98">
        <f>_xlfn.IFNA(VLOOKUP(CONCATENATE($L$5,$B8,$C8),SER!$A$6:$M$242,13,FALSE),0)</f>
        <v>0</v>
      </c>
      <c r="M8" s="98">
        <f>_xlfn.IFNA(VLOOKUP(CONCATENATE($J$5,$B8,$C8),'SC23'!$A$6:$M$153,13,FALSE),0)</f>
        <v>4</v>
      </c>
      <c r="N8" s="289">
        <f>_xlfn.IFNA(VLOOKUP(CONCATENATE($N$5,$B8,$C8),SWA!$A$6:$M$153,13,FALSE),0)</f>
        <v>0</v>
      </c>
      <c r="O8" s="290"/>
    </row>
    <row r="9" spans="1:15" s="3" customFormat="1" ht="14.4">
      <c r="A9" s="370"/>
      <c r="B9" s="536" t="s">
        <v>214</v>
      </c>
      <c r="C9" s="555" t="s">
        <v>349</v>
      </c>
      <c r="D9" s="537" t="s">
        <v>389</v>
      </c>
      <c r="E9" s="514">
        <v>45030</v>
      </c>
      <c r="F9" s="535">
        <v>10</v>
      </c>
      <c r="G9" s="556">
        <f t="shared" si="0"/>
        <v>2</v>
      </c>
      <c r="H9" s="483">
        <f t="shared" si="1"/>
        <v>7</v>
      </c>
      <c r="I9" s="529">
        <v>4</v>
      </c>
      <c r="J9" s="88">
        <f>_xlfn.IFNA(VLOOKUP(CONCATENATE($J$5,$B9,$C9),BEV!$A$6:$M$250,13,FALSE),0)</f>
        <v>0</v>
      </c>
      <c r="K9" s="98">
        <f>_xlfn.IFNA(VLOOKUP(CONCATENATE($K$5,$B9,$C9),MOR!$A$6:$M$243,13,FALSE),0)</f>
        <v>0</v>
      </c>
      <c r="L9" s="98">
        <f>_xlfn.IFNA(VLOOKUP(CONCATENATE($L$5,$B9,$C9),SER!$A$6:$M$242,13,FALSE),0)</f>
        <v>5</v>
      </c>
      <c r="M9" s="98">
        <f>_xlfn.IFNA(VLOOKUP(CONCATENATE($M$5,$B9,$C9),'SC23'!$A$6:$M$153,13,FALSE),0)</f>
        <v>2</v>
      </c>
      <c r="N9" s="289">
        <f>_xlfn.IFNA(VLOOKUP(CONCATENATE($N$5,$B9,$C9),SWA!$A$6:$M$153,13,FALSE),0)</f>
        <v>0</v>
      </c>
      <c r="O9" s="290"/>
    </row>
    <row r="10" spans="1:15" ht="14.4">
      <c r="A10" s="370"/>
      <c r="B10" s="536" t="s">
        <v>212</v>
      </c>
      <c r="C10" s="555" t="s">
        <v>350</v>
      </c>
      <c r="D10" s="537" t="s">
        <v>376</v>
      </c>
      <c r="E10" s="514">
        <v>45028</v>
      </c>
      <c r="F10" s="535">
        <v>12</v>
      </c>
      <c r="G10" s="556">
        <f t="shared" si="0"/>
        <v>2</v>
      </c>
      <c r="H10" s="483">
        <f t="shared" si="1"/>
        <v>5</v>
      </c>
      <c r="I10" s="529">
        <v>5</v>
      </c>
      <c r="J10" s="88">
        <f>_xlfn.IFNA(VLOOKUP(CONCATENATE($J$5,$B10,$C10),BEV!$A$6:$M$250,13,FALSE),0)</f>
        <v>0</v>
      </c>
      <c r="K10" s="98">
        <f>_xlfn.IFNA(VLOOKUP(CONCATENATE($K$5,$B10,$C10),MOR!$A$6:$M$243,13,FALSE),0)</f>
        <v>0</v>
      </c>
      <c r="L10" s="98">
        <f>_xlfn.IFNA(VLOOKUP(CONCATENATE($L$5,$B10,$C10),SER!$A$6:$M$242,13,FALSE),0)</f>
        <v>3</v>
      </c>
      <c r="M10" s="98">
        <f>_xlfn.IFNA(VLOOKUP(CONCATENATE($M$5,$B10,$C10),'SC23'!$A$6:$M$153,13,FALSE),0)</f>
        <v>2</v>
      </c>
      <c r="N10" s="289">
        <f>_xlfn.IFNA(VLOOKUP(CONCATENATE($N$5,$B10,$C10),SWA!$A$6:$M$153,13,FALSE),0)</f>
        <v>0</v>
      </c>
      <c r="O10" s="290"/>
    </row>
    <row r="11" spans="1:15" ht="15" thickBot="1">
      <c r="A11" s="370"/>
      <c r="B11" s="558" t="s">
        <v>292</v>
      </c>
      <c r="C11" s="559" t="s">
        <v>351</v>
      </c>
      <c r="D11" s="560" t="s">
        <v>317</v>
      </c>
      <c r="E11" s="527">
        <v>45031</v>
      </c>
      <c r="F11" s="548">
        <v>11</v>
      </c>
      <c r="G11" s="561">
        <f t="shared" si="0"/>
        <v>2</v>
      </c>
      <c r="H11" s="504">
        <f t="shared" si="1"/>
        <v>4</v>
      </c>
      <c r="I11" s="504">
        <v>6</v>
      </c>
      <c r="J11" s="88">
        <f>_xlfn.IFNA(VLOOKUP(CONCATENATE($J$5,$B11,$C11),BEV!$A$6:$M$250,13,FALSE),0)</f>
        <v>0</v>
      </c>
      <c r="K11" s="98">
        <f>_xlfn.IFNA(VLOOKUP(CONCATENATE($K$5,$B11,$C11),MOR!$A$6:$M$243,13,FALSE),0)</f>
        <v>0</v>
      </c>
      <c r="L11" s="98">
        <f>_xlfn.IFNA(VLOOKUP(CONCATENATE($L$5,$B11,$C11),SER!$A$6:$M$242,13,FALSE),0)</f>
        <v>2</v>
      </c>
      <c r="M11" s="98">
        <f>_xlfn.IFNA(VLOOKUP(CONCATENATE($M$5,$B11,$C11),'SC23'!$A$6:$M$153,13,FALSE),0)</f>
        <v>2</v>
      </c>
      <c r="N11" s="289">
        <f>_xlfn.IFNA(VLOOKUP(CONCATENATE($N$5,$B11,$C11),SWA!$A$6:$M$153,13,FALSE),0)</f>
        <v>0</v>
      </c>
      <c r="O11" s="290"/>
    </row>
    <row r="12" spans="1:15" ht="14.4">
      <c r="A12" s="370"/>
      <c r="B12" s="249" t="s">
        <v>201</v>
      </c>
      <c r="C12" s="252" t="s">
        <v>357</v>
      </c>
      <c r="D12" s="291" t="s">
        <v>386</v>
      </c>
      <c r="E12" s="193">
        <v>45028</v>
      </c>
      <c r="F12" s="194">
        <v>13</v>
      </c>
      <c r="G12" s="195">
        <f t="shared" si="0"/>
        <v>1</v>
      </c>
      <c r="H12" s="196">
        <f t="shared" si="1"/>
        <v>6</v>
      </c>
      <c r="I12" s="196">
        <f t="shared" si="2"/>
        <v>7</v>
      </c>
      <c r="J12" s="88">
        <f>_xlfn.IFNA(VLOOKUP(CONCATENATE($J$5,$B12,$C12),BEV!$A$6:$M$250,13,FALSE),0)</f>
        <v>0</v>
      </c>
      <c r="K12" s="98">
        <f>_xlfn.IFNA(VLOOKUP(CONCATENATE($K$5,$B12,$C12),MOR!$A$6:$M$243,13,FALSE),0)</f>
        <v>0</v>
      </c>
      <c r="L12" s="98">
        <f>_xlfn.IFNA(VLOOKUP(CONCATENATE($L$5,$B12,$C12),SER!$A$6:$M$242,13,FALSE),0)</f>
        <v>6</v>
      </c>
      <c r="M12" s="98">
        <f>_xlfn.IFNA(VLOOKUP(CONCATENATE($M$5,$B12,$C12),'SC23'!$A$6:$M$153,13,FALSE),0)</f>
        <v>0</v>
      </c>
      <c r="N12" s="289">
        <f>_xlfn.IFNA(VLOOKUP(CONCATENATE($N$5,$B12,$C12),SWA!$A$6:$M$153,13,FALSE),0)</f>
        <v>0</v>
      </c>
      <c r="O12" s="290"/>
    </row>
    <row r="13" spans="1:15" ht="14.4">
      <c r="A13" s="370"/>
      <c r="B13" s="244" t="s">
        <v>213</v>
      </c>
      <c r="C13" s="253" t="s">
        <v>387</v>
      </c>
      <c r="D13" s="191" t="s">
        <v>388</v>
      </c>
      <c r="E13" s="35">
        <v>45029</v>
      </c>
      <c r="F13" s="186">
        <v>9</v>
      </c>
      <c r="G13" s="182">
        <f t="shared" si="0"/>
        <v>1</v>
      </c>
      <c r="H13" s="33">
        <f t="shared" si="1"/>
        <v>2</v>
      </c>
      <c r="I13" s="196">
        <f t="shared" si="2"/>
        <v>10</v>
      </c>
      <c r="J13" s="88">
        <f>_xlfn.IFNA(VLOOKUP(CONCATENATE($J$5,$B13,$C13),BEV!$A$6:$M$250,13,FALSE),0)</f>
        <v>0</v>
      </c>
      <c r="K13" s="98">
        <f>_xlfn.IFNA(VLOOKUP(CONCATENATE($K$5,$B13,$C13),MOR!$A$6:$M$243,13,FALSE),0)</f>
        <v>0</v>
      </c>
      <c r="L13" s="98">
        <f>_xlfn.IFNA(VLOOKUP(CONCATENATE($L$5,$B13,$C13),SER!$A$6:$M$242,13,FALSE),0)</f>
        <v>0</v>
      </c>
      <c r="M13" s="98">
        <f>_xlfn.IFNA(VLOOKUP(CONCATENATE($M$5,$B13,$C13),'SC23'!$A$6:$M$153,13,FALSE),0)</f>
        <v>2</v>
      </c>
      <c r="N13" s="289">
        <f>_xlfn.IFNA(VLOOKUP(CONCATENATE($N$5,$B13,$C13),SWA!$A$6:$M$153,13,FALSE),0)</f>
        <v>0</v>
      </c>
      <c r="O13" s="290"/>
    </row>
    <row r="14" spans="1:15" ht="14.4">
      <c r="A14" s="370"/>
      <c r="B14" s="244" t="s">
        <v>192</v>
      </c>
      <c r="C14" s="253" t="s">
        <v>397</v>
      </c>
      <c r="D14" s="191" t="s">
        <v>398</v>
      </c>
      <c r="E14" s="35">
        <v>45047</v>
      </c>
      <c r="F14" s="186">
        <v>9</v>
      </c>
      <c r="G14" s="182">
        <f t="shared" si="0"/>
        <v>1</v>
      </c>
      <c r="H14" s="33">
        <f t="shared" si="1"/>
        <v>2</v>
      </c>
      <c r="I14" s="196">
        <f t="shared" si="2"/>
        <v>10</v>
      </c>
      <c r="J14" s="88">
        <f>_xlfn.IFNA(VLOOKUP(CONCATENATE($J$5,$B14,$C14),BEV!$A$6:$M$250,13,FALSE),0)</f>
        <v>0</v>
      </c>
      <c r="K14" s="98">
        <f>_xlfn.IFNA(VLOOKUP(CONCATENATE($K$5,$B14,$C14),MOR!$A$6:$M$243,13,FALSE),0)</f>
        <v>0</v>
      </c>
      <c r="L14" s="98">
        <f>_xlfn.IFNA(VLOOKUP(CONCATENATE($L$5,$B14,$C14),SER!$A$6:$M$242,13,FALSE),0)</f>
        <v>0</v>
      </c>
      <c r="M14" s="98">
        <f>_xlfn.IFNA(VLOOKUP(CONCATENATE($J$5,$B14,$C14),'SC23'!$A$6:$M$153,13,FALSE),0)</f>
        <v>2</v>
      </c>
      <c r="N14" s="289">
        <f>_xlfn.IFNA(VLOOKUP(CONCATENATE($N$5,$B14,$C14),SWA!$A$6:$M$153,13,FALSE),0)</f>
        <v>0</v>
      </c>
      <c r="O14" s="290"/>
    </row>
    <row r="15" spans="1:15" s="3" customFormat="1" ht="14.4">
      <c r="A15" s="370"/>
      <c r="B15" s="244" t="s">
        <v>128</v>
      </c>
      <c r="C15" s="253" t="s">
        <v>210</v>
      </c>
      <c r="D15" s="191" t="s">
        <v>400</v>
      </c>
      <c r="E15" s="35">
        <v>45056</v>
      </c>
      <c r="F15" s="186">
        <v>17</v>
      </c>
      <c r="G15" s="182">
        <f t="shared" si="0"/>
        <v>1</v>
      </c>
      <c r="H15" s="33">
        <f t="shared" si="1"/>
        <v>7</v>
      </c>
      <c r="I15" s="196">
        <f t="shared" si="2"/>
        <v>5</v>
      </c>
      <c r="J15" s="88">
        <f>_xlfn.IFNA(VLOOKUP(CONCATENATE($J$5,$B15,$C15),BEV!$A$6:$M$250,13,FALSE),0)</f>
        <v>7</v>
      </c>
      <c r="K15" s="98">
        <f>_xlfn.IFNA(VLOOKUP(CONCATENATE($K$5,$B15,$C15),MOR!$A$6:$M$243,13,FALSE),0)</f>
        <v>0</v>
      </c>
      <c r="L15" s="98">
        <f>_xlfn.IFNA(VLOOKUP(CONCATENATE($L$5,$B15,$C15),SER!$A$6:$M$242,13,FALSE),0)</f>
        <v>0</v>
      </c>
      <c r="M15" s="98">
        <f>_xlfn.IFNA(VLOOKUP(CONCATENATE($M$5,$B15,$C15),'SC23'!$A$6:$M$153,13,FALSE),0)</f>
        <v>0</v>
      </c>
      <c r="N15" s="289">
        <f>_xlfn.IFNA(VLOOKUP(CONCATENATE($N$5,$B15,$C15),SWA!$A$6:$M$153,13,FALSE),0)</f>
        <v>0</v>
      </c>
      <c r="O15" s="290"/>
    </row>
    <row r="16" spans="1:15" s="3" customFormat="1" ht="14.4">
      <c r="A16" s="370"/>
      <c r="B16" s="244" t="s">
        <v>158</v>
      </c>
      <c r="C16" s="253" t="s">
        <v>211</v>
      </c>
      <c r="D16" s="191" t="s">
        <v>99</v>
      </c>
      <c r="E16" s="35">
        <v>45062</v>
      </c>
      <c r="F16" s="186">
        <v>12</v>
      </c>
      <c r="G16" s="182">
        <f t="shared" si="0"/>
        <v>1</v>
      </c>
      <c r="H16" s="33">
        <f t="shared" si="1"/>
        <v>8</v>
      </c>
      <c r="I16" s="196">
        <f t="shared" si="2"/>
        <v>4</v>
      </c>
      <c r="J16" s="88">
        <f>_xlfn.IFNA(VLOOKUP(CONCATENATE($J$5,$B16,$C16),BEV!$A$6:$M$250,13,FALSE),0)</f>
        <v>0</v>
      </c>
      <c r="K16" s="98">
        <f>_xlfn.IFNA(VLOOKUP(CONCATENATE($K$5,$B16,$C16),MOR!$A$6:$M$243,13,FALSE),0)</f>
        <v>8</v>
      </c>
      <c r="L16" s="98">
        <f>_xlfn.IFNA(VLOOKUP(CONCATENATE($L$5,$B16,$C16),SER!$A$6:$M$242,13,FALSE),0)</f>
        <v>0</v>
      </c>
      <c r="M16" s="98">
        <f>_xlfn.IFNA(VLOOKUP(CONCATENATE($M$5,$B16,$C16),'SC23'!$A$6:$M$153,13,FALSE),0)</f>
        <v>0</v>
      </c>
      <c r="N16" s="289">
        <f>_xlfn.IFNA(VLOOKUP(CONCATENATE($N$5,$B16,$C16),SWA!$A$6:$M$153,13,FALSE),0)</f>
        <v>0</v>
      </c>
      <c r="O16" s="290"/>
    </row>
    <row r="17" spans="1:15" ht="14.4">
      <c r="A17" s="370"/>
      <c r="B17" s="191" t="s">
        <v>277</v>
      </c>
      <c r="C17" s="255" t="s">
        <v>408</v>
      </c>
      <c r="D17" s="191" t="s">
        <v>409</v>
      </c>
      <c r="E17" s="35">
        <v>45121</v>
      </c>
      <c r="F17" s="33">
        <v>10</v>
      </c>
      <c r="G17" s="182">
        <f t="shared" si="0"/>
        <v>1</v>
      </c>
      <c r="H17" s="33">
        <f t="shared" si="1"/>
        <v>2</v>
      </c>
      <c r="I17" s="196">
        <f t="shared" si="2"/>
        <v>10</v>
      </c>
      <c r="J17" s="88">
        <f>_xlfn.IFNA(VLOOKUP(CONCATENATE($J$5,$B17,$C17),BEV!$A$6:$M$250,13,FALSE),0)</f>
        <v>0</v>
      </c>
      <c r="K17" s="98">
        <f>_xlfn.IFNA(VLOOKUP(CONCATENATE($K$5,$B17,$C17),MOR!$A$6:$M$243,13,FALSE),0)</f>
        <v>0</v>
      </c>
      <c r="L17" s="98">
        <f>_xlfn.IFNA(VLOOKUP(CONCATENATE($L$5,$B17,$C17),SER!$A$6:$M$242,13,FALSE),0)</f>
        <v>0</v>
      </c>
      <c r="M17" s="98">
        <f>_xlfn.IFNA(VLOOKUP(CONCATENATE($J$5,$B17,$C17),'SC23'!$A$6:$M$153,13,FALSE),0)</f>
        <v>2</v>
      </c>
      <c r="N17" s="289">
        <f>_xlfn.IFNA(VLOOKUP(CONCATENATE($N$5,$B17,$C17),SWA!$A$6:$M$153,13,FALSE),0)</f>
        <v>0</v>
      </c>
      <c r="O17" s="290"/>
    </row>
    <row r="18" spans="1:15" ht="14.4">
      <c r="A18" s="370"/>
      <c r="B18" s="244" t="s">
        <v>377</v>
      </c>
      <c r="C18" s="253" t="s">
        <v>336</v>
      </c>
      <c r="D18" s="191" t="s">
        <v>378</v>
      </c>
      <c r="E18" s="35">
        <v>45028</v>
      </c>
      <c r="F18" s="186">
        <v>14</v>
      </c>
      <c r="G18" s="182">
        <f t="shared" si="0"/>
        <v>0</v>
      </c>
      <c r="H18" s="33">
        <f t="shared" si="1"/>
        <v>0</v>
      </c>
      <c r="I18" s="196">
        <f t="shared" si="2"/>
        <v>13</v>
      </c>
      <c r="J18" s="88">
        <f>_xlfn.IFNA(VLOOKUP(CONCATENATE($J$5,$B18,$C18),BEV!$A$6:$M$250,13,FALSE),0)</f>
        <v>0</v>
      </c>
      <c r="K18" s="98">
        <f>_xlfn.IFNA(VLOOKUP(CONCATENATE($K$5,$B18,$C18),MOR!$A$6:$M$243,13,FALSE),0)</f>
        <v>0</v>
      </c>
      <c r="L18" s="98">
        <f>_xlfn.IFNA(VLOOKUP(CONCATENATE($L$5,$B18,$C18),SER!$A$6:$M$242,13,FALSE),0)</f>
        <v>0</v>
      </c>
      <c r="M18" s="98">
        <f>_xlfn.IFNA(VLOOKUP(CONCATENATE($M$5,$B18,$C18),'SC23'!$A$6:$N$153,13,FALSE),0)</f>
        <v>0</v>
      </c>
      <c r="N18" s="289">
        <f>_xlfn.IFNA(VLOOKUP(CONCATENATE($N$5,$B18,$C18),SWA!$A$6:$M$153,13,FALSE),0)</f>
        <v>0</v>
      </c>
      <c r="O18" s="290"/>
    </row>
    <row r="19" spans="1:15" ht="14.4">
      <c r="A19" s="370"/>
      <c r="B19" s="244" t="s">
        <v>123</v>
      </c>
      <c r="C19" s="253" t="s">
        <v>379</v>
      </c>
      <c r="D19" s="191" t="s">
        <v>380</v>
      </c>
      <c r="E19" s="35">
        <v>45028</v>
      </c>
      <c r="F19" s="186">
        <v>13</v>
      </c>
      <c r="G19" s="182">
        <f t="shared" si="0"/>
        <v>0</v>
      </c>
      <c r="H19" s="33">
        <f t="shared" si="1"/>
        <v>0</v>
      </c>
      <c r="I19" s="196">
        <f t="shared" si="2"/>
        <v>13</v>
      </c>
      <c r="J19" s="88">
        <f>_xlfn.IFNA(VLOOKUP(CONCATENATE($J$5,$B19,$C19),BEV!$A$6:$M$250,13,FALSE),0)</f>
        <v>0</v>
      </c>
      <c r="K19" s="98">
        <f>_xlfn.IFNA(VLOOKUP(CONCATENATE($K$5,$B19,$C19),MOR!$A$6:$M$243,13,FALSE),0)</f>
        <v>0</v>
      </c>
      <c r="L19" s="98">
        <f>_xlfn.IFNA(VLOOKUP(CONCATENATE($L$5,$B19,$C19),SER!$A$6:$M$242,13,FALSE),0)</f>
        <v>0</v>
      </c>
      <c r="M19" s="98">
        <f>_xlfn.IFNA(VLOOKUP(CONCATENATE($J$5,$B19,$C19),'SC23'!$A$6:$M$153,13,FALSE),0)</f>
        <v>0</v>
      </c>
      <c r="N19" s="289">
        <f>_xlfn.IFNA(VLOOKUP(CONCATENATE($N$5,$B19,$C19),SWA!$A$6:$M$153,13,FALSE),0)</f>
        <v>0</v>
      </c>
      <c r="O19" s="282"/>
    </row>
    <row r="20" spans="1:15" ht="14.4">
      <c r="A20" s="370"/>
      <c r="B20" s="244" t="s">
        <v>163</v>
      </c>
      <c r="C20" s="253" t="s">
        <v>381</v>
      </c>
      <c r="D20" s="191" t="s">
        <v>382</v>
      </c>
      <c r="E20" s="35">
        <v>45028</v>
      </c>
      <c r="F20" s="186">
        <v>13</v>
      </c>
      <c r="G20" s="182">
        <f t="shared" si="0"/>
        <v>0</v>
      </c>
      <c r="H20" s="33">
        <f t="shared" si="1"/>
        <v>0</v>
      </c>
      <c r="I20" s="196">
        <f t="shared" si="2"/>
        <v>13</v>
      </c>
      <c r="J20" s="88">
        <f>_xlfn.IFNA(VLOOKUP(CONCATENATE($J$5,$B20,$C20),BEV!$A$6:$M$250,13,FALSE),0)</f>
        <v>0</v>
      </c>
      <c r="K20" s="98">
        <f>_xlfn.IFNA(VLOOKUP(CONCATENATE($K$5,$B20,$C20),MOR!$A$6:$M$243,13,FALSE),0)</f>
        <v>0</v>
      </c>
      <c r="L20" s="98">
        <f>_xlfn.IFNA(VLOOKUP(CONCATENATE($L$5,$B20,$C20),SER!$A$6:$M$242,13,FALSE),0)</f>
        <v>0</v>
      </c>
      <c r="M20" s="98">
        <f>_xlfn.IFNA(VLOOKUP(CONCATENATE($M$5,$B20,$C20),'SC23'!$A$6:$M$153,13,FALSE),0)</f>
        <v>0</v>
      </c>
      <c r="N20" s="289">
        <f>_xlfn.IFNA(VLOOKUP(CONCATENATE($N$5,$B20,$C20),SWA!$A$6:$M$153,13,FALSE),0)</f>
        <v>0</v>
      </c>
      <c r="O20" s="290"/>
    </row>
    <row r="21" spans="1:15" ht="14.4">
      <c r="A21" s="370"/>
      <c r="B21" s="244" t="s">
        <v>383</v>
      </c>
      <c r="C21" s="253" t="s">
        <v>384</v>
      </c>
      <c r="D21" s="191" t="s">
        <v>385</v>
      </c>
      <c r="E21" s="35">
        <v>45028</v>
      </c>
      <c r="F21" s="186">
        <v>11</v>
      </c>
      <c r="G21" s="182">
        <f t="shared" si="0"/>
        <v>0</v>
      </c>
      <c r="H21" s="33">
        <f t="shared" si="1"/>
        <v>0</v>
      </c>
      <c r="I21" s="196">
        <f t="shared" si="2"/>
        <v>13</v>
      </c>
      <c r="J21" s="88">
        <f>_xlfn.IFNA(VLOOKUP(CONCATENATE($J$5,$B21,$C21),BEV!$A$6:$M$250,13,FALSE),0)</f>
        <v>0</v>
      </c>
      <c r="K21" s="98">
        <f>_xlfn.IFNA(VLOOKUP(CONCATENATE($K$5,$B21,$C21),MOR!$A$6:$M$243,13,FALSE),0)</f>
        <v>0</v>
      </c>
      <c r="L21" s="98">
        <f>_xlfn.IFNA(VLOOKUP(CONCATENATE($L$5,$B21,$C21),SER!$A$6:$M$242,13,FALSE),0)</f>
        <v>0</v>
      </c>
      <c r="M21" s="98">
        <f>_xlfn.IFNA(VLOOKUP(CONCATENATE($M$5,$B21,$C21),'SC23'!$A$6:$N$153,13,FALSE),0)</f>
        <v>0</v>
      </c>
      <c r="N21" s="289">
        <f>_xlfn.IFNA(VLOOKUP(CONCATENATE($N$5,$B21,$C21),SWA!$A$6:$M$153,13,FALSE),0)</f>
        <v>0</v>
      </c>
      <c r="O21" s="290"/>
    </row>
    <row r="22" spans="1:15" ht="14.4">
      <c r="A22" s="370"/>
      <c r="B22" s="250" t="s">
        <v>122</v>
      </c>
      <c r="C22" s="254" t="s">
        <v>390</v>
      </c>
      <c r="D22" s="191" t="s">
        <v>391</v>
      </c>
      <c r="E22" s="35">
        <v>45034</v>
      </c>
      <c r="F22" s="186">
        <v>12</v>
      </c>
      <c r="G22" s="182">
        <f t="shared" si="0"/>
        <v>0</v>
      </c>
      <c r="H22" s="33">
        <f t="shared" si="1"/>
        <v>0</v>
      </c>
      <c r="I22" s="196">
        <f t="shared" si="2"/>
        <v>13</v>
      </c>
      <c r="J22" s="88">
        <f>_xlfn.IFNA(VLOOKUP(CONCATENATE($J$5,$B22,$C22),BEV!$A$6:$M$250,13,FALSE),0)</f>
        <v>0</v>
      </c>
      <c r="K22" s="98">
        <f>_xlfn.IFNA(VLOOKUP(CONCATENATE($K$5,$B22,$C22),MOR!$A$6:$M$243,13,FALSE),0)</f>
        <v>0</v>
      </c>
      <c r="L22" s="98">
        <f>_xlfn.IFNA(VLOOKUP(CONCATENATE($L$5,$B22,$C22),SER!$A$6:$M$242,13,FALSE),0)</f>
        <v>0</v>
      </c>
      <c r="M22" s="98">
        <f>_xlfn.IFNA(VLOOKUP(CONCATENATE($M$5,$B22,$C22),'SC23'!$A$6:$M$153,13,FALSE),0)</f>
        <v>0</v>
      </c>
      <c r="N22" s="289">
        <f>_xlfn.IFNA(VLOOKUP(CONCATENATE($N$5,$B22,$C22),SWA!$A$6:$M$153,13,FALSE),0)</f>
        <v>0</v>
      </c>
      <c r="O22" s="282"/>
    </row>
    <row r="23" spans="1:15" ht="14.4">
      <c r="A23" s="370"/>
      <c r="B23" s="244" t="s">
        <v>392</v>
      </c>
      <c r="C23" s="253" t="s">
        <v>393</v>
      </c>
      <c r="D23" s="191" t="s">
        <v>394</v>
      </c>
      <c r="E23" s="35">
        <v>45039</v>
      </c>
      <c r="F23" s="186">
        <v>13</v>
      </c>
      <c r="G23" s="182">
        <f t="shared" si="0"/>
        <v>0</v>
      </c>
      <c r="H23" s="33">
        <f t="shared" si="1"/>
        <v>0</v>
      </c>
      <c r="I23" s="196">
        <f t="shared" si="2"/>
        <v>13</v>
      </c>
      <c r="J23" s="88">
        <f>_xlfn.IFNA(VLOOKUP(CONCATENATE($J$5,$B23,$C23),BEV!$A$6:$M$250,13,FALSE),0)</f>
        <v>0</v>
      </c>
      <c r="K23" s="98">
        <f>_xlfn.IFNA(VLOOKUP(CONCATENATE($K$5,$B23,$C23),MOR!$A$6:$M$243,13,FALSE),0)</f>
        <v>0</v>
      </c>
      <c r="L23" s="98">
        <f>_xlfn.IFNA(VLOOKUP(CONCATENATE($L$5,$B23,$C23),SER!$A$6:$M$242,13,FALSE),0)</f>
        <v>0</v>
      </c>
      <c r="M23" s="98">
        <f>_xlfn.IFNA(VLOOKUP(CONCATENATE($M$5,$B23,$C23),'SC23'!$A$6:$N$153,13,FALSE),0)</f>
        <v>0</v>
      </c>
      <c r="N23" s="289">
        <f>_xlfn.IFNA(VLOOKUP(CONCATENATE($N$5,$B23,$C23),SWA!$A$6:$M$153,13,FALSE),0)</f>
        <v>0</v>
      </c>
      <c r="O23" s="282"/>
    </row>
    <row r="24" spans="1:15" s="3" customFormat="1" ht="14.4">
      <c r="A24" s="370"/>
      <c r="B24" s="244" t="s">
        <v>395</v>
      </c>
      <c r="C24" s="253" t="s">
        <v>396</v>
      </c>
      <c r="D24" s="191" t="s">
        <v>391</v>
      </c>
      <c r="E24" s="35">
        <v>45041</v>
      </c>
      <c r="F24" s="186">
        <v>10</v>
      </c>
      <c r="G24" s="182">
        <f t="shared" si="0"/>
        <v>0</v>
      </c>
      <c r="H24" s="33">
        <f t="shared" si="1"/>
        <v>0</v>
      </c>
      <c r="I24" s="196">
        <f t="shared" si="2"/>
        <v>13</v>
      </c>
      <c r="J24" s="88">
        <f>_xlfn.IFNA(VLOOKUP(CONCATENATE($J$5,$B24,$C24),BEV!$A$6:$M$250,13,FALSE),0)</f>
        <v>0</v>
      </c>
      <c r="K24" s="98">
        <f>_xlfn.IFNA(VLOOKUP(CONCATENATE($K$5,$B24,$C24),MOR!$A$6:$M$243,13,FALSE),0)</f>
        <v>0</v>
      </c>
      <c r="L24" s="98">
        <f>_xlfn.IFNA(VLOOKUP(CONCATENATE($L$5,$B24,$C24),SER!$A$6:$M$242,13,FALSE),0)</f>
        <v>0</v>
      </c>
      <c r="M24" s="98">
        <f>_xlfn.IFNA(VLOOKUP(CONCATENATE($M$5,$B24,$C24),'SC23'!$A$6:$M$153,13,FALSE),0)</f>
        <v>0</v>
      </c>
      <c r="N24" s="289">
        <f>_xlfn.IFNA(VLOOKUP(CONCATENATE($N$5,$B24,$C24),SWA!$A$6:$M$153,13,FALSE),0)</f>
        <v>0</v>
      </c>
      <c r="O24" s="290"/>
    </row>
    <row r="25" spans="1:15" ht="14.4">
      <c r="A25" s="370"/>
      <c r="B25" s="244" t="s">
        <v>213</v>
      </c>
      <c r="C25" s="253" t="s">
        <v>399</v>
      </c>
      <c r="D25" s="191" t="s">
        <v>388</v>
      </c>
      <c r="E25" s="35">
        <v>45051</v>
      </c>
      <c r="F25" s="186">
        <v>9</v>
      </c>
      <c r="G25" s="182">
        <f t="shared" si="0"/>
        <v>0</v>
      </c>
      <c r="H25" s="33">
        <f t="shared" si="1"/>
        <v>0</v>
      </c>
      <c r="I25" s="196">
        <f t="shared" si="2"/>
        <v>13</v>
      </c>
      <c r="J25" s="88">
        <f>_xlfn.IFNA(VLOOKUP(CONCATENATE($J$5,$B25,$C25),BEV!$A$6:$M$250,13,FALSE),0)</f>
        <v>0</v>
      </c>
      <c r="K25" s="98">
        <f>_xlfn.IFNA(VLOOKUP(CONCATENATE($K$5,$B25,$C25),MOR!$A$6:$M$243,13,FALSE),0)</f>
        <v>0</v>
      </c>
      <c r="L25" s="98">
        <f>_xlfn.IFNA(VLOOKUP(CONCATENATE($L$5,$B25,$C25),SER!$A$6:$M$242,13,FALSE),0)</f>
        <v>0</v>
      </c>
      <c r="M25" s="98">
        <f>_xlfn.IFNA(VLOOKUP(CONCATENATE($J$5,$B25,$C25),'SC23'!$A$6:$M$153,13,FALSE),0)</f>
        <v>0</v>
      </c>
      <c r="N25" s="289">
        <f>_xlfn.IFNA(VLOOKUP(CONCATENATE($N$5,$B25,$C25),SWA!$A$6:$M$153,13,FALSE),0)</f>
        <v>0</v>
      </c>
      <c r="O25" s="290"/>
    </row>
    <row r="26" spans="1:15" ht="14.4">
      <c r="A26" s="370"/>
      <c r="B26" s="244" t="s">
        <v>401</v>
      </c>
      <c r="C26" s="253" t="s">
        <v>468</v>
      </c>
      <c r="D26" s="191" t="s">
        <v>209</v>
      </c>
      <c r="E26" s="35">
        <v>45071</v>
      </c>
      <c r="F26" s="186">
        <v>9</v>
      </c>
      <c r="G26" s="182">
        <f t="shared" si="0"/>
        <v>0</v>
      </c>
      <c r="H26" s="33">
        <f t="shared" si="1"/>
        <v>0</v>
      </c>
      <c r="I26" s="196">
        <f t="shared" si="2"/>
        <v>13</v>
      </c>
      <c r="J26" s="88">
        <f>_xlfn.IFNA(VLOOKUP(CONCATENATE($J$5,$B26,$C26),BEV!$A$6:$M$250,13,FALSE),0)</f>
        <v>0</v>
      </c>
      <c r="K26" s="98">
        <f>_xlfn.IFNA(VLOOKUP(CONCATENATE($K$5,$B26,$C26),MOR!$A$6:$M$243,13,FALSE),0)</f>
        <v>0</v>
      </c>
      <c r="L26" s="98">
        <f>_xlfn.IFNA(VLOOKUP(CONCATENATE($L$5,$B26,$C26),SER!$A$6:$M$242,13,FALSE),0)</f>
        <v>0</v>
      </c>
      <c r="M26" s="98">
        <f>_xlfn.IFNA(VLOOKUP(CONCATENATE($J$5,$B26,$C26),'SC23'!$A$6:$M$153,13,FALSE),0)</f>
        <v>0</v>
      </c>
      <c r="N26" s="289">
        <f>_xlfn.IFNA(VLOOKUP(CONCATENATE($N$5,$B26,$C26),SWA!$A$6:$M$153,13,FALSE),0)</f>
        <v>0</v>
      </c>
      <c r="O26" s="290"/>
    </row>
    <row r="27" spans="1:15" ht="14.4">
      <c r="A27" s="370"/>
      <c r="B27" s="244" t="s">
        <v>403</v>
      </c>
      <c r="C27" s="253" t="s">
        <v>404</v>
      </c>
      <c r="D27" s="191" t="s">
        <v>405</v>
      </c>
      <c r="E27" s="35">
        <v>45121</v>
      </c>
      <c r="F27" s="186">
        <v>11</v>
      </c>
      <c r="G27" s="182">
        <f t="shared" si="0"/>
        <v>0</v>
      </c>
      <c r="H27" s="33">
        <f t="shared" si="1"/>
        <v>0</v>
      </c>
      <c r="I27" s="196">
        <f t="shared" si="2"/>
        <v>13</v>
      </c>
      <c r="J27" s="88"/>
      <c r="K27" s="98">
        <f>_xlfn.IFNA(VLOOKUP(CONCATENATE($K$5,$B27,$C27),MOR!$A$6:$M$243,13,FALSE),0)</f>
        <v>0</v>
      </c>
      <c r="L27" s="98">
        <f>_xlfn.IFNA(VLOOKUP(CONCATENATE($L$5,$B27,$C27),SER!$A$6:$M$242,13,FALSE),0)</f>
        <v>0</v>
      </c>
      <c r="M27" s="98">
        <f>_xlfn.IFNA(VLOOKUP(CONCATENATE($J$5,$B27,$C27),'SC23'!$A$6:$M$153,13,FALSE),0)</f>
        <v>0</v>
      </c>
      <c r="N27" s="289">
        <f>_xlfn.IFNA(VLOOKUP(CONCATENATE($N$5,$B27,$C27),SWA!$A$6:$M$153,13,FALSE),0)</f>
        <v>0</v>
      </c>
      <c r="O27" s="290"/>
    </row>
    <row r="28" spans="1:15" ht="14.4">
      <c r="A28" s="370"/>
      <c r="B28" s="244" t="s">
        <v>123</v>
      </c>
      <c r="C28" s="253" t="s">
        <v>406</v>
      </c>
      <c r="D28" s="191" t="s">
        <v>407</v>
      </c>
      <c r="E28" s="35">
        <v>45121</v>
      </c>
      <c r="F28" s="186">
        <v>13</v>
      </c>
      <c r="G28" s="182">
        <f t="shared" si="0"/>
        <v>0</v>
      </c>
      <c r="H28" s="33">
        <f t="shared" si="1"/>
        <v>0</v>
      </c>
      <c r="I28" s="196">
        <f t="shared" si="2"/>
        <v>13</v>
      </c>
      <c r="J28" s="88"/>
      <c r="K28" s="98">
        <f>_xlfn.IFNA(VLOOKUP(CONCATENATE($K$5,$B28,$C28),MOR!$A$6:$M$243,13,FALSE),0)</f>
        <v>0</v>
      </c>
      <c r="L28" s="98">
        <f>_xlfn.IFNA(VLOOKUP(CONCATENATE($L$5,$B28,$C28),SER!$A$6:$M$242,13,FALSE),0)</f>
        <v>0</v>
      </c>
      <c r="M28" s="98">
        <f>_xlfn.IFNA(VLOOKUP(CONCATENATE($J$5,$B28,$C28),'SC23'!$A$6:$M$153,13,FALSE),0)</f>
        <v>0</v>
      </c>
      <c r="N28" s="289">
        <f>_xlfn.IFNA(VLOOKUP(CONCATENATE($N$5,$B28,$C28),SWA!$A$6:$M$153,13,FALSE),0)</f>
        <v>0</v>
      </c>
      <c r="O28" s="290"/>
    </row>
    <row r="29" spans="1:15" ht="14.4">
      <c r="A29" s="370"/>
      <c r="B29" s="251" t="s">
        <v>410</v>
      </c>
      <c r="C29" s="256" t="s">
        <v>411</v>
      </c>
      <c r="D29" s="191" t="s">
        <v>412</v>
      </c>
      <c r="E29" s="35">
        <v>45125</v>
      </c>
      <c r="F29" s="33">
        <v>13</v>
      </c>
      <c r="G29" s="182">
        <f t="shared" si="0"/>
        <v>0</v>
      </c>
      <c r="H29" s="33">
        <f t="shared" si="1"/>
        <v>0</v>
      </c>
      <c r="I29" s="196">
        <f t="shared" si="2"/>
        <v>13</v>
      </c>
      <c r="J29" s="88">
        <f>_xlfn.IFNA(VLOOKUP(CONCATENATE($J$5,$B29,$C29),BEV!$A$6:$M$250,13,FALSE),0)</f>
        <v>0</v>
      </c>
      <c r="K29" s="98">
        <f>_xlfn.IFNA(VLOOKUP(CONCATENATE($K$5,$B29,$C29),MOR!$A$6:$M$243,13,FALSE),0)</f>
        <v>0</v>
      </c>
      <c r="L29" s="98">
        <f>_xlfn.IFNA(VLOOKUP(CONCATENATE($L$5,$B29,$C29),SER!$A$6:$M$242,13,FALSE),0)</f>
        <v>0</v>
      </c>
      <c r="M29" s="98">
        <f>_xlfn.IFNA(VLOOKUP(CONCATENATE($J$5,$B29,$C29),'SC23'!$A$6:$M$153,13,FALSE),0)</f>
        <v>0</v>
      </c>
      <c r="N29" s="289">
        <f>_xlfn.IFNA(VLOOKUP(CONCATENATE($N$5,$B29,$C29),SWA!$A$6:$M$153,13,FALSE),0)</f>
        <v>0</v>
      </c>
      <c r="O29" s="282"/>
    </row>
    <row r="30" spans="1:15" ht="14.4">
      <c r="A30" s="370"/>
      <c r="B30" s="251" t="s">
        <v>130</v>
      </c>
      <c r="C30" s="256" t="s">
        <v>413</v>
      </c>
      <c r="D30" s="191" t="s">
        <v>414</v>
      </c>
      <c r="E30" s="35">
        <v>45153</v>
      </c>
      <c r="F30" s="33">
        <v>16</v>
      </c>
      <c r="G30" s="182">
        <f t="shared" si="0"/>
        <v>0</v>
      </c>
      <c r="H30" s="33">
        <f t="shared" si="1"/>
        <v>0</v>
      </c>
      <c r="I30" s="196">
        <f t="shared" si="2"/>
        <v>13</v>
      </c>
      <c r="J30" s="88"/>
      <c r="K30" s="98">
        <f>_xlfn.IFNA(VLOOKUP(CONCATENATE($K$5,$B30,$C30),MOR!$A$6:$M$243,13,FALSE),0)</f>
        <v>0</v>
      </c>
      <c r="L30" s="98">
        <f>_xlfn.IFNA(VLOOKUP(CONCATENATE($L$5,$B30,$C30),SER!$A$6:$M$242,13,FALSE),0)</f>
        <v>0</v>
      </c>
      <c r="M30" s="98">
        <f>_xlfn.IFNA(VLOOKUP(CONCATENATE($J$5,$B30,$C30),'SC23'!$A$6:$M$153,13,FALSE),0)</f>
        <v>0</v>
      </c>
      <c r="N30" s="289">
        <f>_xlfn.IFNA(VLOOKUP(CONCATENATE($N$5,$B30,$C30),SWA!$A$6:$M$153,13,FALSE),0)</f>
        <v>0</v>
      </c>
      <c r="O30" s="282"/>
    </row>
    <row r="31" spans="1:15" ht="14.4">
      <c r="A31" s="370"/>
      <c r="B31" s="251" t="s">
        <v>189</v>
      </c>
      <c r="C31" s="256" t="s">
        <v>529</v>
      </c>
      <c r="D31" s="191" t="s">
        <v>126</v>
      </c>
      <c r="E31" s="35">
        <v>45034</v>
      </c>
      <c r="F31" s="33">
        <v>10</v>
      </c>
      <c r="G31" s="182">
        <f t="shared" si="0"/>
        <v>0</v>
      </c>
      <c r="H31" s="33">
        <f t="shared" si="1"/>
        <v>0</v>
      </c>
      <c r="I31" s="196">
        <f t="shared" si="2"/>
        <v>13</v>
      </c>
      <c r="J31" s="88">
        <f>_xlfn.IFNA(VLOOKUP(CONCATENATE($J$5,$B31,$C31),BEV!$A$6:$M$250,13,FALSE),0)</f>
        <v>0</v>
      </c>
      <c r="K31" s="98">
        <f>_xlfn.IFNA(VLOOKUP(CONCATENATE($K$5,$B31,$C31),MOR!$A$6:$M$243,13,FALSE),0)</f>
        <v>0</v>
      </c>
      <c r="L31" s="98">
        <f>_xlfn.IFNA(VLOOKUP(CONCATENATE($L$5,$B31,$C31),SER!$A$6:$M$242,13,FALSE),0)</f>
        <v>0</v>
      </c>
      <c r="M31" s="34">
        <f>_xlfn.IFNA(VLOOKUP(CONCATENATE($J$5,$B31,$C31),'SC23'!$A$6:$M$153,13,FALSE),0)</f>
        <v>0</v>
      </c>
      <c r="N31" s="289">
        <f>_xlfn.IFNA(VLOOKUP(CONCATENATE($N$5,$B31,$C31),SWA!$A$6:$M$153,13,FALSE),0)</f>
        <v>0</v>
      </c>
      <c r="O31" s="282"/>
    </row>
    <row r="32" spans="1:15" ht="14.4">
      <c r="A32" s="370"/>
      <c r="B32" s="191" t="s">
        <v>415</v>
      </c>
      <c r="C32" s="255" t="s">
        <v>416</v>
      </c>
      <c r="D32" s="191" t="s">
        <v>417</v>
      </c>
      <c r="E32" s="35">
        <v>45121</v>
      </c>
      <c r="F32" s="33">
        <v>16</v>
      </c>
      <c r="G32" s="182">
        <f t="shared" si="0"/>
        <v>0</v>
      </c>
      <c r="H32" s="33">
        <f t="shared" si="1"/>
        <v>0</v>
      </c>
      <c r="I32" s="196">
        <f t="shared" si="2"/>
        <v>13</v>
      </c>
      <c r="J32" s="88">
        <f>_xlfn.IFNA(VLOOKUP(CONCATENATE($J$5,$B32,$C32),BEV!$A$6:$M$250,13,FALSE),0)</f>
        <v>0</v>
      </c>
      <c r="K32" s="98">
        <f>_xlfn.IFNA(VLOOKUP(CONCATENATE($K$5,$B32,$C32),MOR!$A$6:$M$243,13,FALSE),0)</f>
        <v>0</v>
      </c>
      <c r="L32" s="98">
        <f>_xlfn.IFNA(VLOOKUP(CONCATENATE($L$5,$B32,$C32),SER!$A$6:$M$242,13,FALSE),0)</f>
        <v>0</v>
      </c>
      <c r="M32" s="34">
        <f>_xlfn.IFNA(VLOOKUP(CONCATENATE($J$5,$B32,$C32),'SC23'!$A$6:$M$153,13,FALSE),0)</f>
        <v>0</v>
      </c>
      <c r="N32" s="289">
        <f>_xlfn.IFNA(VLOOKUP(CONCATENATE($N$5,$B32,$C32),SWA!$A$6:$M$153,13,FALSE),0)</f>
        <v>0</v>
      </c>
      <c r="O32" s="282"/>
    </row>
    <row r="33" spans="1:15" ht="14.4">
      <c r="A33" s="370"/>
      <c r="B33" s="191" t="s">
        <v>162</v>
      </c>
      <c r="C33" s="255" t="s">
        <v>359</v>
      </c>
      <c r="D33" s="191" t="s">
        <v>407</v>
      </c>
      <c r="E33" s="35">
        <v>45121</v>
      </c>
      <c r="F33" s="33">
        <v>11</v>
      </c>
      <c r="G33" s="182">
        <f t="shared" si="0"/>
        <v>0</v>
      </c>
      <c r="H33" s="33">
        <f t="shared" si="1"/>
        <v>0</v>
      </c>
      <c r="I33" s="196">
        <f t="shared" si="2"/>
        <v>13</v>
      </c>
      <c r="J33" s="88">
        <f>_xlfn.IFNA(VLOOKUP(CONCATENATE($J$5,$B33,$C33),BEV!$A$6:$M$250,13,FALSE),0)</f>
        <v>0</v>
      </c>
      <c r="K33" s="98">
        <f>_xlfn.IFNA(VLOOKUP(CONCATENATE($K$5,$B33,$C33),MOR!$A$6:$M$243,13,FALSE),0)</f>
        <v>0</v>
      </c>
      <c r="L33" s="98">
        <f>_xlfn.IFNA(VLOOKUP(CONCATENATE($L$5,$B33,$C33),SER!$A$6:$M$242,13,FALSE),0)</f>
        <v>0</v>
      </c>
      <c r="M33" s="34">
        <f>_xlfn.IFNA(VLOOKUP(CONCATENATE($M$5,$B33,$C33),'SC23'!$A$6:$M$153,13,FALSE),0)</f>
        <v>0</v>
      </c>
      <c r="N33" s="289">
        <f>_xlfn.IFNA(VLOOKUP(CONCATENATE($N$5,$B33,$C33),SWA!$A$6:$M$153,13,FALSE),0)</f>
        <v>0</v>
      </c>
      <c r="O33" s="282"/>
    </row>
    <row r="34" spans="1:15" ht="14.4">
      <c r="A34" s="370"/>
      <c r="B34" s="244" t="s">
        <v>260</v>
      </c>
      <c r="C34" s="253" t="s">
        <v>418</v>
      </c>
      <c r="D34" s="191" t="s">
        <v>419</v>
      </c>
      <c r="E34" s="35">
        <v>45131</v>
      </c>
      <c r="F34" s="186">
        <v>11</v>
      </c>
      <c r="G34" s="182">
        <f t="shared" si="0"/>
        <v>0</v>
      </c>
      <c r="H34" s="33">
        <f t="shared" si="1"/>
        <v>0</v>
      </c>
      <c r="I34" s="196">
        <f t="shared" si="2"/>
        <v>13</v>
      </c>
      <c r="J34" s="88">
        <f>_xlfn.IFNA(VLOOKUP(CONCATENATE($J$5,$B34,$C34),BEV!$A$6:$M$250,13,FALSE),0)</f>
        <v>0</v>
      </c>
      <c r="K34" s="98">
        <f>_xlfn.IFNA(VLOOKUP(CONCATENATE($K$5,$B34,$C34),MOR!$A$6:$M$243,13,FALSE),0)</f>
        <v>0</v>
      </c>
      <c r="L34" s="98">
        <f>_xlfn.IFNA(VLOOKUP(CONCATENATE($L$5,$B34,$C34),SER!$A$6:$M$242,13,FALSE),0)</f>
        <v>0</v>
      </c>
      <c r="M34" s="34">
        <f>_xlfn.IFNA(VLOOKUP(CONCATENATE($M$5,$B34,$C34),'SC23'!$A$6:$M$153,13,FALSE),0)</f>
        <v>0</v>
      </c>
      <c r="N34" s="289">
        <f>_xlfn.IFNA(VLOOKUP(CONCATENATE($N$5,$B34,$C34),SWA!$A$6:$M$153,13,FALSE),0)</f>
        <v>0</v>
      </c>
      <c r="O34" s="282"/>
    </row>
    <row r="35" spans="1:15" ht="14.4">
      <c r="A35" s="370"/>
      <c r="B35" s="184"/>
      <c r="C35" s="244" t="s">
        <v>19</v>
      </c>
      <c r="D35" s="185"/>
      <c r="E35" s="35"/>
      <c r="F35" s="186"/>
      <c r="G35" s="182">
        <f t="shared" si="0"/>
        <v>0</v>
      </c>
      <c r="H35" s="33">
        <f t="shared" si="1"/>
        <v>0</v>
      </c>
      <c r="I35" s="196"/>
      <c r="J35" s="88">
        <f>_xlfn.IFNA(VLOOKUP(CONCATENATE($J$5,$B35,$C35),BEV!$A$6:$M$250,13,FALSE),0)</f>
        <v>0</v>
      </c>
      <c r="K35" s="98">
        <f>_xlfn.IFNA(VLOOKUP(CONCATENATE($K$5,$B35,$C35),MOR!$A$6:$M$243,13,FALSE),0)</f>
        <v>0</v>
      </c>
      <c r="L35" s="98">
        <f>_xlfn.IFNA(VLOOKUP(CONCATENATE($L$5,$B35,$C35),SER!$A$6:$M$242,13,FALSE),0)</f>
        <v>0</v>
      </c>
      <c r="M35" s="34">
        <f>_xlfn.IFNA(VLOOKUP(CONCATENATE($M$5,$B35,$C35),'SC23'!$A$6:$M$153,13,FALSE),0)</f>
        <v>0</v>
      </c>
      <c r="N35" s="289">
        <f>_xlfn.IFNA(VLOOKUP(CONCATENATE($N$5,$B35,$C35),SWA!$A$6:$M$153,13,FALSE),0)</f>
        <v>0</v>
      </c>
      <c r="O35" s="282"/>
    </row>
    <row r="36" spans="1:15" ht="14.4">
      <c r="A36" s="370"/>
      <c r="B36" s="184"/>
      <c r="C36" s="244" t="s">
        <v>19</v>
      </c>
      <c r="D36" s="185"/>
      <c r="E36" s="35"/>
      <c r="F36" s="186"/>
      <c r="G36" s="182">
        <f t="shared" ref="G36:G39" si="3">COUNTIF(J36:O36,"&gt;0")</f>
        <v>0</v>
      </c>
      <c r="H36" s="33">
        <f t="shared" ref="H36:H39" si="4">SUM(J36:P36)</f>
        <v>0</v>
      </c>
      <c r="I36" s="196"/>
      <c r="J36" s="88">
        <f>_xlfn.IFNA(VLOOKUP(CONCATENATE($J$5,$B36,$C36),BEV!$A$6:$M$250,13,FALSE),0)</f>
        <v>0</v>
      </c>
      <c r="K36" s="98">
        <f>_xlfn.IFNA(VLOOKUP(CONCATENATE($K$5,$B36,$C36),MOR!$A$6:$M$243,13,FALSE),0)</f>
        <v>0</v>
      </c>
      <c r="L36" s="98">
        <f>_xlfn.IFNA(VLOOKUP(CONCATENATE($L$5,$B36,$C36),SER!$A$6:$M$242,13,FALSE),0)</f>
        <v>0</v>
      </c>
      <c r="M36" s="34">
        <f>_xlfn.IFNA(VLOOKUP(CONCATENATE($M$5,$B36,$C36),'SC23'!$A$6:$M$153,13,FALSE),0)</f>
        <v>0</v>
      </c>
      <c r="N36" s="289">
        <f>_xlfn.IFNA(VLOOKUP(CONCATENATE($N$5,$B36,$C36),SWA!$A$6:$M$153,13,FALSE),0)</f>
        <v>0</v>
      </c>
      <c r="O36" s="282"/>
    </row>
    <row r="37" spans="1:15" ht="14.4">
      <c r="A37" s="370"/>
      <c r="B37" s="184"/>
      <c r="C37" s="184"/>
      <c r="D37" s="185"/>
      <c r="E37" s="35"/>
      <c r="F37" s="186"/>
      <c r="G37" s="182">
        <f t="shared" si="3"/>
        <v>0</v>
      </c>
      <c r="H37" s="33">
        <f t="shared" si="4"/>
        <v>0</v>
      </c>
      <c r="I37" s="196"/>
      <c r="J37" s="88">
        <f>_xlfn.IFNA(VLOOKUP(CONCATENATE($J$5,$B37,$C37),BEV!$A$6:$M$250,13,FALSE),0)</f>
        <v>0</v>
      </c>
      <c r="K37" s="98">
        <f>_xlfn.IFNA(VLOOKUP(CONCATENATE($K$5,$B37,$C37),MOR!$A$6:$M$243,13,FALSE),0)</f>
        <v>0</v>
      </c>
      <c r="L37" s="98">
        <f>_xlfn.IFNA(VLOOKUP(CONCATENATE($L$5,$B37,$C37),SER!$A$6:$M$242,13,FALSE),0)</f>
        <v>0</v>
      </c>
      <c r="M37" s="34">
        <f>_xlfn.IFNA(VLOOKUP(CONCATENATE($M$5,$B37,$C37),'SC23'!$A$6:$M$153,13,FALSE),0)</f>
        <v>0</v>
      </c>
      <c r="N37" s="289">
        <f>_xlfn.IFNA(VLOOKUP(CONCATENATE($N$5,$B37,$C37),SWA!$A$6:$M$153,13,FALSE),0)</f>
        <v>0</v>
      </c>
      <c r="O37" s="282"/>
    </row>
    <row r="38" spans="1:15" ht="14.4">
      <c r="A38" s="370"/>
      <c r="B38" s="184"/>
      <c r="C38" s="184"/>
      <c r="D38" s="185"/>
      <c r="E38" s="35"/>
      <c r="F38" s="186"/>
      <c r="G38" s="182">
        <f t="shared" si="3"/>
        <v>0</v>
      </c>
      <c r="H38" s="33">
        <f t="shared" si="4"/>
        <v>0</v>
      </c>
      <c r="I38" s="196"/>
      <c r="J38" s="88">
        <f>_xlfn.IFNA(VLOOKUP(CONCATENATE($J$5,$B38,$C38),BEV!$A$6:$M$250,13,FALSE),0)</f>
        <v>0</v>
      </c>
      <c r="K38" s="98">
        <f>_xlfn.IFNA(VLOOKUP(CONCATENATE($K$5,$B38,$C38),MOR!$A$6:$M$243,13,FALSE),0)</f>
        <v>0</v>
      </c>
      <c r="L38" s="98">
        <f>_xlfn.IFNA(VLOOKUP(CONCATENATE($L$5,$B38,$C38),SER!$A$6:$M$242,13,FALSE),0)</f>
        <v>0</v>
      </c>
      <c r="M38" s="34">
        <f>_xlfn.IFNA(VLOOKUP(CONCATENATE($M$5,$B38,$C38),'SC23'!$A$6:$M$153,13,FALSE),0)</f>
        <v>0</v>
      </c>
      <c r="N38" s="289">
        <f>_xlfn.IFNA(VLOOKUP(CONCATENATE($N$5,$B38,$C38),SWA!$A$6:$M$153,13,FALSE),0)</f>
        <v>0</v>
      </c>
      <c r="O38" s="282"/>
    </row>
    <row r="39" spans="1:15" ht="14.4">
      <c r="A39" s="370"/>
      <c r="B39" s="184"/>
      <c r="C39" s="184"/>
      <c r="D39" s="185"/>
      <c r="E39" s="35"/>
      <c r="F39" s="186"/>
      <c r="G39" s="182">
        <f t="shared" si="3"/>
        <v>0</v>
      </c>
      <c r="H39" s="33">
        <f t="shared" si="4"/>
        <v>0</v>
      </c>
      <c r="I39" s="33"/>
      <c r="J39" s="88">
        <f>_xlfn.IFNA(VLOOKUP(CONCATENATE($J$5,$B39,$C39),BEV!$A$6:$M$250,13,FALSE),0)</f>
        <v>0</v>
      </c>
      <c r="K39" s="98">
        <f>_xlfn.IFNA(VLOOKUP(CONCATENATE($K$5,$B39,$C39),MOR!$A$6:$M$243,13,FALSE),0)</f>
        <v>0</v>
      </c>
      <c r="L39" s="98">
        <f>_xlfn.IFNA(VLOOKUP(CONCATENATE($L$5,$B39,$C39),SER!$A$6:$M$242,13,FALSE),0)</f>
        <v>0</v>
      </c>
      <c r="M39" s="34">
        <f>_xlfn.IFNA(VLOOKUP(CONCATENATE($M$5,$B39,$C39),'SC23'!$A$6:$M$153,13,FALSE),0)</f>
        <v>0</v>
      </c>
      <c r="N39" s="289">
        <f>_xlfn.IFNA(VLOOKUP(CONCATENATE($N$5,$B39,$C39),SWA!$A$6:$M$153,13,FALSE),0)</f>
        <v>0</v>
      </c>
      <c r="O39" s="282"/>
    </row>
    <row r="40" spans="1:15" ht="14.4">
      <c r="A40" s="370"/>
      <c r="B40" s="184"/>
      <c r="C40" s="184"/>
      <c r="D40" s="185"/>
      <c r="E40" s="35"/>
      <c r="F40" s="186"/>
      <c r="G40" s="182">
        <f t="shared" ref="G40:G48" si="5">COUNTIF(J40:O40,"&gt;0")</f>
        <v>0</v>
      </c>
      <c r="H40" s="33">
        <f t="shared" ref="H40:H48" si="6">SUM(J40:P40)</f>
        <v>0</v>
      </c>
      <c r="I40" s="33"/>
      <c r="J40" s="88">
        <f>_xlfn.IFNA(VLOOKUP(CONCATENATE($J$5,$B40,$C40),BEV!$A$6:$M$250,13,FALSE),0)</f>
        <v>0</v>
      </c>
      <c r="K40" s="98">
        <f>_xlfn.IFNA(VLOOKUP(CONCATENATE($K$5,$B40,$C40),MOR!$A$6:$M$243,13,FALSE),0)</f>
        <v>0</v>
      </c>
      <c r="L40" s="98">
        <f>_xlfn.IFNA(VLOOKUP(CONCATENATE($L$5,$B40,$C40),SER!$A$6:$M$242,13,FALSE),0)</f>
        <v>0</v>
      </c>
      <c r="M40" s="34">
        <f>_xlfn.IFNA(VLOOKUP(CONCATENATE($M$5,$B40,$C40),'SC23'!$A$6:$M$153,13,FALSE),0)</f>
        <v>0</v>
      </c>
      <c r="N40" s="289">
        <f>_xlfn.IFNA(VLOOKUP(CONCATENATE($N$5,$B40,$C40),SWA!$A$6:$M$153,13,FALSE),0)</f>
        <v>0</v>
      </c>
      <c r="O40" s="282"/>
    </row>
    <row r="41" spans="1:15" ht="14.4">
      <c r="A41" s="370"/>
      <c r="B41" s="184"/>
      <c r="C41" s="184"/>
      <c r="D41" s="185"/>
      <c r="E41" s="35"/>
      <c r="F41" s="186"/>
      <c r="G41" s="182">
        <f t="shared" si="5"/>
        <v>0</v>
      </c>
      <c r="H41" s="33">
        <f t="shared" si="6"/>
        <v>0</v>
      </c>
      <c r="I41" s="33"/>
      <c r="J41" s="88">
        <f>_xlfn.IFNA(VLOOKUP(CONCATENATE($J$5,$B41,$C41),BEV!$A$6:$M$250,13,FALSE),0)</f>
        <v>0</v>
      </c>
      <c r="K41" s="98">
        <f>_xlfn.IFNA(VLOOKUP(CONCATENATE($K$5,$B41,$C41),MOR!$A$6:$M$243,13,FALSE),0)</f>
        <v>0</v>
      </c>
      <c r="L41" s="98">
        <f>_xlfn.IFNA(VLOOKUP(CONCATENATE($L$5,$B41,$C41),SER!$A$6:$M$242,13,FALSE),0)</f>
        <v>0</v>
      </c>
      <c r="M41" s="34">
        <f>_xlfn.IFNA(VLOOKUP(CONCATENATE($M$5,$B41,$C41),'SC23'!$A$6:$M$153,13,FALSE),0)</f>
        <v>0</v>
      </c>
      <c r="N41" s="289">
        <f>_xlfn.IFNA(VLOOKUP(CONCATENATE($N$5,$B41,$C41),SWA!$A$6:$M$153,13,FALSE),0)</f>
        <v>0</v>
      </c>
      <c r="O41" s="282"/>
    </row>
    <row r="42" spans="1:15" ht="14.4">
      <c r="A42" s="370"/>
      <c r="B42" s="184"/>
      <c r="C42" s="184"/>
      <c r="D42" s="185"/>
      <c r="E42" s="35"/>
      <c r="F42" s="186"/>
      <c r="G42" s="182">
        <f t="shared" si="5"/>
        <v>0</v>
      </c>
      <c r="H42" s="33">
        <f t="shared" si="6"/>
        <v>0</v>
      </c>
      <c r="I42" s="33"/>
      <c r="J42" s="88">
        <f>_xlfn.IFNA(VLOOKUP(CONCATENATE($J$5,$B42,$C42),BEV!$A$6:$M$250,13,FALSE),0)</f>
        <v>0</v>
      </c>
      <c r="K42" s="98">
        <f>_xlfn.IFNA(VLOOKUP(CONCATENATE($K$5,$B42,$C42),MOR!$A$6:$M$243,13,FALSE),0)</f>
        <v>0</v>
      </c>
      <c r="L42" s="98">
        <f>_xlfn.IFNA(VLOOKUP(CONCATENATE($L$5,$B42,$C42),SER!$A$6:$M$242,13,FALSE),0)</f>
        <v>0</v>
      </c>
      <c r="M42" s="34">
        <f>_xlfn.IFNA(VLOOKUP(CONCATENATE($M$5,$B42,$C42),'SC23'!$A$6:$M$153,13,FALSE),0)</f>
        <v>0</v>
      </c>
      <c r="N42" s="289">
        <f>_xlfn.IFNA(VLOOKUP(CONCATENATE($N$5,$B42,$C42),SWA!$A$6:$M$153,13,FALSE),0)</f>
        <v>0</v>
      </c>
      <c r="O42" s="282"/>
    </row>
    <row r="43" spans="1:15" ht="14.4">
      <c r="A43" s="370"/>
      <c r="B43" s="184"/>
      <c r="C43" s="184"/>
      <c r="D43" s="185"/>
      <c r="E43" s="35"/>
      <c r="F43" s="186"/>
      <c r="G43" s="182">
        <f t="shared" si="5"/>
        <v>0</v>
      </c>
      <c r="H43" s="33">
        <f t="shared" si="6"/>
        <v>0</v>
      </c>
      <c r="I43" s="33"/>
      <c r="J43" s="88">
        <f>_xlfn.IFNA(VLOOKUP(CONCATENATE($J$5,$B43,$C43),BEV!$A$6:$M$250,13,FALSE),0)</f>
        <v>0</v>
      </c>
      <c r="K43" s="98">
        <f>_xlfn.IFNA(VLOOKUP(CONCATENATE($K$5,$B43,$C43),MOR!$A$6:$M$243,13,FALSE),0)</f>
        <v>0</v>
      </c>
      <c r="L43" s="98">
        <f>_xlfn.IFNA(VLOOKUP(CONCATENATE($L$5,$B43,$C43),SER!$A$6:$M$242,13,FALSE),0)</f>
        <v>0</v>
      </c>
      <c r="M43" s="34">
        <f>_xlfn.IFNA(VLOOKUP(CONCATENATE($M$5,$B43,$C43),'SC23'!$A$6:$M$153,13,FALSE),0)</f>
        <v>0</v>
      </c>
      <c r="N43" s="289">
        <f>_xlfn.IFNA(VLOOKUP(CONCATENATE($N$5,$B43,$C43),SWA!$A$6:$M$153,13,FALSE),0)</f>
        <v>0</v>
      </c>
      <c r="O43" s="282"/>
    </row>
    <row r="44" spans="1:15" ht="14.4">
      <c r="A44" s="370"/>
      <c r="B44" s="184"/>
      <c r="C44" s="184"/>
      <c r="D44" s="185"/>
      <c r="E44" s="35"/>
      <c r="F44" s="186"/>
      <c r="G44" s="182">
        <f t="shared" si="5"/>
        <v>0</v>
      </c>
      <c r="H44" s="33">
        <f t="shared" si="6"/>
        <v>0</v>
      </c>
      <c r="I44" s="33"/>
      <c r="J44" s="88">
        <f>_xlfn.IFNA(VLOOKUP(CONCATENATE($J$5,$B44,$C44),BEV!$A$6:$M$250,13,FALSE),0)</f>
        <v>0</v>
      </c>
      <c r="K44" s="98">
        <f>_xlfn.IFNA(VLOOKUP(CONCATENATE($K$5,$B44,$C44),MOR!$A$6:$M$243,13,FALSE),0)</f>
        <v>0</v>
      </c>
      <c r="L44" s="98">
        <f>_xlfn.IFNA(VLOOKUP(CONCATENATE($L$5,$B44,$C44),SER!$A$6:$M$242,13,FALSE),0)</f>
        <v>0</v>
      </c>
      <c r="M44" s="34">
        <f>_xlfn.IFNA(VLOOKUP(CONCATENATE($M$5,$B44,$C44),'SC23'!$A$6:$M$153,13,FALSE),0)</f>
        <v>0</v>
      </c>
      <c r="N44" s="289">
        <f>_xlfn.IFNA(VLOOKUP(CONCATENATE($N$5,$B44,$C44),SWA!$A$6:$M$153,13,FALSE),0)</f>
        <v>0</v>
      </c>
      <c r="O44" s="282"/>
    </row>
    <row r="45" spans="1:15" ht="14.4">
      <c r="A45" s="370"/>
      <c r="B45" s="184"/>
      <c r="C45" s="184"/>
      <c r="D45" s="185"/>
      <c r="E45" s="35"/>
      <c r="F45" s="186"/>
      <c r="G45" s="182">
        <f t="shared" si="5"/>
        <v>0</v>
      </c>
      <c r="H45" s="33">
        <f t="shared" si="6"/>
        <v>0</v>
      </c>
      <c r="I45" s="33"/>
      <c r="J45" s="88">
        <f>_xlfn.IFNA(VLOOKUP(CONCATENATE($J$5,$B45,$C45),BEV!$A$6:$M$250,13,FALSE),0)</f>
        <v>0</v>
      </c>
      <c r="K45" s="98">
        <f>_xlfn.IFNA(VLOOKUP(CONCATENATE($K$5,$B45,$C45),MOR!$A$6:$M$243,13,FALSE),0)</f>
        <v>0</v>
      </c>
      <c r="L45" s="98">
        <f>_xlfn.IFNA(VLOOKUP(CONCATENATE($L$5,$B45,$C45),SER!$A$6:$M$242,13,FALSE),0)</f>
        <v>0</v>
      </c>
      <c r="M45" s="34">
        <f>_xlfn.IFNA(VLOOKUP(CONCATENATE($M$5,$B45,$C45),'SC23'!$A$6:$M$153,13,FALSE),0)</f>
        <v>0</v>
      </c>
      <c r="N45" s="289">
        <f>_xlfn.IFNA(VLOOKUP(CONCATENATE($N$5,$B45,$C45),SWA!$A$6:$M$153,13,FALSE),0)</f>
        <v>0</v>
      </c>
      <c r="O45" s="282"/>
    </row>
    <row r="46" spans="1:15" ht="14.4">
      <c r="A46" s="370"/>
      <c r="B46" s="187"/>
      <c r="C46" s="188"/>
      <c r="D46" s="189"/>
      <c r="E46" s="35"/>
      <c r="F46" s="186"/>
      <c r="G46" s="182">
        <f t="shared" si="5"/>
        <v>0</v>
      </c>
      <c r="H46" s="33">
        <f t="shared" si="6"/>
        <v>0</v>
      </c>
      <c r="I46" s="33"/>
      <c r="J46" s="88">
        <f>_xlfn.IFNA(VLOOKUP(CONCATENATE($J$5,$B46,$C46),BEV!$A$6:$M$250,13,FALSE),0)</f>
        <v>0</v>
      </c>
      <c r="K46" s="183">
        <f>_xlfn.IFNA(VLOOKUP(CONCATENATE($K$5,$B46,$C46),MOR!$A$6:$M$243,13,FALSE),0)</f>
        <v>0</v>
      </c>
      <c r="L46" s="98">
        <f>_xlfn.IFNA(VLOOKUP(CONCATENATE($L$5,$B46,$C46),SER!$A$6:$M$242,13,FALSE),0)</f>
        <v>0</v>
      </c>
      <c r="M46" s="34">
        <f>_xlfn.IFNA(VLOOKUP(CONCATENATE($J$5,$B46,$C46),'SC23'!$A$6:$M$153,13,FALSE),0)</f>
        <v>0</v>
      </c>
      <c r="N46" s="289">
        <f>_xlfn.IFNA(VLOOKUP(CONCATENATE($N$5,$B46,$C46),SWA!$A$6:$M$153,13,FALSE),0)</f>
        <v>0</v>
      </c>
      <c r="O46" s="282"/>
    </row>
    <row r="47" spans="1:15" ht="14.4">
      <c r="A47" s="370"/>
      <c r="B47" s="190"/>
      <c r="C47" s="190"/>
      <c r="D47" s="191"/>
      <c r="E47" s="35"/>
      <c r="F47" s="33"/>
      <c r="G47" s="182">
        <f t="shared" si="5"/>
        <v>0</v>
      </c>
      <c r="H47" s="33">
        <f t="shared" si="6"/>
        <v>0</v>
      </c>
      <c r="I47" s="33"/>
      <c r="J47" s="88"/>
      <c r="K47" s="183"/>
      <c r="L47" s="98">
        <f>_xlfn.IFNA(VLOOKUP(CONCATENATE($L$5,$B47,$C47),SER!$A$6:$M$242,13,FALSE),0)</f>
        <v>0</v>
      </c>
      <c r="M47" s="34">
        <f>_xlfn.IFNA(VLOOKUP(CONCATENATE($J$5,$B47,$C47),'SC23'!$A$6:$M$153,13,FALSE),0)</f>
        <v>0</v>
      </c>
      <c r="N47" s="289">
        <f>_xlfn.IFNA(VLOOKUP(CONCATENATE($N$5,$B47,$C47),SWA!$A$6:$M$153,13,FALSE),0)</f>
        <v>0</v>
      </c>
      <c r="O47" s="282"/>
    </row>
    <row r="48" spans="1:15" ht="14.4">
      <c r="A48" s="370"/>
      <c r="B48" s="190"/>
      <c r="C48" s="190"/>
      <c r="D48" s="191"/>
      <c r="E48" s="35"/>
      <c r="F48" s="33"/>
      <c r="G48" s="182">
        <f t="shared" si="5"/>
        <v>0</v>
      </c>
      <c r="H48" s="33">
        <f t="shared" si="6"/>
        <v>0</v>
      </c>
      <c r="I48" s="33"/>
      <c r="J48" s="88"/>
      <c r="K48" s="88"/>
      <c r="L48" s="98">
        <f>_xlfn.IFNA(VLOOKUP(CONCATENATE($L$5,$B48,$C48),SER!$A$6:$M$242,13,FALSE),0)</f>
        <v>0</v>
      </c>
      <c r="M48" s="34">
        <f>_xlfn.IFNA(VLOOKUP(CONCATENATE($J$5,$B48,$C48),'SC23'!$A$6:$M$153,13,FALSE),0)</f>
        <v>0</v>
      </c>
      <c r="N48" s="289">
        <f>_xlfn.IFNA(VLOOKUP(CONCATENATE($N$5,$B48,$C48),SWA!$A$6:$M$153,13,FALSE),0)</f>
        <v>0</v>
      </c>
      <c r="O48" s="282"/>
    </row>
    <row r="49" spans="1:15">
      <c r="A49" s="370"/>
      <c r="B49" s="31"/>
      <c r="C49" s="31"/>
      <c r="D49" s="31"/>
      <c r="E49" s="31"/>
      <c r="F49" s="31"/>
      <c r="G49" s="31"/>
      <c r="H49" s="32"/>
      <c r="I49" s="31"/>
      <c r="J49" s="31"/>
      <c r="K49" s="31"/>
      <c r="L49" s="31"/>
      <c r="M49" s="31"/>
      <c r="N49" s="31"/>
      <c r="O49" s="29"/>
    </row>
    <row r="50" spans="1:15">
      <c r="B50" s="16"/>
    </row>
    <row r="51" spans="1:15">
      <c r="B51" s="16"/>
    </row>
    <row r="52" spans="1:15">
      <c r="B52" s="16"/>
    </row>
    <row r="53" spans="1:15">
      <c r="B53" s="16"/>
    </row>
    <row r="54" spans="1:15">
      <c r="B54" s="16"/>
    </row>
    <row r="55" spans="1:15">
      <c r="B55" s="16"/>
    </row>
    <row r="56" spans="1:15">
      <c r="B56" s="16"/>
    </row>
    <row r="57" spans="1:15">
      <c r="B57" s="16"/>
    </row>
    <row r="58" spans="1:15">
      <c r="B58" s="16"/>
    </row>
    <row r="59" spans="1:15">
      <c r="B59" s="16"/>
    </row>
    <row r="60" spans="1:15">
      <c r="B60" s="16"/>
    </row>
    <row r="61" spans="1:15">
      <c r="B61" s="16"/>
    </row>
    <row r="62" spans="1:15">
      <c r="B62" s="16"/>
    </row>
    <row r="63" spans="1:15">
      <c r="B63" s="16"/>
    </row>
    <row r="64" spans="1:15">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row r="96" spans="2:2">
      <c r="B96" s="16"/>
    </row>
    <row r="97" spans="2:2">
      <c r="B97" s="16"/>
    </row>
    <row r="98" spans="2:2">
      <c r="B98" s="16"/>
    </row>
    <row r="99" spans="2:2">
      <c r="B99" s="16"/>
    </row>
    <row r="100" spans="2:2">
      <c r="B100" s="16"/>
    </row>
    <row r="101" spans="2:2">
      <c r="B101" s="16"/>
    </row>
    <row r="102" spans="2:2">
      <c r="B102" s="1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16"/>
    </row>
  </sheetData>
  <sortState xmlns:xlrd2="http://schemas.microsoft.com/office/spreadsheetml/2017/richdata2" ref="B6:I11">
    <sortCondition descending="1" ref="H6:H11"/>
  </sortState>
  <mergeCells count="27">
    <mergeCell ref="H3:H4"/>
    <mergeCell ref="H1:H2"/>
    <mergeCell ref="I3:I4"/>
    <mergeCell ref="I1:I2"/>
    <mergeCell ref="K1:K2"/>
    <mergeCell ref="K3:K4"/>
    <mergeCell ref="J1:J2"/>
    <mergeCell ref="J3:J4"/>
    <mergeCell ref="N1:N2"/>
    <mergeCell ref="N3:N4"/>
    <mergeCell ref="M3:M4"/>
    <mergeCell ref="M1:M2"/>
    <mergeCell ref="L1:L2"/>
    <mergeCell ref="L3:L4"/>
    <mergeCell ref="A1:A49"/>
    <mergeCell ref="B1:B2"/>
    <mergeCell ref="B3:B4"/>
    <mergeCell ref="E1:E2"/>
    <mergeCell ref="G1:G2"/>
    <mergeCell ref="G3:G4"/>
    <mergeCell ref="E3:E4"/>
    <mergeCell ref="D3:D4"/>
    <mergeCell ref="C3:C4"/>
    <mergeCell ref="C1:C2"/>
    <mergeCell ref="D1:D2"/>
    <mergeCell ref="F1:F2"/>
    <mergeCell ref="F3:F4"/>
  </mergeCells>
  <phoneticPr fontId="17" type="noConversion"/>
  <conditionalFormatting sqref="B43">
    <cfRule type="duplicateValues" dxfId="13" priority="3"/>
  </conditionalFormatting>
  <conditionalFormatting sqref="B44:B45">
    <cfRule type="duplicateValues" dxfId="12" priority="270"/>
  </conditionalFormatting>
  <conditionalFormatting sqref="B6:C34 B37:C37 B35:B36">
    <cfRule type="duplicateValues" dxfId="11" priority="318"/>
  </conditionalFormatting>
  <conditionalFormatting sqref="C50:C1048576 C1:C5">
    <cfRule type="duplicateValues" dxfId="10" priority="316"/>
  </conditionalFormatting>
  <conditionalFormatting sqref="J6:N48">
    <cfRule type="cellIs" dxfId="9" priority="1" operator="lessThan">
      <formula>1</formula>
    </cfRule>
  </conditionalFormatting>
  <pageMargins left="0.25" right="0.25" top="0.75" bottom="0.75" header="0.3" footer="0.3"/>
  <pageSetup paperSize="8" fitToHeight="0"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1"/>
  </sheetPr>
  <dimension ref="A1:C29"/>
  <sheetViews>
    <sheetView topLeftCell="A7" workbookViewId="0">
      <selection activeCell="B19" sqref="B19"/>
    </sheetView>
  </sheetViews>
  <sheetFormatPr defaultColWidth="9.109375" defaultRowHeight="13.8"/>
  <cols>
    <col min="1" max="3" width="36.109375" style="18" customWidth="1"/>
    <col min="4" max="16384" width="9.109375" style="18"/>
  </cols>
  <sheetData>
    <row r="1" spans="1:3" ht="135" customHeight="1">
      <c r="A1" s="393" t="s">
        <v>80</v>
      </c>
      <c r="B1" s="393"/>
      <c r="C1" s="28"/>
    </row>
    <row r="3" spans="1:3">
      <c r="A3" s="392" t="s">
        <v>79</v>
      </c>
      <c r="B3" s="392"/>
      <c r="C3" s="392"/>
    </row>
    <row r="4" spans="1:3">
      <c r="A4" s="27" t="s">
        <v>78</v>
      </c>
      <c r="B4" s="27" t="s">
        <v>77</v>
      </c>
      <c r="C4" s="27" t="s">
        <v>76</v>
      </c>
    </row>
    <row r="5" spans="1:3">
      <c r="A5" s="26" t="s">
        <v>75</v>
      </c>
      <c r="B5" s="25" t="s">
        <v>74</v>
      </c>
      <c r="C5" s="25" t="s">
        <v>73</v>
      </c>
    </row>
    <row r="6" spans="1:3">
      <c r="A6" s="20"/>
      <c r="B6" s="19"/>
      <c r="C6" s="19"/>
    </row>
    <row r="7" spans="1:3">
      <c r="A7" s="24" t="s">
        <v>72</v>
      </c>
      <c r="B7" s="23" t="s">
        <v>71</v>
      </c>
      <c r="C7" s="23" t="s">
        <v>70</v>
      </c>
    </row>
    <row r="8" spans="1:3">
      <c r="A8" s="22" t="s">
        <v>84</v>
      </c>
      <c r="B8" s="21" t="s">
        <v>69</v>
      </c>
      <c r="C8" s="21" t="s">
        <v>68</v>
      </c>
    </row>
    <row r="9" spans="1:3">
      <c r="A9" s="22" t="s">
        <v>67</v>
      </c>
      <c r="B9" s="21" t="s">
        <v>66</v>
      </c>
      <c r="C9" s="21" t="s">
        <v>65</v>
      </c>
    </row>
    <row r="10" spans="1:3">
      <c r="A10" s="22" t="s">
        <v>86</v>
      </c>
      <c r="B10" s="21" t="s">
        <v>83</v>
      </c>
      <c r="C10" s="21" t="s">
        <v>64</v>
      </c>
    </row>
    <row r="11" spans="1:3">
      <c r="A11" s="22" t="s">
        <v>63</v>
      </c>
      <c r="B11" s="21" t="s">
        <v>29</v>
      </c>
      <c r="C11" s="21" t="s">
        <v>62</v>
      </c>
    </row>
    <row r="12" spans="1:3">
      <c r="A12" s="22" t="s">
        <v>61</v>
      </c>
      <c r="B12" s="21" t="s">
        <v>30</v>
      </c>
      <c r="C12" s="21" t="s">
        <v>60</v>
      </c>
    </row>
    <row r="13" spans="1:3">
      <c r="A13" s="22" t="s">
        <v>59</v>
      </c>
      <c r="B13" s="21" t="s">
        <v>58</v>
      </c>
      <c r="C13" s="21" t="s">
        <v>57</v>
      </c>
    </row>
    <row r="14" spans="1:3">
      <c r="A14" s="22" t="s">
        <v>56</v>
      </c>
      <c r="B14" s="21" t="s">
        <v>55</v>
      </c>
      <c r="C14" s="21" t="s">
        <v>101</v>
      </c>
    </row>
    <row r="15" spans="1:3">
      <c r="A15" s="22" t="s">
        <v>81</v>
      </c>
      <c r="B15" s="21" t="s">
        <v>82</v>
      </c>
      <c r="C15" s="21" t="s">
        <v>88</v>
      </c>
    </row>
    <row r="16" spans="1:3">
      <c r="A16" s="22" t="s">
        <v>54</v>
      </c>
      <c r="B16" s="21" t="s">
        <v>53</v>
      </c>
      <c r="C16" s="21" t="s">
        <v>52</v>
      </c>
    </row>
    <row r="17" spans="1:3">
      <c r="A17" s="22" t="s">
        <v>51</v>
      </c>
      <c r="B17" s="21" t="s">
        <v>50</v>
      </c>
      <c r="C17" s="21" t="s">
        <v>49</v>
      </c>
    </row>
    <row r="18" spans="1:3">
      <c r="A18" s="22" t="s">
        <v>48</v>
      </c>
      <c r="B18" s="21" t="s">
        <v>85</v>
      </c>
      <c r="C18" s="21" t="s">
        <v>47</v>
      </c>
    </row>
    <row r="19" spans="1:3">
      <c r="A19" s="22" t="s">
        <v>97</v>
      </c>
      <c r="B19" s="21" t="s">
        <v>99</v>
      </c>
      <c r="C19" s="21" t="s">
        <v>46</v>
      </c>
    </row>
    <row r="20" spans="1:3">
      <c r="A20" s="22" t="s">
        <v>45</v>
      </c>
      <c r="B20" s="21" t="s">
        <v>44</v>
      </c>
      <c r="C20" s="21" t="s">
        <v>43</v>
      </c>
    </row>
    <row r="21" spans="1:3">
      <c r="A21" s="22" t="s">
        <v>42</v>
      </c>
      <c r="B21" s="21" t="s">
        <v>95</v>
      </c>
      <c r="C21" s="21" t="s">
        <v>41</v>
      </c>
    </row>
    <row r="22" spans="1:3">
      <c r="A22" s="22" t="s">
        <v>87</v>
      </c>
      <c r="B22" s="21" t="s">
        <v>98</v>
      </c>
      <c r="C22" s="21" t="s">
        <v>40</v>
      </c>
    </row>
    <row r="23" spans="1:3">
      <c r="A23" s="22" t="s">
        <v>39</v>
      </c>
      <c r="B23" s="21" t="s">
        <v>38</v>
      </c>
      <c r="C23" s="21" t="s">
        <v>37</v>
      </c>
    </row>
    <row r="24" spans="1:3">
      <c r="A24" s="22" t="s">
        <v>36</v>
      </c>
      <c r="B24" s="21"/>
      <c r="C24" s="21" t="s">
        <v>35</v>
      </c>
    </row>
    <row r="25" spans="1:3">
      <c r="A25" s="22" t="s">
        <v>34</v>
      </c>
      <c r="B25" s="21"/>
      <c r="C25" s="21" t="s">
        <v>33</v>
      </c>
    </row>
    <row r="26" spans="1:3">
      <c r="B26" s="21"/>
      <c r="C26" s="21" t="s">
        <v>32</v>
      </c>
    </row>
    <row r="27" spans="1:3">
      <c r="A27" s="22"/>
      <c r="B27" s="21"/>
      <c r="C27" s="21" t="s">
        <v>31</v>
      </c>
    </row>
    <row r="28" spans="1:3">
      <c r="A28" s="22"/>
      <c r="B28" s="21"/>
      <c r="C28" s="21" t="s">
        <v>100</v>
      </c>
    </row>
    <row r="29" spans="1:3">
      <c r="A29" s="20"/>
      <c r="B29" s="19"/>
      <c r="C29" s="19"/>
    </row>
  </sheetData>
  <mergeCells count="2">
    <mergeCell ref="A3:C3"/>
    <mergeCell ref="A1:B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M102"/>
  <sheetViews>
    <sheetView zoomScale="80" zoomScaleNormal="80" workbookViewId="0">
      <selection activeCell="C9" sqref="C9"/>
    </sheetView>
  </sheetViews>
  <sheetFormatPr defaultColWidth="9.109375" defaultRowHeight="13.2"/>
  <cols>
    <col min="1" max="1" width="48.44140625" style="9" bestFit="1" customWidth="1"/>
    <col min="2" max="2" width="6.6640625" style="1" bestFit="1" customWidth="1"/>
    <col min="3" max="3" width="20.33203125" style="9" bestFit="1" customWidth="1"/>
    <col min="4" max="4" width="27.109375" style="92" bestFit="1" customWidth="1"/>
    <col min="5" max="5" width="8.6640625" style="1" bestFit="1" customWidth="1"/>
    <col min="6" max="6" width="13.109375" style="9" bestFit="1" customWidth="1"/>
    <col min="7" max="7" width="10" style="1" customWidth="1"/>
    <col min="8" max="9" width="8" style="1" bestFit="1" customWidth="1"/>
    <col min="10" max="10" width="12.88671875" style="1" bestFit="1" customWidth="1"/>
    <col min="11" max="11" width="7" style="1" bestFit="1" customWidth="1"/>
    <col min="12" max="12" width="12.88671875" style="1" bestFit="1" customWidth="1"/>
    <col min="13" max="13" width="30.5546875" style="1" bestFit="1" customWidth="1"/>
    <col min="14" max="16384" width="9.109375" style="9"/>
  </cols>
  <sheetData>
    <row r="1" spans="1:13" ht="22.5" customHeight="1" thickBot="1">
      <c r="A1" s="36">
        <f>SUM(A2-1)</f>
        <v>23</v>
      </c>
      <c r="B1" s="410" t="s">
        <v>106</v>
      </c>
      <c r="C1" s="411"/>
      <c r="D1" s="7" t="s">
        <v>11</v>
      </c>
      <c r="E1" s="412" t="s">
        <v>205</v>
      </c>
      <c r="F1" s="413"/>
      <c r="G1" s="413"/>
      <c r="H1" s="413"/>
      <c r="I1" s="413"/>
      <c r="J1" s="8" t="s">
        <v>12</v>
      </c>
      <c r="K1" s="414" t="s">
        <v>206</v>
      </c>
      <c r="L1" s="415"/>
      <c r="M1" s="8" t="s">
        <v>22</v>
      </c>
    </row>
    <row r="2" spans="1:13" ht="22.5" customHeight="1" thickBot="1">
      <c r="A2" s="1">
        <f>COUNTA(_xlfn.UNIQUE(D6:D200))</f>
        <v>24</v>
      </c>
      <c r="B2" s="416" t="s">
        <v>23</v>
      </c>
      <c r="C2" s="417"/>
      <c r="D2" s="417"/>
      <c r="E2" s="417"/>
      <c r="F2" s="417"/>
      <c r="G2" s="417"/>
      <c r="H2" s="417"/>
      <c r="I2" s="417"/>
      <c r="J2" s="417"/>
      <c r="K2" s="417"/>
      <c r="L2" s="418"/>
      <c r="M2" s="10" t="s">
        <v>24</v>
      </c>
    </row>
    <row r="3" spans="1:13" ht="14.4" thickBot="1">
      <c r="A3" s="394" t="s">
        <v>25</v>
      </c>
      <c r="B3" s="396" t="s">
        <v>13</v>
      </c>
      <c r="C3" s="399" t="s">
        <v>14</v>
      </c>
      <c r="D3" s="402" t="s">
        <v>15</v>
      </c>
      <c r="E3" s="404" t="s">
        <v>26</v>
      </c>
      <c r="F3" s="402" t="s">
        <v>18</v>
      </c>
      <c r="G3" s="412" t="s">
        <v>94</v>
      </c>
      <c r="H3" s="413"/>
      <c r="I3" s="413"/>
      <c r="J3" s="420"/>
      <c r="K3" s="421" t="s">
        <v>10</v>
      </c>
      <c r="L3" s="424" t="s">
        <v>16</v>
      </c>
      <c r="M3" s="83" t="s">
        <v>27</v>
      </c>
    </row>
    <row r="4" spans="1:13" ht="14.4" thickBot="1">
      <c r="A4" s="395"/>
      <c r="B4" s="397"/>
      <c r="C4" s="400"/>
      <c r="D4" s="403"/>
      <c r="E4" s="405"/>
      <c r="F4" s="419"/>
      <c r="G4" s="427" t="s">
        <v>114</v>
      </c>
      <c r="H4" s="408" t="s">
        <v>107</v>
      </c>
      <c r="I4" s="408" t="s">
        <v>108</v>
      </c>
      <c r="J4" s="402" t="s">
        <v>109</v>
      </c>
      <c r="K4" s="422"/>
      <c r="L4" s="425"/>
      <c r="M4" s="11">
        <v>2</v>
      </c>
    </row>
    <row r="5" spans="1:13" ht="14.4" thickBot="1">
      <c r="A5" s="395"/>
      <c r="B5" s="398"/>
      <c r="C5" s="401"/>
      <c r="D5" s="403"/>
      <c r="E5" s="406" t="s">
        <v>17</v>
      </c>
      <c r="F5" s="407"/>
      <c r="G5" s="428"/>
      <c r="H5" s="409"/>
      <c r="I5" s="409"/>
      <c r="J5" s="403"/>
      <c r="K5" s="423"/>
      <c r="L5" s="426"/>
      <c r="M5" s="84">
        <f>IF(M4=1,0,IF(M4=2,1,IF(M4=3,2,0)))</f>
        <v>1</v>
      </c>
    </row>
    <row r="6" spans="1:13" ht="14.4">
      <c r="A6" s="90" t="str">
        <f t="shared" ref="A6:A28" si="0">CONCATENATE(B6,C6,D6)</f>
        <v>45Josephine AnningBrayside Sensation</v>
      </c>
      <c r="B6" s="17">
        <v>45</v>
      </c>
      <c r="C6" s="13" t="s">
        <v>198</v>
      </c>
      <c r="D6" s="135" t="s">
        <v>199</v>
      </c>
      <c r="E6" s="17"/>
      <c r="F6" s="13" t="s">
        <v>127</v>
      </c>
      <c r="G6" s="17">
        <v>3551</v>
      </c>
      <c r="H6" s="17"/>
      <c r="I6" s="17"/>
      <c r="J6" s="17"/>
      <c r="K6" s="14">
        <v>1</v>
      </c>
      <c r="L6" s="15">
        <f t="shared" ref="L6:L28" si="1">IF(K6=1,7,IF(K6=2,6,IF(K6=3,5,IF(K6=4,4,IF(K6=5,3,IF(K6=6,2,IF(K6&gt;=6,1,0)))))))</f>
        <v>7</v>
      </c>
      <c r="M6" s="91">
        <f>SUM(L6+$M$5)</f>
        <v>8</v>
      </c>
    </row>
    <row r="7" spans="1:13" ht="14.4">
      <c r="A7" s="90" t="str">
        <f t="shared" si="0"/>
        <v>45Adelle HoddyPenrhys Special Edition</v>
      </c>
      <c r="B7" s="17">
        <v>45</v>
      </c>
      <c r="C7" s="13" t="s">
        <v>159</v>
      </c>
      <c r="D7" s="135" t="s">
        <v>160</v>
      </c>
      <c r="E7" s="17">
        <v>6011683</v>
      </c>
      <c r="F7" s="13" t="s">
        <v>99</v>
      </c>
      <c r="G7" s="17">
        <v>2565</v>
      </c>
      <c r="H7" s="17"/>
      <c r="I7" s="17"/>
      <c r="J7" s="17"/>
      <c r="K7" s="14">
        <v>2</v>
      </c>
      <c r="L7" s="15">
        <f t="shared" si="1"/>
        <v>6</v>
      </c>
      <c r="M7" s="91">
        <f t="shared" ref="M7:M28" si="2">SUM(L7+$M$5)</f>
        <v>7</v>
      </c>
    </row>
    <row r="8" spans="1:13" ht="14.4">
      <c r="A8" s="90" t="str">
        <f t="shared" si="0"/>
        <v>45Charlize TylerCrumpet</v>
      </c>
      <c r="B8" s="17">
        <v>45</v>
      </c>
      <c r="C8" s="89" t="s">
        <v>289</v>
      </c>
      <c r="D8" s="135" t="s">
        <v>200</v>
      </c>
      <c r="E8" s="17">
        <v>6023772</v>
      </c>
      <c r="F8" s="13" t="s">
        <v>155</v>
      </c>
      <c r="G8" s="17">
        <v>1842</v>
      </c>
      <c r="H8" s="17"/>
      <c r="I8" s="17"/>
      <c r="J8" s="17"/>
      <c r="K8" s="14">
        <v>3</v>
      </c>
      <c r="L8" s="15">
        <f t="shared" si="1"/>
        <v>5</v>
      </c>
      <c r="M8" s="91">
        <f t="shared" si="2"/>
        <v>6</v>
      </c>
    </row>
    <row r="9" spans="1:13" ht="14.4">
      <c r="A9" s="90" t="str">
        <f t="shared" si="0"/>
        <v>45Ruth ElsegoodThornepark Songbird</v>
      </c>
      <c r="B9" s="17">
        <v>45</v>
      </c>
      <c r="C9" s="13" t="s">
        <v>189</v>
      </c>
      <c r="D9" s="135" t="s">
        <v>224</v>
      </c>
      <c r="E9" s="17">
        <v>6027337</v>
      </c>
      <c r="F9" s="13" t="s">
        <v>126</v>
      </c>
      <c r="G9" s="17">
        <v>1835</v>
      </c>
      <c r="H9" s="17"/>
      <c r="I9" s="17"/>
      <c r="J9" s="17"/>
      <c r="K9" s="14">
        <v>4</v>
      </c>
      <c r="L9" s="15">
        <f t="shared" si="1"/>
        <v>4</v>
      </c>
      <c r="M9" s="91">
        <f t="shared" si="2"/>
        <v>5</v>
      </c>
    </row>
    <row r="10" spans="1:13" ht="14.4">
      <c r="A10" s="90" t="str">
        <f t="shared" si="0"/>
        <v>45Dan WieseBiara Flyer</v>
      </c>
      <c r="B10" s="17">
        <v>45</v>
      </c>
      <c r="C10" s="13" t="s">
        <v>145</v>
      </c>
      <c r="D10" s="135" t="s">
        <v>225</v>
      </c>
      <c r="E10" s="17">
        <v>6007445</v>
      </c>
      <c r="F10" s="13" t="s">
        <v>146</v>
      </c>
      <c r="G10" s="17">
        <v>4273</v>
      </c>
      <c r="H10" s="17"/>
      <c r="I10" s="17"/>
      <c r="J10" s="17"/>
      <c r="K10" s="14">
        <v>1</v>
      </c>
      <c r="L10" s="15">
        <f t="shared" si="1"/>
        <v>7</v>
      </c>
      <c r="M10" s="91">
        <f t="shared" si="2"/>
        <v>8</v>
      </c>
    </row>
    <row r="11" spans="1:13" ht="14.4">
      <c r="A11" s="90" t="str">
        <f t="shared" si="0"/>
        <v>45Kate BannerOver The Rainbow</v>
      </c>
      <c r="B11" s="17">
        <v>45</v>
      </c>
      <c r="C11" s="13" t="s">
        <v>128</v>
      </c>
      <c r="D11" s="135" t="s">
        <v>210</v>
      </c>
      <c r="E11" s="17">
        <v>6011455</v>
      </c>
      <c r="F11" s="13" t="s">
        <v>155</v>
      </c>
      <c r="G11" s="17">
        <v>4067</v>
      </c>
      <c r="H11" s="17"/>
      <c r="I11" s="17"/>
      <c r="J11" s="17"/>
      <c r="K11" s="14">
        <v>2</v>
      </c>
      <c r="L11" s="15">
        <f t="shared" si="1"/>
        <v>6</v>
      </c>
      <c r="M11" s="91">
        <f t="shared" si="2"/>
        <v>7</v>
      </c>
    </row>
    <row r="12" spans="1:13" ht="14.4">
      <c r="A12" s="90" t="str">
        <f t="shared" si="0"/>
        <v>45Melissa JonesRitualistic</v>
      </c>
      <c r="B12" s="17">
        <v>45</v>
      </c>
      <c r="C12" s="13" t="s">
        <v>226</v>
      </c>
      <c r="D12" s="135" t="s">
        <v>227</v>
      </c>
      <c r="E12" s="17"/>
      <c r="F12" s="13" t="s">
        <v>228</v>
      </c>
      <c r="G12" s="17">
        <v>1621</v>
      </c>
      <c r="H12" s="17"/>
      <c r="I12" s="17"/>
      <c r="J12" s="17"/>
      <c r="K12" s="14">
        <v>3</v>
      </c>
      <c r="L12" s="15">
        <f t="shared" si="1"/>
        <v>5</v>
      </c>
      <c r="M12" s="91">
        <f t="shared" si="2"/>
        <v>6</v>
      </c>
    </row>
    <row r="13" spans="1:13" ht="14.4">
      <c r="A13" s="90" t="str">
        <f t="shared" si="0"/>
        <v>65Ellie SteeleBryceana Wildest Dreams</v>
      </c>
      <c r="B13" s="17">
        <v>65</v>
      </c>
      <c r="C13" s="89" t="s">
        <v>156</v>
      </c>
      <c r="D13" s="147" t="s">
        <v>240</v>
      </c>
      <c r="E13" s="17">
        <v>6011575</v>
      </c>
      <c r="F13" s="13" t="s">
        <v>97</v>
      </c>
      <c r="G13" s="17"/>
      <c r="H13" s="17">
        <v>4902</v>
      </c>
      <c r="I13" s="17"/>
      <c r="J13" s="17"/>
      <c r="K13" s="14">
        <v>1</v>
      </c>
      <c r="L13" s="15">
        <f t="shared" si="1"/>
        <v>7</v>
      </c>
      <c r="M13" s="91">
        <f t="shared" si="2"/>
        <v>8</v>
      </c>
    </row>
    <row r="14" spans="1:13" ht="14.4">
      <c r="A14" s="90" t="str">
        <f t="shared" si="0"/>
        <v>65Maddison TaylorMarglyn Bien Cruisin</v>
      </c>
      <c r="B14" s="17">
        <v>65</v>
      </c>
      <c r="C14" s="13" t="s">
        <v>229</v>
      </c>
      <c r="D14" s="135" t="s">
        <v>169</v>
      </c>
      <c r="E14" s="17">
        <v>6009073</v>
      </c>
      <c r="F14" s="13" t="s">
        <v>155</v>
      </c>
      <c r="G14" s="17"/>
      <c r="H14" s="17">
        <v>3333</v>
      </c>
      <c r="I14" s="17"/>
      <c r="J14" s="17"/>
      <c r="K14" s="14">
        <v>1</v>
      </c>
      <c r="L14" s="15">
        <f t="shared" si="1"/>
        <v>7</v>
      </c>
      <c r="M14" s="91">
        <f t="shared" si="2"/>
        <v>8</v>
      </c>
    </row>
    <row r="15" spans="1:13" ht="14.4">
      <c r="A15" s="90" t="str">
        <f t="shared" si="0"/>
        <v>65Claire GeorgeElle</v>
      </c>
      <c r="B15" s="17">
        <v>65</v>
      </c>
      <c r="C15" s="13" t="s">
        <v>131</v>
      </c>
      <c r="D15" s="135" t="s">
        <v>202</v>
      </c>
      <c r="E15" s="17">
        <v>6025927</v>
      </c>
      <c r="F15" s="13" t="s">
        <v>181</v>
      </c>
      <c r="G15" s="17"/>
      <c r="H15" s="17">
        <v>2134</v>
      </c>
      <c r="I15" s="17"/>
      <c r="J15" s="17"/>
      <c r="K15" s="14">
        <v>2</v>
      </c>
      <c r="L15" s="15">
        <f t="shared" si="1"/>
        <v>6</v>
      </c>
      <c r="M15" s="91">
        <f t="shared" si="2"/>
        <v>7</v>
      </c>
    </row>
    <row r="16" spans="1:13" ht="14.4">
      <c r="A16" s="90" t="str">
        <f t="shared" si="0"/>
        <v>65Lara SlingerSullivam Swift</v>
      </c>
      <c r="B16" s="17">
        <v>65</v>
      </c>
      <c r="C16" s="13" t="s">
        <v>197</v>
      </c>
      <c r="D16" s="135" t="s">
        <v>230</v>
      </c>
      <c r="E16" s="17">
        <v>6026626</v>
      </c>
      <c r="F16" s="13" t="s">
        <v>228</v>
      </c>
      <c r="G16" s="17"/>
      <c r="H16" s="17">
        <v>1916</v>
      </c>
      <c r="I16" s="17"/>
      <c r="J16" s="17"/>
      <c r="K16" s="14">
        <v>3</v>
      </c>
      <c r="L16" s="15">
        <f t="shared" si="1"/>
        <v>5</v>
      </c>
      <c r="M16" s="91">
        <f t="shared" si="2"/>
        <v>6</v>
      </c>
    </row>
    <row r="17" spans="1:13" ht="14.4">
      <c r="A17" s="90" t="str">
        <f t="shared" si="0"/>
        <v>85Campbell BlackMissy</v>
      </c>
      <c r="B17" s="17">
        <v>85</v>
      </c>
      <c r="C17" s="13" t="s">
        <v>176</v>
      </c>
      <c r="D17" s="135" t="s">
        <v>177</v>
      </c>
      <c r="E17" s="17">
        <v>6020574</v>
      </c>
      <c r="F17" s="13" t="s">
        <v>127</v>
      </c>
      <c r="G17" s="17"/>
      <c r="H17" s="17"/>
      <c r="I17" s="17">
        <v>4169</v>
      </c>
      <c r="J17" s="17"/>
      <c r="K17" s="14">
        <v>1</v>
      </c>
      <c r="L17" s="15">
        <f t="shared" si="1"/>
        <v>7</v>
      </c>
      <c r="M17" s="91">
        <f t="shared" si="2"/>
        <v>8</v>
      </c>
    </row>
    <row r="18" spans="1:13" ht="14.4">
      <c r="A18" s="90" t="str">
        <f t="shared" si="0"/>
        <v>85Jessica MaxwellShadylane Late Edition</v>
      </c>
      <c r="B18" s="17">
        <v>85</v>
      </c>
      <c r="C18" s="13" t="s">
        <v>129</v>
      </c>
      <c r="D18" s="147" t="s">
        <v>136</v>
      </c>
      <c r="E18" s="17">
        <v>6009169</v>
      </c>
      <c r="F18" s="13" t="s">
        <v>126</v>
      </c>
      <c r="G18" s="17"/>
      <c r="H18" s="17"/>
      <c r="I18" s="17">
        <v>3423</v>
      </c>
      <c r="J18" s="17"/>
      <c r="K18" s="14">
        <v>2</v>
      </c>
      <c r="L18" s="15">
        <f t="shared" si="1"/>
        <v>6</v>
      </c>
      <c r="M18" s="91">
        <f t="shared" si="2"/>
        <v>7</v>
      </c>
    </row>
    <row r="19" spans="1:13" ht="14.4">
      <c r="A19" s="90" t="str">
        <f t="shared" si="0"/>
        <v>85Kadee TaylorMapinduzi Viipuri</v>
      </c>
      <c r="B19" s="17">
        <v>85</v>
      </c>
      <c r="C19" s="13" t="s">
        <v>171</v>
      </c>
      <c r="D19" s="135" t="s">
        <v>172</v>
      </c>
      <c r="E19" s="17">
        <v>6009074</v>
      </c>
      <c r="F19" s="13" t="s">
        <v>155</v>
      </c>
      <c r="G19" s="17"/>
      <c r="H19" s="17"/>
      <c r="I19" s="17">
        <v>2527</v>
      </c>
      <c r="J19" s="17"/>
      <c r="K19" s="14">
        <v>3</v>
      </c>
      <c r="L19" s="15">
        <f t="shared" si="1"/>
        <v>5</v>
      </c>
      <c r="M19" s="91">
        <f t="shared" si="2"/>
        <v>6</v>
      </c>
    </row>
    <row r="20" spans="1:13" ht="14.4">
      <c r="A20" s="90" t="str">
        <f t="shared" si="0"/>
        <v>85Eva AnningThe Brass Bear</v>
      </c>
      <c r="B20" s="17">
        <v>85</v>
      </c>
      <c r="C20" s="13" t="s">
        <v>170</v>
      </c>
      <c r="D20" s="135" t="s">
        <v>134</v>
      </c>
      <c r="E20" s="17"/>
      <c r="F20" s="13" t="s">
        <v>127</v>
      </c>
      <c r="G20" s="17"/>
      <c r="H20" s="17"/>
      <c r="I20" s="17">
        <v>2405</v>
      </c>
      <c r="J20" s="17"/>
      <c r="K20" s="14">
        <v>4</v>
      </c>
      <c r="L20" s="15">
        <f t="shared" si="1"/>
        <v>4</v>
      </c>
      <c r="M20" s="91">
        <f t="shared" si="2"/>
        <v>5</v>
      </c>
    </row>
    <row r="21" spans="1:13" ht="14.4">
      <c r="A21" s="90" t="str">
        <f t="shared" si="0"/>
        <v>85Josh HeffernanZia Park Be My Buddy</v>
      </c>
      <c r="B21" s="17">
        <v>85</v>
      </c>
      <c r="C21" s="13" t="s">
        <v>184</v>
      </c>
      <c r="D21" s="135" t="s">
        <v>195</v>
      </c>
      <c r="E21" s="17">
        <v>6028000</v>
      </c>
      <c r="F21" s="13" t="s">
        <v>132</v>
      </c>
      <c r="G21" s="17"/>
      <c r="H21" s="17"/>
      <c r="I21" s="17">
        <v>2167</v>
      </c>
      <c r="J21" s="17"/>
      <c r="K21" s="14">
        <v>5</v>
      </c>
      <c r="L21" s="15">
        <f t="shared" si="1"/>
        <v>3</v>
      </c>
      <c r="M21" s="91">
        <f t="shared" si="2"/>
        <v>4</v>
      </c>
    </row>
    <row r="22" spans="1:13" ht="14.4">
      <c r="A22" s="90" t="str">
        <f t="shared" si="0"/>
        <v>95Isabelle CoxCounter Offer</v>
      </c>
      <c r="B22" s="17">
        <v>95</v>
      </c>
      <c r="C22" s="13" t="s">
        <v>142</v>
      </c>
      <c r="D22" s="135" t="s">
        <v>147</v>
      </c>
      <c r="E22" s="17">
        <v>6014508</v>
      </c>
      <c r="F22" s="13" t="s">
        <v>231</v>
      </c>
      <c r="G22" s="17"/>
      <c r="H22" s="17"/>
      <c r="I22" s="17"/>
      <c r="J22" s="17">
        <v>4307</v>
      </c>
      <c r="K22" s="14">
        <v>1</v>
      </c>
      <c r="L22" s="15">
        <f t="shared" si="1"/>
        <v>7</v>
      </c>
      <c r="M22" s="91">
        <f t="shared" si="2"/>
        <v>8</v>
      </c>
    </row>
    <row r="23" spans="1:13" ht="14.4">
      <c r="A23" s="90" t="str">
        <f t="shared" si="0"/>
        <v>95Georgia GossHello Hero</v>
      </c>
      <c r="B23" s="17">
        <v>95</v>
      </c>
      <c r="C23" s="89" t="s">
        <v>300</v>
      </c>
      <c r="D23" s="135" t="s">
        <v>149</v>
      </c>
      <c r="E23" s="17">
        <v>6008730</v>
      </c>
      <c r="F23" s="13" t="s">
        <v>153</v>
      </c>
      <c r="G23" s="17"/>
      <c r="H23" s="17"/>
      <c r="I23" s="17"/>
      <c r="J23" s="17">
        <v>4058</v>
      </c>
      <c r="K23" s="14">
        <v>2</v>
      </c>
      <c r="L23" s="15">
        <f t="shared" si="1"/>
        <v>6</v>
      </c>
      <c r="M23" s="91">
        <f t="shared" si="2"/>
        <v>7</v>
      </c>
    </row>
    <row r="24" spans="1:13" ht="14.4">
      <c r="A24" s="90" t="str">
        <f t="shared" si="0"/>
        <v>95Gabby WellsBalmax</v>
      </c>
      <c r="B24" s="17">
        <v>95</v>
      </c>
      <c r="C24" s="13" t="s">
        <v>187</v>
      </c>
      <c r="D24" s="135" t="s">
        <v>188</v>
      </c>
      <c r="E24" s="17">
        <v>6020593</v>
      </c>
      <c r="F24" s="13" t="s">
        <v>127</v>
      </c>
      <c r="G24" s="17"/>
      <c r="H24" s="17"/>
      <c r="I24" s="17"/>
      <c r="J24" s="17">
        <v>3672</v>
      </c>
      <c r="K24" s="14">
        <v>3</v>
      </c>
      <c r="L24" s="15">
        <f t="shared" si="1"/>
        <v>5</v>
      </c>
      <c r="M24" s="91">
        <f t="shared" si="2"/>
        <v>6</v>
      </c>
    </row>
    <row r="25" spans="1:13" ht="14.4">
      <c r="A25" s="90" t="str">
        <f t="shared" si="0"/>
        <v>95Lewis HudsonCoxy</v>
      </c>
      <c r="B25" s="17">
        <v>95</v>
      </c>
      <c r="C25" s="13" t="s">
        <v>185</v>
      </c>
      <c r="D25" s="135" t="s">
        <v>190</v>
      </c>
      <c r="E25" s="17"/>
      <c r="F25" s="13" t="s">
        <v>186</v>
      </c>
      <c r="G25" s="17"/>
      <c r="H25" s="17"/>
      <c r="I25" s="17"/>
      <c r="J25" s="17">
        <v>3329</v>
      </c>
      <c r="K25" s="14">
        <v>4</v>
      </c>
      <c r="L25" s="15">
        <f t="shared" si="1"/>
        <v>4</v>
      </c>
      <c r="M25" s="91">
        <f t="shared" si="2"/>
        <v>5</v>
      </c>
    </row>
    <row r="26" spans="1:13" ht="14.4">
      <c r="A26" s="90" t="str">
        <f t="shared" si="0"/>
        <v>95Carly BallantyneClare Downs Lil Bita Jazz</v>
      </c>
      <c r="B26" s="17">
        <v>95</v>
      </c>
      <c r="C26" s="13" t="s">
        <v>124</v>
      </c>
      <c r="D26" s="135" t="s">
        <v>152</v>
      </c>
      <c r="E26" s="17">
        <v>6026239</v>
      </c>
      <c r="F26" s="13" t="s">
        <v>126</v>
      </c>
      <c r="G26" s="17"/>
      <c r="H26" s="17"/>
      <c r="I26" s="17"/>
      <c r="J26" s="17">
        <v>3320</v>
      </c>
      <c r="K26" s="14">
        <v>5</v>
      </c>
      <c r="L26" s="15">
        <f t="shared" si="1"/>
        <v>3</v>
      </c>
      <c r="M26" s="91">
        <f t="shared" si="2"/>
        <v>4</v>
      </c>
    </row>
    <row r="27" spans="1:13" ht="14.4">
      <c r="A27" s="90" t="str">
        <f t="shared" si="0"/>
        <v>95Bill WieseThree Votes</v>
      </c>
      <c r="B27" s="17">
        <v>95</v>
      </c>
      <c r="C27" s="13" t="s">
        <v>144</v>
      </c>
      <c r="D27" s="135" t="s">
        <v>150</v>
      </c>
      <c r="E27" s="17">
        <v>6007444</v>
      </c>
      <c r="F27" s="13" t="s">
        <v>146</v>
      </c>
      <c r="G27" s="17"/>
      <c r="H27" s="17"/>
      <c r="I27" s="17"/>
      <c r="J27" s="17">
        <v>2824</v>
      </c>
      <c r="K27" s="14">
        <v>6</v>
      </c>
      <c r="L27" s="15">
        <f t="shared" si="1"/>
        <v>2</v>
      </c>
      <c r="M27" s="91">
        <f t="shared" si="2"/>
        <v>3</v>
      </c>
    </row>
    <row r="28" spans="1:13" ht="14.4">
      <c r="A28" s="90" t="str">
        <f t="shared" si="0"/>
        <v>95Emily MaxwellDuty Calls</v>
      </c>
      <c r="B28" s="17">
        <v>95</v>
      </c>
      <c r="C28" s="13" t="s">
        <v>143</v>
      </c>
      <c r="D28" s="135" t="s">
        <v>148</v>
      </c>
      <c r="E28" s="17">
        <v>6009168</v>
      </c>
      <c r="F28" s="13" t="s">
        <v>133</v>
      </c>
      <c r="G28" s="17"/>
      <c r="H28" s="17"/>
      <c r="I28" s="17"/>
      <c r="J28" s="17">
        <v>2378</v>
      </c>
      <c r="K28" s="14">
        <v>7</v>
      </c>
      <c r="L28" s="15">
        <f t="shared" si="1"/>
        <v>1</v>
      </c>
      <c r="M28" s="91">
        <f t="shared" si="2"/>
        <v>2</v>
      </c>
    </row>
    <row r="29" spans="1:13" customFormat="1"/>
    <row r="30" spans="1:13" customFormat="1"/>
    <row r="31" spans="1:13" customFormat="1"/>
    <row r="32" spans="1:13"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8" priority="183"/>
  </conditionalFormatting>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M123"/>
  <sheetViews>
    <sheetView topLeftCell="A2" zoomScale="70" zoomScaleNormal="70" workbookViewId="0">
      <selection activeCell="D31" sqref="C31:D31"/>
    </sheetView>
  </sheetViews>
  <sheetFormatPr defaultColWidth="9.109375" defaultRowHeight="13.2"/>
  <cols>
    <col min="1" max="1" width="50.5546875" style="9" bestFit="1" customWidth="1"/>
    <col min="2" max="2" width="12.33203125" style="1" bestFit="1" customWidth="1"/>
    <col min="3" max="3" width="20.109375" style="9" bestFit="1" customWidth="1"/>
    <col min="4" max="4" width="29.44140625" style="92" bestFit="1" customWidth="1"/>
    <col min="5" max="5" width="12.33203125" style="1" bestFit="1" customWidth="1"/>
    <col min="6" max="6" width="18.5546875" style="9" bestFit="1" customWidth="1"/>
    <col min="7" max="7" width="6.44140625" style="1" customWidth="1"/>
    <col min="8" max="9" width="8" style="1" bestFit="1" customWidth="1"/>
    <col min="10" max="10" width="12.88671875" style="1" bestFit="1" customWidth="1"/>
    <col min="11" max="11" width="12.6640625" style="1" bestFit="1" customWidth="1"/>
    <col min="12" max="12" width="18.5546875" style="1" bestFit="1" customWidth="1"/>
    <col min="13" max="13" width="35.109375" style="1" bestFit="1" customWidth="1"/>
    <col min="14" max="16384" width="9.109375" style="9"/>
  </cols>
  <sheetData>
    <row r="1" spans="1:13" ht="22.5" customHeight="1" thickBot="1">
      <c r="A1" s="36">
        <f>SUM(A2-1)</f>
        <v>27</v>
      </c>
      <c r="B1" s="431" t="s">
        <v>106</v>
      </c>
      <c r="C1" s="432"/>
      <c r="D1" s="7" t="s">
        <v>11</v>
      </c>
      <c r="E1" s="412" t="s">
        <v>119</v>
      </c>
      <c r="F1" s="413"/>
      <c r="G1" s="413"/>
      <c r="H1" s="413"/>
      <c r="I1" s="420"/>
      <c r="J1" s="8" t="s">
        <v>12</v>
      </c>
      <c r="K1" s="433" t="s">
        <v>207</v>
      </c>
      <c r="L1" s="420"/>
      <c r="M1" s="8" t="s">
        <v>22</v>
      </c>
    </row>
    <row r="2" spans="1:13" ht="22.5" customHeight="1" thickBot="1">
      <c r="A2" s="1">
        <f>COUNTA(_xlfn.UNIQUE(D6:D191))</f>
        <v>28</v>
      </c>
      <c r="B2" s="416" t="s">
        <v>23</v>
      </c>
      <c r="C2" s="417"/>
      <c r="D2" s="417"/>
      <c r="E2" s="417"/>
      <c r="F2" s="417"/>
      <c r="G2" s="417"/>
      <c r="H2" s="417"/>
      <c r="I2" s="417"/>
      <c r="J2" s="417"/>
      <c r="K2" s="417"/>
      <c r="L2" s="418"/>
      <c r="M2" s="10" t="s">
        <v>24</v>
      </c>
    </row>
    <row r="3" spans="1:13" ht="14.4" thickBot="1">
      <c r="A3" s="394" t="s">
        <v>25</v>
      </c>
      <c r="B3" s="396" t="s">
        <v>13</v>
      </c>
      <c r="C3" s="399" t="s">
        <v>14</v>
      </c>
      <c r="D3" s="402" t="s">
        <v>15</v>
      </c>
      <c r="E3" s="404" t="s">
        <v>26</v>
      </c>
      <c r="F3" s="402" t="s">
        <v>18</v>
      </c>
      <c r="G3" s="412" t="s">
        <v>94</v>
      </c>
      <c r="H3" s="413"/>
      <c r="I3" s="413"/>
      <c r="J3" s="420"/>
      <c r="K3" s="421" t="s">
        <v>10</v>
      </c>
      <c r="L3" s="424" t="s">
        <v>16</v>
      </c>
      <c r="M3" s="83" t="s">
        <v>27</v>
      </c>
    </row>
    <row r="4" spans="1:13" ht="14.4" thickBot="1">
      <c r="A4" s="395"/>
      <c r="B4" s="397"/>
      <c r="C4" s="400"/>
      <c r="D4" s="403"/>
      <c r="E4" s="405"/>
      <c r="F4" s="419"/>
      <c r="G4" s="427">
        <v>45</v>
      </c>
      <c r="H4" s="408" t="s">
        <v>107</v>
      </c>
      <c r="I4" s="408" t="s">
        <v>108</v>
      </c>
      <c r="J4" s="402" t="s">
        <v>109</v>
      </c>
      <c r="K4" s="422"/>
      <c r="L4" s="425"/>
      <c r="M4" s="11">
        <v>2</v>
      </c>
    </row>
    <row r="5" spans="1:13" ht="14.4" thickBot="1">
      <c r="A5" s="429"/>
      <c r="B5" s="398"/>
      <c r="C5" s="401"/>
      <c r="D5" s="403"/>
      <c r="E5" s="430" t="s">
        <v>17</v>
      </c>
      <c r="F5" s="407"/>
      <c r="G5" s="428"/>
      <c r="H5" s="409"/>
      <c r="I5" s="409"/>
      <c r="J5" s="403"/>
      <c r="K5" s="422"/>
      <c r="L5" s="426"/>
      <c r="M5" s="84">
        <f>IF(M4=1,0,IF(M4=2,1,IF(M4=3,2,0)))</f>
        <v>1</v>
      </c>
    </row>
    <row r="6" spans="1:13" ht="14.4">
      <c r="A6" s="108" t="str">
        <f t="shared" ref="A6:A32" si="0">CONCATENATE(B6,C6,D6)</f>
        <v>105Isabelle CoxCounter Offer</v>
      </c>
      <c r="B6" s="131">
        <v>105</v>
      </c>
      <c r="C6" s="129" t="s">
        <v>142</v>
      </c>
      <c r="D6" s="128" t="s">
        <v>147</v>
      </c>
      <c r="E6" s="125"/>
      <c r="F6" s="93"/>
      <c r="G6" s="93"/>
      <c r="H6" s="93"/>
      <c r="I6" s="93"/>
      <c r="J6" s="126">
        <v>4276.0000000000009</v>
      </c>
      <c r="K6" s="126">
        <v>1</v>
      </c>
      <c r="L6" s="124">
        <f t="shared" ref="L6:L32" si="1">IF(K6=1,7,IF(K6=2,6,IF(K6=3,5,IF(K6=4,4,IF(K6=5,3,IF(K6=6,2,IF(K6&gt;=6,1,0)))))))</f>
        <v>7</v>
      </c>
      <c r="M6" s="127">
        <f t="shared" ref="M6:M32" si="2">SUM(L6+$M$5)</f>
        <v>8</v>
      </c>
    </row>
    <row r="7" spans="1:13" ht="14.4">
      <c r="A7" s="108" t="str">
        <f t="shared" si="0"/>
        <v>105Carly BallantyneClare Downs Lil Bita Jazz</v>
      </c>
      <c r="B7" s="131">
        <v>105</v>
      </c>
      <c r="C7" s="129" t="s">
        <v>124</v>
      </c>
      <c r="D7" s="130" t="s">
        <v>152</v>
      </c>
      <c r="E7" s="125"/>
      <c r="F7" s="93"/>
      <c r="G7" s="93"/>
      <c r="H7" s="93"/>
      <c r="I7" s="93"/>
      <c r="J7" s="126">
        <v>3348.9999999999995</v>
      </c>
      <c r="K7" s="126">
        <v>2</v>
      </c>
      <c r="L7" s="124">
        <f t="shared" si="1"/>
        <v>6</v>
      </c>
      <c r="M7" s="127">
        <f t="shared" si="2"/>
        <v>7</v>
      </c>
    </row>
    <row r="8" spans="1:13" ht="14.4">
      <c r="A8" s="108" t="str">
        <f t="shared" si="0"/>
        <v>95Emma WieseValentino Man</v>
      </c>
      <c r="B8" s="131">
        <v>95</v>
      </c>
      <c r="C8" s="129" t="s">
        <v>139</v>
      </c>
      <c r="D8" s="130" t="s">
        <v>141</v>
      </c>
      <c r="E8" s="125"/>
      <c r="F8" s="93"/>
      <c r="G8" s="93"/>
      <c r="H8" s="93"/>
      <c r="I8" s="93"/>
      <c r="J8" s="126">
        <v>2890</v>
      </c>
      <c r="K8" s="126">
        <v>1</v>
      </c>
      <c r="L8" s="124">
        <f t="shared" si="1"/>
        <v>7</v>
      </c>
      <c r="M8" s="127">
        <f t="shared" si="2"/>
        <v>8</v>
      </c>
    </row>
    <row r="9" spans="1:13" ht="14.4">
      <c r="A9" s="108" t="str">
        <f t="shared" si="0"/>
        <v>95Gabby WellsBalmax</v>
      </c>
      <c r="B9" s="131">
        <v>95</v>
      </c>
      <c r="C9" s="129" t="s">
        <v>187</v>
      </c>
      <c r="D9" s="130" t="s">
        <v>188</v>
      </c>
      <c r="E9" s="125"/>
      <c r="F9" s="93"/>
      <c r="G9" s="93"/>
      <c r="H9" s="93"/>
      <c r="I9" s="93"/>
      <c r="J9" s="126">
        <v>2833</v>
      </c>
      <c r="K9" s="126">
        <v>2</v>
      </c>
      <c r="L9" s="124">
        <f t="shared" si="1"/>
        <v>6</v>
      </c>
      <c r="M9" s="127">
        <f t="shared" si="2"/>
        <v>7</v>
      </c>
    </row>
    <row r="10" spans="1:13" ht="14.4">
      <c r="A10" s="108" t="str">
        <f t="shared" si="0"/>
        <v>95Caitlin WorthFingers Crossed</v>
      </c>
      <c r="B10" s="131">
        <v>95</v>
      </c>
      <c r="C10" s="129" t="s">
        <v>137</v>
      </c>
      <c r="D10" s="130" t="s">
        <v>301</v>
      </c>
      <c r="E10" s="125"/>
      <c r="F10" s="93"/>
      <c r="G10" s="93"/>
      <c r="H10" s="93"/>
      <c r="I10" s="93"/>
      <c r="J10" s="126">
        <v>2520</v>
      </c>
      <c r="K10" s="126">
        <v>3</v>
      </c>
      <c r="L10" s="124">
        <f t="shared" si="1"/>
        <v>5</v>
      </c>
      <c r="M10" s="127">
        <f t="shared" si="2"/>
        <v>6</v>
      </c>
    </row>
    <row r="11" spans="1:13" ht="14.4">
      <c r="A11" s="108" t="str">
        <f t="shared" si="0"/>
        <v>95Bill WieseThree Votes</v>
      </c>
      <c r="B11" s="131">
        <v>95</v>
      </c>
      <c r="C11" s="129" t="s">
        <v>144</v>
      </c>
      <c r="D11" s="130" t="s">
        <v>150</v>
      </c>
      <c r="E11" s="125"/>
      <c r="F11" s="93"/>
      <c r="G11" s="93"/>
      <c r="H11" s="93"/>
      <c r="I11" s="93"/>
      <c r="J11" s="126">
        <v>1883</v>
      </c>
      <c r="K11" s="126">
        <v>4</v>
      </c>
      <c r="L11" s="124">
        <f t="shared" si="1"/>
        <v>4</v>
      </c>
      <c r="M11" s="127">
        <f t="shared" si="2"/>
        <v>5</v>
      </c>
    </row>
    <row r="12" spans="1:13" ht="14.4">
      <c r="A12" s="108" t="str">
        <f t="shared" si="0"/>
        <v>80Campbell BlackMissy</v>
      </c>
      <c r="B12" s="131">
        <v>80</v>
      </c>
      <c r="C12" s="131" t="s">
        <v>176</v>
      </c>
      <c r="D12" s="130" t="s">
        <v>177</v>
      </c>
      <c r="E12" s="125"/>
      <c r="F12" s="93"/>
      <c r="G12" s="93"/>
      <c r="H12" s="93"/>
      <c r="I12" s="126">
        <v>4134</v>
      </c>
      <c r="J12" s="126"/>
      <c r="K12" s="126">
        <v>1</v>
      </c>
      <c r="L12" s="124">
        <f t="shared" si="1"/>
        <v>7</v>
      </c>
      <c r="M12" s="127">
        <f t="shared" si="2"/>
        <v>8</v>
      </c>
    </row>
    <row r="13" spans="1:13" ht="14.4">
      <c r="A13" s="108" t="str">
        <f t="shared" si="0"/>
        <v>80Ryan FrantomJudaroo Encore</v>
      </c>
      <c r="B13" s="131">
        <v>80</v>
      </c>
      <c r="C13" s="131" t="s">
        <v>249</v>
      </c>
      <c r="D13" s="130" t="s">
        <v>154</v>
      </c>
      <c r="E13" s="125"/>
      <c r="F13" s="93"/>
      <c r="G13" s="93"/>
      <c r="H13" s="93"/>
      <c r="I13" s="126">
        <v>4076</v>
      </c>
      <c r="J13" s="126"/>
      <c r="K13" s="126">
        <v>2</v>
      </c>
      <c r="L13" s="124">
        <f t="shared" si="1"/>
        <v>6</v>
      </c>
      <c r="M13" s="127">
        <f t="shared" si="2"/>
        <v>7</v>
      </c>
    </row>
    <row r="14" spans="1:13" ht="14.4">
      <c r="A14" s="108" t="str">
        <f t="shared" si="0"/>
        <v>80Mackenzie ThomasBorn Blue</v>
      </c>
      <c r="B14" s="131">
        <v>80</v>
      </c>
      <c r="C14" s="129" t="s">
        <v>302</v>
      </c>
      <c r="D14" s="130" t="s">
        <v>303</v>
      </c>
      <c r="E14" s="125"/>
      <c r="F14" s="93"/>
      <c r="G14" s="93"/>
      <c r="H14" s="93"/>
      <c r="I14" s="126">
        <v>3442.9999999999995</v>
      </c>
      <c r="J14" s="126"/>
      <c r="K14" s="126">
        <v>3</v>
      </c>
      <c r="L14" s="124">
        <f t="shared" si="1"/>
        <v>5</v>
      </c>
      <c r="M14" s="127">
        <f t="shared" si="2"/>
        <v>6</v>
      </c>
    </row>
    <row r="15" spans="1:13" ht="14.4">
      <c r="A15" s="108" t="str">
        <f t="shared" si="0"/>
        <v>80Isabel VernonLondon</v>
      </c>
      <c r="B15" s="131">
        <v>80</v>
      </c>
      <c r="C15" s="129" t="s">
        <v>182</v>
      </c>
      <c r="D15" s="130" t="s">
        <v>183</v>
      </c>
      <c r="E15" s="125"/>
      <c r="F15" s="93"/>
      <c r="G15" s="93"/>
      <c r="H15" s="93"/>
      <c r="I15" s="126">
        <v>3333.9999999999995</v>
      </c>
      <c r="J15" s="126"/>
      <c r="K15" s="126">
        <v>4</v>
      </c>
      <c r="L15" s="124">
        <f t="shared" si="1"/>
        <v>4</v>
      </c>
      <c r="M15" s="127">
        <f t="shared" si="2"/>
        <v>5</v>
      </c>
    </row>
    <row r="16" spans="1:13" ht="14.4">
      <c r="A16" s="108" t="str">
        <f t="shared" si="0"/>
        <v>80Kadee TaylorMapinduzi Viipuri</v>
      </c>
      <c r="B16" s="131">
        <v>80</v>
      </c>
      <c r="C16" s="129" t="s">
        <v>171</v>
      </c>
      <c r="D16" s="130" t="s">
        <v>172</v>
      </c>
      <c r="E16" s="125"/>
      <c r="F16" s="93"/>
      <c r="G16" s="93"/>
      <c r="H16" s="93"/>
      <c r="I16" s="126">
        <v>2631</v>
      </c>
      <c r="J16" s="126"/>
      <c r="K16" s="126">
        <v>5</v>
      </c>
      <c r="L16" s="124">
        <f t="shared" si="1"/>
        <v>3</v>
      </c>
      <c r="M16" s="127">
        <f t="shared" si="2"/>
        <v>4</v>
      </c>
    </row>
    <row r="17" spans="1:13" ht="14.4">
      <c r="A17" s="108" t="str">
        <f t="shared" si="0"/>
        <v>80Eva AnningThe Brass Bear</v>
      </c>
      <c r="B17" s="131">
        <v>80</v>
      </c>
      <c r="C17" s="129" t="s">
        <v>170</v>
      </c>
      <c r="D17" s="130" t="s">
        <v>134</v>
      </c>
      <c r="E17" s="125"/>
      <c r="F17" s="93"/>
      <c r="G17" s="93"/>
      <c r="H17" s="93"/>
      <c r="I17" s="126">
        <v>2558.9999999999995</v>
      </c>
      <c r="J17" s="126"/>
      <c r="K17" s="126">
        <v>6</v>
      </c>
      <c r="L17" s="124">
        <f t="shared" si="1"/>
        <v>2</v>
      </c>
      <c r="M17" s="127">
        <f t="shared" si="2"/>
        <v>3</v>
      </c>
    </row>
    <row r="18" spans="1:13" ht="14.4">
      <c r="A18" s="108" t="str">
        <f t="shared" si="0"/>
        <v>65Ellie SteeleBryceana Wildest Dreams</v>
      </c>
      <c r="B18" s="131">
        <v>65</v>
      </c>
      <c r="C18" s="129" t="s">
        <v>156</v>
      </c>
      <c r="D18" s="130" t="s">
        <v>240</v>
      </c>
      <c r="E18" s="125"/>
      <c r="F18" s="93"/>
      <c r="G18" s="93"/>
      <c r="H18" s="126">
        <v>3947.0000000000009</v>
      </c>
      <c r="I18" s="93"/>
      <c r="J18" s="17"/>
      <c r="K18" s="126">
        <v>1</v>
      </c>
      <c r="L18" s="124">
        <f t="shared" si="1"/>
        <v>7</v>
      </c>
      <c r="M18" s="127">
        <f t="shared" si="2"/>
        <v>8</v>
      </c>
    </row>
    <row r="19" spans="1:13" ht="14.4">
      <c r="A19" s="108" t="str">
        <f t="shared" si="0"/>
        <v>65Charlotte MillerBailey</v>
      </c>
      <c r="B19" s="131">
        <v>65</v>
      </c>
      <c r="C19" s="129" t="s">
        <v>122</v>
      </c>
      <c r="D19" s="130" t="s">
        <v>135</v>
      </c>
      <c r="E19" s="125"/>
      <c r="F19" s="93"/>
      <c r="G19" s="93"/>
      <c r="H19" s="126">
        <v>3856.9999999999995</v>
      </c>
      <c r="I19" s="93"/>
      <c r="J19" s="17"/>
      <c r="K19" s="126">
        <v>2</v>
      </c>
      <c r="L19" s="124">
        <f t="shared" si="1"/>
        <v>6</v>
      </c>
      <c r="M19" s="127">
        <f t="shared" si="2"/>
        <v>7</v>
      </c>
    </row>
    <row r="20" spans="1:13" ht="14.4">
      <c r="A20" s="108" t="str">
        <f t="shared" si="0"/>
        <v>65Zoe VernonWillow</v>
      </c>
      <c r="B20" s="131">
        <v>65</v>
      </c>
      <c r="C20" s="129" t="s">
        <v>180</v>
      </c>
      <c r="D20" s="130" t="s">
        <v>304</v>
      </c>
      <c r="E20" s="125"/>
      <c r="F20" s="93"/>
      <c r="G20" s="93"/>
      <c r="H20" s="126">
        <v>3328.9999999999995</v>
      </c>
      <c r="I20" s="93"/>
      <c r="J20" s="17"/>
      <c r="K20" s="126">
        <v>3</v>
      </c>
      <c r="L20" s="124">
        <f t="shared" si="1"/>
        <v>5</v>
      </c>
      <c r="M20" s="127">
        <f t="shared" si="2"/>
        <v>6</v>
      </c>
    </row>
    <row r="21" spans="1:13" ht="14.4">
      <c r="A21" s="108" t="str">
        <f t="shared" si="0"/>
        <v>65Sophie TennantWandiera Special Addition</v>
      </c>
      <c r="B21" s="131">
        <v>65</v>
      </c>
      <c r="C21" s="131" t="s">
        <v>257</v>
      </c>
      <c r="D21" s="132" t="s">
        <v>305</v>
      </c>
      <c r="E21" s="125"/>
      <c r="F21" s="93"/>
      <c r="G21" s="93"/>
      <c r="H21" s="126">
        <v>2859.0000000000005</v>
      </c>
      <c r="I21" s="93"/>
      <c r="J21" s="17"/>
      <c r="K21" s="126">
        <v>4</v>
      </c>
      <c r="L21" s="124">
        <f t="shared" si="1"/>
        <v>4</v>
      </c>
      <c r="M21" s="127">
        <f t="shared" si="2"/>
        <v>5</v>
      </c>
    </row>
    <row r="22" spans="1:13" ht="14.4">
      <c r="A22" s="108" t="str">
        <f t="shared" si="0"/>
        <v>65Joshua DuncanTyalla Oriole</v>
      </c>
      <c r="B22" s="131">
        <v>65</v>
      </c>
      <c r="C22" s="129" t="s">
        <v>306</v>
      </c>
      <c r="D22" s="130" t="s">
        <v>179</v>
      </c>
      <c r="E22" s="125"/>
      <c r="F22" s="93"/>
      <c r="G22" s="93"/>
      <c r="H22" s="126">
        <v>2733.9999999999991</v>
      </c>
      <c r="I22" s="93"/>
      <c r="J22" s="17"/>
      <c r="K22" s="126">
        <v>5</v>
      </c>
      <c r="L22" s="124">
        <f t="shared" si="1"/>
        <v>3</v>
      </c>
      <c r="M22" s="127">
        <f t="shared" si="2"/>
        <v>4</v>
      </c>
    </row>
    <row r="23" spans="1:13" ht="14.4">
      <c r="A23" s="108" t="str">
        <f t="shared" si="0"/>
        <v>65Dan WieseBiara Flyer</v>
      </c>
      <c r="B23" s="131">
        <v>65</v>
      </c>
      <c r="C23" s="129" t="s">
        <v>145</v>
      </c>
      <c r="D23" s="130" t="s">
        <v>225</v>
      </c>
      <c r="E23" s="125"/>
      <c r="F23" s="93"/>
      <c r="G23" s="93"/>
      <c r="H23" s="126">
        <v>4300</v>
      </c>
      <c r="I23" s="93"/>
      <c r="J23" s="17"/>
      <c r="K23" s="126">
        <v>1</v>
      </c>
      <c r="L23" s="124">
        <f t="shared" si="1"/>
        <v>7</v>
      </c>
      <c r="M23" s="127">
        <f t="shared" si="2"/>
        <v>8</v>
      </c>
    </row>
    <row r="24" spans="1:13" ht="14.4">
      <c r="A24" s="108" t="str">
        <f t="shared" si="0"/>
        <v>65Maddison TaylorMarglyn Bien Cruisin</v>
      </c>
      <c r="B24" s="131">
        <v>65</v>
      </c>
      <c r="C24" s="129" t="s">
        <v>229</v>
      </c>
      <c r="D24" s="130" t="s">
        <v>169</v>
      </c>
      <c r="E24" s="125"/>
      <c r="F24" s="93"/>
      <c r="G24" s="93"/>
      <c r="H24" s="126">
        <v>3636.9999999999995</v>
      </c>
      <c r="I24" s="93"/>
      <c r="J24" s="17"/>
      <c r="K24" s="126">
        <v>2</v>
      </c>
      <c r="L24" s="124">
        <f t="shared" si="1"/>
        <v>6</v>
      </c>
      <c r="M24" s="127">
        <f t="shared" si="2"/>
        <v>7</v>
      </c>
    </row>
    <row r="25" spans="1:13" ht="14.4">
      <c r="A25" s="108" t="str">
        <f t="shared" si="0"/>
        <v>65Josh HeffernanZia Park Be My Buddy</v>
      </c>
      <c r="B25" s="131">
        <v>65</v>
      </c>
      <c r="C25" s="129" t="s">
        <v>184</v>
      </c>
      <c r="D25" s="133" t="s">
        <v>195</v>
      </c>
      <c r="E25" s="125"/>
      <c r="F25" s="93"/>
      <c r="G25" s="93"/>
      <c r="H25" s="126">
        <v>2373.0000000000005</v>
      </c>
      <c r="I25" s="93"/>
      <c r="J25" s="17"/>
      <c r="K25" s="126">
        <v>3</v>
      </c>
      <c r="L25" s="124">
        <f t="shared" si="1"/>
        <v>5</v>
      </c>
      <c r="M25" s="127">
        <f t="shared" si="2"/>
        <v>6</v>
      </c>
    </row>
    <row r="26" spans="1:13" ht="14.4">
      <c r="A26" s="108" t="str">
        <f t="shared" si="0"/>
        <v xml:space="preserve">65Cade SmithQuidam Runaku </v>
      </c>
      <c r="B26" s="131">
        <v>65</v>
      </c>
      <c r="C26" s="129" t="s">
        <v>307</v>
      </c>
      <c r="D26" s="130" t="s">
        <v>308</v>
      </c>
      <c r="E26" s="125"/>
      <c r="F26" s="93"/>
      <c r="G26" s="93"/>
      <c r="H26" s="126">
        <v>1951.0000000000005</v>
      </c>
      <c r="I26" s="93"/>
      <c r="J26" s="17"/>
      <c r="K26" s="126">
        <v>4</v>
      </c>
      <c r="L26" s="124">
        <f t="shared" si="1"/>
        <v>4</v>
      </c>
      <c r="M26" s="127">
        <f t="shared" si="2"/>
        <v>5</v>
      </c>
    </row>
    <row r="27" spans="1:13" ht="14.4">
      <c r="A27" s="108" t="str">
        <f t="shared" si="0"/>
        <v>45Tahnee JonesRory</v>
      </c>
      <c r="B27" s="131">
        <v>45</v>
      </c>
      <c r="C27" s="131" t="s">
        <v>158</v>
      </c>
      <c r="D27" s="130" t="s">
        <v>211</v>
      </c>
      <c r="E27" s="125"/>
      <c r="F27" s="93"/>
      <c r="G27" s="126">
        <v>3872.9999999999991</v>
      </c>
      <c r="H27" s="93"/>
      <c r="I27" s="93"/>
      <c r="J27" s="17"/>
      <c r="K27" s="126">
        <v>1</v>
      </c>
      <c r="L27" s="124">
        <f t="shared" si="1"/>
        <v>7</v>
      </c>
      <c r="M27" s="127">
        <f t="shared" si="2"/>
        <v>8</v>
      </c>
    </row>
    <row r="28" spans="1:13" ht="14.4">
      <c r="A28" s="108" t="str">
        <f t="shared" si="0"/>
        <v>45Josephine AnningBrayside Sensation</v>
      </c>
      <c r="B28" s="131">
        <v>45</v>
      </c>
      <c r="C28" s="129" t="s">
        <v>198</v>
      </c>
      <c r="D28" s="133" t="s">
        <v>199</v>
      </c>
      <c r="E28" s="125"/>
      <c r="F28" s="93"/>
      <c r="G28" s="126">
        <v>3744.0000000000005</v>
      </c>
      <c r="H28" s="93"/>
      <c r="I28" s="93"/>
      <c r="J28" s="17"/>
      <c r="K28" s="126">
        <v>2</v>
      </c>
      <c r="L28" s="124">
        <f t="shared" si="1"/>
        <v>6</v>
      </c>
      <c r="M28" s="127">
        <f t="shared" si="2"/>
        <v>7</v>
      </c>
    </row>
    <row r="29" spans="1:13" ht="14.4">
      <c r="A29" s="108" t="str">
        <f t="shared" si="0"/>
        <v>45Ruth ElsegoodKarlinda Gus</v>
      </c>
      <c r="B29" s="131">
        <v>45</v>
      </c>
      <c r="C29" s="129" t="s">
        <v>189</v>
      </c>
      <c r="D29" s="133" t="s">
        <v>151</v>
      </c>
      <c r="E29" s="125"/>
      <c r="F29" s="93"/>
      <c r="G29" s="126">
        <v>2932</v>
      </c>
      <c r="H29" s="93"/>
      <c r="I29" s="93"/>
      <c r="J29" s="17"/>
      <c r="K29" s="126">
        <v>3</v>
      </c>
      <c r="L29" s="124">
        <f t="shared" si="1"/>
        <v>5</v>
      </c>
      <c r="M29" s="127">
        <f t="shared" si="2"/>
        <v>6</v>
      </c>
    </row>
    <row r="30" spans="1:13" ht="14.4">
      <c r="A30" s="108" t="str">
        <f t="shared" si="0"/>
        <v>45Isabella SpriggFefe</v>
      </c>
      <c r="B30" s="131">
        <v>45</v>
      </c>
      <c r="C30" s="131" t="s">
        <v>527</v>
      </c>
      <c r="D30" s="134" t="s">
        <v>309</v>
      </c>
      <c r="E30" s="125"/>
      <c r="F30" s="93"/>
      <c r="G30" s="126">
        <v>3236.0000000000009</v>
      </c>
      <c r="H30" s="93"/>
      <c r="I30" s="93"/>
      <c r="J30" s="17"/>
      <c r="K30" s="126">
        <v>1</v>
      </c>
      <c r="L30" s="124">
        <f t="shared" si="1"/>
        <v>7</v>
      </c>
      <c r="M30" s="127">
        <f t="shared" si="2"/>
        <v>8</v>
      </c>
    </row>
    <row r="31" spans="1:13" ht="14.4">
      <c r="A31" s="108" t="str">
        <f t="shared" si="0"/>
        <v>45Emmi KnealeTayla</v>
      </c>
      <c r="B31" s="131">
        <v>45</v>
      </c>
      <c r="C31" s="129" t="s">
        <v>123</v>
      </c>
      <c r="D31" s="133" t="s">
        <v>310</v>
      </c>
      <c r="E31" s="125"/>
      <c r="F31" s="93"/>
      <c r="G31" s="126">
        <v>3083</v>
      </c>
      <c r="H31" s="93"/>
      <c r="I31" s="93"/>
      <c r="J31" s="17"/>
      <c r="K31" s="126">
        <v>2</v>
      </c>
      <c r="L31" s="124">
        <f t="shared" si="1"/>
        <v>6</v>
      </c>
      <c r="M31" s="127">
        <f t="shared" si="2"/>
        <v>7</v>
      </c>
    </row>
    <row r="32" spans="1:13" ht="14.4">
      <c r="A32" s="108" t="str">
        <f t="shared" si="0"/>
        <v>45Adelle HoddyPenrhys Special Edition</v>
      </c>
      <c r="B32" s="131">
        <v>45</v>
      </c>
      <c r="C32" s="129" t="s">
        <v>159</v>
      </c>
      <c r="D32" s="133" t="s">
        <v>160</v>
      </c>
      <c r="E32" s="125"/>
      <c r="F32" s="93"/>
      <c r="G32" s="126">
        <v>1100.9999999999993</v>
      </c>
      <c r="H32" s="93"/>
      <c r="I32" s="93"/>
      <c r="J32" s="17"/>
      <c r="K32" s="126">
        <v>3</v>
      </c>
      <c r="L32" s="124">
        <f t="shared" si="1"/>
        <v>5</v>
      </c>
      <c r="M32" s="127">
        <f t="shared" si="2"/>
        <v>6</v>
      </c>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sheetData>
  <autoFilter ref="A3:M71" xr:uid="{00000000-0009-0000-0000-000006000000}">
    <filterColumn colId="6" showButton="0"/>
    <filterColumn colId="7" showButton="0"/>
    <filterColumn colId="8" showButton="0"/>
  </autoFilter>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6:C32">
    <cfRule type="duplicateValues" dxfId="7" priority="219"/>
  </conditionalFormatting>
  <conditionalFormatting sqref="C1:D5">
    <cfRule type="duplicateValues" dxfId="6" priority="146"/>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N98"/>
  <sheetViews>
    <sheetView zoomScale="80" zoomScaleNormal="80" workbookViewId="0">
      <selection activeCell="D46" sqref="D46"/>
    </sheetView>
  </sheetViews>
  <sheetFormatPr defaultColWidth="9.109375" defaultRowHeight="13.2"/>
  <cols>
    <col min="1" max="1" width="49.33203125" style="9" bestFit="1" customWidth="1"/>
    <col min="2" max="2" width="7.6640625" style="1" bestFit="1" customWidth="1"/>
    <col min="3" max="3" width="17.88671875" style="9" bestFit="1" customWidth="1"/>
    <col min="4" max="4" width="26.33203125" style="92" bestFit="1" customWidth="1"/>
    <col min="5" max="5" width="12" style="1" bestFit="1" customWidth="1"/>
    <col min="6" max="6" width="16" style="9" bestFit="1" customWidth="1"/>
    <col min="7" max="9" width="11.6640625" style="1" customWidth="1"/>
    <col min="10" max="10" width="14.6640625" style="1" customWidth="1"/>
    <col min="11" max="11" width="8.33203125" style="1" bestFit="1" customWidth="1"/>
    <col min="12" max="12" width="14.88671875" style="1" bestFit="1" customWidth="1"/>
    <col min="13" max="13" width="33.109375" style="1" bestFit="1" customWidth="1"/>
    <col min="14" max="16384" width="9.109375" style="9"/>
  </cols>
  <sheetData>
    <row r="1" spans="1:13" ht="22.5" customHeight="1" thickBot="1">
      <c r="A1" s="36">
        <f>SUM(A2-1)</f>
        <v>44</v>
      </c>
      <c r="B1" s="431" t="s">
        <v>106</v>
      </c>
      <c r="C1" s="432"/>
      <c r="D1" s="7" t="s">
        <v>11</v>
      </c>
      <c r="E1" s="412" t="s">
        <v>118</v>
      </c>
      <c r="F1" s="413"/>
      <c r="G1" s="413"/>
      <c r="H1" s="413"/>
      <c r="I1" s="413"/>
      <c r="J1" s="8" t="s">
        <v>12</v>
      </c>
      <c r="K1" s="434" t="s">
        <v>326</v>
      </c>
      <c r="L1" s="415"/>
      <c r="M1" s="8" t="s">
        <v>22</v>
      </c>
    </row>
    <row r="2" spans="1:13" ht="22.5" customHeight="1" thickBot="1">
      <c r="A2" s="1">
        <f>COUNTA(_xlfn.UNIQUE(D8:D192))</f>
        <v>45</v>
      </c>
      <c r="B2" s="416" t="s">
        <v>23</v>
      </c>
      <c r="C2" s="417"/>
      <c r="D2" s="417"/>
      <c r="E2" s="417"/>
      <c r="F2" s="417"/>
      <c r="G2" s="417"/>
      <c r="H2" s="417"/>
      <c r="I2" s="417"/>
      <c r="J2" s="417"/>
      <c r="K2" s="417"/>
      <c r="L2" s="418"/>
      <c r="M2" s="10" t="s">
        <v>24</v>
      </c>
    </row>
    <row r="3" spans="1:13" ht="14.4" thickBot="1">
      <c r="A3" s="394" t="s">
        <v>25</v>
      </c>
      <c r="B3" s="396" t="s">
        <v>13</v>
      </c>
      <c r="C3" s="399" t="s">
        <v>14</v>
      </c>
      <c r="D3" s="402" t="s">
        <v>15</v>
      </c>
      <c r="E3" s="404" t="s">
        <v>26</v>
      </c>
      <c r="F3" s="402" t="s">
        <v>18</v>
      </c>
      <c r="G3" s="412" t="s">
        <v>94</v>
      </c>
      <c r="H3" s="413"/>
      <c r="I3" s="413"/>
      <c r="J3" s="420"/>
      <c r="K3" s="421" t="s">
        <v>10</v>
      </c>
      <c r="L3" s="424" t="s">
        <v>16</v>
      </c>
      <c r="M3" s="83" t="s">
        <v>27</v>
      </c>
    </row>
    <row r="4" spans="1:13" ht="14.4" thickBot="1">
      <c r="A4" s="395"/>
      <c r="B4" s="397"/>
      <c r="C4" s="400"/>
      <c r="D4" s="403"/>
      <c r="E4" s="405"/>
      <c r="F4" s="419"/>
      <c r="G4" s="427">
        <v>45</v>
      </c>
      <c r="H4" s="408" t="s">
        <v>107</v>
      </c>
      <c r="I4" s="408" t="s">
        <v>108</v>
      </c>
      <c r="J4" s="402" t="s">
        <v>109</v>
      </c>
      <c r="K4" s="422"/>
      <c r="L4" s="425"/>
      <c r="M4" s="11">
        <v>1</v>
      </c>
    </row>
    <row r="5" spans="1:13" ht="14.4" thickBot="1">
      <c r="A5" s="395"/>
      <c r="B5" s="398"/>
      <c r="C5" s="401"/>
      <c r="D5" s="403"/>
      <c r="E5" s="406" t="s">
        <v>17</v>
      </c>
      <c r="F5" s="407"/>
      <c r="G5" s="428"/>
      <c r="H5" s="409"/>
      <c r="I5" s="409"/>
      <c r="J5" s="403"/>
      <c r="K5" s="422"/>
      <c r="L5" s="426"/>
      <c r="M5" s="84">
        <f>IF(M4=1,0,IF(M4=2,1,IF(M4=3,2,0)))</f>
        <v>0</v>
      </c>
    </row>
    <row r="6" spans="1:13" ht="14.4">
      <c r="A6" s="90" t="str">
        <f t="shared" ref="A6:A52" si="0">CONCATENATE(B6,C6,D6)</f>
        <v>45Josephine AnningBrayside Sensation</v>
      </c>
      <c r="B6" s="139">
        <v>45</v>
      </c>
      <c r="C6" s="131" t="s">
        <v>198</v>
      </c>
      <c r="D6" s="131" t="s">
        <v>199</v>
      </c>
      <c r="E6" s="94"/>
      <c r="F6" s="138"/>
      <c r="G6" s="131">
        <v>3890.0000000000068</v>
      </c>
      <c r="H6" s="94"/>
      <c r="I6" s="94"/>
      <c r="J6" s="126"/>
      <c r="K6" s="126">
        <v>1</v>
      </c>
      <c r="L6" s="123">
        <f>IF(K6=1,7,IF(K6=2,6,IF(K6=3,5,IF(K6=4,4,IF(K6=5,3,IF(K6=6,2,IF(K6&gt;=6,1,0)))))))</f>
        <v>7</v>
      </c>
      <c r="M6" s="85">
        <f>SUM(L6+$M$5)</f>
        <v>7</v>
      </c>
    </row>
    <row r="7" spans="1:13" ht="14.4">
      <c r="A7" s="90" t="str">
        <f t="shared" si="0"/>
        <v>45Kate BerzinsPeppa Mint</v>
      </c>
      <c r="B7" s="139">
        <v>45</v>
      </c>
      <c r="C7" s="131" t="s">
        <v>235</v>
      </c>
      <c r="D7" s="131" t="s">
        <v>333</v>
      </c>
      <c r="E7" s="94"/>
      <c r="F7" s="138"/>
      <c r="G7" s="131">
        <v>3516.9999999999927</v>
      </c>
      <c r="H7" s="94"/>
      <c r="I7" s="94"/>
      <c r="J7" s="126"/>
      <c r="K7" s="126">
        <v>2</v>
      </c>
      <c r="L7" s="124">
        <f>IF(K7=1,7,IF(K7=2,6,IF(K7=3,5,IF(K7=4,4,IF(K7=5,3,IF(K7=6,2,IF(K7&gt;=6,1,0)))))))</f>
        <v>6</v>
      </c>
      <c r="M7" s="86">
        <f>SUM(L7+$M$5)</f>
        <v>6</v>
      </c>
    </row>
    <row r="8" spans="1:13" ht="14.4">
      <c r="A8" s="90" t="str">
        <f t="shared" si="0"/>
        <v>45Ava BowlesKazwood Park Love Always</v>
      </c>
      <c r="B8" s="139">
        <v>45</v>
      </c>
      <c r="C8" s="131" t="s">
        <v>214</v>
      </c>
      <c r="D8" s="142" t="s">
        <v>349</v>
      </c>
      <c r="E8" s="113"/>
      <c r="F8" s="140"/>
      <c r="G8" s="131">
        <v>3496.9999999999982</v>
      </c>
      <c r="H8" s="113"/>
      <c r="I8" s="113"/>
      <c r="J8" s="126"/>
      <c r="K8" s="126">
        <v>3</v>
      </c>
      <c r="L8" s="124">
        <f t="shared" ref="L8:L33" si="1">IF(K8=1,7,IF(K8=2,6,IF(K8=3,5,IF(K8=4,4,IF(K8=5,3,IF(K8=6,2,IF(K8&gt;=6,1,0)))))))</f>
        <v>5</v>
      </c>
      <c r="M8" s="86">
        <f t="shared" ref="M8:M33" si="2">SUM(L8+$M$5)</f>
        <v>5</v>
      </c>
    </row>
    <row r="9" spans="1:13" ht="14.4">
      <c r="A9" s="90" t="str">
        <f t="shared" si="0"/>
        <v>45Keiley Van Der GraafRaffie</v>
      </c>
      <c r="B9" s="139">
        <v>45</v>
      </c>
      <c r="C9" s="131" t="s">
        <v>332</v>
      </c>
      <c r="D9" s="131" t="s">
        <v>331</v>
      </c>
      <c r="E9" s="113"/>
      <c r="F9" s="140"/>
      <c r="G9" s="131">
        <v>3439.9999999999932</v>
      </c>
      <c r="H9" s="113"/>
      <c r="I9" s="113"/>
      <c r="J9" s="126"/>
      <c r="K9" s="126">
        <v>4</v>
      </c>
      <c r="L9" s="124">
        <f t="shared" si="1"/>
        <v>4</v>
      </c>
      <c r="M9" s="86">
        <f t="shared" si="2"/>
        <v>4</v>
      </c>
    </row>
    <row r="10" spans="1:13" ht="14.4">
      <c r="A10" s="90" t="str">
        <f t="shared" si="0"/>
        <v>45Zoe DayRainbow</v>
      </c>
      <c r="B10" s="139">
        <v>45</v>
      </c>
      <c r="C10" s="131" t="s">
        <v>212</v>
      </c>
      <c r="D10" s="131" t="s">
        <v>350</v>
      </c>
      <c r="E10" s="113"/>
      <c r="F10" s="140"/>
      <c r="G10" s="131">
        <v>3340.9999999999923</v>
      </c>
      <c r="H10" s="113"/>
      <c r="I10" s="113"/>
      <c r="J10" s="126"/>
      <c r="K10" s="126">
        <v>5</v>
      </c>
      <c r="L10" s="124">
        <f t="shared" si="1"/>
        <v>3</v>
      </c>
      <c r="M10" s="86">
        <f t="shared" si="2"/>
        <v>3</v>
      </c>
    </row>
    <row r="11" spans="1:13" ht="14.4">
      <c r="A11" s="90" t="str">
        <f t="shared" si="0"/>
        <v>45Ruby DouglasSecret Valley Rockstar</v>
      </c>
      <c r="B11" s="139">
        <v>45</v>
      </c>
      <c r="C11" s="131" t="s">
        <v>292</v>
      </c>
      <c r="D11" s="142" t="s">
        <v>351</v>
      </c>
      <c r="E11" s="113"/>
      <c r="F11" s="140"/>
      <c r="G11" s="131">
        <v>3310.9999999999891</v>
      </c>
      <c r="H11" s="113"/>
      <c r="I11" s="113"/>
      <c r="J11" s="126"/>
      <c r="K11" s="126">
        <v>6</v>
      </c>
      <c r="L11" s="124">
        <f t="shared" si="1"/>
        <v>2</v>
      </c>
      <c r="M11" s="86">
        <f t="shared" si="2"/>
        <v>2</v>
      </c>
    </row>
    <row r="12" spans="1:13" ht="14.4">
      <c r="A12" s="90" t="str">
        <f t="shared" si="0"/>
        <v>45Avery BallantyneMissy</v>
      </c>
      <c r="B12" s="139">
        <v>45</v>
      </c>
      <c r="C12" s="131" t="s">
        <v>275</v>
      </c>
      <c r="D12" s="131" t="s">
        <v>177</v>
      </c>
      <c r="E12" s="113"/>
      <c r="F12" s="140"/>
      <c r="G12" s="131">
        <v>3278.9999999999877</v>
      </c>
      <c r="H12" s="113"/>
      <c r="I12" s="113"/>
      <c r="J12" s="113"/>
      <c r="K12" s="126">
        <v>7</v>
      </c>
      <c r="L12" s="124">
        <f t="shared" si="1"/>
        <v>1</v>
      </c>
      <c r="M12" s="86">
        <f t="shared" si="2"/>
        <v>1</v>
      </c>
    </row>
    <row r="13" spans="1:13" ht="14.4">
      <c r="A13" s="90" t="str">
        <f t="shared" si="0"/>
        <v>45Lyla BicknellBrooklyn Park Simplify</v>
      </c>
      <c r="B13" s="139">
        <v>45</v>
      </c>
      <c r="C13" s="131" t="s">
        <v>164</v>
      </c>
      <c r="D13" s="131" t="s">
        <v>352</v>
      </c>
      <c r="E13" s="113"/>
      <c r="F13" s="140"/>
      <c r="G13" s="131">
        <v>3242.000000000005</v>
      </c>
      <c r="H13" s="113"/>
      <c r="I13" s="113"/>
      <c r="J13" s="113"/>
      <c r="K13" s="126">
        <v>8</v>
      </c>
      <c r="L13" s="124">
        <f t="shared" si="1"/>
        <v>1</v>
      </c>
      <c r="M13" s="86">
        <f t="shared" si="2"/>
        <v>1</v>
      </c>
    </row>
    <row r="14" spans="1:13" ht="14.4">
      <c r="A14" s="90" t="str">
        <f t="shared" si="0"/>
        <v>45Charlize TylerCrumpet</v>
      </c>
      <c r="B14" s="139">
        <v>45</v>
      </c>
      <c r="C14" s="131" t="s">
        <v>289</v>
      </c>
      <c r="D14" s="131" t="s">
        <v>200</v>
      </c>
      <c r="E14" s="113"/>
      <c r="F14" s="140"/>
      <c r="G14" s="131">
        <v>3197.9999999999905</v>
      </c>
      <c r="H14" s="113"/>
      <c r="I14" s="113"/>
      <c r="J14" s="113"/>
      <c r="K14" s="126">
        <v>9</v>
      </c>
      <c r="L14" s="124">
        <f t="shared" si="1"/>
        <v>1</v>
      </c>
      <c r="M14" s="86">
        <f t="shared" si="2"/>
        <v>1</v>
      </c>
    </row>
    <row r="15" spans="1:13" ht="14.4">
      <c r="A15" s="90" t="str">
        <f t="shared" si="0"/>
        <v>45Zoey MateljanRichard</v>
      </c>
      <c r="B15" s="139">
        <v>45</v>
      </c>
      <c r="C15" s="131" t="s">
        <v>165</v>
      </c>
      <c r="D15" s="131" t="s">
        <v>353</v>
      </c>
      <c r="E15" s="113"/>
      <c r="F15" s="140"/>
      <c r="G15" s="131">
        <v>2937.9999999999982</v>
      </c>
      <c r="H15" s="113"/>
      <c r="I15" s="113"/>
      <c r="J15" s="113"/>
      <c r="K15" s="126">
        <v>10</v>
      </c>
      <c r="L15" s="124">
        <f t="shared" si="1"/>
        <v>1</v>
      </c>
      <c r="M15" s="86">
        <f t="shared" si="2"/>
        <v>1</v>
      </c>
    </row>
    <row r="16" spans="1:13" ht="14.4">
      <c r="A16" s="90" t="str">
        <f t="shared" si="0"/>
        <v>45Florence WilsonPaddy</v>
      </c>
      <c r="B16" s="139">
        <v>45</v>
      </c>
      <c r="C16" s="131" t="s">
        <v>311</v>
      </c>
      <c r="D16" s="131" t="s">
        <v>354</v>
      </c>
      <c r="E16" s="113"/>
      <c r="F16" s="140"/>
      <c r="G16" s="131">
        <v>2620.0000000000091</v>
      </c>
      <c r="H16" s="113"/>
      <c r="I16" s="113"/>
      <c r="J16" s="113"/>
      <c r="K16" s="126">
        <v>11</v>
      </c>
      <c r="L16" s="124">
        <f t="shared" si="1"/>
        <v>1</v>
      </c>
      <c r="M16" s="86">
        <f t="shared" si="2"/>
        <v>1</v>
      </c>
    </row>
    <row r="17" spans="1:14" ht="14.4">
      <c r="A17" s="90" t="str">
        <f t="shared" si="0"/>
        <v>45Isla HamersleySquirt</v>
      </c>
      <c r="B17" s="139">
        <v>45</v>
      </c>
      <c r="C17" s="131" t="s">
        <v>274</v>
      </c>
      <c r="D17" s="131" t="s">
        <v>355</v>
      </c>
      <c r="E17" s="113"/>
      <c r="F17" s="140"/>
      <c r="G17" s="131">
        <v>2619</v>
      </c>
      <c r="H17" s="113"/>
      <c r="I17" s="113"/>
      <c r="J17" s="113"/>
      <c r="K17" s="126">
        <v>12</v>
      </c>
      <c r="L17" s="124">
        <f t="shared" si="1"/>
        <v>1</v>
      </c>
      <c r="M17" s="86">
        <f t="shared" si="2"/>
        <v>1</v>
      </c>
    </row>
    <row r="18" spans="1:14" ht="14.4">
      <c r="A18" s="90" t="str">
        <f t="shared" si="0"/>
        <v>45Sophie ApplebyPenley Marco Polo</v>
      </c>
      <c r="B18" s="139">
        <v>45</v>
      </c>
      <c r="C18" s="129" t="s">
        <v>296</v>
      </c>
      <c r="D18" s="129" t="s">
        <v>356</v>
      </c>
      <c r="E18" s="113"/>
      <c r="F18" s="140"/>
      <c r="G18" s="131">
        <v>3322.9999999999995</v>
      </c>
      <c r="H18" s="113"/>
      <c r="I18" s="113"/>
      <c r="J18" s="113"/>
      <c r="K18" s="126">
        <v>1</v>
      </c>
      <c r="L18" s="124">
        <f t="shared" si="1"/>
        <v>7</v>
      </c>
      <c r="M18" s="86">
        <f t="shared" si="2"/>
        <v>7</v>
      </c>
    </row>
    <row r="19" spans="1:14" ht="14.4">
      <c r="A19" s="90" t="str">
        <f t="shared" si="0"/>
        <v>45Lani HeroldGrand Grigio</v>
      </c>
      <c r="B19" s="139">
        <v>45</v>
      </c>
      <c r="C19" s="131" t="s">
        <v>201</v>
      </c>
      <c r="D19" s="129" t="s">
        <v>357</v>
      </c>
      <c r="E19" s="113"/>
      <c r="F19" s="140"/>
      <c r="G19" s="131">
        <v>2224</v>
      </c>
      <c r="H19" s="113"/>
      <c r="I19" s="113"/>
      <c r="J19" s="113"/>
      <c r="K19" s="126">
        <v>2</v>
      </c>
      <c r="L19" s="124">
        <f t="shared" si="1"/>
        <v>6</v>
      </c>
      <c r="M19" s="86">
        <f t="shared" si="2"/>
        <v>6</v>
      </c>
      <c r="N19" s="12" t="str">
        <f t="shared" ref="N19" si="3">CONCATENATE(O19,P19,Q19)</f>
        <v/>
      </c>
    </row>
    <row r="20" spans="1:14" ht="14.4">
      <c r="A20" s="90" t="str">
        <f t="shared" si="0"/>
        <v>65Ellie SteeleBryceana Wildest Dreams</v>
      </c>
      <c r="B20" s="139">
        <v>65</v>
      </c>
      <c r="C20" s="131" t="s">
        <v>156</v>
      </c>
      <c r="D20" s="142" t="s">
        <v>240</v>
      </c>
      <c r="E20" s="113"/>
      <c r="F20" s="140"/>
      <c r="G20" s="140"/>
      <c r="H20" s="131">
        <v>4279.9999999999891</v>
      </c>
      <c r="I20" s="113"/>
      <c r="J20" s="113"/>
      <c r="K20" s="126">
        <v>1</v>
      </c>
      <c r="L20" s="124">
        <f t="shared" si="1"/>
        <v>7</v>
      </c>
      <c r="M20" s="86">
        <f t="shared" si="2"/>
        <v>7</v>
      </c>
    </row>
    <row r="21" spans="1:14" ht="14.4">
      <c r="A21" s="90" t="str">
        <f t="shared" si="0"/>
        <v>65Olivia BassolaSalt River Twilight</v>
      </c>
      <c r="B21" s="139">
        <v>65</v>
      </c>
      <c r="C21" s="141" t="s">
        <v>250</v>
      </c>
      <c r="D21" s="141" t="s">
        <v>343</v>
      </c>
      <c r="E21" s="113"/>
      <c r="F21" s="140"/>
      <c r="G21" s="140"/>
      <c r="H21" s="131">
        <v>4062.0000000000045</v>
      </c>
      <c r="I21" s="113"/>
      <c r="J21" s="113"/>
      <c r="K21" s="126">
        <v>2</v>
      </c>
      <c r="L21" s="124">
        <f t="shared" si="1"/>
        <v>6</v>
      </c>
      <c r="M21" s="86">
        <f t="shared" si="2"/>
        <v>6</v>
      </c>
    </row>
    <row r="22" spans="1:14" ht="14.4">
      <c r="A22" s="90" t="str">
        <f t="shared" si="0"/>
        <v>65Sophie TennantWandiera Special Addition</v>
      </c>
      <c r="B22" s="139">
        <v>65</v>
      </c>
      <c r="C22" s="131" t="s">
        <v>257</v>
      </c>
      <c r="D22" s="142" t="s">
        <v>305</v>
      </c>
      <c r="E22" s="113"/>
      <c r="F22" s="140"/>
      <c r="G22" s="140"/>
      <c r="H22" s="131">
        <v>3965.0000000000068</v>
      </c>
      <c r="I22" s="113"/>
      <c r="J22" s="113"/>
      <c r="K22" s="126">
        <v>3</v>
      </c>
      <c r="L22" s="124">
        <f t="shared" si="1"/>
        <v>5</v>
      </c>
      <c r="M22" s="86">
        <f t="shared" si="2"/>
        <v>5</v>
      </c>
    </row>
    <row r="23" spans="1:14" ht="14.4">
      <c r="A23" s="90" t="str">
        <f t="shared" si="0"/>
        <v>65Stella BrownBevanlee Banter</v>
      </c>
      <c r="B23" s="139">
        <v>65</v>
      </c>
      <c r="C23" s="131" t="s">
        <v>167</v>
      </c>
      <c r="D23" s="131" t="s">
        <v>358</v>
      </c>
      <c r="E23" s="113"/>
      <c r="F23" s="140"/>
      <c r="G23" s="140"/>
      <c r="H23" s="131">
        <v>3952.0000000000018</v>
      </c>
      <c r="I23" s="113"/>
      <c r="J23" s="113"/>
      <c r="K23" s="126">
        <v>4</v>
      </c>
      <c r="L23" s="124">
        <f t="shared" si="1"/>
        <v>4</v>
      </c>
      <c r="M23" s="86">
        <f t="shared" si="2"/>
        <v>4</v>
      </c>
    </row>
    <row r="24" spans="1:14" ht="14.4">
      <c r="A24" s="90" t="str">
        <f t="shared" si="0"/>
        <v>65Zara OfficerLimehill Royal Jester</v>
      </c>
      <c r="B24" s="139">
        <v>65</v>
      </c>
      <c r="C24" s="131" t="s">
        <v>162</v>
      </c>
      <c r="D24" s="131" t="s">
        <v>359</v>
      </c>
      <c r="E24" s="113"/>
      <c r="F24" s="140"/>
      <c r="G24" s="140"/>
      <c r="H24" s="131">
        <v>3897.9999999999959</v>
      </c>
      <c r="I24" s="113"/>
      <c r="J24" s="113"/>
      <c r="K24" s="126">
        <v>5</v>
      </c>
      <c r="L24" s="124">
        <f t="shared" si="1"/>
        <v>3</v>
      </c>
      <c r="M24" s="86">
        <f t="shared" si="2"/>
        <v>3</v>
      </c>
    </row>
    <row r="25" spans="1:14" ht="14.4">
      <c r="A25" s="90" t="str">
        <f t="shared" si="0"/>
        <v>65Jasmine HodkinsonGrantulla Bedwyr</v>
      </c>
      <c r="B25" s="139">
        <v>65</v>
      </c>
      <c r="C25" s="131" t="s">
        <v>157</v>
      </c>
      <c r="D25" s="131" t="s">
        <v>360</v>
      </c>
      <c r="E25" s="113"/>
      <c r="F25" s="140"/>
      <c r="G25" s="140"/>
      <c r="H25" s="131">
        <v>3258.9999999999986</v>
      </c>
      <c r="I25" s="113"/>
      <c r="J25" s="113"/>
      <c r="K25" s="126">
        <v>6</v>
      </c>
      <c r="L25" s="124">
        <f t="shared" si="1"/>
        <v>2</v>
      </c>
      <c r="M25" s="86">
        <f t="shared" si="2"/>
        <v>2</v>
      </c>
    </row>
    <row r="26" spans="1:14" ht="14.4">
      <c r="A26" s="90" t="str">
        <f t="shared" si="0"/>
        <v>65Charlee CrispinRowen Bee Gee</v>
      </c>
      <c r="B26" s="139">
        <v>65</v>
      </c>
      <c r="C26" s="131" t="s">
        <v>258</v>
      </c>
      <c r="D26" s="131" t="s">
        <v>361</v>
      </c>
      <c r="E26" s="113"/>
      <c r="F26" s="140"/>
      <c r="G26" s="140"/>
      <c r="H26" s="131">
        <v>3194.0000000000095</v>
      </c>
      <c r="I26" s="113"/>
      <c r="J26" s="113"/>
      <c r="K26" s="126">
        <v>7</v>
      </c>
      <c r="L26" s="124">
        <f t="shared" si="1"/>
        <v>1</v>
      </c>
      <c r="M26" s="86">
        <f t="shared" si="2"/>
        <v>1</v>
      </c>
    </row>
    <row r="27" spans="1:14" ht="14.4">
      <c r="A27" s="90" t="str">
        <f t="shared" si="0"/>
        <v>65Olivia LindoSylvania Surprise</v>
      </c>
      <c r="B27" s="139">
        <v>65</v>
      </c>
      <c r="C27" s="131" t="s">
        <v>262</v>
      </c>
      <c r="D27" s="131" t="s">
        <v>362</v>
      </c>
      <c r="E27" s="113"/>
      <c r="F27" s="140"/>
      <c r="G27" s="140"/>
      <c r="H27" s="131">
        <v>2608.99999999999</v>
      </c>
      <c r="I27" s="113"/>
      <c r="J27" s="113"/>
      <c r="K27" s="126">
        <v>8</v>
      </c>
      <c r="L27" s="124">
        <f t="shared" si="1"/>
        <v>1</v>
      </c>
      <c r="M27" s="86">
        <f t="shared" si="2"/>
        <v>1</v>
      </c>
    </row>
    <row r="28" spans="1:14" ht="14.4">
      <c r="A28" s="90" t="str">
        <f t="shared" si="0"/>
        <v>65Sarah MladenovicLayney</v>
      </c>
      <c r="B28" s="139">
        <v>65</v>
      </c>
      <c r="C28" s="131" t="s">
        <v>312</v>
      </c>
      <c r="D28" s="131" t="s">
        <v>363</v>
      </c>
      <c r="E28" s="113"/>
      <c r="F28" s="140"/>
      <c r="G28" s="140"/>
      <c r="H28" s="131">
        <v>2260.000000000015</v>
      </c>
      <c r="I28" s="113"/>
      <c r="J28" s="113"/>
      <c r="K28" s="126">
        <v>9</v>
      </c>
      <c r="L28" s="124">
        <f t="shared" si="1"/>
        <v>1</v>
      </c>
      <c r="M28" s="86">
        <f t="shared" si="2"/>
        <v>1</v>
      </c>
    </row>
    <row r="29" spans="1:14" ht="14.4">
      <c r="A29" s="90" t="str">
        <f t="shared" si="0"/>
        <v>65Dan WieseBiara Flyer</v>
      </c>
      <c r="B29" s="139">
        <v>65</v>
      </c>
      <c r="C29" s="141" t="s">
        <v>145</v>
      </c>
      <c r="D29" s="141" t="s">
        <v>225</v>
      </c>
      <c r="E29" s="113"/>
      <c r="F29" s="140"/>
      <c r="G29" s="140"/>
      <c r="H29" s="131">
        <v>4267.9999999999973</v>
      </c>
      <c r="I29" s="113"/>
      <c r="J29" s="113"/>
      <c r="K29" s="126">
        <v>1</v>
      </c>
      <c r="L29" s="124">
        <f t="shared" si="1"/>
        <v>7</v>
      </c>
      <c r="M29" s="86">
        <f t="shared" si="2"/>
        <v>7</v>
      </c>
    </row>
    <row r="30" spans="1:14" ht="14.4">
      <c r="A30" s="90" t="str">
        <f t="shared" si="0"/>
        <v>65Riley HodkinsonCharissma Accolade</v>
      </c>
      <c r="B30" s="139">
        <v>65</v>
      </c>
      <c r="C30" s="131" t="s">
        <v>166</v>
      </c>
      <c r="D30" s="131" t="s">
        <v>364</v>
      </c>
      <c r="E30" s="113"/>
      <c r="F30" s="140"/>
      <c r="G30" s="140"/>
      <c r="H30" s="131">
        <v>3571.9999999999914</v>
      </c>
      <c r="I30" s="113"/>
      <c r="J30" s="113"/>
      <c r="K30" s="126">
        <v>2</v>
      </c>
      <c r="L30" s="124">
        <f t="shared" si="1"/>
        <v>6</v>
      </c>
      <c r="M30" s="86">
        <f t="shared" si="2"/>
        <v>6</v>
      </c>
    </row>
    <row r="31" spans="1:14" ht="14.4">
      <c r="A31" s="90" t="str">
        <f t="shared" si="0"/>
        <v>65Willow HawkinsRagnar Lothbrok</v>
      </c>
      <c r="B31" s="139">
        <v>65</v>
      </c>
      <c r="C31" s="131" t="s">
        <v>265</v>
      </c>
      <c r="D31" s="131" t="s">
        <v>365</v>
      </c>
      <c r="E31" s="113"/>
      <c r="F31" s="140"/>
      <c r="G31" s="140"/>
      <c r="H31" s="131">
        <v>3312.0000000000036</v>
      </c>
      <c r="I31" s="113"/>
      <c r="J31" s="113"/>
      <c r="K31" s="126">
        <v>3</v>
      </c>
      <c r="L31" s="124">
        <f t="shared" si="1"/>
        <v>5</v>
      </c>
      <c r="M31" s="86">
        <f t="shared" si="2"/>
        <v>5</v>
      </c>
    </row>
    <row r="32" spans="1:14" ht="14.4">
      <c r="A32" s="90" t="str">
        <f t="shared" si="0"/>
        <v>65Jessica MaxwellShadylane Late Edition</v>
      </c>
      <c r="B32" s="139">
        <v>65</v>
      </c>
      <c r="C32" s="137" t="s">
        <v>129</v>
      </c>
      <c r="D32" s="137" t="s">
        <v>136</v>
      </c>
      <c r="E32" s="113"/>
      <c r="F32" s="140"/>
      <c r="G32" s="140"/>
      <c r="H32" s="131">
        <v>3240</v>
      </c>
      <c r="I32" s="113"/>
      <c r="J32" s="113"/>
      <c r="K32" s="126">
        <v>4</v>
      </c>
      <c r="L32" s="124">
        <f t="shared" si="1"/>
        <v>4</v>
      </c>
      <c r="M32" s="86">
        <f t="shared" si="2"/>
        <v>4</v>
      </c>
    </row>
    <row r="33" spans="1:13" ht="14.4">
      <c r="A33" s="90" t="str">
        <f t="shared" si="0"/>
        <v>65Ebonie RichardsonGlen Hardy Omega Cloud</v>
      </c>
      <c r="B33" s="139">
        <v>65</v>
      </c>
      <c r="C33" s="131" t="s">
        <v>173</v>
      </c>
      <c r="D33" s="136" t="s">
        <v>366</v>
      </c>
      <c r="E33" s="113"/>
      <c r="F33" s="140"/>
      <c r="G33" s="140"/>
      <c r="H33" s="131">
        <v>2552.0000000000055</v>
      </c>
      <c r="I33" s="113"/>
      <c r="J33" s="113"/>
      <c r="K33" s="126">
        <v>5</v>
      </c>
      <c r="L33" s="124">
        <f t="shared" si="1"/>
        <v>3</v>
      </c>
      <c r="M33" s="86">
        <f t="shared" si="2"/>
        <v>3</v>
      </c>
    </row>
    <row r="34" spans="1:13" customFormat="1" ht="14.4">
      <c r="A34" s="90" t="str">
        <f t="shared" si="0"/>
        <v>65Emmi KnealeMiss Miracle</v>
      </c>
      <c r="B34" s="139">
        <v>65</v>
      </c>
      <c r="C34" s="131" t="s">
        <v>123</v>
      </c>
      <c r="D34" s="131" t="s">
        <v>367</v>
      </c>
      <c r="E34" s="131"/>
      <c r="F34" s="131"/>
      <c r="G34" s="113"/>
      <c r="H34" s="131">
        <v>2474.9999999999936</v>
      </c>
      <c r="I34" s="131"/>
      <c r="J34" s="131"/>
      <c r="K34" s="126">
        <v>6</v>
      </c>
      <c r="L34" s="124">
        <f t="shared" ref="L34:L52" si="4">IF(K34=1,7,IF(K34=2,6,IF(K34=3,5,IF(K34=4,4,IF(K34=5,3,IF(K34=6,2,IF(K34&gt;=6,1,0)))))))</f>
        <v>2</v>
      </c>
      <c r="M34" s="86">
        <f t="shared" ref="M34:M52" si="5">SUM(L34+$M$5)</f>
        <v>2</v>
      </c>
    </row>
    <row r="35" spans="1:13" customFormat="1" ht="14.4">
      <c r="A35" s="90" t="str">
        <f t="shared" si="0"/>
        <v>80Hayley DagnallJudaroo Hugo Boss</v>
      </c>
      <c r="B35" s="139">
        <v>80</v>
      </c>
      <c r="C35" s="131" t="s">
        <v>138</v>
      </c>
      <c r="D35" s="131" t="s">
        <v>368</v>
      </c>
      <c r="E35" s="131"/>
      <c r="F35" s="131"/>
      <c r="G35" s="113"/>
      <c r="H35" s="131"/>
      <c r="I35" s="131">
        <v>4039.0000000000009</v>
      </c>
      <c r="J35" s="131"/>
      <c r="K35" s="126">
        <v>1</v>
      </c>
      <c r="L35" s="124">
        <f t="shared" si="4"/>
        <v>7</v>
      </c>
      <c r="M35" s="86">
        <f t="shared" si="5"/>
        <v>7</v>
      </c>
    </row>
    <row r="36" spans="1:13" customFormat="1" ht="14.4">
      <c r="A36" s="90" t="str">
        <f t="shared" si="0"/>
        <v>80Lahnee PozzebonEkolee Crystal Fire</v>
      </c>
      <c r="B36" s="139">
        <v>80</v>
      </c>
      <c r="C36" s="131" t="s">
        <v>216</v>
      </c>
      <c r="D36" s="131" t="s">
        <v>369</v>
      </c>
      <c r="E36" s="131"/>
      <c r="F36" s="131"/>
      <c r="G36" s="113"/>
      <c r="H36" s="131"/>
      <c r="I36" s="131">
        <v>4033.9999999999982</v>
      </c>
      <c r="J36" s="131"/>
      <c r="K36" s="126">
        <v>2</v>
      </c>
      <c r="L36" s="124">
        <f t="shared" si="4"/>
        <v>6</v>
      </c>
      <c r="M36" s="86">
        <f t="shared" si="5"/>
        <v>6</v>
      </c>
    </row>
    <row r="37" spans="1:13" customFormat="1" ht="14.4">
      <c r="A37" s="90" t="str">
        <f t="shared" si="0"/>
        <v>80Campbell BlackMissy</v>
      </c>
      <c r="B37" s="139">
        <v>80</v>
      </c>
      <c r="C37" s="131" t="s">
        <v>176</v>
      </c>
      <c r="D37" s="131" t="s">
        <v>177</v>
      </c>
      <c r="E37" s="131"/>
      <c r="F37" s="131"/>
      <c r="G37" s="113"/>
      <c r="H37" s="131"/>
      <c r="I37" s="131">
        <v>4368.9999999999945</v>
      </c>
      <c r="J37" s="131"/>
      <c r="K37" s="126">
        <v>1</v>
      </c>
      <c r="L37" s="124">
        <f t="shared" si="4"/>
        <v>7</v>
      </c>
      <c r="M37" s="86">
        <f t="shared" si="5"/>
        <v>7</v>
      </c>
    </row>
    <row r="38" spans="1:13" customFormat="1" ht="14.4">
      <c r="A38" s="90" t="str">
        <f t="shared" si="0"/>
        <v>80Eva AnningThe Brass Bear</v>
      </c>
      <c r="B38" s="139">
        <v>80</v>
      </c>
      <c r="C38" s="131" t="s">
        <v>170</v>
      </c>
      <c r="D38" s="131" t="s">
        <v>134</v>
      </c>
      <c r="E38" s="131"/>
      <c r="F38" s="131"/>
      <c r="G38" s="113"/>
      <c r="H38" s="131"/>
      <c r="I38" s="131">
        <v>4003.9999999999918</v>
      </c>
      <c r="J38" s="131"/>
      <c r="K38" s="126">
        <v>2</v>
      </c>
      <c r="L38" s="124">
        <f t="shared" si="4"/>
        <v>6</v>
      </c>
      <c r="M38" s="86">
        <f t="shared" si="5"/>
        <v>6</v>
      </c>
    </row>
    <row r="39" spans="1:13" customFormat="1" ht="14.4">
      <c r="A39" s="90" t="str">
        <f t="shared" si="0"/>
        <v>80Ryan FrantomJudaroo Encore</v>
      </c>
      <c r="B39" s="139">
        <v>80</v>
      </c>
      <c r="C39" s="141" t="s">
        <v>249</v>
      </c>
      <c r="D39" s="141" t="s">
        <v>154</v>
      </c>
      <c r="E39" s="131"/>
      <c r="F39" s="131"/>
      <c r="G39" s="113"/>
      <c r="H39" s="131"/>
      <c r="I39" s="131">
        <v>3992.0000000000045</v>
      </c>
      <c r="J39" s="131"/>
      <c r="K39" s="126">
        <v>3</v>
      </c>
      <c r="L39" s="124">
        <f t="shared" si="4"/>
        <v>5</v>
      </c>
      <c r="M39" s="86">
        <f t="shared" si="5"/>
        <v>5</v>
      </c>
    </row>
    <row r="40" spans="1:13" customFormat="1" ht="14.4">
      <c r="A40" s="90" t="str">
        <f t="shared" si="0"/>
        <v>80Lila SeberryGko Arpeggio</v>
      </c>
      <c r="B40" s="139">
        <v>80</v>
      </c>
      <c r="C40" s="131" t="s">
        <v>175</v>
      </c>
      <c r="D40" s="131" t="s">
        <v>370</v>
      </c>
      <c r="E40" s="131"/>
      <c r="F40" s="131"/>
      <c r="G40" s="113"/>
      <c r="H40" s="131"/>
      <c r="I40" s="131">
        <v>3923.0000000000123</v>
      </c>
      <c r="J40" s="131"/>
      <c r="K40" s="126">
        <v>4</v>
      </c>
      <c r="L40" s="124">
        <f t="shared" si="4"/>
        <v>4</v>
      </c>
      <c r="M40" s="86">
        <f t="shared" si="5"/>
        <v>4</v>
      </c>
    </row>
    <row r="41" spans="1:13" customFormat="1" ht="14.4">
      <c r="A41" s="90" t="str">
        <f t="shared" si="0"/>
        <v>80Madison TaylorMarglyn Bien Cruisin</v>
      </c>
      <c r="B41" s="139">
        <v>80</v>
      </c>
      <c r="C41" s="131" t="s">
        <v>168</v>
      </c>
      <c r="D41" s="131" t="s">
        <v>169</v>
      </c>
      <c r="E41" s="131"/>
      <c r="F41" s="131"/>
      <c r="G41" s="113"/>
      <c r="H41" s="131"/>
      <c r="I41" s="131">
        <v>3845.9999999999932</v>
      </c>
      <c r="J41" s="131"/>
      <c r="K41" s="126">
        <v>5</v>
      </c>
      <c r="L41" s="124">
        <f t="shared" si="4"/>
        <v>3</v>
      </c>
      <c r="M41" s="86">
        <f t="shared" si="5"/>
        <v>3</v>
      </c>
    </row>
    <row r="42" spans="1:13" customFormat="1" ht="14.4">
      <c r="A42" s="90" t="str">
        <f t="shared" si="0"/>
        <v>80Kadee TaylorMapinduzi Viipuri</v>
      </c>
      <c r="B42" s="139">
        <v>80</v>
      </c>
      <c r="C42" s="131" t="s">
        <v>171</v>
      </c>
      <c r="D42" s="131" t="s">
        <v>172</v>
      </c>
      <c r="E42" s="131"/>
      <c r="F42" s="131"/>
      <c r="G42" s="113"/>
      <c r="H42" s="131"/>
      <c r="I42" s="131">
        <v>3824.9999999999968</v>
      </c>
      <c r="J42" s="131"/>
      <c r="K42" s="126">
        <v>6</v>
      </c>
      <c r="L42" s="124">
        <f t="shared" si="4"/>
        <v>2</v>
      </c>
      <c r="M42" s="86">
        <f t="shared" si="5"/>
        <v>2</v>
      </c>
    </row>
    <row r="43" spans="1:13" customFormat="1" ht="14.4">
      <c r="A43" s="90" t="str">
        <f t="shared" si="0"/>
        <v>80Ava TinsleyImage Of Pilatus</v>
      </c>
      <c r="B43" s="139">
        <v>80</v>
      </c>
      <c r="C43" s="131" t="s">
        <v>178</v>
      </c>
      <c r="D43" s="131" t="s">
        <v>371</v>
      </c>
      <c r="E43" s="131"/>
      <c r="F43" s="131"/>
      <c r="G43" s="113"/>
      <c r="H43" s="131"/>
      <c r="I43" s="131">
        <v>3742.0000000000068</v>
      </c>
      <c r="J43" s="131"/>
      <c r="K43" s="126">
        <v>7</v>
      </c>
      <c r="L43" s="124">
        <f t="shared" si="4"/>
        <v>1</v>
      </c>
      <c r="M43" s="86">
        <f t="shared" si="5"/>
        <v>1</v>
      </c>
    </row>
    <row r="44" spans="1:13" customFormat="1" ht="14.4">
      <c r="A44" s="90" t="str">
        <f t="shared" si="0"/>
        <v>80Claire GeorgeMatilda</v>
      </c>
      <c r="B44" s="139">
        <v>80</v>
      </c>
      <c r="C44" s="131" t="s">
        <v>131</v>
      </c>
      <c r="D44" s="131" t="s">
        <v>372</v>
      </c>
      <c r="E44" s="131"/>
      <c r="F44" s="131"/>
      <c r="G44" s="113"/>
      <c r="H44" s="131"/>
      <c r="I44" s="131">
        <v>3554.9999999999854</v>
      </c>
      <c r="J44" s="131"/>
      <c r="K44" s="126">
        <v>8</v>
      </c>
      <c r="L44" s="124">
        <f t="shared" si="4"/>
        <v>1</v>
      </c>
      <c r="M44" s="86">
        <f t="shared" si="5"/>
        <v>1</v>
      </c>
    </row>
    <row r="45" spans="1:13" customFormat="1" ht="14.4">
      <c r="A45" s="90" t="str">
        <f t="shared" si="0"/>
        <v>80Emily MaxwellDuty Calls</v>
      </c>
      <c r="B45" s="139">
        <v>80</v>
      </c>
      <c r="C45" s="131" t="s">
        <v>143</v>
      </c>
      <c r="D45" s="131" t="s">
        <v>148</v>
      </c>
      <c r="E45" s="131"/>
      <c r="F45" s="131"/>
      <c r="G45" s="113"/>
      <c r="H45" s="131"/>
      <c r="I45" s="131">
        <v>3405.0000000000095</v>
      </c>
      <c r="J45" s="131"/>
      <c r="K45" s="126">
        <v>9</v>
      </c>
      <c r="L45" s="124">
        <f t="shared" si="4"/>
        <v>1</v>
      </c>
      <c r="M45" s="86">
        <f t="shared" si="5"/>
        <v>1</v>
      </c>
    </row>
    <row r="46" spans="1:13" customFormat="1" ht="14.4">
      <c r="A46" s="90" t="str">
        <f t="shared" si="0"/>
        <v>80Olivia HawkinsBilden Park Coachella</v>
      </c>
      <c r="B46" s="139">
        <v>80</v>
      </c>
      <c r="C46" s="131" t="s">
        <v>247</v>
      </c>
      <c r="D46" s="131" t="s">
        <v>373</v>
      </c>
      <c r="E46" s="131"/>
      <c r="F46" s="131"/>
      <c r="G46" s="113"/>
      <c r="H46" s="131"/>
      <c r="I46" s="131">
        <v>3265.9999999999927</v>
      </c>
      <c r="J46" s="131"/>
      <c r="K46" s="126">
        <v>10</v>
      </c>
      <c r="L46" s="124">
        <f t="shared" si="4"/>
        <v>1</v>
      </c>
      <c r="M46" s="86">
        <f t="shared" si="5"/>
        <v>1</v>
      </c>
    </row>
    <row r="47" spans="1:13" customFormat="1" ht="14.4">
      <c r="A47" s="90" t="str">
        <f t="shared" si="0"/>
        <v>80Marni BerceneParkiarrup Edward</v>
      </c>
      <c r="B47" s="139">
        <v>80</v>
      </c>
      <c r="C47" s="131" t="s">
        <v>161</v>
      </c>
      <c r="D47" s="131" t="s">
        <v>374</v>
      </c>
      <c r="E47" s="131"/>
      <c r="F47" s="131"/>
      <c r="G47" s="113"/>
      <c r="H47" s="131"/>
      <c r="I47" s="131">
        <v>3265.9999999999918</v>
      </c>
      <c r="J47" s="131"/>
      <c r="K47" s="126">
        <v>11</v>
      </c>
      <c r="L47" s="124">
        <f t="shared" si="4"/>
        <v>1</v>
      </c>
      <c r="M47" s="86">
        <f t="shared" si="5"/>
        <v>1</v>
      </c>
    </row>
    <row r="48" spans="1:13" customFormat="1" ht="14.4">
      <c r="A48" s="90" t="str">
        <f t="shared" si="0"/>
        <v>95Emma WieseValentino Man</v>
      </c>
      <c r="B48" s="139">
        <v>95</v>
      </c>
      <c r="C48" s="141" t="s">
        <v>139</v>
      </c>
      <c r="D48" s="141" t="s">
        <v>141</v>
      </c>
      <c r="E48" s="131"/>
      <c r="F48" s="131"/>
      <c r="G48" s="113"/>
      <c r="H48" s="131"/>
      <c r="I48" s="131"/>
      <c r="J48" s="131">
        <v>4239.0000000000036</v>
      </c>
      <c r="K48" s="126">
        <v>1</v>
      </c>
      <c r="L48" s="124">
        <f t="shared" si="4"/>
        <v>7</v>
      </c>
      <c r="M48" s="86">
        <f t="shared" si="5"/>
        <v>7</v>
      </c>
    </row>
    <row r="49" spans="1:13" customFormat="1" ht="14.4">
      <c r="A49" s="90" t="str">
        <f t="shared" si="0"/>
        <v>95Gabby WellsBalmax</v>
      </c>
      <c r="B49" s="139">
        <v>95</v>
      </c>
      <c r="C49" s="131" t="s">
        <v>187</v>
      </c>
      <c r="D49" s="131" t="s">
        <v>188</v>
      </c>
      <c r="E49" s="131"/>
      <c r="F49" s="131"/>
      <c r="G49" s="113"/>
      <c r="H49" s="131"/>
      <c r="I49" s="131"/>
      <c r="J49" s="131">
        <v>3972.0000000000082</v>
      </c>
      <c r="K49" s="126">
        <v>2</v>
      </c>
      <c r="L49" s="124">
        <f t="shared" si="4"/>
        <v>6</v>
      </c>
      <c r="M49" s="86">
        <f t="shared" si="5"/>
        <v>6</v>
      </c>
    </row>
    <row r="50" spans="1:13" customFormat="1" ht="14.4">
      <c r="A50" s="90" t="str">
        <f t="shared" si="0"/>
        <v>95Caitlin WorthFingers Crossed</v>
      </c>
      <c r="B50" s="139">
        <v>95</v>
      </c>
      <c r="C50" s="131" t="s">
        <v>137</v>
      </c>
      <c r="D50" s="131" t="s">
        <v>301</v>
      </c>
      <c r="E50" s="131"/>
      <c r="F50" s="131"/>
      <c r="G50" s="113"/>
      <c r="H50" s="131"/>
      <c r="I50" s="131"/>
      <c r="J50" s="131">
        <v>3001.9999999999995</v>
      </c>
      <c r="K50" s="126">
        <v>3</v>
      </c>
      <c r="L50" s="124">
        <f t="shared" si="4"/>
        <v>5</v>
      </c>
      <c r="M50" s="86">
        <f t="shared" si="5"/>
        <v>5</v>
      </c>
    </row>
    <row r="51" spans="1:13" customFormat="1" ht="14.4">
      <c r="A51" s="90" t="str">
        <f t="shared" si="0"/>
        <v>95Bill WieseThree Votes</v>
      </c>
      <c r="B51" s="139">
        <v>95</v>
      </c>
      <c r="C51" s="141" t="s">
        <v>144</v>
      </c>
      <c r="D51" s="141" t="s">
        <v>150</v>
      </c>
      <c r="E51" s="131"/>
      <c r="F51" s="131"/>
      <c r="G51" s="113"/>
      <c r="H51" s="131"/>
      <c r="I51" s="131"/>
      <c r="J51" s="131">
        <v>2998</v>
      </c>
      <c r="K51" s="126">
        <v>4</v>
      </c>
      <c r="L51" s="124">
        <f t="shared" si="4"/>
        <v>4</v>
      </c>
      <c r="M51" s="86">
        <f t="shared" si="5"/>
        <v>4</v>
      </c>
    </row>
    <row r="52" spans="1:13" customFormat="1" ht="14.4">
      <c r="A52" s="90" t="str">
        <f t="shared" si="0"/>
        <v>95Georgina ClarkeParkiarrup Puzzle</v>
      </c>
      <c r="B52" s="139">
        <v>95</v>
      </c>
      <c r="C52" s="131" t="s">
        <v>222</v>
      </c>
      <c r="D52" s="131" t="s">
        <v>375</v>
      </c>
      <c r="E52" s="131"/>
      <c r="F52" s="131"/>
      <c r="G52" s="113"/>
      <c r="H52" s="131"/>
      <c r="I52" s="131"/>
      <c r="J52" s="131">
        <v>2491.0000000000018</v>
      </c>
      <c r="K52" s="126">
        <v>5</v>
      </c>
      <c r="L52" s="124">
        <f t="shared" si="4"/>
        <v>3</v>
      </c>
      <c r="M52" s="86">
        <f t="shared" si="5"/>
        <v>3</v>
      </c>
    </row>
    <row r="53" spans="1:13" customFormat="1"/>
    <row r="54" spans="1:13" customFormat="1"/>
    <row r="55" spans="1:13" customFormat="1"/>
    <row r="56" spans="1:13" customFormat="1"/>
    <row r="57" spans="1:13" customFormat="1"/>
    <row r="58" spans="1:13" customFormat="1"/>
    <row r="59" spans="1:13" customFormat="1"/>
    <row r="60" spans="1:13" customFormat="1"/>
    <row r="61" spans="1:13" customFormat="1"/>
    <row r="62" spans="1:13" customFormat="1"/>
    <row r="63" spans="1:13" customFormat="1"/>
    <row r="64" spans="1:13"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5" priority="337"/>
  </conditionalFormatting>
  <conditionalFormatting sqref="D33">
    <cfRule type="duplicateValues" dxfId="4" priority="1"/>
    <cfRule type="duplicateValues" dxfId="3" priority="2"/>
  </conditionalFormatting>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O124"/>
  <sheetViews>
    <sheetView topLeftCell="A77" zoomScale="80" zoomScaleNormal="80" workbookViewId="0">
      <selection activeCell="D88" sqref="D88"/>
    </sheetView>
  </sheetViews>
  <sheetFormatPr defaultColWidth="9.109375" defaultRowHeight="13.2"/>
  <cols>
    <col min="1" max="1" width="49.33203125" style="9" bestFit="1" customWidth="1"/>
    <col min="2" max="2" width="6.6640625" style="1" bestFit="1" customWidth="1"/>
    <col min="3" max="3" width="21.44140625" style="9" bestFit="1" customWidth="1"/>
    <col min="4" max="4" width="30.6640625" style="92" bestFit="1" customWidth="1"/>
    <col min="5" max="5" width="14.5546875" style="1" customWidth="1"/>
    <col min="6" max="6" width="16.5546875" style="9" bestFit="1" customWidth="1"/>
    <col min="7" max="9" width="8" style="1" bestFit="1" customWidth="1"/>
    <col min="10" max="10" width="12.88671875" style="1" bestFit="1" customWidth="1"/>
    <col min="11" max="11" width="7" style="1" bestFit="1" customWidth="1"/>
    <col min="12" max="12" width="12.88671875" style="1" bestFit="1" customWidth="1"/>
    <col min="13" max="13" width="29.109375" style="1" bestFit="1" customWidth="1"/>
    <col min="14" max="16384" width="9.109375" style="9"/>
  </cols>
  <sheetData>
    <row r="1" spans="1:15" ht="22.5" customHeight="1" thickBot="1">
      <c r="A1" s="95">
        <f>SUM(A2-1)</f>
        <v>116</v>
      </c>
      <c r="B1" s="410" t="s">
        <v>106</v>
      </c>
      <c r="C1" s="411"/>
      <c r="D1" s="7" t="s">
        <v>11</v>
      </c>
      <c r="E1" s="412" t="s">
        <v>117</v>
      </c>
      <c r="F1" s="413"/>
      <c r="G1" s="413"/>
      <c r="H1" s="413"/>
      <c r="I1" s="413"/>
      <c r="J1" s="8" t="s">
        <v>12</v>
      </c>
      <c r="K1" s="414" t="s">
        <v>208</v>
      </c>
      <c r="L1" s="415"/>
      <c r="M1" s="8"/>
    </row>
    <row r="2" spans="1:15" ht="22.5" customHeight="1" thickBot="1">
      <c r="A2" s="96">
        <f>COUNTA(_xlfn.UNIQUE(D6:D153))</f>
        <v>117</v>
      </c>
      <c r="B2" s="416" t="s">
        <v>23</v>
      </c>
      <c r="C2" s="417"/>
      <c r="D2" s="417"/>
      <c r="E2" s="417"/>
      <c r="F2" s="417"/>
      <c r="G2" s="417"/>
      <c r="H2" s="417"/>
      <c r="I2" s="417"/>
      <c r="J2" s="417"/>
      <c r="K2" s="417"/>
      <c r="L2" s="418"/>
      <c r="M2" s="10"/>
    </row>
    <row r="3" spans="1:15" ht="14.4" thickBot="1">
      <c r="A3" s="394" t="s">
        <v>25</v>
      </c>
      <c r="B3" s="396" t="s">
        <v>13</v>
      </c>
      <c r="C3" s="399" t="s">
        <v>14</v>
      </c>
      <c r="D3" s="402" t="s">
        <v>15</v>
      </c>
      <c r="E3" s="404" t="s">
        <v>26</v>
      </c>
      <c r="F3" s="402" t="s">
        <v>18</v>
      </c>
      <c r="G3" s="412" t="s">
        <v>94</v>
      </c>
      <c r="H3" s="413"/>
      <c r="I3" s="413"/>
      <c r="J3" s="420"/>
      <c r="K3" s="421" t="s">
        <v>10</v>
      </c>
      <c r="L3" s="424" t="s">
        <v>16</v>
      </c>
      <c r="M3" s="83" t="s">
        <v>115</v>
      </c>
    </row>
    <row r="4" spans="1:15" ht="14.4" thickBot="1">
      <c r="A4" s="395"/>
      <c r="B4" s="397"/>
      <c r="C4" s="400"/>
      <c r="D4" s="403"/>
      <c r="E4" s="405"/>
      <c r="F4" s="419"/>
      <c r="G4" s="427" t="s">
        <v>114</v>
      </c>
      <c r="H4" s="408" t="s">
        <v>107</v>
      </c>
      <c r="I4" s="408" t="s">
        <v>108</v>
      </c>
      <c r="J4" s="402" t="s">
        <v>299</v>
      </c>
      <c r="K4" s="422"/>
      <c r="L4" s="425"/>
      <c r="M4" s="11">
        <v>2</v>
      </c>
    </row>
    <row r="5" spans="1:15" ht="13.8">
      <c r="A5" s="395"/>
      <c r="B5" s="398"/>
      <c r="C5" s="401"/>
      <c r="D5" s="403"/>
      <c r="E5" s="406" t="s">
        <v>17</v>
      </c>
      <c r="F5" s="407"/>
      <c r="G5" s="428"/>
      <c r="H5" s="409"/>
      <c r="I5" s="409"/>
      <c r="J5" s="403"/>
      <c r="K5" s="422"/>
      <c r="L5" s="425"/>
      <c r="M5" s="112"/>
    </row>
    <row r="6" spans="1:15" ht="14.4">
      <c r="A6" s="120" t="str">
        <f t="shared" ref="A6:A37" si="0">CONCATENATE(B6,C6,D6)</f>
        <v>105Isabelle CoxCounter Offer</v>
      </c>
      <c r="B6" s="117">
        <v>105</v>
      </c>
      <c r="C6" s="117" t="s">
        <v>142</v>
      </c>
      <c r="D6" s="117" t="s">
        <v>147</v>
      </c>
      <c r="E6" s="111"/>
      <c r="F6" s="144" t="s">
        <v>313</v>
      </c>
      <c r="G6" s="110"/>
      <c r="H6" s="110"/>
      <c r="I6" s="111"/>
      <c r="J6" s="115">
        <v>4399</v>
      </c>
      <c r="K6" s="115">
        <v>1</v>
      </c>
      <c r="L6" s="122">
        <f t="shared" ref="L6" si="1">IF(K6=1,7,IF(K6=2,6,IF(K6=3,5,IF(K6=4,4,IF(K6=5,3,IF(K6=6,2,IF(K6&gt;=6,1,0)))))))</f>
        <v>7</v>
      </c>
      <c r="M6" s="110">
        <f>SUM(L6+$M$5)*2</f>
        <v>14</v>
      </c>
      <c r="N6" s="18"/>
      <c r="O6" s="18"/>
    </row>
    <row r="7" spans="1:15" ht="14.4">
      <c r="A7" s="120" t="str">
        <f t="shared" si="0"/>
        <v>105Evie JamesJoshua Brook Stuart Little</v>
      </c>
      <c r="B7" s="117">
        <v>105</v>
      </c>
      <c r="C7" s="117" t="s">
        <v>223</v>
      </c>
      <c r="D7" s="117" t="s">
        <v>477</v>
      </c>
      <c r="E7" s="111"/>
      <c r="F7" s="144" t="s">
        <v>125</v>
      </c>
      <c r="G7" s="110"/>
      <c r="H7" s="111"/>
      <c r="I7" s="110"/>
      <c r="J7" s="115">
        <v>3796</v>
      </c>
      <c r="K7" s="115">
        <v>2</v>
      </c>
      <c r="L7" s="122">
        <f t="shared" ref="L7:L70" si="2">IF(K7=1,7,IF(K7=2,6,IF(K7=3,5,IF(K7=4,4,IF(K7=5,3,IF(K7=6,2,IF(K7&gt;=6,1,0)))))))</f>
        <v>6</v>
      </c>
      <c r="M7" s="110">
        <f t="shared" ref="M7:M70" si="3">SUM(L7+$M$5)*2</f>
        <v>12</v>
      </c>
      <c r="N7" s="18"/>
      <c r="O7" s="18"/>
    </row>
    <row r="8" spans="1:15" ht="14.4">
      <c r="A8" s="120" t="str">
        <f t="shared" si="0"/>
        <v>105Abby GreenEleventy</v>
      </c>
      <c r="B8" s="117">
        <v>105</v>
      </c>
      <c r="C8" s="117" t="s">
        <v>241</v>
      </c>
      <c r="D8" s="117" t="s">
        <v>474</v>
      </c>
      <c r="E8" s="111"/>
      <c r="F8" s="144" t="s">
        <v>314</v>
      </c>
      <c r="G8" s="109"/>
      <c r="H8" s="111"/>
      <c r="I8" s="111"/>
      <c r="J8" s="115">
        <v>3224</v>
      </c>
      <c r="K8" s="115">
        <v>3</v>
      </c>
      <c r="L8" s="122">
        <f t="shared" si="2"/>
        <v>5</v>
      </c>
      <c r="M8" s="110">
        <f t="shared" si="3"/>
        <v>10</v>
      </c>
      <c r="N8" s="18"/>
      <c r="O8" s="18"/>
    </row>
    <row r="9" spans="1:15" ht="14.4">
      <c r="A9" s="120" t="str">
        <f t="shared" si="0"/>
        <v>105Emily MaxwellDuty Calls</v>
      </c>
      <c r="B9" s="117">
        <v>105</v>
      </c>
      <c r="C9" s="117" t="s">
        <v>143</v>
      </c>
      <c r="D9" s="117" t="s">
        <v>148</v>
      </c>
      <c r="E9" s="111"/>
      <c r="F9" s="144" t="s">
        <v>133</v>
      </c>
      <c r="G9" s="111"/>
      <c r="H9" s="111"/>
      <c r="I9" s="111"/>
      <c r="J9" s="115">
        <v>2955.0000000000005</v>
      </c>
      <c r="K9" s="115">
        <v>4</v>
      </c>
      <c r="L9" s="122">
        <f t="shared" si="2"/>
        <v>4</v>
      </c>
      <c r="M9" s="110">
        <f t="shared" si="3"/>
        <v>8</v>
      </c>
      <c r="N9" s="18"/>
      <c r="O9" s="18"/>
    </row>
    <row r="10" spans="1:15" ht="14.4">
      <c r="A10" s="120" t="str">
        <f t="shared" si="0"/>
        <v>95Emma WieseValentino Man</v>
      </c>
      <c r="B10" s="117">
        <v>95</v>
      </c>
      <c r="C10" s="117" t="s">
        <v>139</v>
      </c>
      <c r="D10" s="117" t="s">
        <v>141</v>
      </c>
      <c r="E10" s="111"/>
      <c r="F10" s="144" t="s">
        <v>146</v>
      </c>
      <c r="G10" s="109"/>
      <c r="H10" s="111"/>
      <c r="I10" s="111"/>
      <c r="J10" s="115">
        <v>4245</v>
      </c>
      <c r="K10" s="115">
        <v>1</v>
      </c>
      <c r="L10" s="122">
        <f t="shared" si="2"/>
        <v>7</v>
      </c>
      <c r="M10" s="110">
        <f t="shared" si="3"/>
        <v>14</v>
      </c>
      <c r="N10" s="18"/>
      <c r="O10" s="18"/>
    </row>
    <row r="11" spans="1:15" ht="14.4">
      <c r="A11" s="120" t="str">
        <f t="shared" si="0"/>
        <v>95Kate BannerTika</v>
      </c>
      <c r="B11" s="117">
        <v>95</v>
      </c>
      <c r="C11" s="117" t="s">
        <v>128</v>
      </c>
      <c r="D11" s="117" t="s">
        <v>479</v>
      </c>
      <c r="E11" s="111"/>
      <c r="F11" s="144" t="s">
        <v>315</v>
      </c>
      <c r="G11" s="111"/>
      <c r="H11" s="111"/>
      <c r="I11" s="111"/>
      <c r="J11" s="115">
        <v>4243</v>
      </c>
      <c r="K11" s="115">
        <v>2</v>
      </c>
      <c r="L11" s="122">
        <f t="shared" si="2"/>
        <v>6</v>
      </c>
      <c r="M11" s="110">
        <f t="shared" si="3"/>
        <v>12</v>
      </c>
      <c r="N11" s="18"/>
      <c r="O11" s="18"/>
    </row>
    <row r="12" spans="1:15" ht="14.4">
      <c r="A12" s="120" t="str">
        <f t="shared" si="0"/>
        <v>95Gabby WellsBalmax</v>
      </c>
      <c r="B12" s="117">
        <v>95</v>
      </c>
      <c r="C12" s="117" t="s">
        <v>187</v>
      </c>
      <c r="D12" s="117" t="s">
        <v>188</v>
      </c>
      <c r="E12" s="111"/>
      <c r="F12" s="144" t="s">
        <v>125</v>
      </c>
      <c r="G12" s="111"/>
      <c r="H12" s="111"/>
      <c r="I12" s="111"/>
      <c r="J12" s="115">
        <v>4185</v>
      </c>
      <c r="K12" s="115">
        <v>3</v>
      </c>
      <c r="L12" s="122">
        <f t="shared" si="2"/>
        <v>5</v>
      </c>
      <c r="M12" s="110">
        <f t="shared" si="3"/>
        <v>10</v>
      </c>
      <c r="N12" s="18"/>
      <c r="O12" s="18"/>
    </row>
    <row r="13" spans="1:15" ht="14.4">
      <c r="A13" s="120" t="str">
        <f t="shared" si="0"/>
        <v>95Brooke BishopTmp Hugo</v>
      </c>
      <c r="B13" s="117">
        <v>95</v>
      </c>
      <c r="C13" s="117" t="s">
        <v>242</v>
      </c>
      <c r="D13" s="117" t="s">
        <v>481</v>
      </c>
      <c r="E13" s="111"/>
      <c r="F13" s="144" t="s">
        <v>220</v>
      </c>
      <c r="G13" s="111"/>
      <c r="H13" s="111"/>
      <c r="I13" s="111"/>
      <c r="J13" s="115">
        <v>3894.9999999999995</v>
      </c>
      <c r="K13" s="115">
        <v>4</v>
      </c>
      <c r="L13" s="122">
        <f t="shared" si="2"/>
        <v>4</v>
      </c>
      <c r="M13" s="110">
        <f t="shared" si="3"/>
        <v>8</v>
      </c>
      <c r="N13" s="18"/>
      <c r="O13" s="18"/>
    </row>
    <row r="14" spans="1:15" ht="14.4">
      <c r="A14" s="120" t="str">
        <f t="shared" si="0"/>
        <v>95Georgina ClarkeParkiarrup Puzzle</v>
      </c>
      <c r="B14" s="117">
        <v>95</v>
      </c>
      <c r="C14" s="117" t="s">
        <v>222</v>
      </c>
      <c r="D14" s="117" t="s">
        <v>375</v>
      </c>
      <c r="E14" s="111"/>
      <c r="F14" s="144" t="s">
        <v>125</v>
      </c>
      <c r="G14" s="111"/>
      <c r="H14" s="111"/>
      <c r="I14" s="111"/>
      <c r="J14" s="115">
        <v>3328.9999999999995</v>
      </c>
      <c r="K14" s="115">
        <v>5</v>
      </c>
      <c r="L14" s="122">
        <f t="shared" si="2"/>
        <v>3</v>
      </c>
      <c r="M14" s="110">
        <f t="shared" si="3"/>
        <v>6</v>
      </c>
      <c r="N14" s="18"/>
      <c r="O14" s="18"/>
    </row>
    <row r="15" spans="1:15" ht="14.4">
      <c r="A15" s="120" t="str">
        <f t="shared" si="0"/>
        <v>95Caitlin WorthFingers Crossed</v>
      </c>
      <c r="B15" s="117">
        <v>95</v>
      </c>
      <c r="C15" s="117" t="s">
        <v>137</v>
      </c>
      <c r="D15" s="117" t="s">
        <v>301</v>
      </c>
      <c r="E15" s="111"/>
      <c r="F15" s="144" t="s">
        <v>127</v>
      </c>
      <c r="G15" s="111"/>
      <c r="H15" s="111"/>
      <c r="I15" s="111"/>
      <c r="J15" s="115">
        <v>3191</v>
      </c>
      <c r="K15" s="115">
        <v>6</v>
      </c>
      <c r="L15" s="122">
        <f t="shared" si="2"/>
        <v>2</v>
      </c>
      <c r="M15" s="110">
        <f t="shared" si="3"/>
        <v>4</v>
      </c>
      <c r="N15" s="18"/>
      <c r="O15" s="18"/>
    </row>
    <row r="16" spans="1:15" ht="14.4">
      <c r="A16" s="120" t="str">
        <f t="shared" si="0"/>
        <v>95Bill WieseThree Votes</v>
      </c>
      <c r="B16" s="117">
        <v>95</v>
      </c>
      <c r="C16" s="117" t="s">
        <v>144</v>
      </c>
      <c r="D16" s="117" t="s">
        <v>150</v>
      </c>
      <c r="E16" s="111"/>
      <c r="F16" s="144" t="s">
        <v>146</v>
      </c>
      <c r="G16" s="109"/>
      <c r="H16" s="111"/>
      <c r="I16" s="111"/>
      <c r="J16" s="115">
        <v>3480</v>
      </c>
      <c r="K16" s="115">
        <v>1</v>
      </c>
      <c r="L16" s="122">
        <f t="shared" si="2"/>
        <v>7</v>
      </c>
      <c r="M16" s="110">
        <f t="shared" si="3"/>
        <v>14</v>
      </c>
      <c r="N16" s="18"/>
      <c r="O16" s="18"/>
    </row>
    <row r="17" spans="1:15" ht="14.4">
      <c r="A17" s="120" t="str">
        <f t="shared" si="0"/>
        <v>85Hayley DagnallJudaroo Hugo Boss</v>
      </c>
      <c r="B17" s="117">
        <v>85</v>
      </c>
      <c r="C17" s="117" t="s">
        <v>138</v>
      </c>
      <c r="D17" s="117" t="s">
        <v>368</v>
      </c>
      <c r="E17" s="111"/>
      <c r="F17" s="144" t="s">
        <v>127</v>
      </c>
      <c r="G17" s="111"/>
      <c r="H17" s="111"/>
      <c r="I17" s="115">
        <v>3705</v>
      </c>
      <c r="J17" s="17"/>
      <c r="K17" s="115">
        <v>1</v>
      </c>
      <c r="L17" s="122">
        <f t="shared" si="2"/>
        <v>7</v>
      </c>
      <c r="M17" s="110">
        <f t="shared" si="3"/>
        <v>14</v>
      </c>
      <c r="N17" s="18"/>
      <c r="O17" s="18"/>
    </row>
    <row r="18" spans="1:15" ht="14.4">
      <c r="A18" s="120" t="str">
        <f t="shared" si="0"/>
        <v>85Addison MoirWannabee A Chocolate Snowflake</v>
      </c>
      <c r="B18" s="117">
        <v>85</v>
      </c>
      <c r="C18" s="117" t="s">
        <v>243</v>
      </c>
      <c r="D18" s="117" t="s">
        <v>482</v>
      </c>
      <c r="E18" s="111"/>
      <c r="F18" s="144" t="s">
        <v>316</v>
      </c>
      <c r="G18" s="109"/>
      <c r="H18" s="111"/>
      <c r="I18" s="115">
        <v>3581.0000000000009</v>
      </c>
      <c r="J18" s="17"/>
      <c r="K18" s="115">
        <v>2</v>
      </c>
      <c r="L18" s="122">
        <f t="shared" si="2"/>
        <v>6</v>
      </c>
      <c r="M18" s="110">
        <f t="shared" si="3"/>
        <v>12</v>
      </c>
      <c r="N18" s="18"/>
      <c r="O18" s="18"/>
    </row>
    <row r="19" spans="1:15" ht="14.4">
      <c r="A19" s="120" t="str">
        <f t="shared" si="0"/>
        <v>85Eva AnningThe Brass Bear</v>
      </c>
      <c r="B19" s="117">
        <v>85</v>
      </c>
      <c r="C19" s="117" t="s">
        <v>170</v>
      </c>
      <c r="D19" s="117" t="s">
        <v>134</v>
      </c>
      <c r="E19" s="111"/>
      <c r="F19" s="144" t="s">
        <v>127</v>
      </c>
      <c r="G19" s="109"/>
      <c r="H19" s="111"/>
      <c r="I19" s="115">
        <v>4117</v>
      </c>
      <c r="J19" s="17"/>
      <c r="K19" s="115">
        <v>1</v>
      </c>
      <c r="L19" s="122">
        <f t="shared" si="2"/>
        <v>7</v>
      </c>
      <c r="M19" s="110">
        <f t="shared" si="3"/>
        <v>14</v>
      </c>
      <c r="N19" s="18"/>
      <c r="O19" s="18"/>
    </row>
    <row r="20" spans="1:15" ht="14.4">
      <c r="A20" s="120" t="str">
        <f t="shared" si="0"/>
        <v>85Sophie WaymouthTank</v>
      </c>
      <c r="B20" s="117">
        <v>85</v>
      </c>
      <c r="C20" s="117" t="s">
        <v>232</v>
      </c>
      <c r="D20" s="117" t="s">
        <v>345</v>
      </c>
      <c r="E20" s="111"/>
      <c r="F20" s="144" t="s">
        <v>181</v>
      </c>
      <c r="G20" s="109"/>
      <c r="H20" s="111"/>
      <c r="I20" s="115">
        <v>4017.0000000000014</v>
      </c>
      <c r="J20" s="17"/>
      <c r="K20" s="115">
        <v>2</v>
      </c>
      <c r="L20" s="122">
        <f t="shared" si="2"/>
        <v>6</v>
      </c>
      <c r="M20" s="110">
        <f t="shared" si="3"/>
        <v>12</v>
      </c>
      <c r="N20" s="18"/>
      <c r="O20" s="18"/>
    </row>
    <row r="21" spans="1:15" ht="14.4">
      <c r="A21" s="120" t="str">
        <f t="shared" si="0"/>
        <v>85Kadee TaylorMapinduzi Viipuri</v>
      </c>
      <c r="B21" s="117">
        <v>85</v>
      </c>
      <c r="C21" s="117" t="s">
        <v>171</v>
      </c>
      <c r="D21" s="117" t="s">
        <v>172</v>
      </c>
      <c r="E21" s="111"/>
      <c r="F21" s="144" t="s">
        <v>127</v>
      </c>
      <c r="G21" s="109"/>
      <c r="H21" s="111"/>
      <c r="I21" s="115">
        <v>3969.9999999999995</v>
      </c>
      <c r="J21" s="17"/>
      <c r="K21" s="115">
        <v>3</v>
      </c>
      <c r="L21" s="122">
        <f t="shared" si="2"/>
        <v>5</v>
      </c>
      <c r="M21" s="110">
        <f t="shared" si="3"/>
        <v>10</v>
      </c>
      <c r="N21" s="18"/>
      <c r="O21" s="18"/>
    </row>
    <row r="22" spans="1:15" ht="14.4">
      <c r="A22" s="120" t="str">
        <f t="shared" si="0"/>
        <v>85Ava TinsleyImage Of Pilatus</v>
      </c>
      <c r="B22" s="117">
        <v>85</v>
      </c>
      <c r="C22" s="117" t="s">
        <v>178</v>
      </c>
      <c r="D22" s="117" t="s">
        <v>371</v>
      </c>
      <c r="E22" s="111"/>
      <c r="F22" s="144" t="s">
        <v>317</v>
      </c>
      <c r="G22" s="109"/>
      <c r="H22" s="111"/>
      <c r="I22" s="115">
        <v>3965.0000000000009</v>
      </c>
      <c r="J22" s="17"/>
      <c r="K22" s="115">
        <v>4</v>
      </c>
      <c r="L22" s="122">
        <f t="shared" si="2"/>
        <v>4</v>
      </c>
      <c r="M22" s="110">
        <f t="shared" si="3"/>
        <v>8</v>
      </c>
      <c r="N22" s="18"/>
      <c r="O22" s="18"/>
    </row>
    <row r="23" spans="1:15" ht="14.4">
      <c r="A23" s="120" t="str">
        <f t="shared" si="0"/>
        <v>85Madison TaylorMarglyn Bien Cruisin</v>
      </c>
      <c r="B23" s="117">
        <v>85</v>
      </c>
      <c r="C23" s="117" t="s">
        <v>168</v>
      </c>
      <c r="D23" s="117" t="s">
        <v>169</v>
      </c>
      <c r="E23" s="111"/>
      <c r="F23" s="144" t="s">
        <v>127</v>
      </c>
      <c r="G23" s="109"/>
      <c r="H23" s="111"/>
      <c r="I23" s="115">
        <v>3939</v>
      </c>
      <c r="J23" s="17"/>
      <c r="K23" s="115">
        <v>5</v>
      </c>
      <c r="L23" s="122">
        <f t="shared" si="2"/>
        <v>3</v>
      </c>
      <c r="M23" s="110">
        <f t="shared" si="3"/>
        <v>6</v>
      </c>
      <c r="N23" s="18"/>
      <c r="O23" s="18"/>
    </row>
    <row r="24" spans="1:15" ht="14.4">
      <c r="A24" s="120" t="str">
        <f t="shared" si="0"/>
        <v>85Felicity EricssonRoyal Prestige</v>
      </c>
      <c r="B24" s="117">
        <v>85</v>
      </c>
      <c r="C24" s="117" t="s">
        <v>244</v>
      </c>
      <c r="D24" s="117" t="s">
        <v>483</v>
      </c>
      <c r="E24" s="111"/>
      <c r="F24" s="144" t="s">
        <v>318</v>
      </c>
      <c r="G24" s="109"/>
      <c r="H24" s="111"/>
      <c r="I24" s="115">
        <v>3764.9999999999991</v>
      </c>
      <c r="J24" s="17"/>
      <c r="K24" s="115">
        <v>6</v>
      </c>
      <c r="L24" s="122">
        <f t="shared" si="2"/>
        <v>2</v>
      </c>
      <c r="M24" s="110">
        <f t="shared" si="3"/>
        <v>4</v>
      </c>
      <c r="N24" s="18"/>
      <c r="O24" s="18"/>
    </row>
    <row r="25" spans="1:15" ht="14.4">
      <c r="A25" s="120" t="str">
        <f t="shared" si="0"/>
        <v>85Lila SeberryHe'S No Angel</v>
      </c>
      <c r="B25" s="117">
        <v>85</v>
      </c>
      <c r="C25" s="117" t="s">
        <v>175</v>
      </c>
      <c r="D25" s="117" t="s">
        <v>469</v>
      </c>
      <c r="E25" s="111"/>
      <c r="F25" s="144" t="s">
        <v>317</v>
      </c>
      <c r="G25" s="109"/>
      <c r="H25" s="111"/>
      <c r="I25" s="115">
        <v>3730.0000000000009</v>
      </c>
      <c r="J25" s="17"/>
      <c r="K25" s="115">
        <v>7</v>
      </c>
      <c r="L25" s="122">
        <f t="shared" si="2"/>
        <v>1</v>
      </c>
      <c r="M25" s="110">
        <f t="shared" si="3"/>
        <v>2</v>
      </c>
      <c r="N25" s="18"/>
      <c r="O25" s="18"/>
    </row>
    <row r="26" spans="1:15" ht="14.4">
      <c r="A26" s="120" t="str">
        <f t="shared" si="0"/>
        <v>85Claire GeorgeMatilda</v>
      </c>
      <c r="B26" s="117">
        <v>85</v>
      </c>
      <c r="C26" s="117" t="s">
        <v>131</v>
      </c>
      <c r="D26" s="117" t="s">
        <v>372</v>
      </c>
      <c r="E26" s="111"/>
      <c r="F26" s="144" t="s">
        <v>181</v>
      </c>
      <c r="G26" s="109"/>
      <c r="H26" s="111"/>
      <c r="I26" s="115">
        <v>3634.9999999999995</v>
      </c>
      <c r="J26" s="17"/>
      <c r="K26" s="115">
        <v>8</v>
      </c>
      <c r="L26" s="122">
        <f t="shared" si="2"/>
        <v>1</v>
      </c>
      <c r="M26" s="110">
        <f t="shared" si="3"/>
        <v>2</v>
      </c>
      <c r="N26" s="18"/>
      <c r="O26" s="18"/>
    </row>
    <row r="27" spans="1:15" ht="14.4">
      <c r="A27" s="120" t="str">
        <f t="shared" si="0"/>
        <v>85Jessica MaxwellShadylane Late Edition</v>
      </c>
      <c r="B27" s="117">
        <v>85</v>
      </c>
      <c r="C27" s="116" t="s">
        <v>129</v>
      </c>
      <c r="D27" s="117" t="s">
        <v>136</v>
      </c>
      <c r="E27" s="121"/>
      <c r="F27" s="144" t="s">
        <v>133</v>
      </c>
      <c r="G27" s="17"/>
      <c r="H27" s="17"/>
      <c r="I27" s="115">
        <v>3492.0000000000014</v>
      </c>
      <c r="J27" s="17"/>
      <c r="K27" s="115">
        <v>9</v>
      </c>
      <c r="L27" s="122">
        <f t="shared" si="2"/>
        <v>1</v>
      </c>
      <c r="M27" s="110">
        <f t="shared" si="3"/>
        <v>2</v>
      </c>
    </row>
    <row r="28" spans="1:15" ht="14.4">
      <c r="A28" s="120" t="str">
        <f t="shared" si="0"/>
        <v>85Kiara FitzeJazz</v>
      </c>
      <c r="B28" s="117">
        <v>85</v>
      </c>
      <c r="C28" s="117" t="s">
        <v>245</v>
      </c>
      <c r="D28" s="117" t="s">
        <v>484</v>
      </c>
      <c r="E28" s="121"/>
      <c r="F28" s="145" t="s">
        <v>317</v>
      </c>
      <c r="G28" s="17"/>
      <c r="H28" s="17"/>
      <c r="I28" s="115">
        <v>3400.9999999999995</v>
      </c>
      <c r="J28" s="17"/>
      <c r="K28" s="115">
        <v>10</v>
      </c>
      <c r="L28" s="122">
        <f t="shared" si="2"/>
        <v>1</v>
      </c>
      <c r="M28" s="110">
        <f t="shared" si="3"/>
        <v>2</v>
      </c>
    </row>
    <row r="29" spans="1:15" ht="14.4">
      <c r="A29" s="120" t="str">
        <f t="shared" si="0"/>
        <v>85Marni BerceneParkiarrup Edward</v>
      </c>
      <c r="B29" s="117">
        <v>85</v>
      </c>
      <c r="C29" s="117" t="s">
        <v>161</v>
      </c>
      <c r="D29" s="117" t="s">
        <v>374</v>
      </c>
      <c r="E29" s="121"/>
      <c r="F29" s="144" t="s">
        <v>319</v>
      </c>
      <c r="G29" s="17"/>
      <c r="H29" s="17"/>
      <c r="I29" s="115">
        <v>3346.0000000000009</v>
      </c>
      <c r="J29" s="17"/>
      <c r="K29" s="115">
        <v>11</v>
      </c>
      <c r="L29" s="122">
        <f t="shared" si="2"/>
        <v>1</v>
      </c>
      <c r="M29" s="110">
        <f t="shared" si="3"/>
        <v>2</v>
      </c>
    </row>
    <row r="30" spans="1:15" ht="14.4">
      <c r="A30" s="120" t="str">
        <f t="shared" si="0"/>
        <v>85Nell HoworthFlirt With Hal</v>
      </c>
      <c r="B30" s="117">
        <v>85</v>
      </c>
      <c r="C30" s="117" t="s">
        <v>130</v>
      </c>
      <c r="D30" s="117" t="s">
        <v>471</v>
      </c>
      <c r="E30" s="121"/>
      <c r="F30" s="144" t="s">
        <v>317</v>
      </c>
      <c r="G30" s="17"/>
      <c r="H30" s="17"/>
      <c r="I30" s="115">
        <v>2452</v>
      </c>
      <c r="J30" s="17"/>
      <c r="K30" s="115">
        <v>12</v>
      </c>
      <c r="L30" s="122">
        <f t="shared" si="2"/>
        <v>1</v>
      </c>
      <c r="M30" s="110">
        <f t="shared" si="3"/>
        <v>2</v>
      </c>
    </row>
    <row r="31" spans="1:15" ht="14.4">
      <c r="A31" s="120" t="str">
        <f t="shared" si="0"/>
        <v>85Campbell BlackMissy</v>
      </c>
      <c r="B31" s="117">
        <v>85</v>
      </c>
      <c r="C31" s="117" t="s">
        <v>176</v>
      </c>
      <c r="D31" s="143" t="s">
        <v>177</v>
      </c>
      <c r="E31" s="121"/>
      <c r="F31" s="144" t="s">
        <v>127</v>
      </c>
      <c r="G31" s="17"/>
      <c r="H31" s="17"/>
      <c r="I31" s="115">
        <v>4404</v>
      </c>
      <c r="J31" s="17"/>
      <c r="K31" s="115">
        <v>1</v>
      </c>
      <c r="L31" s="122">
        <f t="shared" si="2"/>
        <v>7</v>
      </c>
      <c r="M31" s="110">
        <f t="shared" si="3"/>
        <v>14</v>
      </c>
    </row>
    <row r="32" spans="1:15" ht="14.4">
      <c r="A32" s="120" t="str">
        <f t="shared" si="0"/>
        <v>85Sarah HatchEsb Golden Kip</v>
      </c>
      <c r="B32" s="117">
        <v>85</v>
      </c>
      <c r="C32" s="117" t="s">
        <v>246</v>
      </c>
      <c r="D32" s="117" t="s">
        <v>472</v>
      </c>
      <c r="E32" s="121"/>
      <c r="F32" s="144" t="s">
        <v>320</v>
      </c>
      <c r="G32" s="17"/>
      <c r="H32" s="17"/>
      <c r="I32" s="115">
        <v>3436.0000000000023</v>
      </c>
      <c r="J32" s="17"/>
      <c r="K32" s="115">
        <v>1</v>
      </c>
      <c r="L32" s="122">
        <f t="shared" si="2"/>
        <v>7</v>
      </c>
      <c r="M32" s="110">
        <f t="shared" si="3"/>
        <v>14</v>
      </c>
    </row>
    <row r="33" spans="1:13" ht="14.4">
      <c r="A33" s="120" t="str">
        <f t="shared" si="0"/>
        <v>85Olivia HawkinsBilden Park Coachella</v>
      </c>
      <c r="B33" s="117">
        <v>85</v>
      </c>
      <c r="C33" s="117" t="s">
        <v>247</v>
      </c>
      <c r="D33" s="117" t="s">
        <v>373</v>
      </c>
      <c r="E33" s="121"/>
      <c r="F33" s="144" t="s">
        <v>321</v>
      </c>
      <c r="G33" s="17"/>
      <c r="H33" s="17"/>
      <c r="I33" s="115">
        <v>3387</v>
      </c>
      <c r="J33" s="17"/>
      <c r="K33" s="115">
        <v>2</v>
      </c>
      <c r="L33" s="122">
        <f t="shared" si="2"/>
        <v>6</v>
      </c>
      <c r="M33" s="110">
        <f t="shared" si="3"/>
        <v>12</v>
      </c>
    </row>
    <row r="34" spans="1:13" ht="14.4">
      <c r="A34" s="120" t="str">
        <f t="shared" si="0"/>
        <v>85Megan WatsonGolden Gaytime</v>
      </c>
      <c r="B34" s="117">
        <v>85</v>
      </c>
      <c r="C34" s="117" t="s">
        <v>174</v>
      </c>
      <c r="D34" s="117" t="s">
        <v>485</v>
      </c>
      <c r="E34" s="121"/>
      <c r="F34" s="144" t="s">
        <v>322</v>
      </c>
      <c r="G34" s="17"/>
      <c r="H34" s="17"/>
      <c r="I34" s="115">
        <v>2881</v>
      </c>
      <c r="J34" s="17"/>
      <c r="K34" s="115">
        <v>3</v>
      </c>
      <c r="L34" s="122">
        <f t="shared" si="2"/>
        <v>5</v>
      </c>
      <c r="M34" s="110">
        <f t="shared" si="3"/>
        <v>10</v>
      </c>
    </row>
    <row r="35" spans="1:13" ht="14.4">
      <c r="A35" s="120" t="str">
        <f t="shared" si="0"/>
        <v>85Rachelle BrownRed Dar Jon</v>
      </c>
      <c r="B35" s="117">
        <v>85</v>
      </c>
      <c r="C35" s="117" t="s">
        <v>248</v>
      </c>
      <c r="D35" s="117" t="s">
        <v>486</v>
      </c>
      <c r="E35" s="121"/>
      <c r="F35" s="144" t="s">
        <v>323</v>
      </c>
      <c r="G35" s="17"/>
      <c r="H35" s="17"/>
      <c r="I35" s="115">
        <v>2563</v>
      </c>
      <c r="J35" s="17"/>
      <c r="K35" s="115">
        <v>4</v>
      </c>
      <c r="L35" s="122">
        <f t="shared" si="2"/>
        <v>4</v>
      </c>
      <c r="M35" s="110">
        <f t="shared" si="3"/>
        <v>8</v>
      </c>
    </row>
    <row r="36" spans="1:13" ht="14.25" customHeight="1">
      <c r="A36" s="120" t="str">
        <f t="shared" si="0"/>
        <v>85Ryan FrantomJudaroo Encore</v>
      </c>
      <c r="B36" s="117">
        <v>85</v>
      </c>
      <c r="C36" s="117" t="s">
        <v>249</v>
      </c>
      <c r="D36" s="117" t="s">
        <v>154</v>
      </c>
      <c r="E36" s="121"/>
      <c r="F36" s="144" t="s">
        <v>132</v>
      </c>
      <c r="G36" s="17"/>
      <c r="H36" s="17"/>
      <c r="I36" s="115">
        <v>4218</v>
      </c>
      <c r="J36" s="17"/>
      <c r="K36" s="115">
        <v>1</v>
      </c>
      <c r="L36" s="122">
        <f t="shared" si="2"/>
        <v>7</v>
      </c>
      <c r="M36" s="110">
        <f t="shared" si="3"/>
        <v>14</v>
      </c>
    </row>
    <row r="37" spans="1:13" ht="14.4">
      <c r="A37" s="120" t="str">
        <f t="shared" si="0"/>
        <v>75Ellie SteeleBryceana Wildest Dreams</v>
      </c>
      <c r="B37" s="117">
        <v>75</v>
      </c>
      <c r="C37" s="117" t="s">
        <v>156</v>
      </c>
      <c r="D37" s="117" t="s">
        <v>240</v>
      </c>
      <c r="E37" s="121"/>
      <c r="F37" s="144" t="s">
        <v>97</v>
      </c>
      <c r="G37" s="17"/>
      <c r="H37" s="115">
        <v>4367</v>
      </c>
      <c r="I37" s="17"/>
      <c r="J37" s="17"/>
      <c r="K37" s="115">
        <v>1</v>
      </c>
      <c r="L37" s="122">
        <f t="shared" si="2"/>
        <v>7</v>
      </c>
      <c r="M37" s="110">
        <f t="shared" si="3"/>
        <v>14</v>
      </c>
    </row>
    <row r="38" spans="1:13" ht="14.4">
      <c r="A38" s="120" t="str">
        <f t="shared" ref="A38:A69" si="4">CONCATENATE(B38,C38,D38)</f>
        <v>75Olivia BassolaSalt River Twilight</v>
      </c>
      <c r="B38" s="117">
        <v>75</v>
      </c>
      <c r="C38" s="117" t="s">
        <v>250</v>
      </c>
      <c r="D38" s="117" t="s">
        <v>343</v>
      </c>
      <c r="E38" s="121"/>
      <c r="F38" s="144" t="s">
        <v>181</v>
      </c>
      <c r="G38" s="17"/>
      <c r="H38" s="115">
        <v>4252.0000000000009</v>
      </c>
      <c r="I38" s="17"/>
      <c r="J38" s="17"/>
      <c r="K38" s="115">
        <v>2</v>
      </c>
      <c r="L38" s="122">
        <f t="shared" si="2"/>
        <v>6</v>
      </c>
      <c r="M38" s="110">
        <f t="shared" si="3"/>
        <v>12</v>
      </c>
    </row>
    <row r="39" spans="1:13" ht="14.4">
      <c r="A39" s="120" t="str">
        <f t="shared" si="4"/>
        <v>75Stella BrownBevanlee Banter</v>
      </c>
      <c r="B39" s="117">
        <v>75</v>
      </c>
      <c r="C39" s="117" t="s">
        <v>167</v>
      </c>
      <c r="D39" s="117" t="s">
        <v>358</v>
      </c>
      <c r="E39" s="121"/>
      <c r="F39" s="144" t="s">
        <v>317</v>
      </c>
      <c r="G39" s="17"/>
      <c r="H39" s="115">
        <v>4185.0000000000009</v>
      </c>
      <c r="I39" s="17"/>
      <c r="J39" s="17"/>
      <c r="K39" s="115">
        <v>3</v>
      </c>
      <c r="L39" s="122">
        <f t="shared" si="2"/>
        <v>5</v>
      </c>
      <c r="M39" s="110">
        <f t="shared" si="3"/>
        <v>10</v>
      </c>
    </row>
    <row r="40" spans="1:13" ht="14.4">
      <c r="A40" s="120" t="str">
        <f t="shared" si="4"/>
        <v>75Lahnee PozzebonEkolee Crystal Fire</v>
      </c>
      <c r="B40" s="117">
        <v>75</v>
      </c>
      <c r="C40" s="117" t="s">
        <v>216</v>
      </c>
      <c r="D40" s="117" t="s">
        <v>369</v>
      </c>
      <c r="E40" s="121"/>
      <c r="F40" s="144" t="s">
        <v>317</v>
      </c>
      <c r="G40" s="17"/>
      <c r="H40" s="115">
        <v>4107.9999999999991</v>
      </c>
      <c r="I40" s="17"/>
      <c r="J40" s="17"/>
      <c r="K40" s="115">
        <v>4</v>
      </c>
      <c r="L40" s="122">
        <f t="shared" si="2"/>
        <v>4</v>
      </c>
      <c r="M40" s="110">
        <f t="shared" si="3"/>
        <v>8</v>
      </c>
    </row>
    <row r="41" spans="1:13" ht="14.4">
      <c r="A41" s="120" t="str">
        <f t="shared" si="4"/>
        <v>75Ruby Bruce-McginnLevel Up</v>
      </c>
      <c r="B41" s="117">
        <v>75</v>
      </c>
      <c r="C41" s="117" t="s">
        <v>236</v>
      </c>
      <c r="D41" s="117" t="s">
        <v>344</v>
      </c>
      <c r="E41" s="121"/>
      <c r="F41" s="144" t="s">
        <v>220</v>
      </c>
      <c r="G41" s="17"/>
      <c r="H41" s="115">
        <v>4075.9999999999991</v>
      </c>
      <c r="I41" s="17"/>
      <c r="J41" s="17"/>
      <c r="K41" s="115">
        <v>1</v>
      </c>
      <c r="L41" s="122">
        <f t="shared" si="2"/>
        <v>7</v>
      </c>
      <c r="M41" s="110">
        <f t="shared" si="3"/>
        <v>14</v>
      </c>
    </row>
    <row r="42" spans="1:13" ht="14.4">
      <c r="A42" s="120" t="str">
        <f t="shared" si="4"/>
        <v>75Sienna OwenMajestic Hunter</v>
      </c>
      <c r="B42" s="117">
        <v>75</v>
      </c>
      <c r="C42" s="117" t="s">
        <v>215</v>
      </c>
      <c r="D42" s="117" t="s">
        <v>425</v>
      </c>
      <c r="E42" s="121"/>
      <c r="F42" s="144" t="s">
        <v>316</v>
      </c>
      <c r="G42" s="17"/>
      <c r="H42" s="115">
        <v>3745.0000000000005</v>
      </c>
      <c r="I42" s="17"/>
      <c r="J42" s="17"/>
      <c r="K42" s="115">
        <v>2</v>
      </c>
      <c r="L42" s="122">
        <f t="shared" si="2"/>
        <v>6</v>
      </c>
      <c r="M42" s="110">
        <f t="shared" si="3"/>
        <v>12</v>
      </c>
    </row>
    <row r="43" spans="1:13" ht="14.4">
      <c r="A43" s="120" t="str">
        <f t="shared" si="4"/>
        <v>75Tegan HughesJudaroo Love Me Do</v>
      </c>
      <c r="B43" s="117">
        <v>75</v>
      </c>
      <c r="C43" s="117" t="s">
        <v>217</v>
      </c>
      <c r="D43" s="117" t="s">
        <v>342</v>
      </c>
      <c r="E43" s="121"/>
      <c r="F43" s="144" t="s">
        <v>221</v>
      </c>
      <c r="G43" s="17"/>
      <c r="H43" s="115">
        <v>3717</v>
      </c>
      <c r="I43" s="17"/>
      <c r="J43" s="17"/>
      <c r="K43" s="115">
        <v>3</v>
      </c>
      <c r="L43" s="122">
        <f t="shared" si="2"/>
        <v>5</v>
      </c>
      <c r="M43" s="110">
        <f t="shared" si="3"/>
        <v>10</v>
      </c>
    </row>
    <row r="44" spans="1:13" ht="14.4">
      <c r="A44" s="120" t="str">
        <f t="shared" si="4"/>
        <v>75Lottie DowlingPhillip</v>
      </c>
      <c r="B44" s="117">
        <v>75</v>
      </c>
      <c r="C44" s="117" t="s">
        <v>251</v>
      </c>
      <c r="D44" s="117" t="s">
        <v>487</v>
      </c>
      <c r="E44" s="121"/>
      <c r="F44" s="144" t="s">
        <v>146</v>
      </c>
      <c r="G44" s="17"/>
      <c r="H44" s="115">
        <v>3571.0000000000023</v>
      </c>
      <c r="I44" s="17"/>
      <c r="J44" s="17"/>
      <c r="K44" s="115">
        <v>4</v>
      </c>
      <c r="L44" s="122">
        <f t="shared" si="2"/>
        <v>4</v>
      </c>
      <c r="M44" s="110">
        <f t="shared" si="3"/>
        <v>8</v>
      </c>
    </row>
    <row r="45" spans="1:13" ht="14.4">
      <c r="A45" s="120" t="str">
        <f t="shared" si="4"/>
        <v>75Mya DorricottBellhaven Cascade</v>
      </c>
      <c r="B45" s="117">
        <v>75</v>
      </c>
      <c r="C45" s="117" t="s">
        <v>238</v>
      </c>
      <c r="D45" s="117" t="s">
        <v>438</v>
      </c>
      <c r="E45" s="121"/>
      <c r="F45" s="144" t="s">
        <v>220</v>
      </c>
      <c r="G45" s="17"/>
      <c r="H45" s="115">
        <v>3373</v>
      </c>
      <c r="I45" s="17"/>
      <c r="J45" s="17"/>
      <c r="K45" s="115">
        <v>5</v>
      </c>
      <c r="L45" s="122">
        <f t="shared" si="2"/>
        <v>3</v>
      </c>
      <c r="M45" s="110">
        <f t="shared" si="3"/>
        <v>6</v>
      </c>
    </row>
    <row r="46" spans="1:13" ht="14.4">
      <c r="A46" s="120" t="str">
        <f t="shared" si="4"/>
        <v>75Meg FowlerSavannah</v>
      </c>
      <c r="B46" s="117">
        <v>75</v>
      </c>
      <c r="C46" s="117" t="s">
        <v>252</v>
      </c>
      <c r="D46" s="117" t="s">
        <v>488</v>
      </c>
      <c r="E46" s="121"/>
      <c r="F46" s="144" t="s">
        <v>181</v>
      </c>
      <c r="G46" s="17"/>
      <c r="H46" s="115">
        <v>3337.9999999999991</v>
      </c>
      <c r="I46" s="17"/>
      <c r="J46" s="17"/>
      <c r="K46" s="115">
        <v>6</v>
      </c>
      <c r="L46" s="122">
        <f t="shared" si="2"/>
        <v>2</v>
      </c>
      <c r="M46" s="110">
        <f t="shared" si="3"/>
        <v>4</v>
      </c>
    </row>
    <row r="47" spans="1:13" ht="14.4">
      <c r="A47" s="120" t="str">
        <f t="shared" si="4"/>
        <v>75Ava DebritoShame N Scandal</v>
      </c>
      <c r="B47" s="117">
        <v>75</v>
      </c>
      <c r="C47" s="117" t="s">
        <v>253</v>
      </c>
      <c r="D47" s="117" t="s">
        <v>489</v>
      </c>
      <c r="E47" s="121"/>
      <c r="F47" s="144" t="s">
        <v>220</v>
      </c>
      <c r="G47" s="17"/>
      <c r="H47" s="115">
        <v>3010</v>
      </c>
      <c r="I47" s="17"/>
      <c r="J47" s="17"/>
      <c r="K47" s="115">
        <v>7</v>
      </c>
      <c r="L47" s="122">
        <f t="shared" si="2"/>
        <v>1</v>
      </c>
      <c r="M47" s="110">
        <f t="shared" si="3"/>
        <v>2</v>
      </c>
    </row>
    <row r="48" spans="1:13" ht="14.4">
      <c r="A48" s="120" t="str">
        <f t="shared" si="4"/>
        <v>75Emmi KnealeMiss Miracle</v>
      </c>
      <c r="B48" s="117">
        <v>75</v>
      </c>
      <c r="C48" s="117" t="s">
        <v>123</v>
      </c>
      <c r="D48" s="299" t="s">
        <v>367</v>
      </c>
      <c r="E48" s="121"/>
      <c r="F48" s="144" t="s">
        <v>317</v>
      </c>
      <c r="G48" s="17"/>
      <c r="H48" s="115">
        <v>2893.0000000000009</v>
      </c>
      <c r="I48" s="17"/>
      <c r="J48" s="17"/>
      <c r="K48" s="115">
        <v>8</v>
      </c>
      <c r="L48" s="122">
        <f t="shared" si="2"/>
        <v>1</v>
      </c>
      <c r="M48" s="110">
        <f t="shared" si="3"/>
        <v>2</v>
      </c>
    </row>
    <row r="49" spans="1:13" ht="14.4">
      <c r="A49" s="120" t="str">
        <f t="shared" si="4"/>
        <v>75Annalyce PageCoronation Flora</v>
      </c>
      <c r="B49" s="117">
        <v>75</v>
      </c>
      <c r="C49" s="117" t="s">
        <v>254</v>
      </c>
      <c r="D49" s="117" t="s">
        <v>490</v>
      </c>
      <c r="E49" s="121"/>
      <c r="F49" s="144" t="s">
        <v>146</v>
      </c>
      <c r="G49" s="17"/>
      <c r="H49" s="115">
        <v>2108.9999999999991</v>
      </c>
      <c r="I49" s="17"/>
      <c r="J49" s="17"/>
      <c r="K49" s="115">
        <v>9</v>
      </c>
      <c r="L49" s="122">
        <f t="shared" si="2"/>
        <v>1</v>
      </c>
      <c r="M49" s="110">
        <f t="shared" si="3"/>
        <v>2</v>
      </c>
    </row>
    <row r="50" spans="1:13" ht="14.4">
      <c r="A50" s="120" t="str">
        <f t="shared" si="4"/>
        <v>75Ella MacgregorFour Needed Nz</v>
      </c>
      <c r="B50" s="117">
        <v>75</v>
      </c>
      <c r="C50" s="118" t="s">
        <v>237</v>
      </c>
      <c r="D50" s="119" t="s">
        <v>426</v>
      </c>
      <c r="E50" s="121"/>
      <c r="F50" s="145" t="s">
        <v>324</v>
      </c>
      <c r="G50" s="17"/>
      <c r="H50" s="115">
        <v>1971.9999999999995</v>
      </c>
      <c r="I50" s="17"/>
      <c r="J50" s="17"/>
      <c r="K50" s="115">
        <v>10</v>
      </c>
      <c r="L50" s="122">
        <f t="shared" si="2"/>
        <v>1</v>
      </c>
      <c r="M50" s="110">
        <f t="shared" si="3"/>
        <v>2</v>
      </c>
    </row>
    <row r="51" spans="1:13" ht="14.4">
      <c r="A51" s="120" t="str">
        <f t="shared" si="4"/>
        <v>75Lily SpencerJoshua Brook Sweet Inspiration</v>
      </c>
      <c r="B51" s="117">
        <v>75</v>
      </c>
      <c r="C51" s="117" t="s">
        <v>255</v>
      </c>
      <c r="D51" s="117" t="s">
        <v>455</v>
      </c>
      <c r="E51" s="121"/>
      <c r="F51" s="144" t="s">
        <v>146</v>
      </c>
      <c r="G51" s="17"/>
      <c r="H51" s="115">
        <v>1094.0000000000002</v>
      </c>
      <c r="I51" s="17"/>
      <c r="J51" s="17"/>
      <c r="K51" s="115">
        <v>11</v>
      </c>
      <c r="L51" s="122">
        <f t="shared" si="2"/>
        <v>1</v>
      </c>
      <c r="M51" s="110">
        <f t="shared" si="3"/>
        <v>2</v>
      </c>
    </row>
    <row r="52" spans="1:13" ht="14.4">
      <c r="A52" s="120" t="str">
        <f t="shared" si="4"/>
        <v>75Dan WieseBiara Flyer</v>
      </c>
      <c r="B52" s="117">
        <v>75</v>
      </c>
      <c r="C52" s="117" t="s">
        <v>145</v>
      </c>
      <c r="D52" s="117" t="s">
        <v>225</v>
      </c>
      <c r="E52" s="121"/>
      <c r="F52" s="144" t="s">
        <v>146</v>
      </c>
      <c r="G52" s="17"/>
      <c r="H52" s="115">
        <v>4527.0000000000009</v>
      </c>
      <c r="I52" s="17"/>
      <c r="J52" s="17"/>
      <c r="K52" s="115">
        <v>1</v>
      </c>
      <c r="L52" s="122">
        <f t="shared" si="2"/>
        <v>7</v>
      </c>
      <c r="M52" s="110">
        <f t="shared" si="3"/>
        <v>14</v>
      </c>
    </row>
    <row r="53" spans="1:13" ht="14.4">
      <c r="A53" s="120" t="str">
        <f t="shared" si="4"/>
        <v>75Tzuriya FitzeCharlie</v>
      </c>
      <c r="B53" s="117">
        <v>75</v>
      </c>
      <c r="C53" s="117" t="s">
        <v>256</v>
      </c>
      <c r="D53" s="117" t="s">
        <v>491</v>
      </c>
      <c r="E53" s="121"/>
      <c r="F53" s="145" t="s">
        <v>317</v>
      </c>
      <c r="G53" s="17"/>
      <c r="H53" s="115">
        <v>4278.0000000000018</v>
      </c>
      <c r="I53" s="17"/>
      <c r="J53" s="17"/>
      <c r="K53" s="115">
        <v>1</v>
      </c>
      <c r="L53" s="122">
        <f t="shared" si="2"/>
        <v>7</v>
      </c>
      <c r="M53" s="110">
        <v>7</v>
      </c>
    </row>
    <row r="54" spans="1:13" ht="14.4">
      <c r="A54" s="120" t="str">
        <f t="shared" si="4"/>
        <v>60Zara OfficerLimehill Royal Jester</v>
      </c>
      <c r="B54" s="117">
        <v>60</v>
      </c>
      <c r="C54" s="117" t="s">
        <v>162</v>
      </c>
      <c r="D54" s="117" t="s">
        <v>359</v>
      </c>
      <c r="E54" s="121"/>
      <c r="F54" s="144" t="s">
        <v>317</v>
      </c>
      <c r="G54" s="17"/>
      <c r="H54" s="115">
        <v>4047.9999999999991</v>
      </c>
      <c r="I54" s="17"/>
      <c r="J54" s="17"/>
      <c r="K54" s="115">
        <v>1</v>
      </c>
      <c r="L54" s="122">
        <f t="shared" si="2"/>
        <v>7</v>
      </c>
      <c r="M54" s="110">
        <f t="shared" si="3"/>
        <v>14</v>
      </c>
    </row>
    <row r="55" spans="1:13" ht="14.4">
      <c r="A55" s="120" t="str">
        <f t="shared" si="4"/>
        <v>60Sophie TennantWandiera Special Addition</v>
      </c>
      <c r="B55" s="117">
        <v>60</v>
      </c>
      <c r="C55" s="117" t="s">
        <v>257</v>
      </c>
      <c r="D55" s="117" t="s">
        <v>305</v>
      </c>
      <c r="E55" s="121"/>
      <c r="F55" s="144" t="s">
        <v>97</v>
      </c>
      <c r="G55" s="17"/>
      <c r="H55" s="115">
        <v>4000</v>
      </c>
      <c r="I55" s="17"/>
      <c r="J55" s="17"/>
      <c r="K55" s="115">
        <v>2</v>
      </c>
      <c r="L55" s="122">
        <f t="shared" si="2"/>
        <v>6</v>
      </c>
      <c r="M55" s="110">
        <f t="shared" si="3"/>
        <v>12</v>
      </c>
    </row>
    <row r="56" spans="1:13" ht="14.4">
      <c r="A56" s="120" t="str">
        <f t="shared" si="4"/>
        <v>60Madison KainPc Sonic</v>
      </c>
      <c r="B56" s="117">
        <v>60</v>
      </c>
      <c r="C56" s="117" t="s">
        <v>218</v>
      </c>
      <c r="D56" s="117" t="s">
        <v>421</v>
      </c>
      <c r="E56" s="121"/>
      <c r="F56" s="144" t="s">
        <v>324</v>
      </c>
      <c r="G56" s="17"/>
      <c r="H56" s="115">
        <v>3946.0000000000005</v>
      </c>
      <c r="I56" s="17"/>
      <c r="J56" s="17"/>
      <c r="K56" s="115">
        <v>3</v>
      </c>
      <c r="L56" s="122">
        <f t="shared" si="2"/>
        <v>5</v>
      </c>
      <c r="M56" s="110">
        <f t="shared" si="3"/>
        <v>10</v>
      </c>
    </row>
    <row r="57" spans="1:13" ht="14.4">
      <c r="A57" s="120" t="str">
        <f t="shared" si="4"/>
        <v>60Charlee CrispinRowen Bee Gee</v>
      </c>
      <c r="B57" s="117">
        <v>60</v>
      </c>
      <c r="C57" s="117" t="s">
        <v>258</v>
      </c>
      <c r="D57" s="117" t="s">
        <v>361</v>
      </c>
      <c r="E57" s="121"/>
      <c r="F57" s="144" t="s">
        <v>127</v>
      </c>
      <c r="G57" s="17"/>
      <c r="H57" s="115">
        <v>3570.0000000000005</v>
      </c>
      <c r="I57" s="17"/>
      <c r="J57" s="17"/>
      <c r="K57" s="115">
        <v>4</v>
      </c>
      <c r="L57" s="122">
        <f t="shared" si="2"/>
        <v>4</v>
      </c>
      <c r="M57" s="110">
        <f t="shared" si="3"/>
        <v>8</v>
      </c>
    </row>
    <row r="58" spans="1:13" ht="14.4">
      <c r="A58" s="120" t="str">
        <f t="shared" si="4"/>
        <v>60Sara ScottSailsbury Magic Affair</v>
      </c>
      <c r="B58" s="117">
        <v>60</v>
      </c>
      <c r="C58" s="117" t="s">
        <v>259</v>
      </c>
      <c r="D58" s="117" t="s">
        <v>492</v>
      </c>
      <c r="E58" s="121"/>
      <c r="F58" s="144" t="s">
        <v>322</v>
      </c>
      <c r="G58" s="17"/>
      <c r="H58" s="115">
        <v>3564</v>
      </c>
      <c r="I58" s="17"/>
      <c r="J58" s="17"/>
      <c r="K58" s="115">
        <v>5</v>
      </c>
      <c r="L58" s="122">
        <f t="shared" si="2"/>
        <v>3</v>
      </c>
      <c r="M58" s="110">
        <f t="shared" si="3"/>
        <v>6</v>
      </c>
    </row>
    <row r="59" spans="1:13" ht="14.4">
      <c r="A59" s="120" t="str">
        <f t="shared" si="4"/>
        <v>60Jasmine HodkinsonGrantulla Bedwyr</v>
      </c>
      <c r="B59" s="117">
        <v>60</v>
      </c>
      <c r="C59" s="117" t="s">
        <v>157</v>
      </c>
      <c r="D59" s="117" t="s">
        <v>360</v>
      </c>
      <c r="E59" s="17"/>
      <c r="F59" s="144" t="s">
        <v>127</v>
      </c>
      <c r="G59" s="17"/>
      <c r="H59" s="115">
        <v>3378.0000000000009</v>
      </c>
      <c r="I59" s="17"/>
      <c r="J59" s="17"/>
      <c r="K59" s="115">
        <v>6</v>
      </c>
      <c r="L59" s="122">
        <f t="shared" si="2"/>
        <v>2</v>
      </c>
      <c r="M59" s="110">
        <f t="shared" si="3"/>
        <v>4</v>
      </c>
    </row>
    <row r="60" spans="1:13" ht="14.4">
      <c r="A60" s="120" t="str">
        <f t="shared" si="4"/>
        <v>60Aleska WearneBertie De Luxe</v>
      </c>
      <c r="B60" s="117">
        <v>60</v>
      </c>
      <c r="C60" s="117" t="s">
        <v>260</v>
      </c>
      <c r="D60" s="117" t="s">
        <v>418</v>
      </c>
      <c r="E60" s="17"/>
      <c r="F60" s="144" t="s">
        <v>324</v>
      </c>
      <c r="G60" s="17"/>
      <c r="H60" s="115">
        <v>3290</v>
      </c>
      <c r="I60" s="17"/>
      <c r="J60" s="17"/>
      <c r="K60" s="115">
        <v>7</v>
      </c>
      <c r="L60" s="122">
        <f t="shared" si="2"/>
        <v>1</v>
      </c>
      <c r="M60" s="110">
        <f t="shared" si="3"/>
        <v>2</v>
      </c>
    </row>
    <row r="61" spans="1:13" ht="14.4">
      <c r="A61" s="120" t="str">
        <f t="shared" si="4"/>
        <v>60Willow BennettBeelo-Bi Thorpedo</v>
      </c>
      <c r="B61" s="117">
        <v>60</v>
      </c>
      <c r="C61" s="117" t="s">
        <v>239</v>
      </c>
      <c r="D61" s="117" t="s">
        <v>423</v>
      </c>
      <c r="E61" s="13"/>
      <c r="F61" s="144" t="s">
        <v>316</v>
      </c>
      <c r="G61" s="17"/>
      <c r="H61" s="115">
        <v>3204.0000000000027</v>
      </c>
      <c r="I61" s="17"/>
      <c r="J61" s="17"/>
      <c r="K61" s="115">
        <v>8</v>
      </c>
      <c r="L61" s="122">
        <f t="shared" si="2"/>
        <v>1</v>
      </c>
      <c r="M61" s="110">
        <f t="shared" si="3"/>
        <v>2</v>
      </c>
    </row>
    <row r="62" spans="1:13" ht="14.4">
      <c r="A62" s="120" t="str">
        <f t="shared" si="4"/>
        <v>60Ruby Neame-LutyWendamar Nia</v>
      </c>
      <c r="B62" s="117">
        <v>60</v>
      </c>
      <c r="C62" s="117" t="s">
        <v>261</v>
      </c>
      <c r="D62" s="117" t="s">
        <v>493</v>
      </c>
      <c r="E62" s="13"/>
      <c r="F62" s="144" t="s">
        <v>322</v>
      </c>
      <c r="G62" s="17"/>
      <c r="H62" s="115">
        <v>3050.9999999999982</v>
      </c>
      <c r="I62" s="17"/>
      <c r="J62" s="17"/>
      <c r="K62" s="115">
        <v>9</v>
      </c>
      <c r="L62" s="122">
        <f t="shared" si="2"/>
        <v>1</v>
      </c>
      <c r="M62" s="110">
        <f t="shared" si="3"/>
        <v>2</v>
      </c>
    </row>
    <row r="63" spans="1:13" ht="14.4">
      <c r="A63" s="120" t="str">
        <f t="shared" si="4"/>
        <v>60Olivia LindoSylvania Surprise</v>
      </c>
      <c r="B63" s="117">
        <v>60</v>
      </c>
      <c r="C63" s="117" t="s">
        <v>262</v>
      </c>
      <c r="D63" s="117" t="s">
        <v>362</v>
      </c>
      <c r="E63" s="13"/>
      <c r="F63" s="144" t="s">
        <v>127</v>
      </c>
      <c r="G63" s="17"/>
      <c r="H63" s="115">
        <v>2627.0000000000014</v>
      </c>
      <c r="I63" s="17"/>
      <c r="J63" s="17"/>
      <c r="K63" s="115">
        <v>10</v>
      </c>
      <c r="L63" s="122">
        <f t="shared" si="2"/>
        <v>1</v>
      </c>
      <c r="M63" s="110">
        <f t="shared" si="3"/>
        <v>2</v>
      </c>
    </row>
    <row r="64" spans="1:13" ht="14.4">
      <c r="A64" s="120" t="str">
        <f t="shared" si="4"/>
        <v>60Molly HillSassy But Classy</v>
      </c>
      <c r="B64" s="117">
        <v>60</v>
      </c>
      <c r="C64" s="117" t="s">
        <v>263</v>
      </c>
      <c r="D64" s="117" t="s">
        <v>494</v>
      </c>
      <c r="E64" s="13"/>
      <c r="F64" s="144" t="s">
        <v>322</v>
      </c>
      <c r="G64" s="17"/>
      <c r="H64" s="115">
        <v>1981.9999999999995</v>
      </c>
      <c r="I64" s="17"/>
      <c r="J64" s="17"/>
      <c r="K64" s="115">
        <v>11</v>
      </c>
      <c r="L64" s="122">
        <f t="shared" si="2"/>
        <v>1</v>
      </c>
      <c r="M64" s="110">
        <f t="shared" si="3"/>
        <v>2</v>
      </c>
    </row>
    <row r="65" spans="1:13" ht="14.4">
      <c r="A65" s="120" t="str">
        <f t="shared" si="4"/>
        <v>60Taiah CurtisFranks Reward</v>
      </c>
      <c r="B65" s="117">
        <v>60</v>
      </c>
      <c r="C65" s="117" t="s">
        <v>264</v>
      </c>
      <c r="D65" s="117" t="s">
        <v>495</v>
      </c>
      <c r="E65" s="13"/>
      <c r="F65" s="144" t="s">
        <v>316</v>
      </c>
      <c r="G65" s="17"/>
      <c r="H65" s="115">
        <v>3762.0000000000009</v>
      </c>
      <c r="I65" s="17"/>
      <c r="J65" s="17"/>
      <c r="K65" s="115">
        <v>1</v>
      </c>
      <c r="L65" s="122">
        <f t="shared" si="2"/>
        <v>7</v>
      </c>
      <c r="M65" s="110">
        <f t="shared" si="3"/>
        <v>14</v>
      </c>
    </row>
    <row r="66" spans="1:13" ht="14.4">
      <c r="A66" s="120" t="str">
        <f t="shared" si="4"/>
        <v>60Tameaka SmithClare Downs Gandalf</v>
      </c>
      <c r="B66" s="117">
        <v>60</v>
      </c>
      <c r="C66" s="117" t="s">
        <v>219</v>
      </c>
      <c r="D66" s="117" t="s">
        <v>456</v>
      </c>
      <c r="E66" s="13"/>
      <c r="F66" s="144" t="s">
        <v>209</v>
      </c>
      <c r="G66" s="17"/>
      <c r="H66" s="115">
        <v>3690.0000000000009</v>
      </c>
      <c r="I66" s="17"/>
      <c r="J66" s="17"/>
      <c r="K66" s="115">
        <v>2</v>
      </c>
      <c r="L66" s="122">
        <f t="shared" si="2"/>
        <v>6</v>
      </c>
      <c r="M66" s="110">
        <f t="shared" si="3"/>
        <v>12</v>
      </c>
    </row>
    <row r="67" spans="1:13" ht="14.4">
      <c r="A67" s="120" t="str">
        <f t="shared" si="4"/>
        <v>60Willow HawkinsRagnar Lothbrok</v>
      </c>
      <c r="B67" s="117">
        <v>60</v>
      </c>
      <c r="C67" s="117" t="s">
        <v>265</v>
      </c>
      <c r="D67" s="117" t="s">
        <v>365</v>
      </c>
      <c r="E67" s="13"/>
      <c r="F67" s="144" t="s">
        <v>321</v>
      </c>
      <c r="G67" s="17"/>
      <c r="H67" s="115">
        <v>3573.9999999999995</v>
      </c>
      <c r="I67" s="17"/>
      <c r="J67" s="17"/>
      <c r="K67" s="115">
        <v>3</v>
      </c>
      <c r="L67" s="122">
        <f t="shared" si="2"/>
        <v>5</v>
      </c>
      <c r="M67" s="110">
        <f t="shared" si="3"/>
        <v>10</v>
      </c>
    </row>
    <row r="68" spans="1:13" ht="14.4">
      <c r="A68" s="120" t="str">
        <f t="shared" si="4"/>
        <v>60Sophie DebritoTiaja Park Folly</v>
      </c>
      <c r="B68" s="117">
        <v>60</v>
      </c>
      <c r="C68" s="117" t="s">
        <v>266</v>
      </c>
      <c r="D68" s="117" t="s">
        <v>496</v>
      </c>
      <c r="E68" s="13"/>
      <c r="F68" s="144" t="s">
        <v>220</v>
      </c>
      <c r="G68" s="17"/>
      <c r="H68" s="115">
        <v>3375.9999999999995</v>
      </c>
      <c r="I68" s="17"/>
      <c r="J68" s="17"/>
      <c r="K68" s="115">
        <v>4</v>
      </c>
      <c r="L68" s="122">
        <f t="shared" si="2"/>
        <v>4</v>
      </c>
      <c r="M68" s="110">
        <f t="shared" si="3"/>
        <v>8</v>
      </c>
    </row>
    <row r="69" spans="1:13" ht="14.4">
      <c r="A69" s="120" t="str">
        <f t="shared" si="4"/>
        <v>60Ivy ColebrookPixie</v>
      </c>
      <c r="B69" s="117">
        <v>60</v>
      </c>
      <c r="C69" s="117" t="s">
        <v>267</v>
      </c>
      <c r="D69" s="117" t="s">
        <v>497</v>
      </c>
      <c r="E69" s="13"/>
      <c r="F69" s="144" t="s">
        <v>220</v>
      </c>
      <c r="G69" s="17"/>
      <c r="H69" s="115">
        <v>3190</v>
      </c>
      <c r="I69" s="17"/>
      <c r="J69" s="17"/>
      <c r="K69" s="115">
        <v>5</v>
      </c>
      <c r="L69" s="122">
        <f t="shared" si="2"/>
        <v>3</v>
      </c>
      <c r="M69" s="110">
        <f t="shared" si="3"/>
        <v>6</v>
      </c>
    </row>
    <row r="70" spans="1:13" ht="14.4">
      <c r="A70" s="120" t="str">
        <f t="shared" ref="A70:A101" si="5">CONCATENATE(B70,C70,D70)</f>
        <v>60Indi SmithBarrabadeen Mystique</v>
      </c>
      <c r="B70" s="117">
        <v>60</v>
      </c>
      <c r="C70" s="117" t="s">
        <v>268</v>
      </c>
      <c r="D70" s="117" t="s">
        <v>498</v>
      </c>
      <c r="E70" s="13"/>
      <c r="F70" s="144" t="s">
        <v>314</v>
      </c>
      <c r="G70" s="17"/>
      <c r="H70" s="115">
        <v>3010.9999999999995</v>
      </c>
      <c r="I70" s="17"/>
      <c r="J70" s="17"/>
      <c r="K70" s="115">
        <v>6</v>
      </c>
      <c r="L70" s="122">
        <f t="shared" si="2"/>
        <v>2</v>
      </c>
      <c r="M70" s="110">
        <f t="shared" si="3"/>
        <v>4</v>
      </c>
    </row>
    <row r="71" spans="1:13" ht="14.4">
      <c r="A71" s="120" t="str">
        <f t="shared" si="5"/>
        <v>60Lani HeroldGrand Grigio</v>
      </c>
      <c r="B71" s="117">
        <v>60</v>
      </c>
      <c r="C71" s="117" t="s">
        <v>201</v>
      </c>
      <c r="D71" s="117" t="s">
        <v>357</v>
      </c>
      <c r="E71" s="13"/>
      <c r="F71" s="144" t="s">
        <v>127</v>
      </c>
      <c r="G71" s="17"/>
      <c r="H71" s="115">
        <v>2935</v>
      </c>
      <c r="I71" s="17"/>
      <c r="J71" s="17"/>
      <c r="K71" s="115">
        <v>7</v>
      </c>
      <c r="L71" s="122">
        <f t="shared" ref="L71:L122" si="6">IF(K71=1,7,IF(K71=2,6,IF(K71=3,5,IF(K71=4,4,IF(K71=5,3,IF(K71=6,2,IF(K71&gt;=6,1,0)))))))</f>
        <v>1</v>
      </c>
      <c r="M71" s="110">
        <f t="shared" ref="M71:M121" si="7">SUM(L71+$M$5)*2</f>
        <v>2</v>
      </c>
    </row>
    <row r="72" spans="1:13" ht="14.4">
      <c r="A72" s="120" t="str">
        <f t="shared" si="5"/>
        <v>60Ahntaya Hjelte-LachsPrince</v>
      </c>
      <c r="B72" s="117">
        <v>60</v>
      </c>
      <c r="C72" s="119" t="s">
        <v>458</v>
      </c>
      <c r="D72" s="117" t="s">
        <v>459</v>
      </c>
      <c r="E72" s="13"/>
      <c r="F72" s="144" t="s">
        <v>325</v>
      </c>
      <c r="G72" s="17"/>
      <c r="H72" s="115">
        <v>2719.9999999999986</v>
      </c>
      <c r="I72" s="17"/>
      <c r="J72" s="17"/>
      <c r="K72" s="115">
        <v>8</v>
      </c>
      <c r="L72" s="122">
        <f t="shared" si="6"/>
        <v>1</v>
      </c>
      <c r="M72" s="110">
        <f t="shared" si="7"/>
        <v>2</v>
      </c>
    </row>
    <row r="73" spans="1:13" ht="14.4">
      <c r="A73" s="120" t="str">
        <f t="shared" si="5"/>
        <v>60Abigail HillKalbrook Park Bolero</v>
      </c>
      <c r="B73" s="117">
        <v>60</v>
      </c>
      <c r="C73" s="117" t="s">
        <v>269</v>
      </c>
      <c r="D73" s="117" t="s">
        <v>499</v>
      </c>
      <c r="E73" s="13"/>
      <c r="F73" s="144" t="s">
        <v>322</v>
      </c>
      <c r="G73" s="17"/>
      <c r="H73" s="115">
        <v>2596</v>
      </c>
      <c r="I73" s="17"/>
      <c r="J73" s="17"/>
      <c r="K73" s="115">
        <v>9</v>
      </c>
      <c r="L73" s="122">
        <f t="shared" si="6"/>
        <v>1</v>
      </c>
      <c r="M73" s="110">
        <f t="shared" si="7"/>
        <v>2</v>
      </c>
    </row>
    <row r="74" spans="1:13" ht="14.4">
      <c r="A74" s="120" t="str">
        <f t="shared" si="5"/>
        <v>60Tatum HandCrystal Clear</v>
      </c>
      <c r="B74" s="117">
        <v>60</v>
      </c>
      <c r="C74" s="117" t="s">
        <v>191</v>
      </c>
      <c r="D74" s="117" t="s">
        <v>440</v>
      </c>
      <c r="E74" s="13"/>
      <c r="F74" s="144" t="s">
        <v>324</v>
      </c>
      <c r="G74" s="17"/>
      <c r="H74" s="115">
        <v>2476.9999999999986</v>
      </c>
      <c r="I74" s="17"/>
      <c r="J74" s="17"/>
      <c r="K74" s="115">
        <v>10</v>
      </c>
      <c r="L74" s="122">
        <f t="shared" si="6"/>
        <v>1</v>
      </c>
      <c r="M74" s="110">
        <f t="shared" si="7"/>
        <v>2</v>
      </c>
    </row>
    <row r="75" spans="1:13" ht="14.4">
      <c r="A75" s="120" t="str">
        <f t="shared" si="5"/>
        <v>60Ebonie RichardsonGlen Hardy Omega Cloud</v>
      </c>
      <c r="B75" s="117">
        <v>60</v>
      </c>
      <c r="C75" s="117" t="s">
        <v>173</v>
      </c>
      <c r="D75" s="117" t="s">
        <v>366</v>
      </c>
      <c r="E75" s="13"/>
      <c r="F75" s="144" t="s">
        <v>317</v>
      </c>
      <c r="G75" s="17"/>
      <c r="H75" s="115">
        <v>2290</v>
      </c>
      <c r="I75" s="17"/>
      <c r="J75" s="17"/>
      <c r="K75" s="115">
        <v>11</v>
      </c>
      <c r="L75" s="122">
        <f t="shared" si="6"/>
        <v>1</v>
      </c>
      <c r="M75" s="110">
        <f t="shared" si="7"/>
        <v>2</v>
      </c>
    </row>
    <row r="76" spans="1:13" ht="14.4">
      <c r="A76" s="120" t="str">
        <f t="shared" si="5"/>
        <v>60Tracey JoosteHunter'S Choice</v>
      </c>
      <c r="B76" s="117">
        <v>60</v>
      </c>
      <c r="C76" s="117" t="s">
        <v>270</v>
      </c>
      <c r="D76" s="117" t="s">
        <v>500</v>
      </c>
      <c r="E76" s="17"/>
      <c r="F76" s="144" t="s">
        <v>325</v>
      </c>
      <c r="G76" s="17"/>
      <c r="H76" s="115">
        <v>2241.0000000000005</v>
      </c>
      <c r="I76" s="17"/>
      <c r="J76" s="17"/>
      <c r="K76" s="115">
        <v>12</v>
      </c>
      <c r="L76" s="122">
        <f t="shared" si="6"/>
        <v>1</v>
      </c>
      <c r="M76" s="110">
        <f t="shared" si="7"/>
        <v>2</v>
      </c>
    </row>
    <row r="77" spans="1:13" ht="14.4">
      <c r="A77" s="120" t="str">
        <f t="shared" si="5"/>
        <v>60Rachel Staniforth-SmithKatannah Chardonnay</v>
      </c>
      <c r="B77" s="117">
        <v>60</v>
      </c>
      <c r="C77" s="117" t="s">
        <v>196</v>
      </c>
      <c r="D77" s="117" t="s">
        <v>336</v>
      </c>
      <c r="E77" s="17"/>
      <c r="F77" s="144" t="s">
        <v>325</v>
      </c>
      <c r="G77" s="17"/>
      <c r="H77" s="115">
        <v>2168.0000000000009</v>
      </c>
      <c r="I77" s="17"/>
      <c r="J77" s="17"/>
      <c r="K77" s="115">
        <v>13</v>
      </c>
      <c r="L77" s="122">
        <f t="shared" si="6"/>
        <v>1</v>
      </c>
      <c r="M77" s="110">
        <f t="shared" si="7"/>
        <v>2</v>
      </c>
    </row>
    <row r="78" spans="1:13" ht="14.4">
      <c r="A78" s="120" t="str">
        <f t="shared" si="5"/>
        <v>60Indiana Tkachenko-ByngMr Teddy Bear</v>
      </c>
      <c r="B78" s="117">
        <v>60</v>
      </c>
      <c r="C78" s="117" t="s">
        <v>233</v>
      </c>
      <c r="D78" s="117" t="s">
        <v>335</v>
      </c>
      <c r="E78" s="17"/>
      <c r="F78" s="144" t="s">
        <v>325</v>
      </c>
      <c r="G78" s="17"/>
      <c r="H78" s="115">
        <v>1845.9999999999984</v>
      </c>
      <c r="I78" s="17"/>
      <c r="J78" s="17"/>
      <c r="K78" s="115">
        <v>14</v>
      </c>
      <c r="L78" s="122">
        <f t="shared" si="6"/>
        <v>1</v>
      </c>
      <c r="M78" s="110">
        <f t="shared" si="7"/>
        <v>2</v>
      </c>
    </row>
    <row r="79" spans="1:13" ht="14.4">
      <c r="A79" s="120" t="str">
        <f t="shared" si="5"/>
        <v>60Zarli CurtisProtectable</v>
      </c>
      <c r="B79" s="117">
        <v>60</v>
      </c>
      <c r="C79" s="117" t="s">
        <v>271</v>
      </c>
      <c r="D79" s="117" t="s">
        <v>501</v>
      </c>
      <c r="E79" s="17"/>
      <c r="F79" s="144" t="s">
        <v>316</v>
      </c>
      <c r="G79" s="17"/>
      <c r="H79" s="115">
        <v>1544.9999999999986</v>
      </c>
      <c r="I79" s="17"/>
      <c r="J79" s="17"/>
      <c r="K79" s="115">
        <v>15</v>
      </c>
      <c r="L79" s="122">
        <f t="shared" si="6"/>
        <v>1</v>
      </c>
      <c r="M79" s="110">
        <f t="shared" si="7"/>
        <v>2</v>
      </c>
    </row>
    <row r="80" spans="1:13" ht="14.4">
      <c r="A80" s="120" t="str">
        <f t="shared" si="5"/>
        <v>60Joshua HeffernanZia Park Be My Buddy</v>
      </c>
      <c r="B80" s="117">
        <v>60</v>
      </c>
      <c r="C80" s="117" t="s">
        <v>194</v>
      </c>
      <c r="D80" s="117" t="s">
        <v>195</v>
      </c>
      <c r="E80" s="17"/>
      <c r="F80" s="144" t="s">
        <v>132</v>
      </c>
      <c r="G80" s="17"/>
      <c r="H80" s="115">
        <v>4006</v>
      </c>
      <c r="I80" s="17"/>
      <c r="J80" s="17"/>
      <c r="K80" s="115">
        <v>1</v>
      </c>
      <c r="L80" s="122">
        <f t="shared" si="6"/>
        <v>7</v>
      </c>
      <c r="M80" s="110">
        <f t="shared" si="7"/>
        <v>14</v>
      </c>
    </row>
    <row r="81" spans="1:13" ht="14.4">
      <c r="A81" s="120" t="str">
        <f t="shared" si="5"/>
        <v>60Riley HodkinsonCharissma Accolade</v>
      </c>
      <c r="B81" s="117">
        <v>60</v>
      </c>
      <c r="C81" s="117" t="s">
        <v>166</v>
      </c>
      <c r="D81" s="117" t="s">
        <v>364</v>
      </c>
      <c r="E81" s="17"/>
      <c r="F81" s="144" t="s">
        <v>127</v>
      </c>
      <c r="G81" s="17"/>
      <c r="H81" s="115">
        <v>3587.9999999999982</v>
      </c>
      <c r="I81" s="17"/>
      <c r="J81" s="17"/>
      <c r="K81" s="115">
        <v>2</v>
      </c>
      <c r="L81" s="122">
        <f t="shared" si="6"/>
        <v>6</v>
      </c>
      <c r="M81" s="110">
        <f t="shared" si="7"/>
        <v>12</v>
      </c>
    </row>
    <row r="82" spans="1:13" ht="14.4">
      <c r="A82" s="120" t="str">
        <f t="shared" si="5"/>
        <v>60Lauren BassolaNoonie</v>
      </c>
      <c r="B82" s="117">
        <v>60</v>
      </c>
      <c r="C82" s="117" t="s">
        <v>140</v>
      </c>
      <c r="D82" s="117" t="s">
        <v>502</v>
      </c>
      <c r="E82" s="17"/>
      <c r="F82" s="144" t="s">
        <v>181</v>
      </c>
      <c r="G82" s="17"/>
      <c r="H82" s="115">
        <v>4179</v>
      </c>
      <c r="I82" s="17"/>
      <c r="J82" s="17"/>
      <c r="K82" s="115">
        <v>1</v>
      </c>
      <c r="L82" s="122">
        <f t="shared" si="6"/>
        <v>7</v>
      </c>
      <c r="M82" s="110">
        <v>7</v>
      </c>
    </row>
    <row r="83" spans="1:13" ht="14.4">
      <c r="A83" s="120" t="str">
        <f t="shared" si="5"/>
        <v>45Josephine AnningBrayside Sensation</v>
      </c>
      <c r="B83" s="117">
        <v>45</v>
      </c>
      <c r="C83" s="117" t="s">
        <v>198</v>
      </c>
      <c r="D83" s="117" t="s">
        <v>199</v>
      </c>
      <c r="E83" s="17"/>
      <c r="F83" s="144" t="s">
        <v>127</v>
      </c>
      <c r="G83" s="115">
        <v>4110.0000000000018</v>
      </c>
      <c r="H83" s="17"/>
      <c r="I83" s="17"/>
      <c r="J83" s="17"/>
      <c r="K83" s="115">
        <v>1</v>
      </c>
      <c r="L83" s="122">
        <f t="shared" si="6"/>
        <v>7</v>
      </c>
      <c r="M83" s="110">
        <f t="shared" si="7"/>
        <v>14</v>
      </c>
    </row>
    <row r="84" spans="1:13" ht="14.4">
      <c r="A84" s="120" t="str">
        <f t="shared" si="5"/>
        <v>45Koa DoyleGracie</v>
      </c>
      <c r="B84" s="117">
        <v>45</v>
      </c>
      <c r="C84" s="117" t="s">
        <v>272</v>
      </c>
      <c r="D84" s="117" t="s">
        <v>503</v>
      </c>
      <c r="E84" s="17"/>
      <c r="F84" s="144" t="s">
        <v>316</v>
      </c>
      <c r="G84" s="115">
        <v>3959.9999999999982</v>
      </c>
      <c r="H84" s="17"/>
      <c r="I84" s="17"/>
      <c r="J84" s="17"/>
      <c r="K84" s="115">
        <v>2</v>
      </c>
      <c r="L84" s="122">
        <f t="shared" si="6"/>
        <v>6</v>
      </c>
      <c r="M84" s="110">
        <f t="shared" si="7"/>
        <v>12</v>
      </c>
    </row>
    <row r="85" spans="1:13" ht="14.4">
      <c r="A85" s="120" t="str">
        <f t="shared" si="5"/>
        <v>45Isla GeorgeBling</v>
      </c>
      <c r="B85" s="117">
        <v>45</v>
      </c>
      <c r="C85" s="117" t="s">
        <v>273</v>
      </c>
      <c r="D85" s="117" t="s">
        <v>504</v>
      </c>
      <c r="E85" s="17"/>
      <c r="F85" s="144" t="s">
        <v>181</v>
      </c>
      <c r="G85" s="115">
        <v>3875.0000000000005</v>
      </c>
      <c r="H85" s="17"/>
      <c r="I85" s="17"/>
      <c r="J85" s="17"/>
      <c r="K85" s="115">
        <v>3</v>
      </c>
      <c r="L85" s="122">
        <f t="shared" si="6"/>
        <v>5</v>
      </c>
      <c r="M85" s="110">
        <f t="shared" si="7"/>
        <v>10</v>
      </c>
    </row>
    <row r="86" spans="1:13" ht="14.4">
      <c r="A86" s="120" t="str">
        <f t="shared" si="5"/>
        <v>45Ruby BrajkovichZac</v>
      </c>
      <c r="B86" s="117">
        <v>45</v>
      </c>
      <c r="C86" s="117" t="s">
        <v>234</v>
      </c>
      <c r="D86" s="117" t="s">
        <v>505</v>
      </c>
      <c r="E86" s="17"/>
      <c r="F86" s="144" t="s">
        <v>181</v>
      </c>
      <c r="G86" s="115">
        <v>3859.9999999999973</v>
      </c>
      <c r="H86" s="17"/>
      <c r="I86" s="17"/>
      <c r="J86" s="17"/>
      <c r="K86" s="115">
        <v>4</v>
      </c>
      <c r="L86" s="122">
        <f t="shared" si="6"/>
        <v>4</v>
      </c>
      <c r="M86" s="110">
        <f t="shared" si="7"/>
        <v>8</v>
      </c>
    </row>
    <row r="87" spans="1:13" ht="14.4">
      <c r="A87" s="120" t="str">
        <f t="shared" si="5"/>
        <v>45Kate BerzinsPeppa Mint</v>
      </c>
      <c r="B87" s="117">
        <v>45</v>
      </c>
      <c r="C87" s="117" t="s">
        <v>235</v>
      </c>
      <c r="D87" s="117" t="s">
        <v>333</v>
      </c>
      <c r="E87" s="17"/>
      <c r="F87" s="144" t="s">
        <v>127</v>
      </c>
      <c r="G87" s="115">
        <v>3826.0000000000009</v>
      </c>
      <c r="H87" s="17"/>
      <c r="I87" s="17"/>
      <c r="J87" s="17"/>
      <c r="K87" s="115">
        <v>5</v>
      </c>
      <c r="L87" s="122">
        <f t="shared" si="6"/>
        <v>3</v>
      </c>
      <c r="M87" s="110">
        <f t="shared" si="7"/>
        <v>6</v>
      </c>
    </row>
    <row r="88" spans="1:13" ht="14.4">
      <c r="A88" s="120" t="str">
        <f t="shared" si="5"/>
        <v>45Ruth ElsegoodKarlinda Gus</v>
      </c>
      <c r="B88" s="117">
        <v>45</v>
      </c>
      <c r="C88" s="117" t="s">
        <v>189</v>
      </c>
      <c r="D88" s="117" t="s">
        <v>151</v>
      </c>
      <c r="E88" s="17"/>
      <c r="F88" s="144" t="s">
        <v>126</v>
      </c>
      <c r="G88" s="115">
        <v>3754.9999999999973</v>
      </c>
      <c r="H88" s="17"/>
      <c r="I88" s="17"/>
      <c r="J88" s="17"/>
      <c r="K88" s="115">
        <v>6</v>
      </c>
      <c r="L88" s="122">
        <f t="shared" si="6"/>
        <v>2</v>
      </c>
      <c r="M88" s="110">
        <f t="shared" si="7"/>
        <v>4</v>
      </c>
    </row>
    <row r="89" spans="1:13" ht="14.4">
      <c r="A89" s="120" t="str">
        <f t="shared" si="5"/>
        <v>45Isla HamersleySquirt</v>
      </c>
      <c r="B89" s="117">
        <v>45</v>
      </c>
      <c r="C89" s="118" t="s">
        <v>274</v>
      </c>
      <c r="D89" s="119" t="s">
        <v>355</v>
      </c>
      <c r="E89" s="17"/>
      <c r="F89" s="144" t="s">
        <v>315</v>
      </c>
      <c r="G89" s="115">
        <v>3749</v>
      </c>
      <c r="H89" s="17"/>
      <c r="I89" s="17"/>
      <c r="J89" s="17"/>
      <c r="K89" s="115">
        <v>7</v>
      </c>
      <c r="L89" s="122">
        <f t="shared" si="6"/>
        <v>1</v>
      </c>
      <c r="M89" s="110">
        <f t="shared" si="7"/>
        <v>2</v>
      </c>
    </row>
    <row r="90" spans="1:13" ht="14.4">
      <c r="A90" s="120" t="str">
        <f t="shared" si="5"/>
        <v>45Ava BowlesKazwood Park Love Always</v>
      </c>
      <c r="B90" s="117">
        <v>45</v>
      </c>
      <c r="C90" s="117" t="s">
        <v>214</v>
      </c>
      <c r="D90" s="117" t="s">
        <v>349</v>
      </c>
      <c r="E90" s="17"/>
      <c r="F90" s="144" t="s">
        <v>317</v>
      </c>
      <c r="G90" s="115">
        <v>3734</v>
      </c>
      <c r="H90" s="17"/>
      <c r="I90" s="17"/>
      <c r="J90" s="17"/>
      <c r="K90" s="115">
        <v>8</v>
      </c>
      <c r="L90" s="122">
        <f t="shared" si="6"/>
        <v>1</v>
      </c>
      <c r="M90" s="110">
        <f t="shared" si="7"/>
        <v>2</v>
      </c>
    </row>
    <row r="91" spans="1:13" ht="14.4">
      <c r="A91" s="120" t="str">
        <f t="shared" si="5"/>
        <v>45Avery BallantyneMissy</v>
      </c>
      <c r="B91" s="117">
        <v>45</v>
      </c>
      <c r="C91" s="117" t="s">
        <v>275</v>
      </c>
      <c r="D91" s="117" t="s">
        <v>177</v>
      </c>
      <c r="E91" s="17"/>
      <c r="F91" s="144" t="s">
        <v>320</v>
      </c>
      <c r="G91" s="115">
        <v>3568.9999999999995</v>
      </c>
      <c r="H91" s="17"/>
      <c r="I91" s="17"/>
      <c r="J91" s="17"/>
      <c r="K91" s="115">
        <v>9</v>
      </c>
      <c r="L91" s="122">
        <f t="shared" si="6"/>
        <v>1</v>
      </c>
      <c r="M91" s="110">
        <f t="shared" si="7"/>
        <v>2</v>
      </c>
    </row>
    <row r="92" spans="1:13" ht="14.4">
      <c r="A92" s="120" t="str">
        <f t="shared" si="5"/>
        <v>45Alice ColebrookCelestine Winston</v>
      </c>
      <c r="B92" s="117">
        <v>45</v>
      </c>
      <c r="C92" s="117" t="s">
        <v>276</v>
      </c>
      <c r="D92" s="117" t="s">
        <v>506</v>
      </c>
      <c r="E92" s="17"/>
      <c r="F92" s="144" t="s">
        <v>220</v>
      </c>
      <c r="G92" s="115">
        <v>3528.9999999999973</v>
      </c>
      <c r="H92" s="17"/>
      <c r="I92" s="17"/>
      <c r="J92" s="17"/>
      <c r="K92" s="115">
        <v>10</v>
      </c>
      <c r="L92" s="122">
        <f t="shared" si="6"/>
        <v>1</v>
      </c>
      <c r="M92" s="110">
        <f t="shared" si="7"/>
        <v>2</v>
      </c>
    </row>
    <row r="93" spans="1:13" ht="14.4">
      <c r="A93" s="120" t="str">
        <f t="shared" si="5"/>
        <v>45Keiley Van Der GraafRaffie</v>
      </c>
      <c r="B93" s="117">
        <v>45</v>
      </c>
      <c r="C93" s="117" t="s">
        <v>332</v>
      </c>
      <c r="D93" s="117" t="s">
        <v>331</v>
      </c>
      <c r="E93" s="17"/>
      <c r="F93" s="144" t="s">
        <v>127</v>
      </c>
      <c r="G93" s="115">
        <v>3498.0000000000036</v>
      </c>
      <c r="H93" s="17"/>
      <c r="I93" s="17"/>
      <c r="J93" s="17"/>
      <c r="K93" s="115">
        <v>11</v>
      </c>
      <c r="L93" s="122">
        <f t="shared" si="6"/>
        <v>1</v>
      </c>
      <c r="M93" s="110">
        <f t="shared" si="7"/>
        <v>2</v>
      </c>
    </row>
    <row r="94" spans="1:13" ht="14.4">
      <c r="A94" s="120" t="str">
        <f t="shared" si="5"/>
        <v>45Elaria AtheisBamborough Lady Caroline</v>
      </c>
      <c r="B94" s="117">
        <v>45</v>
      </c>
      <c r="C94" s="117" t="s">
        <v>277</v>
      </c>
      <c r="D94" s="117" t="s">
        <v>408</v>
      </c>
      <c r="E94" s="17"/>
      <c r="F94" s="144" t="s">
        <v>325</v>
      </c>
      <c r="G94" s="115">
        <v>3464</v>
      </c>
      <c r="H94" s="17"/>
      <c r="I94" s="17"/>
      <c r="J94" s="17"/>
      <c r="K94" s="115">
        <v>12</v>
      </c>
      <c r="L94" s="122">
        <f t="shared" si="6"/>
        <v>1</v>
      </c>
      <c r="M94" s="110">
        <f t="shared" si="7"/>
        <v>2</v>
      </c>
    </row>
    <row r="95" spans="1:13" ht="14.4">
      <c r="A95" s="120" t="str">
        <f t="shared" si="5"/>
        <v>45Ava StephensShilo</v>
      </c>
      <c r="B95" s="117">
        <v>45</v>
      </c>
      <c r="C95" s="117" t="s">
        <v>278</v>
      </c>
      <c r="D95" s="117" t="s">
        <v>507</v>
      </c>
      <c r="E95" s="17"/>
      <c r="F95" s="144" t="s">
        <v>324</v>
      </c>
      <c r="G95" s="115">
        <v>3369.9999999999991</v>
      </c>
      <c r="H95" s="17"/>
      <c r="I95" s="17"/>
      <c r="J95" s="17"/>
      <c r="K95" s="115">
        <v>13</v>
      </c>
      <c r="L95" s="122">
        <f t="shared" si="6"/>
        <v>1</v>
      </c>
      <c r="M95" s="110">
        <f t="shared" si="7"/>
        <v>2</v>
      </c>
    </row>
    <row r="96" spans="1:13" ht="14.4">
      <c r="A96" s="120" t="str">
        <f t="shared" si="5"/>
        <v>45Sienna BalinskiBeelo Bi Susie</v>
      </c>
      <c r="B96" s="117">
        <v>45</v>
      </c>
      <c r="C96" s="117" t="s">
        <v>279</v>
      </c>
      <c r="D96" s="117" t="s">
        <v>508</v>
      </c>
      <c r="E96" s="17"/>
      <c r="F96" s="144" t="s">
        <v>220</v>
      </c>
      <c r="G96" s="115">
        <v>3353.0000000000027</v>
      </c>
      <c r="H96" s="17"/>
      <c r="I96" s="17"/>
      <c r="J96" s="17"/>
      <c r="K96" s="115">
        <v>14</v>
      </c>
      <c r="L96" s="122">
        <f t="shared" si="6"/>
        <v>1</v>
      </c>
      <c r="M96" s="110">
        <f t="shared" si="7"/>
        <v>2</v>
      </c>
    </row>
    <row r="97" spans="1:13" ht="14.4">
      <c r="A97" s="120" t="str">
        <f t="shared" si="5"/>
        <v>45Hailey SnymanGordon Park Smarty Pants</v>
      </c>
      <c r="B97" s="117">
        <v>45</v>
      </c>
      <c r="C97" s="117" t="s">
        <v>192</v>
      </c>
      <c r="D97" s="117" t="s">
        <v>397</v>
      </c>
      <c r="E97" s="17"/>
      <c r="F97" s="144" t="s">
        <v>324</v>
      </c>
      <c r="G97" s="115">
        <v>3333.9999999999995</v>
      </c>
      <c r="H97" s="17"/>
      <c r="I97" s="17"/>
      <c r="J97" s="17"/>
      <c r="K97" s="115">
        <v>15</v>
      </c>
      <c r="L97" s="122">
        <f t="shared" si="6"/>
        <v>1</v>
      </c>
      <c r="M97" s="110">
        <f t="shared" si="7"/>
        <v>2</v>
      </c>
    </row>
    <row r="98" spans="1:13" ht="14.4">
      <c r="A98" s="120" t="str">
        <f t="shared" si="5"/>
        <v>45Emma BennettKynwyn Foxy Lady</v>
      </c>
      <c r="B98" s="117">
        <v>45</v>
      </c>
      <c r="C98" s="117" t="s">
        <v>280</v>
      </c>
      <c r="D98" s="117" t="s">
        <v>509</v>
      </c>
      <c r="E98" s="17"/>
      <c r="F98" s="144" t="s">
        <v>181</v>
      </c>
      <c r="G98" s="115">
        <v>3286.0000000000009</v>
      </c>
      <c r="H98" s="17"/>
      <c r="I98" s="17"/>
      <c r="J98" s="17"/>
      <c r="K98" s="115">
        <v>16</v>
      </c>
      <c r="L98" s="122">
        <f t="shared" si="6"/>
        <v>1</v>
      </c>
      <c r="M98" s="110">
        <f t="shared" si="7"/>
        <v>2</v>
      </c>
    </row>
    <row r="99" spans="1:13" ht="14.4">
      <c r="A99" s="120" t="str">
        <f t="shared" si="5"/>
        <v>45Seren EspositoLady Penelope</v>
      </c>
      <c r="B99" s="117">
        <v>45</v>
      </c>
      <c r="C99" s="117" t="s">
        <v>213</v>
      </c>
      <c r="D99" s="117" t="s">
        <v>387</v>
      </c>
      <c r="E99" s="17"/>
      <c r="F99" s="144" t="s">
        <v>322</v>
      </c>
      <c r="G99" s="115">
        <v>3280.0000000000009</v>
      </c>
      <c r="H99" s="17"/>
      <c r="I99" s="17"/>
      <c r="J99" s="17"/>
      <c r="K99" s="115">
        <v>17</v>
      </c>
      <c r="L99" s="122">
        <f t="shared" si="6"/>
        <v>1</v>
      </c>
      <c r="M99" s="110">
        <f t="shared" si="7"/>
        <v>2</v>
      </c>
    </row>
    <row r="100" spans="1:13" ht="14.4">
      <c r="A100" s="120" t="str">
        <f t="shared" si="5"/>
        <v>45Harpa ByrneJudaroo Lottie Jones</v>
      </c>
      <c r="B100" s="117">
        <v>45</v>
      </c>
      <c r="C100" s="117" t="s">
        <v>281</v>
      </c>
      <c r="D100" s="117" t="s">
        <v>510</v>
      </c>
      <c r="E100" s="17"/>
      <c r="F100" s="144" t="s">
        <v>324</v>
      </c>
      <c r="G100" s="115">
        <v>2894.9999999999973</v>
      </c>
      <c r="H100" s="17"/>
      <c r="I100" s="17"/>
      <c r="J100" s="17"/>
      <c r="K100" s="115">
        <v>18</v>
      </c>
      <c r="L100" s="122">
        <f t="shared" si="6"/>
        <v>1</v>
      </c>
      <c r="M100" s="110">
        <f t="shared" si="7"/>
        <v>2</v>
      </c>
    </row>
    <row r="101" spans="1:13" ht="14.4">
      <c r="A101" s="120" t="str">
        <f t="shared" si="5"/>
        <v>45Sienna ChesterGem Park Tinkerbelle</v>
      </c>
      <c r="B101" s="117">
        <v>45</v>
      </c>
      <c r="C101" s="117" t="s">
        <v>282</v>
      </c>
      <c r="D101" s="117" t="s">
        <v>511</v>
      </c>
      <c r="E101" s="17"/>
      <c r="F101" s="144" t="s">
        <v>181</v>
      </c>
      <c r="G101" s="115">
        <v>2805.0000000000005</v>
      </c>
      <c r="H101" s="17"/>
      <c r="I101" s="17"/>
      <c r="J101" s="17"/>
      <c r="K101" s="115">
        <v>19</v>
      </c>
      <c r="L101" s="122">
        <f t="shared" si="6"/>
        <v>1</v>
      </c>
      <c r="M101" s="110">
        <f t="shared" si="7"/>
        <v>2</v>
      </c>
    </row>
    <row r="102" spans="1:13" ht="14.4">
      <c r="A102" s="120" t="str">
        <f t="shared" ref="A102:A122" si="8">CONCATENATE(B102,C102,D102)</f>
        <v>45Kate WatkinsApplewood Classic Deluxe</v>
      </c>
      <c r="B102" s="117">
        <v>45</v>
      </c>
      <c r="C102" s="117" t="s">
        <v>283</v>
      </c>
      <c r="D102" s="117" t="s">
        <v>512</v>
      </c>
      <c r="E102" s="17"/>
      <c r="F102" s="144" t="s">
        <v>220</v>
      </c>
      <c r="G102" s="115">
        <v>2389.0000000000009</v>
      </c>
      <c r="H102" s="17"/>
      <c r="I102" s="17"/>
      <c r="J102" s="17"/>
      <c r="K102" s="115">
        <v>20</v>
      </c>
      <c r="L102" s="122">
        <f t="shared" si="6"/>
        <v>1</v>
      </c>
      <c r="M102" s="110">
        <f t="shared" si="7"/>
        <v>2</v>
      </c>
    </row>
    <row r="103" spans="1:13" ht="14.4">
      <c r="A103" s="120" t="str">
        <f t="shared" si="8"/>
        <v>45Indy BrajkovichJa Istah Park Oncore</v>
      </c>
      <c r="B103" s="117">
        <v>45</v>
      </c>
      <c r="C103" s="117" t="s">
        <v>284</v>
      </c>
      <c r="D103" s="117" t="s">
        <v>513</v>
      </c>
      <c r="E103" s="17"/>
      <c r="F103" s="144" t="s">
        <v>181</v>
      </c>
      <c r="G103" s="115">
        <v>2320.9999999999986</v>
      </c>
      <c r="H103" s="17"/>
      <c r="I103" s="17"/>
      <c r="J103" s="17"/>
      <c r="K103" s="115">
        <v>21</v>
      </c>
      <c r="L103" s="122">
        <f t="shared" si="6"/>
        <v>1</v>
      </c>
      <c r="M103" s="110">
        <f t="shared" si="7"/>
        <v>2</v>
      </c>
    </row>
    <row r="104" spans="1:13" ht="14.4">
      <c r="A104" s="120" t="str">
        <f t="shared" si="8"/>
        <v>45Tahnee JonesMinnie</v>
      </c>
      <c r="B104" s="117">
        <v>45</v>
      </c>
      <c r="C104" s="117" t="s">
        <v>158</v>
      </c>
      <c r="D104" s="117" t="s">
        <v>514</v>
      </c>
      <c r="E104" s="17"/>
      <c r="F104" s="144" t="s">
        <v>99</v>
      </c>
      <c r="G104" s="115">
        <v>4084.0000000000005</v>
      </c>
      <c r="H104" s="17"/>
      <c r="I104" s="17"/>
      <c r="J104" s="17"/>
      <c r="K104" s="115">
        <v>1</v>
      </c>
      <c r="L104" s="122">
        <f t="shared" si="6"/>
        <v>7</v>
      </c>
      <c r="M104" s="110">
        <f t="shared" si="7"/>
        <v>14</v>
      </c>
    </row>
    <row r="105" spans="1:13" ht="14.4">
      <c r="A105" s="120" t="str">
        <f t="shared" si="8"/>
        <v>45Jasmine FisherMaraahn El Shamae</v>
      </c>
      <c r="B105" s="117">
        <v>45</v>
      </c>
      <c r="C105" s="117" t="s">
        <v>285</v>
      </c>
      <c r="D105" s="117" t="s">
        <v>515</v>
      </c>
      <c r="E105" s="17"/>
      <c r="F105" s="144" t="s">
        <v>220</v>
      </c>
      <c r="G105" s="115">
        <v>4016.0000000000032</v>
      </c>
      <c r="H105" s="17"/>
      <c r="I105" s="17"/>
      <c r="J105" s="17"/>
      <c r="K105" s="115">
        <v>2</v>
      </c>
      <c r="L105" s="122">
        <f t="shared" si="6"/>
        <v>6</v>
      </c>
      <c r="M105" s="110">
        <f t="shared" si="7"/>
        <v>12</v>
      </c>
    </row>
    <row r="106" spans="1:13" ht="14.4">
      <c r="A106" s="120" t="str">
        <f t="shared" si="8"/>
        <v>45Jenaveve PageWatchwood Druid</v>
      </c>
      <c r="B106" s="117">
        <v>45</v>
      </c>
      <c r="C106" s="117" t="s">
        <v>286</v>
      </c>
      <c r="D106" s="117" t="s">
        <v>516</v>
      </c>
      <c r="E106" s="17"/>
      <c r="F106" s="144" t="s">
        <v>146</v>
      </c>
      <c r="G106" s="115">
        <v>3992.9999999999995</v>
      </c>
      <c r="H106" s="17"/>
      <c r="I106" s="17"/>
      <c r="J106" s="17"/>
      <c r="K106" s="115">
        <v>3</v>
      </c>
      <c r="L106" s="122">
        <f t="shared" si="6"/>
        <v>5</v>
      </c>
      <c r="M106" s="110">
        <f t="shared" si="7"/>
        <v>10</v>
      </c>
    </row>
    <row r="107" spans="1:13" ht="14.4">
      <c r="A107" s="120" t="str">
        <f t="shared" si="8"/>
        <v>45Olivia ZencichRuby Park Yarra</v>
      </c>
      <c r="B107" s="117">
        <v>45</v>
      </c>
      <c r="C107" s="117" t="s">
        <v>287</v>
      </c>
      <c r="D107" s="117" t="s">
        <v>517</v>
      </c>
      <c r="E107" s="17"/>
      <c r="F107" s="144" t="s">
        <v>325</v>
      </c>
      <c r="G107" s="115">
        <v>3865.9999999999973</v>
      </c>
      <c r="H107" s="17"/>
      <c r="I107" s="17"/>
      <c r="J107" s="17"/>
      <c r="K107" s="115">
        <v>4</v>
      </c>
      <c r="L107" s="122">
        <f t="shared" si="6"/>
        <v>4</v>
      </c>
      <c r="M107" s="110">
        <f t="shared" si="7"/>
        <v>8</v>
      </c>
    </row>
    <row r="108" spans="1:13" ht="14.4">
      <c r="A108" s="120" t="str">
        <f t="shared" si="8"/>
        <v>45Amelia SpeedSecret</v>
      </c>
      <c r="B108" s="117">
        <v>45</v>
      </c>
      <c r="C108" s="117" t="s">
        <v>288</v>
      </c>
      <c r="D108" s="117" t="s">
        <v>518</v>
      </c>
      <c r="E108" s="17"/>
      <c r="F108" s="144" t="s">
        <v>325</v>
      </c>
      <c r="G108" s="115">
        <v>3760.9999999999991</v>
      </c>
      <c r="H108" s="17"/>
      <c r="I108" s="17"/>
      <c r="J108" s="17"/>
      <c r="K108" s="115">
        <v>5</v>
      </c>
      <c r="L108" s="122">
        <f t="shared" si="6"/>
        <v>3</v>
      </c>
      <c r="M108" s="110">
        <f t="shared" si="7"/>
        <v>6</v>
      </c>
    </row>
    <row r="109" spans="1:13" ht="14.4">
      <c r="A109" s="120" t="str">
        <f t="shared" si="8"/>
        <v>45Charlize TylerCrumpet</v>
      </c>
      <c r="B109" s="117">
        <v>45</v>
      </c>
      <c r="C109" s="117" t="s">
        <v>289</v>
      </c>
      <c r="D109" s="117" t="s">
        <v>200</v>
      </c>
      <c r="E109" s="17"/>
      <c r="F109" s="144" t="s">
        <v>315</v>
      </c>
      <c r="G109" s="115">
        <v>3657.0000000000009</v>
      </c>
      <c r="H109" s="17"/>
      <c r="I109" s="17"/>
      <c r="J109" s="17"/>
      <c r="K109" s="115">
        <v>6</v>
      </c>
      <c r="L109" s="122">
        <f t="shared" si="6"/>
        <v>2</v>
      </c>
      <c r="M109" s="110">
        <f t="shared" si="7"/>
        <v>4</v>
      </c>
    </row>
    <row r="110" spans="1:13" ht="14.4">
      <c r="A110" s="120" t="str">
        <f t="shared" si="8"/>
        <v>45Annabelle MccormackEllie</v>
      </c>
      <c r="B110" s="117">
        <v>45</v>
      </c>
      <c r="C110" s="117" t="s">
        <v>290</v>
      </c>
      <c r="D110" s="117" t="s">
        <v>519</v>
      </c>
      <c r="E110" s="17"/>
      <c r="F110" s="144" t="s">
        <v>181</v>
      </c>
      <c r="G110" s="115">
        <v>3561.9999999999973</v>
      </c>
      <c r="H110" s="17"/>
      <c r="I110" s="17"/>
      <c r="J110" s="17"/>
      <c r="K110" s="115">
        <v>7</v>
      </c>
      <c r="L110" s="122">
        <f t="shared" si="6"/>
        <v>1</v>
      </c>
      <c r="M110" s="110">
        <f t="shared" si="7"/>
        <v>2</v>
      </c>
    </row>
    <row r="111" spans="1:13" ht="14.4">
      <c r="A111" s="120" t="str">
        <f t="shared" si="8"/>
        <v>45Kady MiddlecoatMallaine Motown</v>
      </c>
      <c r="B111" s="117">
        <v>45</v>
      </c>
      <c r="C111" s="117" t="s">
        <v>291</v>
      </c>
      <c r="D111" s="117" t="s">
        <v>520</v>
      </c>
      <c r="E111" s="17"/>
      <c r="F111" s="144" t="s">
        <v>320</v>
      </c>
      <c r="G111" s="115">
        <v>3560.9999999999982</v>
      </c>
      <c r="H111" s="17"/>
      <c r="I111" s="17"/>
      <c r="J111" s="17"/>
      <c r="K111" s="115">
        <v>8</v>
      </c>
      <c r="L111" s="122">
        <f t="shared" si="6"/>
        <v>1</v>
      </c>
      <c r="M111" s="110">
        <f t="shared" si="7"/>
        <v>2</v>
      </c>
    </row>
    <row r="112" spans="1:13" ht="14.4">
      <c r="A112" s="120" t="str">
        <f t="shared" si="8"/>
        <v>45Zoe DayRainbow</v>
      </c>
      <c r="B112" s="117">
        <v>45</v>
      </c>
      <c r="C112" s="117" t="s">
        <v>212</v>
      </c>
      <c r="D112" s="117" t="s">
        <v>350</v>
      </c>
      <c r="E112" s="17"/>
      <c r="F112" s="144" t="s">
        <v>317</v>
      </c>
      <c r="G112" s="115">
        <v>3408.9999999999986</v>
      </c>
      <c r="H112" s="17"/>
      <c r="I112" s="17"/>
      <c r="J112" s="17"/>
      <c r="K112" s="115">
        <v>9</v>
      </c>
      <c r="L112" s="122">
        <f t="shared" si="6"/>
        <v>1</v>
      </c>
      <c r="M112" s="110">
        <f t="shared" si="7"/>
        <v>2</v>
      </c>
    </row>
    <row r="113" spans="1:13" ht="14.4">
      <c r="A113" s="120" t="str">
        <f t="shared" si="8"/>
        <v>45Ruby DouglasSecret Valley Rockstar</v>
      </c>
      <c r="B113" s="117">
        <v>45</v>
      </c>
      <c r="C113" s="117" t="s">
        <v>292</v>
      </c>
      <c r="D113" s="117" t="s">
        <v>351</v>
      </c>
      <c r="E113" s="17"/>
      <c r="F113" s="144" t="s">
        <v>317</v>
      </c>
      <c r="G113" s="115">
        <v>3377.0000000000014</v>
      </c>
      <c r="H113" s="17"/>
      <c r="I113" s="17"/>
      <c r="J113" s="17"/>
      <c r="K113" s="115">
        <v>10</v>
      </c>
      <c r="L113" s="122">
        <f t="shared" si="6"/>
        <v>1</v>
      </c>
      <c r="M113" s="110">
        <f t="shared" si="7"/>
        <v>2</v>
      </c>
    </row>
    <row r="114" spans="1:13" ht="14.4">
      <c r="A114" s="120" t="str">
        <f t="shared" si="8"/>
        <v>45Lyla BicknellBrooklyn Park Simplify</v>
      </c>
      <c r="B114" s="117">
        <v>45</v>
      </c>
      <c r="C114" s="117" t="s">
        <v>164</v>
      </c>
      <c r="D114" s="117" t="s">
        <v>352</v>
      </c>
      <c r="E114" s="17"/>
      <c r="F114" s="144" t="s">
        <v>323</v>
      </c>
      <c r="G114" s="115">
        <v>3343.0000000000018</v>
      </c>
      <c r="H114" s="17"/>
      <c r="I114" s="17"/>
      <c r="J114" s="17"/>
      <c r="K114" s="115">
        <v>11</v>
      </c>
      <c r="L114" s="122">
        <f t="shared" si="6"/>
        <v>1</v>
      </c>
      <c r="M114" s="110">
        <f t="shared" si="7"/>
        <v>2</v>
      </c>
    </row>
    <row r="115" spans="1:13" ht="14.4">
      <c r="A115" s="120" t="str">
        <f t="shared" si="8"/>
        <v>45Indianna HirstBramley Cleopatra</v>
      </c>
      <c r="B115" s="117">
        <v>45</v>
      </c>
      <c r="C115" s="118" t="s">
        <v>293</v>
      </c>
      <c r="D115" s="119" t="s">
        <v>521</v>
      </c>
      <c r="E115" s="17"/>
      <c r="F115" s="145" t="s">
        <v>127</v>
      </c>
      <c r="G115" s="115">
        <v>1386</v>
      </c>
      <c r="H115" s="17"/>
      <c r="I115" s="17"/>
      <c r="J115" s="17"/>
      <c r="K115" s="115">
        <v>12</v>
      </c>
      <c r="L115" s="122">
        <f t="shared" si="6"/>
        <v>1</v>
      </c>
      <c r="M115" s="110">
        <f t="shared" si="7"/>
        <v>2</v>
      </c>
    </row>
    <row r="116" spans="1:13" ht="14.4">
      <c r="A116" s="120" t="str">
        <f t="shared" si="8"/>
        <v>45Jace Budd-DoyleChariles Playinacre</v>
      </c>
      <c r="B116" s="117">
        <v>45</v>
      </c>
      <c r="C116" s="117" t="s">
        <v>294</v>
      </c>
      <c r="D116" s="117" t="s">
        <v>522</v>
      </c>
      <c r="E116" s="17"/>
      <c r="F116" s="144" t="s">
        <v>132</v>
      </c>
      <c r="G116" s="115">
        <v>2841.0000000000014</v>
      </c>
      <c r="H116" s="17"/>
      <c r="I116" s="17"/>
      <c r="J116" s="17"/>
      <c r="K116" s="115">
        <v>1</v>
      </c>
      <c r="L116" s="122">
        <f t="shared" si="6"/>
        <v>7</v>
      </c>
      <c r="M116" s="110">
        <f t="shared" si="7"/>
        <v>14</v>
      </c>
    </row>
    <row r="117" spans="1:13" ht="14.4">
      <c r="A117" s="120" t="str">
        <f t="shared" si="8"/>
        <v>45Annabel CreekKoyuna Last Dance</v>
      </c>
      <c r="B117" s="117">
        <v>45</v>
      </c>
      <c r="C117" s="117" t="s">
        <v>295</v>
      </c>
      <c r="D117" s="117" t="s">
        <v>523</v>
      </c>
      <c r="E117" s="17"/>
      <c r="F117" s="144" t="s">
        <v>209</v>
      </c>
      <c r="G117" s="115">
        <v>3559.9999999999982</v>
      </c>
      <c r="H117" s="17"/>
      <c r="I117" s="17"/>
      <c r="J117" s="17"/>
      <c r="K117" s="115">
        <v>1</v>
      </c>
      <c r="L117" s="122">
        <f t="shared" si="6"/>
        <v>7</v>
      </c>
      <c r="M117" s="110">
        <f t="shared" si="7"/>
        <v>14</v>
      </c>
    </row>
    <row r="118" spans="1:13" ht="14.4">
      <c r="A118" s="120" t="str">
        <f t="shared" si="8"/>
        <v>45Sophie ApplebyPenley Marco Polo</v>
      </c>
      <c r="B118" s="117">
        <v>45</v>
      </c>
      <c r="C118" s="117" t="s">
        <v>296</v>
      </c>
      <c r="D118" s="117" t="s">
        <v>356</v>
      </c>
      <c r="E118" s="17"/>
      <c r="F118" s="144" t="s">
        <v>317</v>
      </c>
      <c r="G118" s="115">
        <v>3312.9999999999991</v>
      </c>
      <c r="H118" s="17"/>
      <c r="I118" s="17"/>
      <c r="J118" s="17"/>
      <c r="K118" s="115">
        <v>2</v>
      </c>
      <c r="L118" s="122">
        <f t="shared" si="6"/>
        <v>6</v>
      </c>
      <c r="M118" s="110">
        <f t="shared" si="7"/>
        <v>12</v>
      </c>
    </row>
    <row r="119" spans="1:13" ht="14.4">
      <c r="A119" s="120" t="str">
        <f t="shared" si="8"/>
        <v>45Adelle HoddyPenrhys Special Edition</v>
      </c>
      <c r="B119" s="117">
        <v>45</v>
      </c>
      <c r="C119" s="117" t="s">
        <v>159</v>
      </c>
      <c r="D119" s="117" t="s">
        <v>160</v>
      </c>
      <c r="E119" s="17"/>
      <c r="F119" s="144" t="s">
        <v>99</v>
      </c>
      <c r="G119" s="115">
        <v>2760.0000000000009</v>
      </c>
      <c r="H119" s="17"/>
      <c r="I119" s="17"/>
      <c r="J119" s="17"/>
      <c r="K119" s="115">
        <v>3</v>
      </c>
      <c r="L119" s="122">
        <f t="shared" si="6"/>
        <v>5</v>
      </c>
      <c r="M119" s="110">
        <f t="shared" si="7"/>
        <v>10</v>
      </c>
    </row>
    <row r="120" spans="1:13" ht="14.4">
      <c r="A120" s="120" t="str">
        <f t="shared" si="8"/>
        <v>45Brydie SutcliffeHey Taxi</v>
      </c>
      <c r="B120" s="117">
        <v>45</v>
      </c>
      <c r="C120" s="117" t="s">
        <v>163</v>
      </c>
      <c r="D120" s="117" t="s">
        <v>524</v>
      </c>
      <c r="E120" s="17"/>
      <c r="F120" s="144" t="s">
        <v>323</v>
      </c>
      <c r="G120" s="115">
        <v>2632.9999999999977</v>
      </c>
      <c r="H120" s="17"/>
      <c r="I120" s="17"/>
      <c r="J120" s="17"/>
      <c r="K120" s="115">
        <v>4</v>
      </c>
      <c r="L120" s="122">
        <f t="shared" si="6"/>
        <v>4</v>
      </c>
      <c r="M120" s="110">
        <f t="shared" si="7"/>
        <v>8</v>
      </c>
    </row>
    <row r="121" spans="1:13" ht="14.4">
      <c r="A121" s="120" t="str">
        <f t="shared" si="8"/>
        <v>45Emily SweetmanErigolia Starburst</v>
      </c>
      <c r="B121" s="117">
        <v>45</v>
      </c>
      <c r="C121" s="117" t="s">
        <v>297</v>
      </c>
      <c r="D121" s="117" t="s">
        <v>525</v>
      </c>
      <c r="E121" s="17"/>
      <c r="F121" s="144" t="s">
        <v>325</v>
      </c>
      <c r="G121" s="115">
        <v>1806</v>
      </c>
      <c r="H121" s="17"/>
      <c r="I121" s="17"/>
      <c r="J121" s="17"/>
      <c r="K121" s="115">
        <v>5</v>
      </c>
      <c r="L121" s="122">
        <f t="shared" si="6"/>
        <v>3</v>
      </c>
      <c r="M121" s="110">
        <f t="shared" si="7"/>
        <v>6</v>
      </c>
    </row>
    <row r="122" spans="1:13" ht="14.4">
      <c r="A122" s="120" t="str">
        <f t="shared" si="8"/>
        <v>45Hadlee BaldacchinoMira Makin Waves</v>
      </c>
      <c r="B122" s="117">
        <v>45</v>
      </c>
      <c r="C122" s="117" t="s">
        <v>298</v>
      </c>
      <c r="D122" s="117" t="s">
        <v>526</v>
      </c>
      <c r="E122" s="17"/>
      <c r="F122" s="145" t="s">
        <v>317</v>
      </c>
      <c r="G122" s="115">
        <v>3611.0000000000005</v>
      </c>
      <c r="H122" s="17"/>
      <c r="I122" s="17"/>
      <c r="J122" s="17"/>
      <c r="K122" s="115">
        <v>1</v>
      </c>
      <c r="L122" s="122">
        <f t="shared" si="6"/>
        <v>7</v>
      </c>
      <c r="M122" s="110">
        <v>7</v>
      </c>
    </row>
    <row r="123" spans="1:13">
      <c r="F123"/>
      <c r="K123"/>
    </row>
    <row r="124" spans="1:13">
      <c r="F124"/>
      <c r="K124"/>
    </row>
  </sheetData>
  <mergeCells count="18">
    <mergeCell ref="I4:I5"/>
    <mergeCell ref="J4:J5"/>
    <mergeCell ref="B1:C1"/>
    <mergeCell ref="E1:I1"/>
    <mergeCell ref="K1:L1"/>
    <mergeCell ref="B2:L2"/>
    <mergeCell ref="F3:F4"/>
    <mergeCell ref="G3:J3"/>
    <mergeCell ref="K3:K5"/>
    <mergeCell ref="L3:L5"/>
    <mergeCell ref="G4:G5"/>
    <mergeCell ref="H4:H5"/>
    <mergeCell ref="A3:A5"/>
    <mergeCell ref="B3:B5"/>
    <mergeCell ref="C3:C5"/>
    <mergeCell ref="D3:D5"/>
    <mergeCell ref="E3:E4"/>
    <mergeCell ref="E5:F5"/>
  </mergeCells>
  <conditionalFormatting sqref="C1:D5">
    <cfRule type="duplicateValues" dxfId="2" priority="340"/>
  </conditionalFormatting>
  <conditionalFormatting sqref="C76:D1048576 C1:D60">
    <cfRule type="duplicateValues" dxfId="1" priority="339"/>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facabce-c30a-405d-aeb6-cd46caef6ac0">
      <Terms xmlns="http://schemas.microsoft.com/office/infopath/2007/PartnerControls"/>
    </lcf76f155ced4ddcb4097134ff3c332f>
    <TaxCatchAll xmlns="1fa763e0-74b2-4ff1-98c0-f888e0b6c2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EF3F6C0B0FEE46B14B17547D848031" ma:contentTypeVersion="17" ma:contentTypeDescription="Create a new document." ma:contentTypeScope="" ma:versionID="cf024c3ab3402503fa2abf06a2f78fdb">
  <xsd:schema xmlns:xsd="http://www.w3.org/2001/XMLSchema" xmlns:xs="http://www.w3.org/2001/XMLSchema" xmlns:p="http://schemas.microsoft.com/office/2006/metadata/properties" xmlns:ns2="cfacabce-c30a-405d-aeb6-cd46caef6ac0" xmlns:ns3="1fa763e0-74b2-4ff1-98c0-f888e0b6c267" targetNamespace="http://schemas.microsoft.com/office/2006/metadata/properties" ma:root="true" ma:fieldsID="fc2b77e25cd30cba949c4f9a6e937f0b" ns2:_="" ns3:_="">
    <xsd:import namespace="cfacabce-c30a-405d-aeb6-cd46caef6ac0"/>
    <xsd:import namespace="1fa763e0-74b2-4ff1-98c0-f888e0b6c2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cabce-c30a-405d-aeb6-cd46caef6a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e18768-3cbc-47c3-bc99-774b18265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a763e0-74b2-4ff1-98c0-f888e0b6c2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efac0e-0343-47e2-a1bf-f8863dc8c8e1}" ma:internalName="TaxCatchAll" ma:showField="CatchAllData" ma:web="1fa763e0-74b2-4ff1-98c0-f888e0b6c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A26EAE-B067-413B-A418-73E5D4AF09AC}">
  <ds:schemaRef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purl.org/dc/terms/"/>
    <ds:schemaRef ds:uri="1fa763e0-74b2-4ff1-98c0-f888e0b6c267"/>
    <ds:schemaRef ds:uri="cfacabce-c30a-405d-aeb6-cd46caef6ac0"/>
    <ds:schemaRef ds:uri="http://schemas.microsoft.com/office/2006/metadata/properties"/>
  </ds:schemaRefs>
</ds:datastoreItem>
</file>

<file path=customXml/itemProps2.xml><?xml version="1.0" encoding="utf-8"?>
<ds:datastoreItem xmlns:ds="http://schemas.openxmlformats.org/officeDocument/2006/customXml" ds:itemID="{B022438C-525C-4830-A7C2-A7DB27EF7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cabce-c30a-405d-aeb6-cd46caef6ac0"/>
    <ds:schemaRef ds:uri="1fa763e0-74b2-4ff1-98c0-f888e0b6c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D5784F-C537-448B-8BAF-9CE13C7FC2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90-105 12-24</vt:lpstr>
      <vt:lpstr>80-85 10-24</vt:lpstr>
      <vt:lpstr>60-75 8-24</vt:lpstr>
      <vt:lpstr>45-55 8-24</vt:lpstr>
      <vt:lpstr>RBPS</vt:lpstr>
      <vt:lpstr>BEV</vt:lpstr>
      <vt:lpstr>MOR</vt:lpstr>
      <vt:lpstr>SER</vt:lpstr>
      <vt:lpstr>SC23</vt:lpstr>
      <vt:lpstr>SWA</vt:lpstr>
      <vt:lpstr>'45-55 8-24'!Print_Area</vt:lpstr>
      <vt:lpstr>'60-75 8-24'!Print_Area</vt:lpstr>
      <vt:lpstr>'80-85 10-24'!Print_Area</vt:lpstr>
      <vt:lpstr>'90-105 12-24'!Print_Area</vt:lpstr>
    </vt:vector>
  </TitlesOfParts>
  <Manager/>
  <Company>Department of Treasury and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04000953</dc:creator>
  <cp:keywords/>
  <dc:description/>
  <cp:lastModifiedBy>Vanessa</cp:lastModifiedBy>
  <cp:revision/>
  <dcterms:created xsi:type="dcterms:W3CDTF">2006-03-23T00:27:41Z</dcterms:created>
  <dcterms:modified xsi:type="dcterms:W3CDTF">2023-12-07T08:05:12Z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0x01010048EF3F6C0B0FEE46B14B17547D848031</vt:lpwstr>
  </property>
  <property fmtid="{D5CDD505-2E9C-101B-9397-08002B2CF9AE}" pid="3" name="MediaServiceImageTags">
    <vt:lpwstr/>
  </property>
</Properties>
</file>