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printerSettings/printerSettings19.bin" ContentType="application/vnd.openxmlformats-officedocument.spreadsheetml.printerSettings"/>
  <Override PartName="/xl/printerSettings/printerSettings20.bin" ContentType="application/vnd.openxmlformats-officedocument.spreadsheetml.printerSettings"/>
  <Override PartName="/xl/printerSettings/printerSettings21.bin" ContentType="application/vnd.openxmlformats-officedocument.spreadsheetml.printerSettings"/>
  <Override PartName="/xl/printerSettings/printerSettings22.bin" ContentType="application/vnd.openxmlformats-officedocument.spreadsheetml.printerSettings"/>
  <Override PartName="/xl/printerSettings/printerSettings23.bin" ContentType="application/vnd.openxmlformats-officedocument.spreadsheetml.printerSettings"/>
  <Override PartName="/xl/printerSettings/printerSettings24.bin" ContentType="application/vnd.openxmlformats-officedocument.spreadsheetml.printerSettings"/>
  <Override PartName="/xl/printerSettings/printerSettings25.bin" ContentType="application/vnd.openxmlformats-officedocument.spreadsheetml.printerSettings"/>
  <Override PartName="/xl/printerSettings/printerSettings26.bin" ContentType="application/vnd.openxmlformats-officedocument.spreadsheetml.printerSettings"/>
  <Override PartName="/xl/printerSettings/printerSettings27.bin" ContentType="application/vnd.openxmlformats-officedocument.spreadsheetml.printerSettings"/>
  <Override PartName="/xl/printerSettings/printerSettings28.bin" ContentType="application/vnd.openxmlformats-officedocument.spreadsheetml.printerSettings"/>
  <Override PartName="/xl/printerSettings/printerSettings29.bin" ContentType="application/vnd.openxmlformats-officedocument.spreadsheetml.printerSettings"/>
  <Override PartName="/xl/printerSettings/printerSettings30.bin" ContentType="application/vnd.openxmlformats-officedocument.spreadsheetml.printerSettings"/>
  <Override PartName="/xl/printerSettings/printerSettings31.bin" ContentType="application/vnd.openxmlformats-officedocument.spreadsheetml.printerSettings"/>
  <Override PartName="/xl/printerSettings/printerSettings32.bin" ContentType="application/vnd.openxmlformats-officedocument.spreadsheetml.printerSettings"/>
  <Override PartName="/xl/printerSettings/printerSettings33.bin" ContentType="application/vnd.openxmlformats-officedocument.spreadsheetml.printerSettings"/>
  <Override PartName="/xl/printerSettings/printerSettings34.bin" ContentType="application/vnd.openxmlformats-officedocument.spreadsheetml.printerSettings"/>
  <Override PartName="/xl/printerSettings/printerSettings35.bin" ContentType="application/vnd.openxmlformats-officedocument.spreadsheetml.printerSettings"/>
  <Override PartName="/xl/printerSettings/printerSettings36.bin" ContentType="application/vnd.openxmlformats-officedocument.spreadsheetml.printerSettings"/>
  <Override PartName="/xl/printerSettings/printerSettings37.bin" ContentType="application/vnd.openxmlformats-officedocument.spreadsheetml.printerSettings"/>
  <Override PartName="/xl/printerSettings/printerSettings38.bin" ContentType="application/vnd.openxmlformats-officedocument.spreadsheetml.printerSettings"/>
  <Override PartName="/xl/printerSettings/printerSettings39.bin" ContentType="application/vnd.openxmlformats-officedocument.spreadsheetml.printerSettings"/>
  <Override PartName="/xl/printerSettings/printerSettings40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nya Appleby\Downloads\"/>
    </mc:Choice>
  </mc:AlternateContent>
  <xr:revisionPtr revIDLastSave="268" documentId="13_ncr:1_{A77EF7BD-BB96-4EE2-BEF0-9C8226073799}" xr6:coauthVersionLast="47" xr6:coauthVersionMax="47" xr10:uidLastSave="{8BF06A7B-98EE-40D5-BC1A-97EE73E70A47}"/>
  <bookViews>
    <workbookView xWindow="-120" yWindow="-120" windowWidth="29040" windowHeight="15720" firstSheet="43" activeTab="44" xr2:uid="{FE1676F5-DC50-584C-8D71-707A2431207F}"/>
  </bookViews>
  <sheets>
    <sheet name="International Saturday" sheetId="7" state="hidden" r:id="rId1"/>
    <sheet name="3 Plunkett Pre 1B 11-13yrs H1" sheetId="45" state="hidden" r:id="rId2"/>
    <sheet name="3 Plunkett Pre 1B 11-13yrs H2" sheetId="68" state="hidden" r:id="rId3"/>
    <sheet name="Sat Grass 1" sheetId="8" state="hidden" r:id="rId4"/>
    <sheet name="4 Plunkett 10y&amp;u 1A" sheetId="39" state="hidden" r:id="rId5"/>
    <sheet name="Sat Grass 2" sheetId="9" state="hidden" r:id="rId6"/>
    <sheet name="2 Plunkett 14-16yrs 2B" sheetId="36" state="hidden" r:id="rId7"/>
    <sheet name="Plunkett Results" sheetId="69" state="hidden" r:id="rId8"/>
    <sheet name="Indoor Arena Saturday" sheetId="4" state="hidden" r:id="rId9"/>
    <sheet name="1 Plunkett 17-24yrs 2C" sheetId="26" state="hidden" r:id="rId10"/>
    <sheet name="Pas De Deux Horses" sheetId="29" state="hidden" r:id="rId11"/>
    <sheet name="Pas De Deux Ponies" sheetId="31" state="hidden" r:id="rId12"/>
    <sheet name="Pas De Deux Elem" sheetId="18" state="hidden" r:id="rId13"/>
    <sheet name="Kanandah" sheetId="32" state="hidden" r:id="rId14"/>
    <sheet name="Kanandah Results" sheetId="82" state="hidden" r:id="rId15"/>
    <sheet name="Gingamurrah" sheetId="33" state="hidden" r:id="rId16"/>
    <sheet name="Gingamurrah Results" sheetId="81" state="hidden" r:id="rId17"/>
    <sheet name="Musical Ride" sheetId="34" state="hidden" r:id="rId18"/>
    <sheet name="Musical Ride Results" sheetId="83" state="hidden" r:id="rId19"/>
    <sheet name="Formation" sheetId="35" state="hidden" r:id="rId20"/>
    <sheet name="Formation Ride Results" sheetId="84" state="hidden" r:id="rId21"/>
    <sheet name="Sat C Quest 1" sheetId="70" state="hidden" r:id="rId22"/>
    <sheet name="Prix Cap Club Pairs" sheetId="40" state="hidden" r:id="rId23"/>
    <sheet name="Prix Cap Pair Results" sheetId="78" state="hidden" r:id="rId24"/>
    <sheet name="Prix Cap Prep" sheetId="42" state="hidden" r:id="rId25"/>
    <sheet name="Pre Cap Prep Results" sheetId="80" state="hidden" r:id="rId26"/>
    <sheet name="Sat C Quest 2" sheetId="71" state="hidden" r:id="rId27"/>
    <sheet name="Prix Cap Ind NC" sheetId="41" state="hidden" r:id="rId28"/>
    <sheet name="Prix Cap Indivd Results" sheetId="79" state="hidden" r:id="rId29"/>
    <sheet name="Novice Freestyle 14-16" sheetId="46" r:id="rId30"/>
    <sheet name="Preliminary Freestyle 10 &amp; u" sheetId="48" r:id="rId31"/>
    <sheet name="Preliminary Freestyle 11-13" sheetId="49" r:id="rId32"/>
    <sheet name="Preliminary Freestyle 14-16" sheetId="50" r:id="rId33"/>
    <sheet name="Novice Freestyle 8-13" sheetId="47" r:id="rId34"/>
    <sheet name="Elementary &amp; Novice Zone Team" sheetId="51" r:id="rId35"/>
    <sheet name="Novice Zone Team" sheetId="60" r:id="rId36"/>
    <sheet name="Elementary 3B 8-16" sheetId="52" r:id="rId37"/>
    <sheet name="Elementary 3C 17-24" sheetId="53" r:id="rId38"/>
    <sheet name="Medium 4B" sheetId="55" r:id="rId39"/>
    <sheet name="Advanced 5A" sheetId="56" r:id="rId40"/>
    <sheet name="Preliminary 1B 11-13 H3 " sheetId="44" r:id="rId41"/>
    <sheet name="Wanda Nelson " sheetId="85" r:id="rId42"/>
    <sheet name="Preliminary 1C 14-16" sheetId="61" r:id="rId43"/>
    <sheet name="Preliminary 1C 17-24y" sheetId="58" r:id="rId44"/>
    <sheet name="Preparatory E 10 &amp; u" sheetId="59" r:id="rId45"/>
    <sheet name="Novice 2B 8-13" sheetId="54" r:id="rId46"/>
  </sheets>
  <definedNames>
    <definedName name="_xlnm._FilterDatabase" localSheetId="29" hidden="1">'Novice Freestyle 14-16'!$A$7:$E$7</definedName>
    <definedName name="_xlnm._FilterDatabase" localSheetId="33" hidden="1">'Novice Freestyle 8-13'!$A$7:$F$7</definedName>
    <definedName name="_xlnm._FilterDatabase" localSheetId="7" hidden="1">'Plunkett Results'!$A$10:$F$108</definedName>
    <definedName name="_xlnm._FilterDatabase" localSheetId="42" hidden="1">'Preliminary 1C 14-16'!$A$7:$E$7</definedName>
    <definedName name="_xlnm._FilterDatabase" localSheetId="30" hidden="1">'Preliminary Freestyle 10 &amp; u'!$A$7:$H$7</definedName>
    <definedName name="_xlnm._FilterDatabase" localSheetId="31" hidden="1">'Preliminary Freestyle 11-13'!$A$7:$H$7</definedName>
    <definedName name="_xlnm._FilterDatabase" localSheetId="32" hidden="1">'Preliminary Freestyle 14-16'!$A$7:$F$7</definedName>
    <definedName name="_xlnm._FilterDatabase" localSheetId="44" hidden="1">'Preparatory E 10 &amp; u'!$A$7:$F$7</definedName>
    <definedName name="_xlnm._FilterDatabase" localSheetId="23" hidden="1">'Prix Cap Pair Results'!$A$10:$I$56</definedName>
    <definedName name="_xlnm._FilterDatabase" localSheetId="36" hidden="1">'Elementary 3B 8-16'!$A$7:$E$7</definedName>
    <definedName name="_xlnm._FilterDatabase" localSheetId="37" hidden="1">'Elementary 3C 17-24'!$A$7:$E$7</definedName>
    <definedName name="_xlnm._FilterDatabase" localSheetId="43" hidden="1">'Preliminary 1C 17-24y'!$A$7:$G$7</definedName>
    <definedName name="_xlnm.Print_Area" localSheetId="9">'1 Plunkett 17-24yrs 2C'!$A$1:$H$38</definedName>
    <definedName name="_xlnm.Print_Area" localSheetId="6">'2 Plunkett 14-16yrs 2B'!$A$1:$H$37</definedName>
    <definedName name="_xlnm.Print_Area" localSheetId="1">'3 Plunkett Pre 1B 11-13yrs H1'!$A$1:$H$31</definedName>
    <definedName name="_xlnm.Print_Area" localSheetId="2">'3 Plunkett Pre 1B 11-13yrs H2'!$A$1:$H$31</definedName>
    <definedName name="_xlnm.Print_Area" localSheetId="4">'4 Plunkett 10y&amp;u 1A'!$A$1:$H$37</definedName>
    <definedName name="_xlnm.Print_Area" localSheetId="39">'Advanced 5A'!$A$6:$E$10</definedName>
    <definedName name="_xlnm.Print_Area" localSheetId="34">'Elementary &amp; Novice Zone Team'!$A$1:$H$5</definedName>
    <definedName name="_xlnm.Print_Area" localSheetId="36">'Elementary 3B 8-16'!$A$1:$F$17</definedName>
    <definedName name="_xlnm.Print_Area" localSheetId="37">'Elementary 3C 17-24'!$A$1:$E$13</definedName>
    <definedName name="_xlnm.Print_Area" localSheetId="19">Formation!$A$1:$G$30</definedName>
    <definedName name="_xlnm.Print_Area" localSheetId="20">'Formation Ride Results'!$A$1:$G$25</definedName>
    <definedName name="_xlnm.Print_Area" localSheetId="15">Gingamurrah!$A$1:$J$23</definedName>
    <definedName name="_xlnm.Print_Area" localSheetId="16">'Gingamurrah Results'!$A$1:$J$15</definedName>
    <definedName name="_xlnm.Print_Area" localSheetId="0">'International Saturday'!$A$1:$C$74</definedName>
    <definedName name="_xlnm.Print_Area" localSheetId="13">Kanandah!$A$1:$J$36</definedName>
    <definedName name="_xlnm.Print_Area" localSheetId="14">'Kanandah Results'!$A$1:$J$34</definedName>
    <definedName name="_xlnm.Print_Area" localSheetId="38">'Medium 4B'!$A$1:$E$5</definedName>
    <definedName name="_xlnm.Print_Area" localSheetId="17">'Musical Ride'!$A$1:$I$50</definedName>
    <definedName name="_xlnm.Print_Area" localSheetId="18">'Musical Ride Results'!$A$1:$G$89</definedName>
    <definedName name="_xlnm.Print_Area" localSheetId="45">'Novice 2B 8-13'!$A$1:$E$1</definedName>
    <definedName name="_xlnm.Print_Area" localSheetId="29">'Novice Freestyle 14-16'!$A$1:$E$20</definedName>
    <definedName name="_xlnm.Print_Area" localSheetId="33">'Novice Freestyle 8-13'!$A$1:$E$22</definedName>
    <definedName name="_xlnm.Print_Area" localSheetId="35">'Novice Zone Team'!$A$1:$G$5</definedName>
    <definedName name="_xlnm.Print_Area" localSheetId="12">'Pas De Deux Elem'!$A$1:$J$20</definedName>
    <definedName name="_xlnm.Print_Area" localSheetId="10">'Pas De Deux Horses'!$A$1:$I$65</definedName>
    <definedName name="_xlnm.Print_Area" localSheetId="11">'Pas De Deux Ponies'!$A$1:$I$52</definedName>
    <definedName name="_xlnm.Print_Area" localSheetId="7">'Plunkett Results'!$A$1:$I$138</definedName>
    <definedName name="_xlnm.Print_Area" localSheetId="40">'Preliminary 1B 11-13 H3 '!$A$1:$H$5</definedName>
    <definedName name="_xlnm.Print_Area" localSheetId="42">'Preliminary 1C 14-16'!$A$1:$E$31</definedName>
    <definedName name="_xlnm.Print_Area" localSheetId="43">'Preliminary 1C 17-24y'!$A$1:$E$27</definedName>
    <definedName name="_xlnm.Print_Area" localSheetId="30">'Preliminary Freestyle 10 &amp; u'!$A$1:$E$22</definedName>
    <definedName name="_xlnm.Print_Area" localSheetId="31">'Preliminary Freestyle 11-13'!$A$1:$E$22</definedName>
    <definedName name="_xlnm.Print_Area" localSheetId="32">'Preliminary Freestyle 14-16'!$A$1:$E$18</definedName>
    <definedName name="_xlnm.Print_Area" localSheetId="44">'Preparatory E 10 &amp; u'!$A$1:$E$22</definedName>
    <definedName name="_xlnm.Print_Area" localSheetId="22">'Prix Cap Club Pairs'!$A$1:$K$56</definedName>
    <definedName name="_xlnm.Print_Area" localSheetId="27">'Prix Cap Ind NC'!$A$1:$G$38</definedName>
    <definedName name="_xlnm.Print_Area" localSheetId="23">'Prix Cap Pair Results'!$A$1:$I$118</definedName>
    <definedName name="_xlnm.Print_Area" localSheetId="24">'Prix Cap Prep'!$A$1:$H$35</definedName>
    <definedName name="_xlnm.Print_Titles" localSheetId="9">'1 Plunkett 17-24yrs 2C'!$1:$10</definedName>
    <definedName name="_xlnm.Print_Titles" localSheetId="6">'2 Plunkett 14-16yrs 2B'!$1:$10</definedName>
    <definedName name="_xlnm.Print_Titles" localSheetId="1">'3 Plunkett Pre 1B 11-13yrs H1'!$1:$10</definedName>
    <definedName name="_xlnm.Print_Titles" localSheetId="2">'3 Plunkett Pre 1B 11-13yrs H2'!$1:$10</definedName>
    <definedName name="_xlnm.Print_Titles" localSheetId="4">'4 Plunkett 10y&amp;u 1A'!$1:$10</definedName>
    <definedName name="_xlnm.Print_Titles" localSheetId="39">'Advanced 5A'!$6:$6</definedName>
    <definedName name="_xlnm.Print_Titles" localSheetId="36">'Elementary 3B 8-16'!$1:$7</definedName>
    <definedName name="_xlnm.Print_Titles" localSheetId="37">'Elementary 3C 17-24'!$1:$7</definedName>
    <definedName name="_xlnm.Print_Titles" localSheetId="38">'Medium 4B'!$1:$5</definedName>
    <definedName name="_xlnm.Print_Titles" localSheetId="45">'Novice 2B 8-13'!$1:$1</definedName>
    <definedName name="_xlnm.Print_Titles" localSheetId="35">'Novice Zone Team'!$1:$5</definedName>
    <definedName name="_xlnm.Print_Titles" localSheetId="10">'Pas De Deux Horses'!$1:$7</definedName>
    <definedName name="_xlnm.Print_Titles" localSheetId="11">'Pas De Deux Ponies'!$1:$7</definedName>
    <definedName name="_xlnm.Print_Titles" localSheetId="7">'Plunkett Results'!$1:$10</definedName>
    <definedName name="_xlnm.Print_Titles" localSheetId="40">'Preliminary 1B 11-13 H3 '!$1:$5</definedName>
    <definedName name="_xlnm.Print_Titles" localSheetId="42">'Preliminary 1C 14-16'!$1:$7</definedName>
    <definedName name="_xlnm.Print_Titles" localSheetId="43">'Preliminary 1C 17-24y'!$1:$7</definedName>
    <definedName name="_xlnm.Print_Titles" localSheetId="44">'Preparatory E 10 &amp; u'!$1:$7</definedName>
    <definedName name="_xlnm.Print_Titles" localSheetId="22">'Prix Cap Club Pairs'!$1:$10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4" l="1"/>
  <c r="R7" i="44"/>
  <c r="S7" i="44"/>
  <c r="T7" i="44"/>
  <c r="U7" i="44"/>
  <c r="V7" i="44"/>
  <c r="W7" i="44"/>
  <c r="X7" i="44"/>
  <c r="Y7" i="44"/>
  <c r="Z7" i="44"/>
  <c r="AA7" i="44"/>
  <c r="AB7" i="44"/>
  <c r="AC7" i="44"/>
  <c r="AD7" i="44"/>
  <c r="AE7" i="44"/>
  <c r="AF7" i="44"/>
  <c r="Q9" i="44"/>
  <c r="R9" i="44"/>
  <c r="S9" i="44"/>
  <c r="T9" i="44"/>
  <c r="U9" i="44"/>
  <c r="V9" i="44"/>
  <c r="W9" i="44"/>
  <c r="X9" i="44"/>
  <c r="Y9" i="44"/>
  <c r="Z9" i="44"/>
  <c r="AA9" i="44"/>
  <c r="AB9" i="44"/>
  <c r="AC9" i="44"/>
  <c r="AD9" i="44"/>
  <c r="AE9" i="44"/>
  <c r="AF9" i="44"/>
  <c r="Q10" i="44"/>
  <c r="R10" i="44"/>
  <c r="S10" i="44"/>
  <c r="U10" i="44"/>
  <c r="V10" i="44"/>
  <c r="W10" i="44"/>
  <c r="X10" i="44"/>
  <c r="Y10" i="44"/>
  <c r="Z10" i="44"/>
  <c r="AA10" i="44"/>
  <c r="AB10" i="44"/>
  <c r="AC10" i="44"/>
  <c r="AD10" i="44"/>
  <c r="AE10" i="44"/>
  <c r="AF10" i="44"/>
  <c r="Q11" i="44"/>
  <c r="R11" i="44"/>
  <c r="S11" i="44"/>
  <c r="U11" i="44"/>
  <c r="V11" i="44"/>
  <c r="W11" i="44"/>
  <c r="X11" i="44"/>
  <c r="Y11" i="44"/>
  <c r="Z11" i="44"/>
  <c r="AA11" i="44"/>
  <c r="AB11" i="44"/>
  <c r="AC11" i="44"/>
  <c r="AD11" i="44"/>
  <c r="AE11" i="44"/>
  <c r="AF11" i="44"/>
  <c r="AT41" i="60"/>
  <c r="AS41" i="60"/>
  <c r="AR41" i="60"/>
  <c r="AQ41" i="60"/>
  <c r="AP41" i="60"/>
  <c r="AO41" i="60"/>
  <c r="AN41" i="60"/>
  <c r="AM41" i="60"/>
  <c r="AL41" i="60"/>
  <c r="AK41" i="60"/>
  <c r="AJ41" i="60"/>
  <c r="AI41" i="60"/>
  <c r="AH41" i="60"/>
  <c r="AG41" i="60"/>
  <c r="AF41" i="60"/>
  <c r="AE41" i="60"/>
  <c r="AD41" i="60"/>
  <c r="AC41" i="60"/>
  <c r="AB41" i="60"/>
  <c r="AA41" i="60"/>
  <c r="Z41" i="60"/>
  <c r="Y41" i="60"/>
  <c r="X41" i="60"/>
  <c r="W41" i="60"/>
  <c r="V41" i="60"/>
  <c r="U41" i="60"/>
  <c r="T41" i="60"/>
  <c r="S41" i="60"/>
  <c r="AT40" i="60"/>
  <c r="AS40" i="60"/>
  <c r="AR40" i="60"/>
  <c r="AQ40" i="60"/>
  <c r="AP40" i="60"/>
  <c r="AO40" i="60"/>
  <c r="AN40" i="60"/>
  <c r="AM40" i="60"/>
  <c r="AL40" i="60"/>
  <c r="AK40" i="60"/>
  <c r="AJ40" i="60"/>
  <c r="AI40" i="60"/>
  <c r="AH40" i="60"/>
  <c r="AG40" i="60"/>
  <c r="AF40" i="60"/>
  <c r="AE40" i="60"/>
  <c r="AD40" i="60"/>
  <c r="AC40" i="60"/>
  <c r="AB40" i="60"/>
  <c r="AA40" i="60"/>
  <c r="Z40" i="60"/>
  <c r="Y40" i="60"/>
  <c r="X40" i="60"/>
  <c r="W40" i="60"/>
  <c r="V40" i="60"/>
  <c r="U40" i="60"/>
  <c r="T40" i="60"/>
  <c r="S40" i="60"/>
  <c r="C62" i="49"/>
  <c r="B62" i="49"/>
  <c r="A62" i="49"/>
  <c r="C61" i="49"/>
  <c r="B61" i="49"/>
  <c r="A61" i="49"/>
  <c r="C60" i="49"/>
  <c r="B60" i="49"/>
  <c r="A60" i="49"/>
  <c r="C59" i="49"/>
  <c r="B59" i="49"/>
  <c r="A59" i="49"/>
  <c r="C58" i="49"/>
  <c r="B58" i="49"/>
  <c r="A58" i="49"/>
  <c r="C57" i="49"/>
  <c r="B57" i="49"/>
  <c r="A57" i="49"/>
  <c r="C56" i="49"/>
  <c r="B56" i="49"/>
  <c r="A56" i="49"/>
  <c r="C55" i="49"/>
  <c r="B55" i="49"/>
  <c r="A55" i="49"/>
  <c r="C54" i="49"/>
  <c r="B54" i="49"/>
  <c r="A54" i="49"/>
  <c r="C53" i="49"/>
  <c r="B53" i="49"/>
  <c r="A53" i="49"/>
  <c r="C52" i="49"/>
  <c r="B52" i="49"/>
  <c r="A52" i="49"/>
  <c r="C51" i="49"/>
  <c r="B51" i="49"/>
  <c r="A51" i="49"/>
  <c r="C50" i="49"/>
  <c r="B50" i="49"/>
  <c r="A50" i="49"/>
  <c r="C49" i="49"/>
  <c r="B49" i="49"/>
  <c r="A49" i="49"/>
  <c r="C48" i="49"/>
  <c r="B48" i="49"/>
  <c r="A48" i="49"/>
  <c r="C47" i="49"/>
  <c r="B47" i="49"/>
  <c r="A47" i="49"/>
  <c r="C46" i="49"/>
  <c r="B46" i="49"/>
  <c r="A46" i="49"/>
  <c r="C45" i="49"/>
  <c r="B45" i="49"/>
  <c r="A45" i="49"/>
  <c r="C44" i="49"/>
  <c r="B44" i="49"/>
  <c r="A44" i="49"/>
  <c r="C43" i="49"/>
  <c r="B43" i="49"/>
  <c r="A43" i="49"/>
  <c r="C42" i="49"/>
  <c r="B42" i="49"/>
  <c r="A42" i="49"/>
  <c r="C41" i="49"/>
  <c r="B41" i="49"/>
  <c r="A41" i="49"/>
  <c r="C40" i="49"/>
  <c r="B40" i="49"/>
  <c r="A40" i="49"/>
  <c r="C39" i="49"/>
  <c r="B39" i="49"/>
  <c r="A39" i="49"/>
  <c r="C38" i="49"/>
  <c r="B38" i="49"/>
  <c r="A38" i="49"/>
  <c r="C37" i="49"/>
  <c r="B37" i="49"/>
  <c r="A37" i="49"/>
  <c r="T10" i="44" l="1"/>
  <c r="T11" i="44" s="1"/>
  <c r="AC21" i="51"/>
  <c r="AB21" i="51"/>
  <c r="AA21" i="51"/>
  <c r="Z21" i="51"/>
  <c r="Y21" i="51"/>
  <c r="X21" i="51"/>
  <c r="W21" i="51"/>
  <c r="V21" i="51"/>
  <c r="U21" i="51"/>
  <c r="T21" i="51"/>
  <c r="AC19" i="51"/>
  <c r="AB19" i="51"/>
  <c r="AA19" i="51"/>
  <c r="Z19" i="51"/>
  <c r="Y19" i="51"/>
  <c r="X19" i="51"/>
  <c r="W19" i="51"/>
  <c r="V19" i="51"/>
  <c r="U19" i="51"/>
  <c r="T19" i="51"/>
  <c r="AQ16" i="51"/>
  <c r="AP16" i="51"/>
  <c r="AO16" i="51"/>
  <c r="AN16" i="51"/>
  <c r="AM16" i="51"/>
  <c r="AL16" i="51"/>
  <c r="AK16" i="51"/>
  <c r="AJ16" i="51"/>
  <c r="AI16" i="51"/>
  <c r="AH16" i="51"/>
  <c r="AQ14" i="51"/>
  <c r="AP14" i="51"/>
  <c r="AO14" i="51"/>
  <c r="AN14" i="51"/>
  <c r="AM14" i="51"/>
  <c r="AL14" i="51"/>
  <c r="AK14" i="51"/>
  <c r="AJ14" i="51"/>
  <c r="AI14" i="51"/>
  <c r="AH14" i="51"/>
  <c r="AC12" i="51"/>
  <c r="AB12" i="51"/>
  <c r="AA12" i="51"/>
  <c r="Z12" i="51"/>
  <c r="Y12" i="51"/>
  <c r="X12" i="51"/>
  <c r="W12" i="51"/>
  <c r="V12" i="51"/>
  <c r="U12" i="51"/>
  <c r="T12" i="51"/>
  <c r="AQ7" i="51"/>
  <c r="AQ9" i="51" s="1"/>
  <c r="AP7" i="51"/>
  <c r="AO7" i="51"/>
  <c r="AN7" i="51"/>
  <c r="AM7" i="51"/>
  <c r="AL7" i="51"/>
  <c r="AK7" i="51"/>
  <c r="AK9" i="51" s="1"/>
  <c r="AJ7" i="51"/>
  <c r="AJ9" i="51" s="1"/>
  <c r="AJ17" i="51" s="1"/>
  <c r="AJ18" i="51" s="1"/>
  <c r="AI7" i="51"/>
  <c r="AI9" i="51" s="1"/>
  <c r="AH7" i="51"/>
  <c r="C39" i="48"/>
  <c r="B39" i="48"/>
  <c r="A39" i="48"/>
  <c r="C38" i="48"/>
  <c r="B38" i="48"/>
  <c r="A38" i="48"/>
  <c r="C37" i="48"/>
  <c r="B37" i="48"/>
  <c r="A37" i="48"/>
  <c r="C36" i="48"/>
  <c r="B36" i="48"/>
  <c r="A36" i="48"/>
  <c r="C35" i="48"/>
  <c r="B35" i="48"/>
  <c r="A35" i="48"/>
  <c r="C34" i="48"/>
  <c r="B34" i="48"/>
  <c r="A34" i="48"/>
  <c r="C33" i="48"/>
  <c r="B33" i="48"/>
  <c r="A33" i="48"/>
  <c r="C32" i="48"/>
  <c r="B32" i="48"/>
  <c r="A32" i="48"/>
  <c r="C31" i="48"/>
  <c r="B31" i="48"/>
  <c r="A31" i="48"/>
  <c r="C30" i="48"/>
  <c r="B30" i="48"/>
  <c r="A30" i="48"/>
  <c r="C29" i="48"/>
  <c r="B29" i="48"/>
  <c r="A29" i="48"/>
  <c r="C28" i="48"/>
  <c r="B28" i="48"/>
  <c r="A28" i="48"/>
  <c r="C27" i="48"/>
  <c r="B27" i="48"/>
  <c r="A27" i="48"/>
  <c r="C26" i="48"/>
  <c r="B26" i="48"/>
  <c r="A26" i="48"/>
  <c r="C26" i="46"/>
  <c r="B26" i="46"/>
  <c r="A26" i="46"/>
  <c r="C25" i="46"/>
  <c r="B25" i="46"/>
  <c r="A25" i="46"/>
  <c r="C24" i="46"/>
  <c r="B24" i="46"/>
  <c r="A24" i="46"/>
  <c r="C23" i="46"/>
  <c r="B23" i="46"/>
  <c r="A23" i="46"/>
  <c r="C22" i="46"/>
  <c r="B22" i="46"/>
  <c r="A22" i="46"/>
  <c r="C21" i="46"/>
  <c r="B21" i="46"/>
  <c r="A21" i="46"/>
  <c r="C20" i="46"/>
  <c r="B20" i="46"/>
  <c r="A20" i="46"/>
  <c r="C19" i="46"/>
  <c r="B19" i="46"/>
  <c r="A19" i="46"/>
  <c r="AK17" i="51" l="1"/>
  <c r="AK18" i="51" s="1"/>
  <c r="AA14" i="51"/>
  <c r="T14" i="51"/>
  <c r="T22" i="51" s="1"/>
  <c r="T23" i="51" s="1"/>
  <c r="AB14" i="51"/>
  <c r="AB22" i="51" s="1"/>
  <c r="AB23" i="51" s="1"/>
  <c r="AH9" i="51"/>
  <c r="AH17" i="51" s="1"/>
  <c r="AH18" i="51" s="1"/>
  <c r="AP9" i="51"/>
  <c r="AP17" i="51" s="1"/>
  <c r="AP18" i="51" s="1"/>
  <c r="Z14" i="51"/>
  <c r="Z22" i="51" s="1"/>
  <c r="Z23" i="51" s="1"/>
  <c r="AL9" i="51"/>
  <c r="AL17" i="51" s="1"/>
  <c r="AL18" i="51" s="1"/>
  <c r="V14" i="51"/>
  <c r="V22" i="51" s="1"/>
  <c r="V23" i="51" s="1"/>
  <c r="W14" i="51"/>
  <c r="W22" i="51" s="1"/>
  <c r="W23" i="51" s="1"/>
  <c r="AN9" i="51"/>
  <c r="AN17" i="51" s="1"/>
  <c r="AN18" i="51" s="1"/>
  <c r="X14" i="51"/>
  <c r="X22" i="51" s="1"/>
  <c r="X23" i="51" s="1"/>
  <c r="AO9" i="51"/>
  <c r="AO17" i="51" s="1"/>
  <c r="AO18" i="51" s="1"/>
  <c r="Y14" i="51"/>
  <c r="Y22" i="51" s="1"/>
  <c r="Y23" i="51" s="1"/>
  <c r="AI17" i="51"/>
  <c r="AI18" i="51" s="1"/>
  <c r="AQ17" i="51"/>
  <c r="AQ18" i="51" s="1"/>
  <c r="AA22" i="51"/>
  <c r="AA23" i="51" s="1"/>
  <c r="U14" i="51"/>
  <c r="U22" i="51" s="1"/>
  <c r="U23" i="51" s="1"/>
  <c r="AC14" i="51"/>
  <c r="AC22" i="51" s="1"/>
  <c r="AC23" i="51" s="1"/>
  <c r="AM9" i="51"/>
  <c r="AM17" i="51" s="1"/>
  <c r="AM18" i="51" s="1"/>
  <c r="S48" i="18" l="1"/>
  <c r="S50" i="18" s="1"/>
  <c r="F20" i="18" s="1"/>
  <c r="G20" i="18" s="1"/>
  <c r="R48" i="18"/>
  <c r="R50" i="18" s="1"/>
  <c r="F18" i="18" s="1"/>
  <c r="G18" i="18" s="1"/>
  <c r="U34" i="18"/>
  <c r="T34" i="18"/>
  <c r="S34" i="18"/>
  <c r="R34" i="18"/>
  <c r="U31" i="18"/>
  <c r="U35" i="18" s="1"/>
  <c r="T31" i="18"/>
  <c r="T35" i="18" s="1"/>
  <c r="S31" i="18"/>
  <c r="S35" i="18" s="1"/>
  <c r="R31" i="18"/>
  <c r="R35" i="18" s="1"/>
  <c r="U23" i="18"/>
  <c r="U36" i="18" s="1"/>
  <c r="T23" i="18"/>
  <c r="T36" i="18" s="1"/>
  <c r="S23" i="18"/>
  <c r="S36" i="18" s="1"/>
  <c r="R23" i="18"/>
  <c r="R36" i="18" s="1"/>
  <c r="E21" i="18"/>
  <c r="D21" i="18"/>
  <c r="C21" i="18"/>
  <c r="B21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U6" i="18"/>
  <c r="T6" i="18"/>
  <c r="S6" i="18"/>
  <c r="R6" i="18"/>
  <c r="U5" i="18"/>
  <c r="T5" i="18"/>
  <c r="S5" i="18"/>
  <c r="R5" i="18"/>
  <c r="U38" i="31"/>
  <c r="F40" i="31" s="1"/>
  <c r="Z36" i="31"/>
  <c r="Z38" i="31" s="1"/>
  <c r="Y36" i="31"/>
  <c r="Y38" i="31" s="1"/>
  <c r="F48" i="31" s="1"/>
  <c r="X36" i="31"/>
  <c r="X38" i="31" s="1"/>
  <c r="F46" i="31" s="1"/>
  <c r="W36" i="31"/>
  <c r="W38" i="31" s="1"/>
  <c r="F44" i="31" s="1"/>
  <c r="V36" i="31"/>
  <c r="V38" i="31" s="1"/>
  <c r="F42" i="31" s="1"/>
  <c r="G42" i="31" s="1"/>
  <c r="U36" i="31"/>
  <c r="T36" i="31"/>
  <c r="T38" i="31" s="1"/>
  <c r="F38" i="31" s="1"/>
  <c r="G38" i="31" s="1"/>
  <c r="S36" i="31"/>
  <c r="S38" i="31" s="1"/>
  <c r="F36" i="31" s="1"/>
  <c r="R36" i="31"/>
  <c r="R38" i="31" s="1"/>
  <c r="F34" i="31" s="1"/>
  <c r="AQ22" i="31"/>
  <c r="AP22" i="31"/>
  <c r="AO22" i="31"/>
  <c r="AN22" i="31"/>
  <c r="AM22" i="31"/>
  <c r="AL22" i="31"/>
  <c r="AL24" i="31" s="1"/>
  <c r="AL26" i="31" s="1"/>
  <c r="G26" i="31" s="1"/>
  <c r="AK22" i="31"/>
  <c r="AJ22" i="31"/>
  <c r="AI22" i="31"/>
  <c r="AH22" i="31"/>
  <c r="AG22" i="31"/>
  <c r="AF22" i="31"/>
  <c r="AE22" i="31"/>
  <c r="AD22" i="31"/>
  <c r="AD24" i="31" s="1"/>
  <c r="AD26" i="31" s="1"/>
  <c r="AC22" i="31"/>
  <c r="AB22" i="31"/>
  <c r="AA22" i="31"/>
  <c r="Z22" i="31"/>
  <c r="Y22" i="31"/>
  <c r="K25" i="31" s="1"/>
  <c r="X22" i="31"/>
  <c r="K23" i="31" s="1"/>
  <c r="W22" i="31"/>
  <c r="V22" i="31"/>
  <c r="V24" i="31" s="1"/>
  <c r="V26" i="31" s="1"/>
  <c r="F19" i="31" s="1"/>
  <c r="H19" i="31" s="1"/>
  <c r="U22" i="31"/>
  <c r="K17" i="31" s="1"/>
  <c r="T22" i="31"/>
  <c r="S22" i="31"/>
  <c r="R22" i="31"/>
  <c r="K21" i="31"/>
  <c r="AQ16" i="31"/>
  <c r="AQ24" i="31" s="1"/>
  <c r="AQ26" i="31" s="1"/>
  <c r="AP16" i="31"/>
  <c r="AP24" i="31" s="1"/>
  <c r="AP26" i="31" s="1"/>
  <c r="AO16" i="31"/>
  <c r="AO24" i="31" s="1"/>
  <c r="AO26" i="31" s="1"/>
  <c r="AN16" i="31"/>
  <c r="AN24" i="31" s="1"/>
  <c r="AN26" i="31" s="1"/>
  <c r="AM16" i="31"/>
  <c r="AM24" i="31" s="1"/>
  <c r="AM26" i="31" s="1"/>
  <c r="AL16" i="31"/>
  <c r="AK16" i="31"/>
  <c r="AK24" i="31" s="1"/>
  <c r="AK26" i="31" s="1"/>
  <c r="G24" i="31" s="1"/>
  <c r="AJ16" i="31"/>
  <c r="AJ24" i="31" s="1"/>
  <c r="AJ26" i="31" s="1"/>
  <c r="G22" i="31" s="1"/>
  <c r="AI16" i="31"/>
  <c r="AI24" i="31" s="1"/>
  <c r="AI26" i="31" s="1"/>
  <c r="G20" i="31" s="1"/>
  <c r="AH16" i="31"/>
  <c r="AH24" i="31" s="1"/>
  <c r="AH26" i="31" s="1"/>
  <c r="G18" i="31" s="1"/>
  <c r="AG16" i="31"/>
  <c r="AG24" i="31" s="1"/>
  <c r="AG26" i="31" s="1"/>
  <c r="G16" i="31" s="1"/>
  <c r="AF16" i="31"/>
  <c r="AF24" i="31" s="1"/>
  <c r="AF26" i="31" s="1"/>
  <c r="G14" i="31" s="1"/>
  <c r="AE16" i="31"/>
  <c r="AE24" i="31" s="1"/>
  <c r="AE26" i="31" s="1"/>
  <c r="G12" i="31" s="1"/>
  <c r="AD16" i="31"/>
  <c r="AC16" i="31"/>
  <c r="AC24" i="31" s="1"/>
  <c r="AC26" i="31" s="1"/>
  <c r="AB16" i="31"/>
  <c r="AB24" i="31" s="1"/>
  <c r="AB26" i="31" s="1"/>
  <c r="AA16" i="31"/>
  <c r="AA24" i="31" s="1"/>
  <c r="AA26" i="31" s="1"/>
  <c r="Z16" i="31"/>
  <c r="Z24" i="31" s="1"/>
  <c r="Z26" i="31" s="1"/>
  <c r="Y16" i="31"/>
  <c r="Y24" i="31" s="1"/>
  <c r="Y26" i="31" s="1"/>
  <c r="F25" i="31" s="1"/>
  <c r="H25" i="31" s="1"/>
  <c r="X16" i="31"/>
  <c r="X24" i="31" s="1"/>
  <c r="X26" i="31" s="1"/>
  <c r="F23" i="31" s="1"/>
  <c r="W16" i="31"/>
  <c r="W24" i="31" s="1"/>
  <c r="W26" i="31" s="1"/>
  <c r="F21" i="31" s="1"/>
  <c r="V16" i="31"/>
  <c r="U16" i="31"/>
  <c r="U24" i="31" s="1"/>
  <c r="U26" i="31" s="1"/>
  <c r="F17" i="31" s="1"/>
  <c r="H17" i="31" s="1"/>
  <c r="T16" i="31"/>
  <c r="T24" i="31" s="1"/>
  <c r="T26" i="31" s="1"/>
  <c r="F15" i="31" s="1"/>
  <c r="S16" i="31"/>
  <c r="S24" i="31" s="1"/>
  <c r="S26" i="31" s="1"/>
  <c r="F13" i="31" s="1"/>
  <c r="H13" i="31" s="1"/>
  <c r="R16" i="31"/>
  <c r="R24" i="31" s="1"/>
  <c r="R26" i="31" s="1"/>
  <c r="F11" i="31" s="1"/>
  <c r="H11" i="31" s="1"/>
  <c r="K15" i="31"/>
  <c r="K13" i="31"/>
  <c r="K11" i="31"/>
  <c r="AM6" i="31"/>
  <c r="AK6" i="31"/>
  <c r="AJ6" i="31"/>
  <c r="AH6" i="31"/>
  <c r="AG6" i="31"/>
  <c r="AF6" i="31"/>
  <c r="Z6" i="31"/>
  <c r="X6" i="31"/>
  <c r="W6" i="31"/>
  <c r="U6" i="31"/>
  <c r="T6" i="31"/>
  <c r="S6" i="31"/>
  <c r="AM5" i="31"/>
  <c r="AL5" i="31"/>
  <c r="AK5" i="31"/>
  <c r="AJ5" i="31"/>
  <c r="AI5" i="31"/>
  <c r="AH5" i="31"/>
  <c r="AG5" i="31"/>
  <c r="AF5" i="31"/>
  <c r="AE5" i="31"/>
  <c r="Z5" i="31"/>
  <c r="Y5" i="31"/>
  <c r="X5" i="31"/>
  <c r="W5" i="31"/>
  <c r="V5" i="31"/>
  <c r="U5" i="31"/>
  <c r="T5" i="31"/>
  <c r="S5" i="31"/>
  <c r="R5" i="31"/>
  <c r="F51" i="29"/>
  <c r="X39" i="29"/>
  <c r="F53" i="29" s="1"/>
  <c r="W39" i="29"/>
  <c r="V39" i="29"/>
  <c r="F49" i="29" s="1"/>
  <c r="AC37" i="29"/>
  <c r="AC39" i="29" s="1"/>
  <c r="F63" i="29" s="1"/>
  <c r="AB37" i="29"/>
  <c r="AB39" i="29" s="1"/>
  <c r="F61" i="29" s="1"/>
  <c r="G61" i="29" s="1"/>
  <c r="AA37" i="29"/>
  <c r="AA39" i="29" s="1"/>
  <c r="F59" i="29" s="1"/>
  <c r="Z37" i="29"/>
  <c r="Z39" i="29" s="1"/>
  <c r="F57" i="29" s="1"/>
  <c r="Y37" i="29"/>
  <c r="Y39" i="29" s="1"/>
  <c r="F55" i="29" s="1"/>
  <c r="X37" i="29"/>
  <c r="W37" i="29"/>
  <c r="V37" i="29"/>
  <c r="U37" i="29"/>
  <c r="U39" i="29" s="1"/>
  <c r="F47" i="29" s="1"/>
  <c r="T37" i="29"/>
  <c r="T39" i="29" s="1"/>
  <c r="F45" i="29" s="1"/>
  <c r="G45" i="29" s="1"/>
  <c r="S37" i="29"/>
  <c r="S39" i="29" s="1"/>
  <c r="F43" i="29" s="1"/>
  <c r="R37" i="29"/>
  <c r="R39" i="29" s="1"/>
  <c r="F41" i="29" s="1"/>
  <c r="K31" i="29"/>
  <c r="K29" i="29"/>
  <c r="K23" i="29"/>
  <c r="AO22" i="29"/>
  <c r="AN22" i="29"/>
  <c r="AM22" i="29"/>
  <c r="AL22" i="29"/>
  <c r="AK22" i="29"/>
  <c r="AJ22" i="29"/>
  <c r="AI22" i="29"/>
  <c r="AH22" i="29"/>
  <c r="AG22" i="29"/>
  <c r="AF22" i="29"/>
  <c r="AE22" i="29"/>
  <c r="AD22" i="29"/>
  <c r="K11" i="29" s="1"/>
  <c r="AC22" i="29"/>
  <c r="K33" i="29" s="1"/>
  <c r="AB22" i="29"/>
  <c r="AA22" i="29"/>
  <c r="Z22" i="29"/>
  <c r="K27" i="29" s="1"/>
  <c r="Y22" i="29"/>
  <c r="K25" i="29" s="1"/>
  <c r="X22" i="29"/>
  <c r="W22" i="29"/>
  <c r="V22" i="29"/>
  <c r="K19" i="29" s="1"/>
  <c r="U22" i="29"/>
  <c r="K17" i="29" s="1"/>
  <c r="T22" i="29"/>
  <c r="S22" i="29"/>
  <c r="R22" i="29"/>
  <c r="K21" i="29"/>
  <c r="AO16" i="29"/>
  <c r="AO24" i="29" s="1"/>
  <c r="AO26" i="29" s="1"/>
  <c r="G34" i="29" s="1"/>
  <c r="AN16" i="29"/>
  <c r="AN24" i="29" s="1"/>
  <c r="AN26" i="29" s="1"/>
  <c r="G32" i="29" s="1"/>
  <c r="AM16" i="29"/>
  <c r="AM24" i="29" s="1"/>
  <c r="AM26" i="29" s="1"/>
  <c r="G30" i="29" s="1"/>
  <c r="AL16" i="29"/>
  <c r="AL24" i="29" s="1"/>
  <c r="AL26" i="29" s="1"/>
  <c r="G28" i="29" s="1"/>
  <c r="AK16" i="29"/>
  <c r="AK24" i="29" s="1"/>
  <c r="AK26" i="29" s="1"/>
  <c r="G26" i="29" s="1"/>
  <c r="AJ16" i="29"/>
  <c r="AJ24" i="29" s="1"/>
  <c r="AJ26" i="29" s="1"/>
  <c r="G24" i="29" s="1"/>
  <c r="AI16" i="29"/>
  <c r="AI24" i="29" s="1"/>
  <c r="AI26" i="29" s="1"/>
  <c r="G22" i="29" s="1"/>
  <c r="AH16" i="29"/>
  <c r="AH24" i="29" s="1"/>
  <c r="AH26" i="29" s="1"/>
  <c r="G20" i="29" s="1"/>
  <c r="AG16" i="29"/>
  <c r="AG24" i="29" s="1"/>
  <c r="AG26" i="29" s="1"/>
  <c r="G18" i="29" s="1"/>
  <c r="AF16" i="29"/>
  <c r="AF24" i="29" s="1"/>
  <c r="AF26" i="29" s="1"/>
  <c r="G16" i="29" s="1"/>
  <c r="AE16" i="29"/>
  <c r="AE24" i="29" s="1"/>
  <c r="AE26" i="29" s="1"/>
  <c r="G14" i="29" s="1"/>
  <c r="AD16" i="29"/>
  <c r="AD24" i="29" s="1"/>
  <c r="AD26" i="29" s="1"/>
  <c r="G12" i="29" s="1"/>
  <c r="AC16" i="29"/>
  <c r="AC24" i="29" s="1"/>
  <c r="AC26" i="29" s="1"/>
  <c r="F33" i="29" s="1"/>
  <c r="AB16" i="29"/>
  <c r="AB24" i="29" s="1"/>
  <c r="AB26" i="29" s="1"/>
  <c r="F31" i="29" s="1"/>
  <c r="AA16" i="29"/>
  <c r="AA24" i="29" s="1"/>
  <c r="AA26" i="29" s="1"/>
  <c r="F29" i="29" s="1"/>
  <c r="Z16" i="29"/>
  <c r="Z24" i="29" s="1"/>
  <c r="Z26" i="29" s="1"/>
  <c r="F27" i="29" s="1"/>
  <c r="Y16" i="29"/>
  <c r="Y24" i="29" s="1"/>
  <c r="Y26" i="29" s="1"/>
  <c r="F25" i="29" s="1"/>
  <c r="H25" i="29" s="1"/>
  <c r="X16" i="29"/>
  <c r="X24" i="29" s="1"/>
  <c r="X26" i="29" s="1"/>
  <c r="F23" i="29" s="1"/>
  <c r="H23" i="29" s="1"/>
  <c r="W16" i="29"/>
  <c r="W24" i="29" s="1"/>
  <c r="W26" i="29" s="1"/>
  <c r="F21" i="29" s="1"/>
  <c r="H21" i="29" s="1"/>
  <c r="V16" i="29"/>
  <c r="V24" i="29" s="1"/>
  <c r="V26" i="29" s="1"/>
  <c r="F19" i="29" s="1"/>
  <c r="H19" i="29" s="1"/>
  <c r="U16" i="29"/>
  <c r="U24" i="29" s="1"/>
  <c r="U26" i="29" s="1"/>
  <c r="F17" i="29" s="1"/>
  <c r="T16" i="29"/>
  <c r="T24" i="29" s="1"/>
  <c r="T26" i="29" s="1"/>
  <c r="F15" i="29" s="1"/>
  <c r="S16" i="29"/>
  <c r="S24" i="29" s="1"/>
  <c r="S26" i="29" s="1"/>
  <c r="F13" i="29" s="1"/>
  <c r="R16" i="29"/>
  <c r="R24" i="29" s="1"/>
  <c r="R26" i="29" s="1"/>
  <c r="F11" i="29" s="1"/>
  <c r="K15" i="29"/>
  <c r="K13" i="29"/>
  <c r="AN6" i="29"/>
  <c r="AM6" i="29"/>
  <c r="AL6" i="29"/>
  <c r="AK6" i="29"/>
  <c r="AJ6" i="29"/>
  <c r="AI6" i="29"/>
  <c r="AG6" i="29"/>
  <c r="AF6" i="29"/>
  <c r="AE6" i="29"/>
  <c r="AD6" i="29"/>
  <c r="AB6" i="29"/>
  <c r="AA6" i="29"/>
  <c r="Z6" i="29"/>
  <c r="Y6" i="29"/>
  <c r="X6" i="29"/>
  <c r="W6" i="29"/>
  <c r="U6" i="29"/>
  <c r="T6" i="29"/>
  <c r="S6" i="29"/>
  <c r="R6" i="29"/>
  <c r="AN5" i="29"/>
  <c r="AL5" i="29"/>
  <c r="AK5" i="29"/>
  <c r="AI5" i="29"/>
  <c r="AF5" i="29"/>
  <c r="AD5" i="29"/>
  <c r="AC5" i="29"/>
  <c r="AO5" i="29" s="1"/>
  <c r="AB5" i="29"/>
  <c r="AA5" i="29"/>
  <c r="AM5" i="29" s="1"/>
  <c r="Z5" i="29"/>
  <c r="Y5" i="29"/>
  <c r="X5" i="29"/>
  <c r="AJ5" i="29" s="1"/>
  <c r="W5" i="29"/>
  <c r="V5" i="29"/>
  <c r="AH5" i="29" s="1"/>
  <c r="U5" i="29"/>
  <c r="AG5" i="29" s="1"/>
  <c r="T5" i="29"/>
  <c r="S5" i="29"/>
  <c r="AE5" i="29" s="1"/>
  <c r="R5" i="2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Q37" i="39"/>
  <c r="J36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J34" i="39"/>
  <c r="J33" i="39"/>
  <c r="AR30" i="39"/>
  <c r="AR38" i="39" s="1"/>
  <c r="AR39" i="39" s="1"/>
  <c r="G38" i="39" s="1"/>
  <c r="AP30" i="39"/>
  <c r="AP38" i="39" s="1"/>
  <c r="AP39" i="39" s="1"/>
  <c r="G36" i="39" s="1"/>
  <c r="AJ30" i="39"/>
  <c r="AJ38" i="39" s="1"/>
  <c r="AJ39" i="39" s="1"/>
  <c r="G30" i="39" s="1"/>
  <c r="I30" i="39" s="1"/>
  <c r="H30" i="39" s="1"/>
  <c r="AH30" i="39"/>
  <c r="AH38" i="39" s="1"/>
  <c r="AH39" i="39" s="1"/>
  <c r="G28" i="39" s="1"/>
  <c r="AB30" i="39"/>
  <c r="AB38" i="39" s="1"/>
  <c r="AB39" i="39" s="1"/>
  <c r="G22" i="39" s="1"/>
  <c r="Z30" i="39"/>
  <c r="Z38" i="39" s="1"/>
  <c r="Z39" i="39" s="1"/>
  <c r="G20" i="39" s="1"/>
  <c r="T30" i="39"/>
  <c r="T38" i="39" s="1"/>
  <c r="T39" i="39" s="1"/>
  <c r="G14" i="39" s="1"/>
  <c r="R30" i="39"/>
  <c r="R38" i="39" s="1"/>
  <c r="R39" i="39" s="1"/>
  <c r="G12" i="39" s="1"/>
  <c r="J30" i="39"/>
  <c r="AW28" i="39"/>
  <c r="J43" i="39" s="1"/>
  <c r="AV28" i="39"/>
  <c r="J42" i="39" s="1"/>
  <c r="AU28" i="39"/>
  <c r="J41" i="39" s="1"/>
  <c r="AT28" i="39"/>
  <c r="J40" i="39" s="1"/>
  <c r="AS28" i="39"/>
  <c r="J39" i="39" s="1"/>
  <c r="AR28" i="39"/>
  <c r="J38" i="39" s="1"/>
  <c r="AQ28" i="39"/>
  <c r="J37" i="39" s="1"/>
  <c r="AP28" i="39"/>
  <c r="AO28" i="39"/>
  <c r="J35" i="39" s="1"/>
  <c r="AN28" i="39"/>
  <c r="AM28" i="39"/>
  <c r="AL28" i="39"/>
  <c r="J32" i="39" s="1"/>
  <c r="AK28" i="39"/>
  <c r="J31" i="39" s="1"/>
  <c r="AJ28" i="39"/>
  <c r="AI28" i="39"/>
  <c r="J29" i="39" s="1"/>
  <c r="AH28" i="39"/>
  <c r="J28" i="39" s="1"/>
  <c r="AG28" i="39"/>
  <c r="J27" i="39" s="1"/>
  <c r="AF28" i="39"/>
  <c r="AE28" i="39"/>
  <c r="AD28" i="39"/>
  <c r="J24" i="39" s="1"/>
  <c r="AC28" i="39"/>
  <c r="J23" i="39" s="1"/>
  <c r="AB28" i="39"/>
  <c r="AA28" i="39"/>
  <c r="Z28" i="39"/>
  <c r="Y28" i="39"/>
  <c r="X28" i="39"/>
  <c r="W28" i="39"/>
  <c r="V28" i="39"/>
  <c r="U28" i="39"/>
  <c r="T28" i="39"/>
  <c r="S28" i="39"/>
  <c r="R28" i="39"/>
  <c r="Q28" i="39"/>
  <c r="J26" i="39"/>
  <c r="J25" i="39"/>
  <c r="J22" i="39"/>
  <c r="AW21" i="39"/>
  <c r="AW30" i="39" s="1"/>
  <c r="AW38" i="39" s="1"/>
  <c r="AW39" i="39" s="1"/>
  <c r="G43" i="39" s="1"/>
  <c r="AV21" i="39"/>
  <c r="AV30" i="39" s="1"/>
  <c r="AV38" i="39" s="1"/>
  <c r="AV39" i="39" s="1"/>
  <c r="G42" i="39" s="1"/>
  <c r="AU21" i="39"/>
  <c r="AU30" i="39" s="1"/>
  <c r="AU38" i="39" s="1"/>
  <c r="AU39" i="39" s="1"/>
  <c r="G41" i="39" s="1"/>
  <c r="AT21" i="39"/>
  <c r="AT30" i="39" s="1"/>
  <c r="AT38" i="39" s="1"/>
  <c r="AT39" i="39" s="1"/>
  <c r="G40" i="39" s="1"/>
  <c r="AS21" i="39"/>
  <c r="AS30" i="39" s="1"/>
  <c r="AS38" i="39" s="1"/>
  <c r="AS39" i="39" s="1"/>
  <c r="G39" i="39" s="1"/>
  <c r="AR21" i="39"/>
  <c r="AQ21" i="39"/>
  <c r="AQ30" i="39" s="1"/>
  <c r="AQ38" i="39" s="1"/>
  <c r="AQ39" i="39" s="1"/>
  <c r="G37" i="39" s="1"/>
  <c r="AP21" i="39"/>
  <c r="AO21" i="39"/>
  <c r="AO30" i="39" s="1"/>
  <c r="AO38" i="39" s="1"/>
  <c r="AO39" i="39" s="1"/>
  <c r="G35" i="39" s="1"/>
  <c r="AN21" i="39"/>
  <c r="AN30" i="39" s="1"/>
  <c r="AN38" i="39" s="1"/>
  <c r="AN39" i="39" s="1"/>
  <c r="G34" i="39" s="1"/>
  <c r="AM21" i="39"/>
  <c r="AM30" i="39" s="1"/>
  <c r="AM38" i="39" s="1"/>
  <c r="AM39" i="39" s="1"/>
  <c r="G33" i="39" s="1"/>
  <c r="AL21" i="39"/>
  <c r="AL30" i="39" s="1"/>
  <c r="AL38" i="39" s="1"/>
  <c r="AL39" i="39" s="1"/>
  <c r="G32" i="39" s="1"/>
  <c r="AK21" i="39"/>
  <c r="AK30" i="39" s="1"/>
  <c r="AK38" i="39" s="1"/>
  <c r="AK39" i="39" s="1"/>
  <c r="G31" i="39" s="1"/>
  <c r="AJ21" i="39"/>
  <c r="AI21" i="39"/>
  <c r="AI30" i="39" s="1"/>
  <c r="AI38" i="39" s="1"/>
  <c r="AI39" i="39" s="1"/>
  <c r="G29" i="39" s="1"/>
  <c r="AH21" i="39"/>
  <c r="AG21" i="39"/>
  <c r="AG30" i="39" s="1"/>
  <c r="AG38" i="39" s="1"/>
  <c r="AG39" i="39" s="1"/>
  <c r="G27" i="39" s="1"/>
  <c r="AF21" i="39"/>
  <c r="AF30" i="39" s="1"/>
  <c r="AF38" i="39" s="1"/>
  <c r="AF39" i="39" s="1"/>
  <c r="G26" i="39" s="1"/>
  <c r="AE21" i="39"/>
  <c r="AE30" i="39" s="1"/>
  <c r="AE38" i="39" s="1"/>
  <c r="AE39" i="39" s="1"/>
  <c r="G25" i="39" s="1"/>
  <c r="AD21" i="39"/>
  <c r="AD30" i="39" s="1"/>
  <c r="AD38" i="39" s="1"/>
  <c r="AD39" i="39" s="1"/>
  <c r="G24" i="39" s="1"/>
  <c r="AC21" i="39"/>
  <c r="AC30" i="39" s="1"/>
  <c r="AC38" i="39" s="1"/>
  <c r="AC39" i="39" s="1"/>
  <c r="G23" i="39" s="1"/>
  <c r="AB21" i="39"/>
  <c r="AA21" i="39"/>
  <c r="AA30" i="39" s="1"/>
  <c r="AA38" i="39" s="1"/>
  <c r="AA39" i="39" s="1"/>
  <c r="G21" i="39" s="1"/>
  <c r="Z21" i="39"/>
  <c r="Y21" i="39"/>
  <c r="Y30" i="39" s="1"/>
  <c r="Y38" i="39" s="1"/>
  <c r="Y39" i="39" s="1"/>
  <c r="G19" i="39" s="1"/>
  <c r="X21" i="39"/>
  <c r="X30" i="39" s="1"/>
  <c r="X38" i="39" s="1"/>
  <c r="X39" i="39" s="1"/>
  <c r="G18" i="39" s="1"/>
  <c r="W21" i="39"/>
  <c r="W30" i="39" s="1"/>
  <c r="W38" i="39" s="1"/>
  <c r="W39" i="39" s="1"/>
  <c r="G17" i="39" s="1"/>
  <c r="V21" i="39"/>
  <c r="V30" i="39" s="1"/>
  <c r="V38" i="39" s="1"/>
  <c r="V39" i="39" s="1"/>
  <c r="G16" i="39" s="1"/>
  <c r="U21" i="39"/>
  <c r="U30" i="39" s="1"/>
  <c r="U38" i="39" s="1"/>
  <c r="U39" i="39" s="1"/>
  <c r="G15" i="39" s="1"/>
  <c r="T21" i="39"/>
  <c r="S21" i="39"/>
  <c r="S30" i="39" s="1"/>
  <c r="S38" i="39" s="1"/>
  <c r="S39" i="39" s="1"/>
  <c r="G13" i="39" s="1"/>
  <c r="R21" i="39"/>
  <c r="Q21" i="39"/>
  <c r="Q30" i="39" s="1"/>
  <c r="Q38" i="39" s="1"/>
  <c r="Q39" i="39" s="1"/>
  <c r="G11" i="39" s="1"/>
  <c r="J21" i="39"/>
  <c r="J20" i="39"/>
  <c r="J19" i="39"/>
  <c r="J18" i="39"/>
  <c r="J17" i="39"/>
  <c r="J16" i="39"/>
  <c r="J15" i="39"/>
  <c r="J14" i="39"/>
  <c r="J13" i="39"/>
  <c r="J12" i="39"/>
  <c r="J11" i="39"/>
  <c r="AW6" i="39"/>
  <c r="AV6" i="39"/>
  <c r="AU6" i="39"/>
  <c r="AT6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AY46" i="26"/>
  <c r="AX46" i="26"/>
  <c r="AW46" i="26"/>
  <c r="AV46" i="26"/>
  <c r="AU46" i="26"/>
  <c r="AT46" i="26"/>
  <c r="AS46" i="26"/>
  <c r="AR46" i="26"/>
  <c r="AQ46" i="26"/>
  <c r="AP46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AY44" i="26"/>
  <c r="AX44" i="26"/>
  <c r="AW44" i="26"/>
  <c r="AV44" i="26"/>
  <c r="AU44" i="26"/>
  <c r="AT44" i="26"/>
  <c r="AS44" i="26"/>
  <c r="AR44" i="26"/>
  <c r="AQ44" i="26"/>
  <c r="AP44" i="26"/>
  <c r="AO44" i="26"/>
  <c r="AN44" i="26"/>
  <c r="AM44" i="26"/>
  <c r="AL44" i="26"/>
  <c r="AK44" i="26"/>
  <c r="AJ44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AR39" i="26"/>
  <c r="AR47" i="26" s="1"/>
  <c r="AR48" i="26" s="1"/>
  <c r="G38" i="26" s="1"/>
  <c r="AJ39" i="26"/>
  <c r="AJ47" i="26" s="1"/>
  <c r="AJ48" i="26" s="1"/>
  <c r="G30" i="26" s="1"/>
  <c r="AB39" i="26"/>
  <c r="AB47" i="26" s="1"/>
  <c r="AB48" i="26" s="1"/>
  <c r="G22" i="26" s="1"/>
  <c r="T39" i="26"/>
  <c r="T47" i="26" s="1"/>
  <c r="T48" i="26" s="1"/>
  <c r="G14" i="26" s="1"/>
  <c r="J38" i="26"/>
  <c r="AY37" i="26"/>
  <c r="AX37" i="26"/>
  <c r="J44" i="26" s="1"/>
  <c r="AW37" i="26"/>
  <c r="J43" i="26" s="1"/>
  <c r="AV37" i="26"/>
  <c r="J42" i="26" s="1"/>
  <c r="AU37" i="26"/>
  <c r="J41" i="26" s="1"/>
  <c r="AT37" i="26"/>
  <c r="J40" i="26" s="1"/>
  <c r="AS37" i="26"/>
  <c r="J39" i="26" s="1"/>
  <c r="AR37" i="26"/>
  <c r="AQ37" i="26"/>
  <c r="AP37" i="26"/>
  <c r="AO37" i="26"/>
  <c r="J35" i="26" s="1"/>
  <c r="AN37" i="26"/>
  <c r="AM37" i="26"/>
  <c r="J33" i="26" s="1"/>
  <c r="AL37" i="26"/>
  <c r="AK37" i="26"/>
  <c r="AJ37" i="26"/>
  <c r="AI37" i="26"/>
  <c r="AH37" i="26"/>
  <c r="AG37" i="26"/>
  <c r="J27" i="26" s="1"/>
  <c r="AF37" i="26"/>
  <c r="AE37" i="26"/>
  <c r="J25" i="26" s="1"/>
  <c r="AD37" i="26"/>
  <c r="AC37" i="26"/>
  <c r="AB37" i="26"/>
  <c r="AA37" i="26"/>
  <c r="Z37" i="26"/>
  <c r="Y37" i="26"/>
  <c r="J19" i="26" s="1"/>
  <c r="X37" i="26"/>
  <c r="W37" i="26"/>
  <c r="J17" i="26" s="1"/>
  <c r="V37" i="26"/>
  <c r="U37" i="26"/>
  <c r="T37" i="26"/>
  <c r="S37" i="26"/>
  <c r="R37" i="26"/>
  <c r="Q37" i="26"/>
  <c r="J11" i="26" s="1"/>
  <c r="J37" i="26"/>
  <c r="J36" i="26"/>
  <c r="J34" i="26"/>
  <c r="J32" i="26"/>
  <c r="J31" i="26"/>
  <c r="AY30" i="26"/>
  <c r="AY39" i="26" s="1"/>
  <c r="AY47" i="26" s="1"/>
  <c r="AY48" i="26" s="1"/>
  <c r="AX30" i="26"/>
  <c r="AX39" i="26" s="1"/>
  <c r="AX47" i="26" s="1"/>
  <c r="AX48" i="26" s="1"/>
  <c r="G44" i="26" s="1"/>
  <c r="AW30" i="26"/>
  <c r="AW39" i="26" s="1"/>
  <c r="AW47" i="26" s="1"/>
  <c r="AW48" i="26" s="1"/>
  <c r="G43" i="26" s="1"/>
  <c r="AV30" i="26"/>
  <c r="AV39" i="26" s="1"/>
  <c r="AV47" i="26" s="1"/>
  <c r="AV48" i="26" s="1"/>
  <c r="G42" i="26" s="1"/>
  <c r="AU30" i="26"/>
  <c r="AU39" i="26" s="1"/>
  <c r="AU47" i="26" s="1"/>
  <c r="AU48" i="26" s="1"/>
  <c r="G41" i="26" s="1"/>
  <c r="AT30" i="26"/>
  <c r="AT39" i="26" s="1"/>
  <c r="AT47" i="26" s="1"/>
  <c r="AT48" i="26" s="1"/>
  <c r="G40" i="26" s="1"/>
  <c r="AS30" i="26"/>
  <c r="AS39" i="26" s="1"/>
  <c r="AS47" i="26" s="1"/>
  <c r="AS48" i="26" s="1"/>
  <c r="G39" i="26" s="1"/>
  <c r="AR30" i="26"/>
  <c r="AQ30" i="26"/>
  <c r="AQ39" i="26" s="1"/>
  <c r="AQ47" i="26" s="1"/>
  <c r="AQ48" i="26" s="1"/>
  <c r="G37" i="26" s="1"/>
  <c r="AP30" i="26"/>
  <c r="AP39" i="26" s="1"/>
  <c r="AP47" i="26" s="1"/>
  <c r="AP48" i="26" s="1"/>
  <c r="G36" i="26" s="1"/>
  <c r="AO30" i="26"/>
  <c r="AO39" i="26" s="1"/>
  <c r="AO47" i="26" s="1"/>
  <c r="AO48" i="26" s="1"/>
  <c r="G35" i="26" s="1"/>
  <c r="AN30" i="26"/>
  <c r="AN39" i="26" s="1"/>
  <c r="AN47" i="26" s="1"/>
  <c r="AN48" i="26" s="1"/>
  <c r="G34" i="26" s="1"/>
  <c r="AM30" i="26"/>
  <c r="AM39" i="26" s="1"/>
  <c r="AM47" i="26" s="1"/>
  <c r="AM48" i="26" s="1"/>
  <c r="G33" i="26" s="1"/>
  <c r="AL30" i="26"/>
  <c r="AL39" i="26" s="1"/>
  <c r="AL47" i="26" s="1"/>
  <c r="AL48" i="26" s="1"/>
  <c r="G32" i="26" s="1"/>
  <c r="AK30" i="26"/>
  <c r="AK39" i="26" s="1"/>
  <c r="AK47" i="26" s="1"/>
  <c r="AK48" i="26" s="1"/>
  <c r="G31" i="26" s="1"/>
  <c r="AJ30" i="26"/>
  <c r="AI30" i="26"/>
  <c r="AI39" i="26" s="1"/>
  <c r="AI47" i="26" s="1"/>
  <c r="AI48" i="26" s="1"/>
  <c r="G29" i="26" s="1"/>
  <c r="AH30" i="26"/>
  <c r="AH39" i="26" s="1"/>
  <c r="AH47" i="26" s="1"/>
  <c r="AH48" i="26" s="1"/>
  <c r="G28" i="26" s="1"/>
  <c r="AG30" i="26"/>
  <c r="AG39" i="26" s="1"/>
  <c r="AG47" i="26" s="1"/>
  <c r="AG48" i="26" s="1"/>
  <c r="G27" i="26" s="1"/>
  <c r="AF30" i="26"/>
  <c r="AF39" i="26" s="1"/>
  <c r="AF47" i="26" s="1"/>
  <c r="AF48" i="26" s="1"/>
  <c r="G26" i="26" s="1"/>
  <c r="AE30" i="26"/>
  <c r="AE39" i="26" s="1"/>
  <c r="AE47" i="26" s="1"/>
  <c r="AE48" i="26" s="1"/>
  <c r="G25" i="26" s="1"/>
  <c r="AD30" i="26"/>
  <c r="AD39" i="26" s="1"/>
  <c r="AD47" i="26" s="1"/>
  <c r="AD48" i="26" s="1"/>
  <c r="G24" i="26" s="1"/>
  <c r="AC30" i="26"/>
  <c r="AC39" i="26" s="1"/>
  <c r="AC47" i="26" s="1"/>
  <c r="AC48" i="26" s="1"/>
  <c r="G23" i="26" s="1"/>
  <c r="AB30" i="26"/>
  <c r="AA30" i="26"/>
  <c r="AA39" i="26" s="1"/>
  <c r="AA47" i="26" s="1"/>
  <c r="AA48" i="26" s="1"/>
  <c r="G21" i="26" s="1"/>
  <c r="Z30" i="26"/>
  <c r="Z39" i="26" s="1"/>
  <c r="Z47" i="26" s="1"/>
  <c r="Z48" i="26" s="1"/>
  <c r="G20" i="26" s="1"/>
  <c r="Y30" i="26"/>
  <c r="Y39" i="26" s="1"/>
  <c r="Y47" i="26" s="1"/>
  <c r="Y48" i="26" s="1"/>
  <c r="G19" i="26" s="1"/>
  <c r="X30" i="26"/>
  <c r="X39" i="26" s="1"/>
  <c r="X47" i="26" s="1"/>
  <c r="X48" i="26" s="1"/>
  <c r="G18" i="26" s="1"/>
  <c r="W30" i="26"/>
  <c r="W39" i="26" s="1"/>
  <c r="W47" i="26" s="1"/>
  <c r="W48" i="26" s="1"/>
  <c r="G17" i="26" s="1"/>
  <c r="I17" i="26" s="1"/>
  <c r="H17" i="26" s="1"/>
  <c r="V30" i="26"/>
  <c r="V39" i="26" s="1"/>
  <c r="V47" i="26" s="1"/>
  <c r="V48" i="26" s="1"/>
  <c r="G16" i="26" s="1"/>
  <c r="U30" i="26"/>
  <c r="U39" i="26" s="1"/>
  <c r="U47" i="26" s="1"/>
  <c r="U48" i="26" s="1"/>
  <c r="G15" i="26" s="1"/>
  <c r="T30" i="26"/>
  <c r="S30" i="26"/>
  <c r="S39" i="26" s="1"/>
  <c r="S47" i="26" s="1"/>
  <c r="S48" i="26" s="1"/>
  <c r="G13" i="26" s="1"/>
  <c r="R30" i="26"/>
  <c r="R39" i="26" s="1"/>
  <c r="R47" i="26" s="1"/>
  <c r="R48" i="26" s="1"/>
  <c r="G12" i="26" s="1"/>
  <c r="Q30" i="26"/>
  <c r="Q39" i="26" s="1"/>
  <c r="Q47" i="26" s="1"/>
  <c r="Q48" i="26" s="1"/>
  <c r="G11" i="26" s="1"/>
  <c r="J30" i="26"/>
  <c r="J29" i="26"/>
  <c r="J28" i="26"/>
  <c r="J26" i="26"/>
  <c r="J24" i="26"/>
  <c r="J23" i="26"/>
  <c r="J22" i="26"/>
  <c r="J21" i="26"/>
  <c r="J20" i="26"/>
  <c r="J18" i="26"/>
  <c r="J16" i="26"/>
  <c r="J15" i="26"/>
  <c r="J14" i="26"/>
  <c r="J13" i="26"/>
  <c r="J12" i="26"/>
  <c r="AY6" i="26"/>
  <c r="AX6" i="26"/>
  <c r="AW6" i="26"/>
  <c r="AV6" i="26"/>
  <c r="AU6" i="26"/>
  <c r="AT6" i="26"/>
  <c r="AS6" i="26"/>
  <c r="AR6" i="26"/>
  <c r="AQ6" i="26"/>
  <c r="AP6" i="26"/>
  <c r="AO6" i="26"/>
  <c r="AN6" i="26"/>
  <c r="AM6" i="26"/>
  <c r="AL6" i="26"/>
  <c r="AK6" i="26"/>
  <c r="AJ6" i="26"/>
  <c r="AI6" i="26"/>
  <c r="AH6" i="26"/>
  <c r="AG6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AY5" i="26"/>
  <c r="AX5" i="26"/>
  <c r="AW5" i="26"/>
  <c r="AV5" i="26"/>
  <c r="AU5" i="26"/>
  <c r="AT5" i="26"/>
  <c r="AS5" i="26"/>
  <c r="AR5" i="26"/>
  <c r="AQ5" i="26"/>
  <c r="AP5" i="26"/>
  <c r="AO5" i="26"/>
  <c r="AN5" i="26"/>
  <c r="AM5" i="26"/>
  <c r="AL5" i="26"/>
  <c r="AK5" i="26"/>
  <c r="AJ5" i="26"/>
  <c r="AI5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AY45" i="36"/>
  <c r="AX45" i="36"/>
  <c r="AW45" i="36"/>
  <c r="AV45" i="36"/>
  <c r="AU45" i="36"/>
  <c r="AT45" i="36"/>
  <c r="AS45" i="36"/>
  <c r="AR45" i="36"/>
  <c r="AQ45" i="36"/>
  <c r="AP45" i="36"/>
  <c r="AO45" i="36"/>
  <c r="AN45" i="36"/>
  <c r="AM45" i="36"/>
  <c r="AL45" i="36"/>
  <c r="AK45" i="36"/>
  <c r="AJ45" i="36"/>
  <c r="AI45" i="36"/>
  <c r="AH45" i="36"/>
  <c r="AG45" i="36"/>
  <c r="AF45" i="36"/>
  <c r="AE45" i="36"/>
  <c r="AD45" i="36"/>
  <c r="AC45" i="36"/>
  <c r="AB45" i="36"/>
  <c r="AA45" i="36"/>
  <c r="Z45" i="36"/>
  <c r="Y45" i="36"/>
  <c r="X45" i="36"/>
  <c r="W45" i="36"/>
  <c r="V45" i="36"/>
  <c r="U45" i="36"/>
  <c r="T45" i="36"/>
  <c r="S45" i="36"/>
  <c r="R45" i="36"/>
  <c r="Q45" i="36"/>
  <c r="AY43" i="36"/>
  <c r="AX43" i="36"/>
  <c r="AW43" i="36"/>
  <c r="AV43" i="36"/>
  <c r="AU43" i="36"/>
  <c r="AT43" i="36"/>
  <c r="AS43" i="36"/>
  <c r="AR43" i="36"/>
  <c r="AQ43" i="36"/>
  <c r="AP43" i="36"/>
  <c r="AO43" i="36"/>
  <c r="AN43" i="36"/>
  <c r="AM43" i="36"/>
  <c r="AL43" i="36"/>
  <c r="AK43" i="36"/>
  <c r="AJ43" i="36"/>
  <c r="AI43" i="36"/>
  <c r="AH43" i="36"/>
  <c r="AG43" i="36"/>
  <c r="AF43" i="36"/>
  <c r="AE43" i="36"/>
  <c r="AD43" i="36"/>
  <c r="AC43" i="36"/>
  <c r="AB43" i="36"/>
  <c r="AA43" i="36"/>
  <c r="Z43" i="36"/>
  <c r="Y43" i="36"/>
  <c r="X43" i="36"/>
  <c r="W43" i="36"/>
  <c r="V43" i="36"/>
  <c r="U43" i="36"/>
  <c r="T43" i="36"/>
  <c r="S43" i="36"/>
  <c r="R43" i="36"/>
  <c r="Q43" i="36"/>
  <c r="J41" i="36"/>
  <c r="J39" i="36"/>
  <c r="AV38" i="36"/>
  <c r="AV46" i="36" s="1"/>
  <c r="AV47" i="36" s="1"/>
  <c r="G42" i="36" s="1"/>
  <c r="AN38" i="36"/>
  <c r="AN46" i="36" s="1"/>
  <c r="AN47" i="36" s="1"/>
  <c r="G34" i="36" s="1"/>
  <c r="AF38" i="36"/>
  <c r="AF46" i="36" s="1"/>
  <c r="AF47" i="36" s="1"/>
  <c r="G26" i="36" s="1"/>
  <c r="X38" i="36"/>
  <c r="X46" i="36" s="1"/>
  <c r="X47" i="36" s="1"/>
  <c r="G18" i="36" s="1"/>
  <c r="J38" i="36"/>
  <c r="AY36" i="36"/>
  <c r="AY38" i="36" s="1"/>
  <c r="AY46" i="36" s="1"/>
  <c r="AY47" i="36" s="1"/>
  <c r="AX36" i="36"/>
  <c r="J44" i="36" s="1"/>
  <c r="AW36" i="36"/>
  <c r="J43" i="36" s="1"/>
  <c r="AV36" i="36"/>
  <c r="J42" i="36" s="1"/>
  <c r="AU36" i="36"/>
  <c r="AT36" i="36"/>
  <c r="AT38" i="36" s="1"/>
  <c r="AT46" i="36" s="1"/>
  <c r="AT47" i="36" s="1"/>
  <c r="G40" i="36" s="1"/>
  <c r="AS36" i="36"/>
  <c r="AR36" i="36"/>
  <c r="AQ36" i="36"/>
  <c r="J37" i="36" s="1"/>
  <c r="AP36" i="36"/>
  <c r="AO36" i="36"/>
  <c r="J35" i="36" s="1"/>
  <c r="AN36" i="36"/>
  <c r="AM36" i="36"/>
  <c r="AL36" i="36"/>
  <c r="AL38" i="36" s="1"/>
  <c r="AL46" i="36" s="1"/>
  <c r="AL47" i="36" s="1"/>
  <c r="G32" i="36" s="1"/>
  <c r="AK36" i="36"/>
  <c r="AJ36" i="36"/>
  <c r="AI36" i="36"/>
  <c r="J29" i="36" s="1"/>
  <c r="AH36" i="36"/>
  <c r="J28" i="36" s="1"/>
  <c r="AG36" i="36"/>
  <c r="AF36" i="36"/>
  <c r="J26" i="36" s="1"/>
  <c r="AE36" i="36"/>
  <c r="AD36" i="36"/>
  <c r="AD38" i="36" s="1"/>
  <c r="AD46" i="36" s="1"/>
  <c r="AD47" i="36" s="1"/>
  <c r="G24" i="36" s="1"/>
  <c r="AC36" i="36"/>
  <c r="AB36" i="36"/>
  <c r="AA36" i="36"/>
  <c r="J21" i="36" s="1"/>
  <c r="Z36" i="36"/>
  <c r="J20" i="36" s="1"/>
  <c r="Y36" i="36"/>
  <c r="X36" i="36"/>
  <c r="J18" i="36" s="1"/>
  <c r="W36" i="36"/>
  <c r="V36" i="36"/>
  <c r="V38" i="36" s="1"/>
  <c r="V46" i="36" s="1"/>
  <c r="V47" i="36" s="1"/>
  <c r="G16" i="36" s="1"/>
  <c r="U36" i="36"/>
  <c r="T36" i="36"/>
  <c r="S36" i="36"/>
  <c r="J13" i="36" s="1"/>
  <c r="R36" i="36"/>
  <c r="J12" i="36" s="1"/>
  <c r="Q36" i="36"/>
  <c r="J36" i="36"/>
  <c r="J34" i="36"/>
  <c r="J33" i="36"/>
  <c r="J31" i="36"/>
  <c r="J30" i="36"/>
  <c r="AY29" i="36"/>
  <c r="AX29" i="36"/>
  <c r="AX38" i="36" s="1"/>
  <c r="AX46" i="36" s="1"/>
  <c r="AX47" i="36" s="1"/>
  <c r="G44" i="36" s="1"/>
  <c r="AW29" i="36"/>
  <c r="AW38" i="36" s="1"/>
  <c r="AW46" i="36" s="1"/>
  <c r="AW47" i="36" s="1"/>
  <c r="G43" i="36" s="1"/>
  <c r="AV29" i="36"/>
  <c r="AU29" i="36"/>
  <c r="AU38" i="36" s="1"/>
  <c r="AU46" i="36" s="1"/>
  <c r="AU47" i="36" s="1"/>
  <c r="G41" i="36" s="1"/>
  <c r="AT29" i="36"/>
  <c r="AS29" i="36"/>
  <c r="AS38" i="36" s="1"/>
  <c r="AS46" i="36" s="1"/>
  <c r="AS47" i="36" s="1"/>
  <c r="G39" i="36" s="1"/>
  <c r="AR29" i="36"/>
  <c r="AR38" i="36" s="1"/>
  <c r="AR46" i="36" s="1"/>
  <c r="AR47" i="36" s="1"/>
  <c r="G38" i="36" s="1"/>
  <c r="AQ29" i="36"/>
  <c r="AP29" i="36"/>
  <c r="AP38" i="36" s="1"/>
  <c r="AP46" i="36" s="1"/>
  <c r="AP47" i="36" s="1"/>
  <c r="G36" i="36" s="1"/>
  <c r="AO29" i="36"/>
  <c r="AO38" i="36" s="1"/>
  <c r="AO46" i="36" s="1"/>
  <c r="AO47" i="36" s="1"/>
  <c r="G35" i="36" s="1"/>
  <c r="AN29" i="36"/>
  <c r="AM29" i="36"/>
  <c r="AM38" i="36" s="1"/>
  <c r="AM46" i="36" s="1"/>
  <c r="AM47" i="36" s="1"/>
  <c r="G33" i="36" s="1"/>
  <c r="AL29" i="36"/>
  <c r="AK29" i="36"/>
  <c r="AK38" i="36" s="1"/>
  <c r="AK46" i="36" s="1"/>
  <c r="AK47" i="36" s="1"/>
  <c r="G31" i="36" s="1"/>
  <c r="AJ29" i="36"/>
  <c r="AJ38" i="36" s="1"/>
  <c r="AJ46" i="36" s="1"/>
  <c r="AJ47" i="36" s="1"/>
  <c r="G30" i="36" s="1"/>
  <c r="AI29" i="36"/>
  <c r="AH29" i="36"/>
  <c r="AH38" i="36" s="1"/>
  <c r="AH46" i="36" s="1"/>
  <c r="AH47" i="36" s="1"/>
  <c r="G28" i="36" s="1"/>
  <c r="AG29" i="36"/>
  <c r="AG38" i="36" s="1"/>
  <c r="AG46" i="36" s="1"/>
  <c r="AG47" i="36" s="1"/>
  <c r="G27" i="36" s="1"/>
  <c r="AF29" i="36"/>
  <c r="AE29" i="36"/>
  <c r="AE38" i="36" s="1"/>
  <c r="AE46" i="36" s="1"/>
  <c r="AE47" i="36" s="1"/>
  <c r="G25" i="36" s="1"/>
  <c r="AD29" i="36"/>
  <c r="AC29" i="36"/>
  <c r="AC38" i="36" s="1"/>
  <c r="AC46" i="36" s="1"/>
  <c r="AC47" i="36" s="1"/>
  <c r="G23" i="36" s="1"/>
  <c r="AB29" i="36"/>
  <c r="AB38" i="36" s="1"/>
  <c r="AB46" i="36" s="1"/>
  <c r="AB47" i="36" s="1"/>
  <c r="G22" i="36" s="1"/>
  <c r="AA29" i="36"/>
  <c r="Z29" i="36"/>
  <c r="Z38" i="36" s="1"/>
  <c r="Z46" i="36" s="1"/>
  <c r="Z47" i="36" s="1"/>
  <c r="G20" i="36" s="1"/>
  <c r="Y29" i="36"/>
  <c r="Y38" i="36" s="1"/>
  <c r="Y46" i="36" s="1"/>
  <c r="Y47" i="36" s="1"/>
  <c r="G19" i="36" s="1"/>
  <c r="X29" i="36"/>
  <c r="W29" i="36"/>
  <c r="W38" i="36" s="1"/>
  <c r="W46" i="36" s="1"/>
  <c r="W47" i="36" s="1"/>
  <c r="G17" i="36" s="1"/>
  <c r="V29" i="36"/>
  <c r="U29" i="36"/>
  <c r="U38" i="36" s="1"/>
  <c r="U46" i="36" s="1"/>
  <c r="U47" i="36" s="1"/>
  <c r="G15" i="36" s="1"/>
  <c r="T29" i="36"/>
  <c r="T38" i="36" s="1"/>
  <c r="T46" i="36" s="1"/>
  <c r="T47" i="36" s="1"/>
  <c r="G14" i="36" s="1"/>
  <c r="S29" i="36"/>
  <c r="R29" i="36"/>
  <c r="R38" i="36" s="1"/>
  <c r="R46" i="36" s="1"/>
  <c r="R47" i="36" s="1"/>
  <c r="G12" i="36" s="1"/>
  <c r="Q29" i="36"/>
  <c r="Q38" i="36" s="1"/>
  <c r="Q46" i="36" s="1"/>
  <c r="Q47" i="36" s="1"/>
  <c r="G11" i="36" s="1"/>
  <c r="J27" i="36"/>
  <c r="J25" i="36"/>
  <c r="J23" i="36"/>
  <c r="J22" i="36"/>
  <c r="J19" i="36"/>
  <c r="J17" i="36"/>
  <c r="J15" i="36"/>
  <c r="J14" i="36"/>
  <c r="J11" i="36"/>
  <c r="AY6" i="36"/>
  <c r="AX6" i="36"/>
  <c r="AW6" i="36"/>
  <c r="AV6" i="36"/>
  <c r="AU6" i="36"/>
  <c r="AT6" i="36"/>
  <c r="AS6" i="36"/>
  <c r="AR6" i="36"/>
  <c r="AQ6" i="36"/>
  <c r="AP6" i="36"/>
  <c r="AO6" i="36"/>
  <c r="AN6" i="36"/>
  <c r="AM6" i="36"/>
  <c r="AL6" i="36"/>
  <c r="AK6" i="36"/>
  <c r="AJ6" i="36"/>
  <c r="AI6" i="36"/>
  <c r="AH6" i="36"/>
  <c r="AG6" i="36"/>
  <c r="AF6" i="36"/>
  <c r="AE6" i="36"/>
  <c r="AD6" i="36"/>
  <c r="AC6" i="36"/>
  <c r="AB6" i="36"/>
  <c r="AA6" i="36"/>
  <c r="Z6" i="36"/>
  <c r="Y6" i="36"/>
  <c r="X6" i="36"/>
  <c r="W6" i="36"/>
  <c r="V6" i="36"/>
  <c r="U6" i="36"/>
  <c r="T6" i="36"/>
  <c r="S6" i="36"/>
  <c r="R6" i="36"/>
  <c r="Q6" i="36"/>
  <c r="AY5" i="36"/>
  <c r="AX5" i="36"/>
  <c r="AW5" i="36"/>
  <c r="AV5" i="36"/>
  <c r="AU5" i="36"/>
  <c r="AT5" i="36"/>
  <c r="AS5" i="36"/>
  <c r="AR5" i="36"/>
  <c r="AQ5" i="36"/>
  <c r="AP5" i="36"/>
  <c r="AO5" i="36"/>
  <c r="AN5" i="36"/>
  <c r="AM5" i="36"/>
  <c r="AL5" i="36"/>
  <c r="AK5" i="36"/>
  <c r="AJ5" i="36"/>
  <c r="AI5" i="36"/>
  <c r="AH5" i="36"/>
  <c r="AG5" i="36"/>
  <c r="AF5" i="36"/>
  <c r="AE5" i="36"/>
  <c r="AD5" i="36"/>
  <c r="AC5" i="36"/>
  <c r="AB5" i="36"/>
  <c r="AA5" i="36"/>
  <c r="Z5" i="36"/>
  <c r="Y5" i="36"/>
  <c r="X5" i="36"/>
  <c r="W5" i="36"/>
  <c r="V5" i="36"/>
  <c r="U5" i="36"/>
  <c r="T5" i="36"/>
  <c r="S5" i="36"/>
  <c r="R5" i="36"/>
  <c r="Q5" i="36"/>
  <c r="AR40" i="68"/>
  <c r="AQ40" i="68"/>
  <c r="AP40" i="68"/>
  <c r="AO40" i="68"/>
  <c r="AN40" i="68"/>
  <c r="AM40" i="68"/>
  <c r="AL40" i="68"/>
  <c r="AK40" i="68"/>
  <c r="AJ40" i="68"/>
  <c r="AI40" i="68"/>
  <c r="AH40" i="68"/>
  <c r="AG40" i="68"/>
  <c r="AF40" i="68"/>
  <c r="AE40" i="68"/>
  <c r="AD40" i="68"/>
  <c r="AC40" i="68"/>
  <c r="AB40" i="68"/>
  <c r="AA40" i="68"/>
  <c r="Z40" i="68"/>
  <c r="Y40" i="68"/>
  <c r="X40" i="68"/>
  <c r="W40" i="68"/>
  <c r="V40" i="68"/>
  <c r="U40" i="68"/>
  <c r="T40" i="68"/>
  <c r="S40" i="68"/>
  <c r="R40" i="68"/>
  <c r="Q40" i="68"/>
  <c r="AR38" i="68"/>
  <c r="AQ38" i="68"/>
  <c r="AP38" i="68"/>
  <c r="AO38" i="68"/>
  <c r="AN38" i="68"/>
  <c r="AM38" i="68"/>
  <c r="AL38" i="68"/>
  <c r="AK38" i="68"/>
  <c r="AJ38" i="68"/>
  <c r="AI38" i="68"/>
  <c r="AH38" i="68"/>
  <c r="AG38" i="68"/>
  <c r="AF38" i="68"/>
  <c r="AE38" i="68"/>
  <c r="AD38" i="68"/>
  <c r="AC38" i="68"/>
  <c r="AB38" i="68"/>
  <c r="AA38" i="68"/>
  <c r="Z38" i="68"/>
  <c r="Y38" i="68"/>
  <c r="X38" i="68"/>
  <c r="W38" i="68"/>
  <c r="V38" i="68"/>
  <c r="U38" i="68"/>
  <c r="T38" i="68"/>
  <c r="S38" i="68"/>
  <c r="R38" i="68"/>
  <c r="Q38" i="68"/>
  <c r="AN33" i="68"/>
  <c r="AN41" i="68" s="1"/>
  <c r="AN42" i="68" s="1"/>
  <c r="AM33" i="68"/>
  <c r="AM41" i="68" s="1"/>
  <c r="AM42" i="68" s="1"/>
  <c r="AL33" i="68"/>
  <c r="AL41" i="68" s="1"/>
  <c r="AL42" i="68" s="1"/>
  <c r="AK33" i="68"/>
  <c r="AK41" i="68" s="1"/>
  <c r="AK42" i="68" s="1"/>
  <c r="AF33" i="68"/>
  <c r="AF41" i="68" s="1"/>
  <c r="AF42" i="68" s="1"/>
  <c r="G26" i="68" s="1"/>
  <c r="AE33" i="68"/>
  <c r="AE41" i="68" s="1"/>
  <c r="AE42" i="68" s="1"/>
  <c r="G25" i="68" s="1"/>
  <c r="AD33" i="68"/>
  <c r="AD41" i="68" s="1"/>
  <c r="AD42" i="68" s="1"/>
  <c r="AC33" i="68"/>
  <c r="AC41" i="68" s="1"/>
  <c r="AC42" i="68" s="1"/>
  <c r="G23" i="68" s="1"/>
  <c r="W33" i="68"/>
  <c r="W41" i="68" s="1"/>
  <c r="W42" i="68" s="1"/>
  <c r="G17" i="68" s="1"/>
  <c r="V33" i="68"/>
  <c r="V41" i="68" s="1"/>
  <c r="V42" i="68" s="1"/>
  <c r="G16" i="68" s="1"/>
  <c r="U33" i="68"/>
  <c r="U41" i="68" s="1"/>
  <c r="U42" i="68" s="1"/>
  <c r="G15" i="68" s="1"/>
  <c r="AR31" i="68"/>
  <c r="AQ31" i="68"/>
  <c r="AP31" i="68"/>
  <c r="AO31" i="68"/>
  <c r="AN31" i="68"/>
  <c r="AM31" i="68"/>
  <c r="AL31" i="68"/>
  <c r="AK31" i="68"/>
  <c r="AJ31" i="68"/>
  <c r="AI31" i="68"/>
  <c r="J29" i="68" s="1"/>
  <c r="AH31" i="68"/>
  <c r="AG31" i="68"/>
  <c r="J27" i="68" s="1"/>
  <c r="AF31" i="68"/>
  <c r="AE31" i="68"/>
  <c r="AD31" i="68"/>
  <c r="AC31" i="68"/>
  <c r="AA31" i="68"/>
  <c r="J21" i="68" s="1"/>
  <c r="Z31" i="68"/>
  <c r="Y31" i="68"/>
  <c r="X31" i="68"/>
  <c r="J18" i="68" s="1"/>
  <c r="W31" i="68"/>
  <c r="V31" i="68"/>
  <c r="U31" i="68"/>
  <c r="T31" i="68"/>
  <c r="S31" i="68"/>
  <c r="R31" i="68"/>
  <c r="J12" i="68" s="1"/>
  <c r="Q31" i="68"/>
  <c r="J30" i="68"/>
  <c r="J28" i="68"/>
  <c r="J26" i="68"/>
  <c r="J25" i="68"/>
  <c r="AR24" i="68"/>
  <c r="AR33" i="68" s="1"/>
  <c r="AR41" i="68" s="1"/>
  <c r="AR42" i="68" s="1"/>
  <c r="AQ24" i="68"/>
  <c r="AQ33" i="68" s="1"/>
  <c r="AQ41" i="68" s="1"/>
  <c r="AQ42" i="68" s="1"/>
  <c r="AP24" i="68"/>
  <c r="AP33" i="68" s="1"/>
  <c r="AP41" i="68" s="1"/>
  <c r="AP42" i="68" s="1"/>
  <c r="AO24" i="68"/>
  <c r="AO33" i="68" s="1"/>
  <c r="AO41" i="68" s="1"/>
  <c r="AO42" i="68" s="1"/>
  <c r="AN24" i="68"/>
  <c r="AM24" i="68"/>
  <c r="AL24" i="68"/>
  <c r="AK24" i="68"/>
  <c r="AJ24" i="68"/>
  <c r="AJ33" i="68" s="1"/>
  <c r="AJ41" i="68" s="1"/>
  <c r="AJ42" i="68" s="1"/>
  <c r="G30" i="68" s="1"/>
  <c r="AI24" i="68"/>
  <c r="AI33" i="68" s="1"/>
  <c r="AI41" i="68" s="1"/>
  <c r="AI42" i="68" s="1"/>
  <c r="G29" i="68" s="1"/>
  <c r="AH24" i="68"/>
  <c r="AH33" i="68" s="1"/>
  <c r="AH41" i="68" s="1"/>
  <c r="AH42" i="68" s="1"/>
  <c r="G28" i="68" s="1"/>
  <c r="AG24" i="68"/>
  <c r="AG33" i="68" s="1"/>
  <c r="AG41" i="68" s="1"/>
  <c r="AG42" i="68" s="1"/>
  <c r="G27" i="68" s="1"/>
  <c r="AF24" i="68"/>
  <c r="AE24" i="68"/>
  <c r="AD24" i="68"/>
  <c r="AC24" i="68"/>
  <c r="AB24" i="68"/>
  <c r="AB33" i="68" s="1"/>
  <c r="AB41" i="68" s="1"/>
  <c r="AB42" i="68" s="1"/>
  <c r="G22" i="68" s="1"/>
  <c r="AA24" i="68"/>
  <c r="AA33" i="68" s="1"/>
  <c r="AA41" i="68" s="1"/>
  <c r="AA42" i="68" s="1"/>
  <c r="G21" i="68" s="1"/>
  <c r="Z24" i="68"/>
  <c r="Z33" i="68" s="1"/>
  <c r="Z41" i="68" s="1"/>
  <c r="Z42" i="68" s="1"/>
  <c r="Y24" i="68"/>
  <c r="Y33" i="68" s="1"/>
  <c r="Y41" i="68" s="1"/>
  <c r="Y42" i="68" s="1"/>
  <c r="G19" i="68" s="1"/>
  <c r="X24" i="68"/>
  <c r="W24" i="68"/>
  <c r="V24" i="68"/>
  <c r="U24" i="68"/>
  <c r="T24" i="68"/>
  <c r="T33" i="68" s="1"/>
  <c r="T41" i="68" s="1"/>
  <c r="T42" i="68" s="1"/>
  <c r="G14" i="68" s="1"/>
  <c r="S24" i="68"/>
  <c r="S33" i="68" s="1"/>
  <c r="S41" i="68" s="1"/>
  <c r="S42" i="68" s="1"/>
  <c r="G13" i="68" s="1"/>
  <c r="R24" i="68"/>
  <c r="R33" i="68" s="1"/>
  <c r="R41" i="68" s="1"/>
  <c r="R42" i="68" s="1"/>
  <c r="G12" i="68" s="1"/>
  <c r="Q24" i="68"/>
  <c r="Q33" i="68" s="1"/>
  <c r="Q41" i="68" s="1"/>
  <c r="Q42" i="68" s="1"/>
  <c r="G11" i="68" s="1"/>
  <c r="J23" i="68"/>
  <c r="J22" i="68"/>
  <c r="J19" i="68"/>
  <c r="J17" i="68"/>
  <c r="J16" i="68"/>
  <c r="J15" i="68"/>
  <c r="J14" i="68"/>
  <c r="J13" i="68"/>
  <c r="J11" i="68"/>
  <c r="AJ6" i="68"/>
  <c r="AI6" i="68"/>
  <c r="AH6" i="68"/>
  <c r="AG6" i="68"/>
  <c r="AF6" i="68"/>
  <c r="AE6" i="68"/>
  <c r="AD6" i="68"/>
  <c r="AC6" i="68"/>
  <c r="AB6" i="68"/>
  <c r="AA6" i="68"/>
  <c r="Z6" i="68"/>
  <c r="Y6" i="68"/>
  <c r="X6" i="68"/>
  <c r="W6" i="68"/>
  <c r="V6" i="68"/>
  <c r="U6" i="68"/>
  <c r="T6" i="68"/>
  <c r="S6" i="68"/>
  <c r="R6" i="68"/>
  <c r="Q6" i="68"/>
  <c r="AK5" i="68"/>
  <c r="AJ5" i="68"/>
  <c r="AI5" i="68"/>
  <c r="AH5" i="68"/>
  <c r="AG5" i="68"/>
  <c r="AF5" i="68"/>
  <c r="AE5" i="68"/>
  <c r="AD5" i="68"/>
  <c r="AC5" i="68"/>
  <c r="AB5" i="68"/>
  <c r="AA5" i="68"/>
  <c r="Z5" i="68"/>
  <c r="Y5" i="68"/>
  <c r="X5" i="68"/>
  <c r="W5" i="68"/>
  <c r="V5" i="68"/>
  <c r="U5" i="68"/>
  <c r="T5" i="68"/>
  <c r="S5" i="68"/>
  <c r="R5" i="68"/>
  <c r="Q5" i="68"/>
  <c r="AR40" i="45"/>
  <c r="AQ40" i="45"/>
  <c r="AP40" i="45"/>
  <c r="AO40" i="45"/>
  <c r="AN40" i="45"/>
  <c r="AM40" i="45"/>
  <c r="AL40" i="45"/>
  <c r="AK40" i="45"/>
  <c r="AJ40" i="45"/>
  <c r="AI40" i="45"/>
  <c r="AH40" i="45"/>
  <c r="AG40" i="45"/>
  <c r="AF40" i="45"/>
  <c r="AE40" i="45"/>
  <c r="AD40" i="45"/>
  <c r="AC40" i="45"/>
  <c r="AB40" i="45"/>
  <c r="AA40" i="45"/>
  <c r="Z40" i="45"/>
  <c r="Y40" i="45"/>
  <c r="X40" i="45"/>
  <c r="W40" i="45"/>
  <c r="V40" i="45"/>
  <c r="U40" i="45"/>
  <c r="T40" i="45"/>
  <c r="S40" i="45"/>
  <c r="R40" i="45"/>
  <c r="Q40" i="45"/>
  <c r="AR38" i="45"/>
  <c r="AQ38" i="45"/>
  <c r="AP38" i="45"/>
  <c r="AO38" i="45"/>
  <c r="AN38" i="45"/>
  <c r="AM38" i="45"/>
  <c r="AL38" i="45"/>
  <c r="AK38" i="45"/>
  <c r="AJ38" i="45"/>
  <c r="AI38" i="45"/>
  <c r="AH38" i="45"/>
  <c r="AG38" i="45"/>
  <c r="AF38" i="45"/>
  <c r="AE38" i="45"/>
  <c r="AD38" i="45"/>
  <c r="AC38" i="45"/>
  <c r="AB38" i="45"/>
  <c r="AA38" i="45"/>
  <c r="Z38" i="45"/>
  <c r="Y38" i="45"/>
  <c r="X38" i="45"/>
  <c r="W38" i="45"/>
  <c r="V38" i="45"/>
  <c r="U38" i="45"/>
  <c r="T38" i="45"/>
  <c r="S38" i="45"/>
  <c r="R38" i="45"/>
  <c r="Q38" i="45"/>
  <c r="AR31" i="45"/>
  <c r="AQ31" i="45"/>
  <c r="AP31" i="45"/>
  <c r="AO31" i="45"/>
  <c r="AN31" i="45"/>
  <c r="AM31" i="45"/>
  <c r="AL31" i="45"/>
  <c r="AK31" i="45"/>
  <c r="AJ31" i="45"/>
  <c r="J30" i="45" s="1"/>
  <c r="AI31" i="45"/>
  <c r="AH31" i="45"/>
  <c r="J28" i="45" s="1"/>
  <c r="AG31" i="45"/>
  <c r="AF31" i="45"/>
  <c r="AE31" i="45"/>
  <c r="AD31" i="45"/>
  <c r="AC31" i="45"/>
  <c r="AB31" i="45"/>
  <c r="AA31" i="45"/>
  <c r="J21" i="45" s="1"/>
  <c r="Z31" i="45"/>
  <c r="Y31" i="45"/>
  <c r="X31" i="45"/>
  <c r="W31" i="45"/>
  <c r="V31" i="45"/>
  <c r="U31" i="45"/>
  <c r="T31" i="45"/>
  <c r="S31" i="45"/>
  <c r="J13" i="45" s="1"/>
  <c r="R31" i="45"/>
  <c r="Q31" i="45"/>
  <c r="J29" i="45"/>
  <c r="J27" i="45"/>
  <c r="J26" i="45"/>
  <c r="J25" i="45"/>
  <c r="AR24" i="45"/>
  <c r="AR33" i="45" s="1"/>
  <c r="AR41" i="45" s="1"/>
  <c r="AR42" i="45" s="1"/>
  <c r="AQ24" i="45"/>
  <c r="AQ33" i="45" s="1"/>
  <c r="AQ41" i="45" s="1"/>
  <c r="AQ42" i="45" s="1"/>
  <c r="AP24" i="45"/>
  <c r="AP33" i="45" s="1"/>
  <c r="AP41" i="45" s="1"/>
  <c r="AP42" i="45" s="1"/>
  <c r="AO24" i="45"/>
  <c r="AO33" i="45" s="1"/>
  <c r="AO41" i="45" s="1"/>
  <c r="AO42" i="45" s="1"/>
  <c r="AN24" i="45"/>
  <c r="AN33" i="45" s="1"/>
  <c r="AN41" i="45" s="1"/>
  <c r="AN42" i="45" s="1"/>
  <c r="AM24" i="45"/>
  <c r="AM33" i="45" s="1"/>
  <c r="AM41" i="45" s="1"/>
  <c r="AM42" i="45" s="1"/>
  <c r="AL24" i="45"/>
  <c r="AL33" i="45" s="1"/>
  <c r="AL41" i="45" s="1"/>
  <c r="AL42" i="45" s="1"/>
  <c r="AK24" i="45"/>
  <c r="AK33" i="45" s="1"/>
  <c r="AK41" i="45" s="1"/>
  <c r="AK42" i="45" s="1"/>
  <c r="AJ24" i="45"/>
  <c r="AJ33" i="45" s="1"/>
  <c r="AJ41" i="45" s="1"/>
  <c r="AJ42" i="45" s="1"/>
  <c r="G30" i="45" s="1"/>
  <c r="AI24" i="45"/>
  <c r="AI33" i="45" s="1"/>
  <c r="AI41" i="45" s="1"/>
  <c r="AI42" i="45" s="1"/>
  <c r="G29" i="45" s="1"/>
  <c r="AH24" i="45"/>
  <c r="AH33" i="45" s="1"/>
  <c r="AH41" i="45" s="1"/>
  <c r="AH42" i="45" s="1"/>
  <c r="G28" i="45" s="1"/>
  <c r="AG24" i="45"/>
  <c r="AG33" i="45" s="1"/>
  <c r="AG41" i="45" s="1"/>
  <c r="AG42" i="45" s="1"/>
  <c r="G27" i="45" s="1"/>
  <c r="AF24" i="45"/>
  <c r="AF33" i="45" s="1"/>
  <c r="AF41" i="45" s="1"/>
  <c r="AF42" i="45" s="1"/>
  <c r="G26" i="45" s="1"/>
  <c r="AE24" i="45"/>
  <c r="AE33" i="45" s="1"/>
  <c r="AE41" i="45" s="1"/>
  <c r="AE42" i="45" s="1"/>
  <c r="G25" i="45" s="1"/>
  <c r="AD24" i="45"/>
  <c r="AD33" i="45" s="1"/>
  <c r="AD41" i="45" s="1"/>
  <c r="AD42" i="45" s="1"/>
  <c r="G24" i="45" s="1"/>
  <c r="AC24" i="45"/>
  <c r="AC33" i="45" s="1"/>
  <c r="AC41" i="45" s="1"/>
  <c r="AC42" i="45" s="1"/>
  <c r="G23" i="45" s="1"/>
  <c r="I23" i="45" s="1"/>
  <c r="H23" i="45" s="1"/>
  <c r="AB24" i="45"/>
  <c r="AB33" i="45" s="1"/>
  <c r="AB41" i="45" s="1"/>
  <c r="AB42" i="45" s="1"/>
  <c r="G22" i="45" s="1"/>
  <c r="AA24" i="45"/>
  <c r="AA33" i="45" s="1"/>
  <c r="AA41" i="45" s="1"/>
  <c r="AA42" i="45" s="1"/>
  <c r="G21" i="45" s="1"/>
  <c r="Z24" i="45"/>
  <c r="Z33" i="45" s="1"/>
  <c r="Z41" i="45" s="1"/>
  <c r="Z42" i="45" s="1"/>
  <c r="G20" i="45" s="1"/>
  <c r="Y24" i="45"/>
  <c r="Y33" i="45" s="1"/>
  <c r="Y41" i="45" s="1"/>
  <c r="Y42" i="45" s="1"/>
  <c r="G19" i="45" s="1"/>
  <c r="X24" i="45"/>
  <c r="X33" i="45" s="1"/>
  <c r="X41" i="45" s="1"/>
  <c r="X42" i="45" s="1"/>
  <c r="G18" i="45" s="1"/>
  <c r="W24" i="45"/>
  <c r="W33" i="45" s="1"/>
  <c r="W41" i="45" s="1"/>
  <c r="W42" i="45" s="1"/>
  <c r="G17" i="45" s="1"/>
  <c r="V24" i="45"/>
  <c r="V33" i="45" s="1"/>
  <c r="V41" i="45" s="1"/>
  <c r="V42" i="45" s="1"/>
  <c r="G16" i="45" s="1"/>
  <c r="U24" i="45"/>
  <c r="U33" i="45" s="1"/>
  <c r="U41" i="45" s="1"/>
  <c r="U42" i="45" s="1"/>
  <c r="G15" i="45" s="1"/>
  <c r="I15" i="45" s="1"/>
  <c r="H15" i="45" s="1"/>
  <c r="T24" i="45"/>
  <c r="T33" i="45" s="1"/>
  <c r="T41" i="45" s="1"/>
  <c r="T42" i="45" s="1"/>
  <c r="G14" i="45" s="1"/>
  <c r="S24" i="45"/>
  <c r="S33" i="45" s="1"/>
  <c r="S41" i="45" s="1"/>
  <c r="S42" i="45" s="1"/>
  <c r="G13" i="45" s="1"/>
  <c r="R24" i="45"/>
  <c r="R33" i="45" s="1"/>
  <c r="R41" i="45" s="1"/>
  <c r="R42" i="45" s="1"/>
  <c r="G12" i="45" s="1"/>
  <c r="Q24" i="45"/>
  <c r="Q33" i="45" s="1"/>
  <c r="Q41" i="45" s="1"/>
  <c r="Q42" i="45" s="1"/>
  <c r="G11" i="45" s="1"/>
  <c r="J24" i="45"/>
  <c r="J23" i="45"/>
  <c r="J22" i="45"/>
  <c r="J20" i="45"/>
  <c r="J19" i="45"/>
  <c r="J18" i="45"/>
  <c r="J17" i="45"/>
  <c r="J16" i="45"/>
  <c r="J15" i="45"/>
  <c r="J14" i="45"/>
  <c r="J12" i="45"/>
  <c r="J11" i="45"/>
  <c r="AJ6" i="45"/>
  <c r="AI6" i="45"/>
  <c r="AH6" i="45"/>
  <c r="AG6" i="45"/>
  <c r="AF6" i="45"/>
  <c r="AE6" i="45"/>
  <c r="AD6" i="45"/>
  <c r="AC6" i="45"/>
  <c r="AB6" i="45"/>
  <c r="AA6" i="45"/>
  <c r="Z6" i="45"/>
  <c r="Y6" i="45"/>
  <c r="X6" i="45"/>
  <c r="W6" i="45"/>
  <c r="V6" i="45"/>
  <c r="U6" i="45"/>
  <c r="T6" i="45"/>
  <c r="S6" i="45"/>
  <c r="R6" i="45"/>
  <c r="Q6" i="45"/>
  <c r="AK5" i="45"/>
  <c r="AJ5" i="45"/>
  <c r="AI5" i="45"/>
  <c r="AH5" i="45"/>
  <c r="AG5" i="45"/>
  <c r="AF5" i="45"/>
  <c r="AE5" i="45"/>
  <c r="AD5" i="45"/>
  <c r="AC5" i="45"/>
  <c r="AB5" i="45"/>
  <c r="AA5" i="45"/>
  <c r="Z5" i="45"/>
  <c r="Y5" i="45"/>
  <c r="X5" i="45"/>
  <c r="W5" i="45"/>
  <c r="V5" i="45"/>
  <c r="U5" i="45"/>
  <c r="T5" i="45"/>
  <c r="S5" i="45"/>
  <c r="R5" i="45"/>
  <c r="Q5" i="45"/>
  <c r="T37" i="18" l="1"/>
  <c r="T39" i="18" s="1"/>
  <c r="G12" i="18" s="1"/>
  <c r="U37" i="18"/>
  <c r="U39" i="18" s="1"/>
  <c r="G14" i="18" s="1"/>
  <c r="I11" i="18"/>
  <c r="R37" i="18"/>
  <c r="R39" i="18" s="1"/>
  <c r="S37" i="18"/>
  <c r="S39" i="18" s="1"/>
  <c r="F13" i="18" s="1"/>
  <c r="I13" i="18"/>
  <c r="H15" i="31"/>
  <c r="J17" i="31" s="1"/>
  <c r="I17" i="31" s="1"/>
  <c r="G44" i="31"/>
  <c r="J13" i="31"/>
  <c r="I13" i="31" s="1"/>
  <c r="G46" i="31"/>
  <c r="G48" i="31"/>
  <c r="H21" i="31"/>
  <c r="G34" i="31"/>
  <c r="H23" i="31"/>
  <c r="J23" i="31" s="1"/>
  <c r="I23" i="31" s="1"/>
  <c r="G36" i="31"/>
  <c r="G40" i="31"/>
  <c r="K19" i="31"/>
  <c r="G41" i="29"/>
  <c r="G57" i="29"/>
  <c r="G43" i="29"/>
  <c r="G59" i="29"/>
  <c r="H11" i="29"/>
  <c r="H27" i="29"/>
  <c r="G49" i="29"/>
  <c r="H13" i="29"/>
  <c r="H29" i="29"/>
  <c r="G63" i="29"/>
  <c r="H15" i="29"/>
  <c r="H31" i="29"/>
  <c r="J31" i="29" s="1"/>
  <c r="I31" i="29" s="1"/>
  <c r="G53" i="29"/>
  <c r="G47" i="29"/>
  <c r="H17" i="29"/>
  <c r="H33" i="29"/>
  <c r="G55" i="29"/>
  <c r="G51" i="29"/>
  <c r="I39" i="39"/>
  <c r="H39" i="39" s="1"/>
  <c r="I36" i="39"/>
  <c r="H36" i="39" s="1"/>
  <c r="I16" i="39"/>
  <c r="H16" i="39" s="1"/>
  <c r="I24" i="39"/>
  <c r="H24" i="39" s="1"/>
  <c r="I32" i="39"/>
  <c r="H32" i="39" s="1"/>
  <c r="I40" i="39"/>
  <c r="H40" i="39" s="1"/>
  <c r="I38" i="39"/>
  <c r="H38" i="39" s="1"/>
  <c r="I15" i="39"/>
  <c r="H15" i="39" s="1"/>
  <c r="I17" i="39"/>
  <c r="H17" i="39" s="1"/>
  <c r="I25" i="39"/>
  <c r="H25" i="39" s="1"/>
  <c r="I33" i="39"/>
  <c r="H33" i="39" s="1"/>
  <c r="I41" i="39"/>
  <c r="H41" i="39" s="1"/>
  <c r="I12" i="39"/>
  <c r="H12" i="39" s="1"/>
  <c r="I23" i="39"/>
  <c r="H23" i="39" s="1"/>
  <c r="I18" i="39"/>
  <c r="H18" i="39" s="1"/>
  <c r="I26" i="39"/>
  <c r="H26" i="39" s="1"/>
  <c r="I34" i="39"/>
  <c r="H34" i="39" s="1"/>
  <c r="I42" i="39"/>
  <c r="H42" i="39" s="1"/>
  <c r="I14" i="39"/>
  <c r="H14" i="39" s="1"/>
  <c r="I19" i="39"/>
  <c r="H19" i="39" s="1"/>
  <c r="I27" i="39"/>
  <c r="H27" i="39" s="1"/>
  <c r="I35" i="39"/>
  <c r="H35" i="39" s="1"/>
  <c r="I43" i="39"/>
  <c r="H43" i="39" s="1"/>
  <c r="I20" i="39"/>
  <c r="H20" i="39" s="1"/>
  <c r="I31" i="39"/>
  <c r="H31" i="39" s="1"/>
  <c r="I11" i="39"/>
  <c r="H11" i="39" s="1"/>
  <c r="I22" i="39"/>
  <c r="H22" i="39" s="1"/>
  <c r="I13" i="39"/>
  <c r="H13" i="39" s="1"/>
  <c r="I21" i="39"/>
  <c r="H21" i="39" s="1"/>
  <c r="I29" i="39"/>
  <c r="H29" i="39" s="1"/>
  <c r="I37" i="39"/>
  <c r="H37" i="39" s="1"/>
  <c r="I28" i="39"/>
  <c r="H28" i="39" s="1"/>
  <c r="I33" i="26"/>
  <c r="H33" i="26" s="1"/>
  <c r="I26" i="26"/>
  <c r="H26" i="26" s="1"/>
  <c r="I38" i="26"/>
  <c r="H38" i="26" s="1"/>
  <c r="I11" i="26"/>
  <c r="H11" i="26" s="1"/>
  <c r="I19" i="26"/>
  <c r="H19" i="26" s="1"/>
  <c r="I27" i="26"/>
  <c r="H27" i="26" s="1"/>
  <c r="I35" i="26"/>
  <c r="H35" i="26" s="1"/>
  <c r="I43" i="26"/>
  <c r="H43" i="26" s="1"/>
  <c r="I12" i="26"/>
  <c r="H12" i="26" s="1"/>
  <c r="I20" i="26"/>
  <c r="H20" i="26" s="1"/>
  <c r="I28" i="26"/>
  <c r="H28" i="26" s="1"/>
  <c r="I36" i="26"/>
  <c r="H36" i="26" s="1"/>
  <c r="I44" i="26"/>
  <c r="H44" i="26" s="1"/>
  <c r="I25" i="26"/>
  <c r="H25" i="26" s="1"/>
  <c r="I30" i="26"/>
  <c r="H30" i="26" s="1"/>
  <c r="I34" i="26"/>
  <c r="H34" i="26" s="1"/>
  <c r="I13" i="26"/>
  <c r="H13" i="26" s="1"/>
  <c r="I29" i="26"/>
  <c r="H29" i="26" s="1"/>
  <c r="I15" i="26"/>
  <c r="H15" i="26" s="1"/>
  <c r="I23" i="26"/>
  <c r="H23" i="26" s="1"/>
  <c r="I31" i="26"/>
  <c r="H31" i="26" s="1"/>
  <c r="I39" i="26"/>
  <c r="H39" i="26" s="1"/>
  <c r="I14" i="26"/>
  <c r="H14" i="26" s="1"/>
  <c r="I41" i="26"/>
  <c r="H41" i="26" s="1"/>
  <c r="I18" i="26"/>
  <c r="H18" i="26" s="1"/>
  <c r="I42" i="26"/>
  <c r="H42" i="26" s="1"/>
  <c r="I21" i="26"/>
  <c r="H21" i="26" s="1"/>
  <c r="I37" i="26"/>
  <c r="H37" i="26" s="1"/>
  <c r="I16" i="26"/>
  <c r="H16" i="26" s="1"/>
  <c r="I24" i="26"/>
  <c r="H24" i="26" s="1"/>
  <c r="I32" i="26"/>
  <c r="H32" i="26" s="1"/>
  <c r="I40" i="26"/>
  <c r="H40" i="26" s="1"/>
  <c r="I22" i="26"/>
  <c r="H22" i="26" s="1"/>
  <c r="I28" i="36"/>
  <c r="H28" i="36" s="1"/>
  <c r="I44" i="36"/>
  <c r="H44" i="36" s="1"/>
  <c r="I19" i="36"/>
  <c r="H19" i="36" s="1"/>
  <c r="I23" i="36"/>
  <c r="H23" i="36" s="1"/>
  <c r="I32" i="36"/>
  <c r="H32" i="36" s="1"/>
  <c r="I25" i="36"/>
  <c r="H25" i="36" s="1"/>
  <c r="I42" i="36"/>
  <c r="H42" i="36" s="1"/>
  <c r="J16" i="36"/>
  <c r="J24" i="36"/>
  <c r="S38" i="36"/>
  <c r="S46" i="36" s="1"/>
  <c r="S47" i="36" s="1"/>
  <c r="G13" i="36" s="1"/>
  <c r="I35" i="36" s="1"/>
  <c r="H35" i="36" s="1"/>
  <c r="AA38" i="36"/>
  <c r="AA46" i="36" s="1"/>
  <c r="AA47" i="36" s="1"/>
  <c r="G21" i="36" s="1"/>
  <c r="AI38" i="36"/>
  <c r="AI46" i="36" s="1"/>
  <c r="AI47" i="36" s="1"/>
  <c r="G29" i="36" s="1"/>
  <c r="I29" i="36" s="1"/>
  <c r="H29" i="36" s="1"/>
  <c r="AQ38" i="36"/>
  <c r="AQ46" i="36" s="1"/>
  <c r="AQ47" i="36" s="1"/>
  <c r="G37" i="36" s="1"/>
  <c r="I37" i="36" s="1"/>
  <c r="H37" i="36" s="1"/>
  <c r="J40" i="36"/>
  <c r="J32" i="36"/>
  <c r="I23" i="68"/>
  <c r="H23" i="68" s="1"/>
  <c r="I19" i="68"/>
  <c r="H19" i="68" s="1"/>
  <c r="I28" i="68"/>
  <c r="H28" i="68" s="1"/>
  <c r="I11" i="68"/>
  <c r="H11" i="68" s="1"/>
  <c r="I27" i="68"/>
  <c r="H27" i="68" s="1"/>
  <c r="I29" i="68"/>
  <c r="H29" i="68" s="1"/>
  <c r="X33" i="68"/>
  <c r="X41" i="68" s="1"/>
  <c r="X42" i="68" s="1"/>
  <c r="G18" i="68" s="1"/>
  <c r="I18" i="68" s="1"/>
  <c r="H18" i="68" s="1"/>
  <c r="I25" i="45"/>
  <c r="H25" i="45" s="1"/>
  <c r="I26" i="45"/>
  <c r="H26" i="45" s="1"/>
  <c r="I24" i="45"/>
  <c r="H24" i="45" s="1"/>
  <c r="I18" i="45"/>
  <c r="H18" i="45" s="1"/>
  <c r="I11" i="45"/>
  <c r="H11" i="45" s="1"/>
  <c r="I19" i="45"/>
  <c r="H19" i="45" s="1"/>
  <c r="I27" i="45"/>
  <c r="H27" i="45" s="1"/>
  <c r="I16" i="45"/>
  <c r="H16" i="45" s="1"/>
  <c r="I12" i="45"/>
  <c r="H12" i="45" s="1"/>
  <c r="I20" i="45"/>
  <c r="H20" i="45" s="1"/>
  <c r="I28" i="45"/>
  <c r="H28" i="45" s="1"/>
  <c r="I17" i="45"/>
  <c r="H17" i="45" s="1"/>
  <c r="I13" i="45"/>
  <c r="H13" i="45" s="1"/>
  <c r="I21" i="45"/>
  <c r="H21" i="45" s="1"/>
  <c r="I29" i="45"/>
  <c r="H29" i="45" s="1"/>
  <c r="I14" i="45"/>
  <c r="H14" i="45" s="1"/>
  <c r="I22" i="45"/>
  <c r="H22" i="45" s="1"/>
  <c r="I30" i="45"/>
  <c r="H30" i="45" s="1"/>
  <c r="H13" i="18" l="1"/>
  <c r="F11" i="18"/>
  <c r="H11" i="18" s="1"/>
  <c r="J15" i="31"/>
  <c r="I15" i="31" s="1"/>
  <c r="J11" i="31"/>
  <c r="I11" i="31" s="1"/>
  <c r="J21" i="31"/>
  <c r="I21" i="31" s="1"/>
  <c r="J19" i="31"/>
  <c r="I19" i="31" s="1"/>
  <c r="J25" i="31"/>
  <c r="I25" i="31" s="1"/>
  <c r="J11" i="29"/>
  <c r="I11" i="29" s="1"/>
  <c r="J15" i="29"/>
  <c r="I15" i="29" s="1"/>
  <c r="J23" i="29"/>
  <c r="I23" i="29" s="1"/>
  <c r="J33" i="29"/>
  <c r="I33" i="29" s="1"/>
  <c r="J13" i="29"/>
  <c r="I13" i="29" s="1"/>
  <c r="J21" i="29"/>
  <c r="I21" i="29" s="1"/>
  <c r="J29" i="29"/>
  <c r="I29" i="29" s="1"/>
  <c r="J17" i="29"/>
  <c r="I17" i="29" s="1"/>
  <c r="J25" i="29"/>
  <c r="I25" i="29" s="1"/>
  <c r="J27" i="29"/>
  <c r="I27" i="29" s="1"/>
  <c r="J19" i="29"/>
  <c r="I19" i="29" s="1"/>
  <c r="I40" i="36"/>
  <c r="H40" i="36" s="1"/>
  <c r="I15" i="36"/>
  <c r="H15" i="36" s="1"/>
  <c r="I36" i="36"/>
  <c r="H36" i="36" s="1"/>
  <c r="I17" i="36"/>
  <c r="H17" i="36" s="1"/>
  <c r="I16" i="36"/>
  <c r="H16" i="36" s="1"/>
  <c r="I38" i="36"/>
  <c r="H38" i="36" s="1"/>
  <c r="I20" i="36"/>
  <c r="H20" i="36" s="1"/>
  <c r="I24" i="36"/>
  <c r="H24" i="36" s="1"/>
  <c r="I26" i="36"/>
  <c r="H26" i="36" s="1"/>
  <c r="I30" i="36"/>
  <c r="H30" i="36" s="1"/>
  <c r="I12" i="36"/>
  <c r="H12" i="36" s="1"/>
  <c r="I34" i="36"/>
  <c r="H34" i="36" s="1"/>
  <c r="I18" i="36"/>
  <c r="H18" i="36" s="1"/>
  <c r="I22" i="36"/>
  <c r="H22" i="36" s="1"/>
  <c r="I43" i="36"/>
  <c r="H43" i="36" s="1"/>
  <c r="I21" i="36"/>
  <c r="H21" i="36" s="1"/>
  <c r="I41" i="36"/>
  <c r="H41" i="36" s="1"/>
  <c r="I39" i="36"/>
  <c r="H39" i="36" s="1"/>
  <c r="I14" i="36"/>
  <c r="H14" i="36" s="1"/>
  <c r="I13" i="36"/>
  <c r="H13" i="36" s="1"/>
  <c r="I33" i="36"/>
  <c r="H33" i="36" s="1"/>
  <c r="I31" i="36"/>
  <c r="H31" i="36" s="1"/>
  <c r="I11" i="36"/>
  <c r="H11" i="36" s="1"/>
  <c r="I27" i="36"/>
  <c r="H27" i="36" s="1"/>
  <c r="I12" i="68"/>
  <c r="H12" i="68" s="1"/>
  <c r="I25" i="68"/>
  <c r="H25" i="68" s="1"/>
  <c r="I16" i="68"/>
  <c r="H16" i="68" s="1"/>
  <c r="I15" i="68"/>
  <c r="H15" i="68" s="1"/>
  <c r="I22" i="68"/>
  <c r="H22" i="68" s="1"/>
  <c r="I30" i="68"/>
  <c r="H30" i="68" s="1"/>
  <c r="I13" i="68"/>
  <c r="H13" i="68" s="1"/>
  <c r="I14" i="68"/>
  <c r="H14" i="68" s="1"/>
  <c r="I17" i="68"/>
  <c r="H17" i="68" s="1"/>
  <c r="I26" i="68"/>
  <c r="H26" i="68" s="1"/>
  <c r="I21" i="68"/>
  <c r="H21" i="68" s="1"/>
  <c r="K11" i="18" l="1"/>
  <c r="J11" i="18" s="1"/>
  <c r="K13" i="18"/>
  <c r="J13" i="18" s="1"/>
  <c r="S17" i="34" l="1"/>
  <c r="R17" i="34"/>
  <c r="Q17" i="34"/>
  <c r="P17" i="34"/>
  <c r="O32" i="34"/>
  <c r="S32" i="34"/>
  <c r="R32" i="34"/>
  <c r="Q32" i="34"/>
  <c r="P32" i="34"/>
  <c r="AP43" i="32"/>
  <c r="AH5" i="42"/>
  <c r="T19" i="42"/>
  <c r="BX23" i="40"/>
  <c r="AK23" i="40"/>
  <c r="BL23" i="40"/>
  <c r="Q31" i="41" l="1"/>
  <c r="R31" i="41"/>
  <c r="S31" i="41"/>
  <c r="T31" i="41"/>
  <c r="U31" i="41"/>
  <c r="V31" i="41"/>
  <c r="W31" i="41"/>
  <c r="X31" i="41"/>
  <c r="Y31" i="41"/>
  <c r="Z31" i="41"/>
  <c r="AA31" i="41"/>
  <c r="AB31" i="41"/>
  <c r="AC31" i="41"/>
  <c r="AD31" i="41"/>
  <c r="AE31" i="41"/>
  <c r="AF31" i="41"/>
  <c r="AG31" i="41"/>
  <c r="AH31" i="41"/>
  <c r="AI31" i="41"/>
  <c r="AJ31" i="41"/>
  <c r="AK31" i="41"/>
  <c r="AL31" i="41"/>
  <c r="AM31" i="41"/>
  <c r="AN31" i="41"/>
  <c r="AO31" i="41"/>
  <c r="AP31" i="41"/>
  <c r="Q23" i="41"/>
  <c r="R23" i="41"/>
  <c r="S23" i="41"/>
  <c r="T23" i="41"/>
  <c r="U23" i="41"/>
  <c r="V23" i="41"/>
  <c r="W23" i="41"/>
  <c r="X23" i="41"/>
  <c r="Y23" i="41"/>
  <c r="Z23" i="41"/>
  <c r="AA23" i="41"/>
  <c r="AB23" i="41"/>
  <c r="AC23" i="41"/>
  <c r="AD23" i="41"/>
  <c r="AE23" i="41"/>
  <c r="AF23" i="41"/>
  <c r="AG23" i="41"/>
  <c r="AI23" i="41"/>
  <c r="AJ23" i="41"/>
  <c r="AK23" i="41"/>
  <c r="AL23" i="41"/>
  <c r="AM23" i="41"/>
  <c r="AN23" i="41"/>
  <c r="AO23" i="41"/>
  <c r="AP23" i="41"/>
  <c r="Q38" i="41"/>
  <c r="R38" i="41"/>
  <c r="S38" i="41"/>
  <c r="T38" i="41"/>
  <c r="U38" i="41"/>
  <c r="V38" i="41"/>
  <c r="W38" i="41"/>
  <c r="X38" i="41"/>
  <c r="Y38" i="41"/>
  <c r="Z38" i="41"/>
  <c r="AA38" i="41"/>
  <c r="AB38" i="41"/>
  <c r="AC38" i="41"/>
  <c r="AD38" i="41"/>
  <c r="AE38" i="41"/>
  <c r="AF38" i="41"/>
  <c r="AG38" i="41"/>
  <c r="AH38" i="41"/>
  <c r="AI38" i="41"/>
  <c r="AJ38" i="41"/>
  <c r="AK38" i="41"/>
  <c r="AL38" i="41"/>
  <c r="AM38" i="41"/>
  <c r="AN38" i="41"/>
  <c r="AO38" i="41"/>
  <c r="AP38" i="41"/>
  <c r="P38" i="41"/>
  <c r="Q34" i="42"/>
  <c r="R34" i="42"/>
  <c r="S34" i="42"/>
  <c r="T34" i="42"/>
  <c r="U34" i="42"/>
  <c r="V34" i="42"/>
  <c r="W34" i="42"/>
  <c r="X34" i="42"/>
  <c r="Y34" i="42"/>
  <c r="Z34" i="42"/>
  <c r="AA34" i="42"/>
  <c r="AB34" i="42"/>
  <c r="AC34" i="42"/>
  <c r="AD34" i="42"/>
  <c r="AE34" i="42"/>
  <c r="AF34" i="42"/>
  <c r="AG34" i="42"/>
  <c r="AH34" i="42"/>
  <c r="AI34" i="42"/>
  <c r="AJ34" i="42"/>
  <c r="AK34" i="42"/>
  <c r="AL34" i="42"/>
  <c r="AM34" i="42"/>
  <c r="AN34" i="42"/>
  <c r="AO34" i="42"/>
  <c r="AP34" i="42"/>
  <c r="AQ34" i="42"/>
  <c r="P34" i="42"/>
  <c r="BC38" i="40"/>
  <c r="BD38" i="40"/>
  <c r="BE38" i="40"/>
  <c r="BF38" i="40"/>
  <c r="BG38" i="40"/>
  <c r="BH38" i="40"/>
  <c r="BI38" i="40"/>
  <c r="BJ38" i="40"/>
  <c r="BK38" i="40"/>
  <c r="BL38" i="40"/>
  <c r="BM38" i="40"/>
  <c r="BN38" i="40"/>
  <c r="BO38" i="40"/>
  <c r="BP38" i="40"/>
  <c r="BQ38" i="40"/>
  <c r="BR38" i="40"/>
  <c r="BS38" i="40"/>
  <c r="BT38" i="40"/>
  <c r="BU38" i="40"/>
  <c r="BV38" i="40"/>
  <c r="BW38" i="40"/>
  <c r="BX38" i="40"/>
  <c r="BY38" i="40"/>
  <c r="BB38" i="40"/>
  <c r="AA38" i="40"/>
  <c r="AB38" i="40"/>
  <c r="AC38" i="40"/>
  <c r="AD38" i="40"/>
  <c r="AE38" i="40"/>
  <c r="AF38" i="40"/>
  <c r="AG38" i="40"/>
  <c r="AH38" i="40"/>
  <c r="AI38" i="40"/>
  <c r="AJ38" i="40"/>
  <c r="AK38" i="40"/>
  <c r="AL38" i="40"/>
  <c r="AM38" i="40"/>
  <c r="AN38" i="40"/>
  <c r="AO38" i="40"/>
  <c r="AP38" i="40"/>
  <c r="AQ38" i="40"/>
  <c r="AR38" i="40"/>
  <c r="AS38" i="40"/>
  <c r="AT38" i="40"/>
  <c r="AU38" i="40"/>
  <c r="AV38" i="40"/>
  <c r="AW38" i="40"/>
  <c r="Z38" i="40"/>
  <c r="AZ26" i="32"/>
  <c r="AY26" i="32"/>
  <c r="AX26" i="32"/>
  <c r="AW26" i="32"/>
  <c r="AV26" i="32"/>
  <c r="AU26" i="32"/>
  <c r="AZ21" i="32"/>
  <c r="AY21" i="32"/>
  <c r="AX21" i="32"/>
  <c r="AW21" i="32"/>
  <c r="AV21" i="32"/>
  <c r="AU21" i="32"/>
  <c r="AU28" i="32" l="1"/>
  <c r="H11" i="32" s="1"/>
  <c r="AV28" i="32"/>
  <c r="H15" i="32" s="1"/>
  <c r="AW28" i="32"/>
  <c r="H19" i="32" s="1"/>
  <c r="AY28" i="32"/>
  <c r="H27" i="32" s="1"/>
  <c r="AX28" i="32"/>
  <c r="H23" i="32" s="1"/>
  <c r="AZ28" i="32"/>
  <c r="H31" i="32" s="1"/>
  <c r="BX6" i="40" l="1"/>
  <c r="BW6" i="40"/>
  <c r="BV6" i="40"/>
  <c r="BU6" i="40"/>
  <c r="BT6" i="40"/>
  <c r="BS6" i="40"/>
  <c r="BR6" i="40"/>
  <c r="BO6" i="40"/>
  <c r="BN6" i="40"/>
  <c r="BQ6" i="40"/>
  <c r="BP6" i="40"/>
  <c r="BM6" i="40"/>
  <c r="BL6" i="40"/>
  <c r="BK6" i="40"/>
  <c r="BJ6" i="40"/>
  <c r="BI6" i="40"/>
  <c r="BH6" i="40"/>
  <c r="BG6" i="40"/>
  <c r="BF6" i="40"/>
  <c r="BE6" i="40"/>
  <c r="BD6" i="40"/>
  <c r="BC6" i="40"/>
  <c r="BB6" i="40"/>
  <c r="AV6" i="40"/>
  <c r="AU6" i="40"/>
  <c r="AT6" i="40"/>
  <c r="AS6" i="40"/>
  <c r="AR6" i="40"/>
  <c r="AQ6" i="40"/>
  <c r="AP6" i="40"/>
  <c r="AO6" i="40"/>
  <c r="AN6" i="40"/>
  <c r="AM6" i="40"/>
  <c r="AL6" i="40"/>
  <c r="AK6" i="40"/>
  <c r="AJ6" i="40"/>
  <c r="AI6" i="40"/>
  <c r="AH6" i="40"/>
  <c r="AG6" i="40"/>
  <c r="AF6" i="40"/>
  <c r="AE6" i="40"/>
  <c r="AD6" i="40"/>
  <c r="AC6" i="40"/>
  <c r="AB6" i="40"/>
  <c r="AA6" i="40"/>
  <c r="Z6" i="40"/>
  <c r="AN6" i="42"/>
  <c r="AM6" i="42"/>
  <c r="AL6" i="42"/>
  <c r="AK6" i="42"/>
  <c r="AJ6" i="42"/>
  <c r="AI6" i="42"/>
  <c r="AH6" i="42"/>
  <c r="AG6" i="42"/>
  <c r="AF6" i="42"/>
  <c r="AE6" i="42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AP6" i="41"/>
  <c r="AO6" i="41"/>
  <c r="AN6" i="41"/>
  <c r="AM6" i="41"/>
  <c r="AL6" i="41"/>
  <c r="AK6" i="41"/>
  <c r="AJ6" i="41"/>
  <c r="AI6" i="41"/>
  <c r="AH6" i="41"/>
  <c r="AG6" i="41"/>
  <c r="AF6" i="41"/>
  <c r="AE6" i="41"/>
  <c r="AD6" i="41"/>
  <c r="AC6" i="41"/>
  <c r="AB6" i="41"/>
  <c r="AA6" i="41"/>
  <c r="Z6" i="41"/>
  <c r="Y6" i="41"/>
  <c r="X6" i="41"/>
  <c r="W6" i="41"/>
  <c r="V6" i="41"/>
  <c r="U6" i="41"/>
  <c r="T6" i="41"/>
  <c r="S6" i="41"/>
  <c r="R6" i="41"/>
  <c r="Q6" i="41"/>
  <c r="P6" i="41"/>
  <c r="O6" i="35"/>
  <c r="N6" i="35"/>
  <c r="M6" i="35"/>
  <c r="S6" i="34"/>
  <c r="R6" i="34"/>
  <c r="Q6" i="34"/>
  <c r="P6" i="34"/>
  <c r="O6" i="34"/>
  <c r="AP32" i="32"/>
  <c r="AO32" i="32"/>
  <c r="AN32" i="32"/>
  <c r="AM32" i="32"/>
  <c r="AL32" i="32"/>
  <c r="AK32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AM6" i="32"/>
  <c r="AZ6" i="32" s="1"/>
  <c r="AI6" i="32"/>
  <c r="AY6" i="32" s="1"/>
  <c r="AE6" i="32"/>
  <c r="AX6" i="32" s="1"/>
  <c r="AA6" i="32"/>
  <c r="AW6" i="32" s="1"/>
  <c r="W6" i="32"/>
  <c r="AV6" i="32" s="1"/>
  <c r="S6" i="32"/>
  <c r="AU6" i="32" s="1"/>
  <c r="W6" i="33"/>
  <c r="AI6" i="33" s="1"/>
  <c r="S6" i="33"/>
  <c r="AE6" i="33" s="1"/>
  <c r="Z32" i="33"/>
  <c r="Y32" i="33"/>
  <c r="X32" i="33"/>
  <c r="W32" i="33"/>
  <c r="V32" i="33"/>
  <c r="U32" i="33"/>
  <c r="T32" i="33"/>
  <c r="S32" i="33"/>
  <c r="A4" i="71"/>
  <c r="A5" i="71" s="1"/>
  <c r="A6" i="71" s="1"/>
  <c r="A7" i="71" s="1"/>
  <c r="A8" i="71" s="1"/>
  <c r="A9" i="71" s="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2" i="70"/>
  <c r="A3" i="70" s="1"/>
  <c r="A4" i="70" s="1"/>
  <c r="A5" i="70" s="1"/>
  <c r="A6" i="70" s="1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B5" i="41" l="1"/>
  <c r="AA5" i="41"/>
  <c r="I22" i="41"/>
  <c r="AP5" i="41"/>
  <c r="AO5" i="41"/>
  <c r="AN5" i="41"/>
  <c r="AM5" i="41"/>
  <c r="I36" i="41"/>
  <c r="I35" i="41"/>
  <c r="I34" i="41"/>
  <c r="AN33" i="41"/>
  <c r="AQ27" i="42"/>
  <c r="AP27" i="42"/>
  <c r="AO27" i="42"/>
  <c r="AN27" i="42"/>
  <c r="AM27" i="42"/>
  <c r="AL27" i="42"/>
  <c r="I34" i="42" s="1"/>
  <c r="AK27" i="42"/>
  <c r="I32" i="42" s="1"/>
  <c r="AJ27" i="42"/>
  <c r="I31" i="42" s="1"/>
  <c r="AI27" i="42"/>
  <c r="I30" i="42" s="1"/>
  <c r="AH27" i="42"/>
  <c r="I29" i="42" s="1"/>
  <c r="AG27" i="42"/>
  <c r="I28" i="42" s="1"/>
  <c r="AF27" i="42"/>
  <c r="I27" i="42" s="1"/>
  <c r="AE27" i="42"/>
  <c r="I26" i="42" s="1"/>
  <c r="AD27" i="42"/>
  <c r="I25" i="42" s="1"/>
  <c r="AC27" i="42"/>
  <c r="I24" i="42" s="1"/>
  <c r="AB27" i="42"/>
  <c r="I23" i="42" s="1"/>
  <c r="AA27" i="42"/>
  <c r="I22" i="42" s="1"/>
  <c r="Z27" i="42"/>
  <c r="I21" i="42" s="1"/>
  <c r="Y27" i="42"/>
  <c r="I20" i="42" s="1"/>
  <c r="X27" i="42"/>
  <c r="I19" i="42" s="1"/>
  <c r="W27" i="42"/>
  <c r="I18" i="42" s="1"/>
  <c r="V27" i="42"/>
  <c r="I17" i="42" s="1"/>
  <c r="U27" i="42"/>
  <c r="I16" i="42" s="1"/>
  <c r="T27" i="42"/>
  <c r="I15" i="42" s="1"/>
  <c r="S27" i="42"/>
  <c r="I14" i="42" s="1"/>
  <c r="R27" i="42"/>
  <c r="I13" i="42" s="1"/>
  <c r="Q27" i="42"/>
  <c r="I12" i="42" s="1"/>
  <c r="P27" i="42"/>
  <c r="I11" i="42" s="1"/>
  <c r="AQ19" i="42"/>
  <c r="AP19" i="42"/>
  <c r="AO19" i="42"/>
  <c r="AO29" i="42" s="1"/>
  <c r="AN19" i="42"/>
  <c r="AM19" i="42"/>
  <c r="AL19" i="42"/>
  <c r="AK19" i="42"/>
  <c r="AJ19" i="42"/>
  <c r="AI19" i="42"/>
  <c r="AI29" i="42" s="1"/>
  <c r="AH19" i="42"/>
  <c r="AG19" i="42"/>
  <c r="AG29" i="42" s="1"/>
  <c r="AF19" i="42"/>
  <c r="AE19" i="42"/>
  <c r="AD19" i="42"/>
  <c r="AC19" i="42"/>
  <c r="AB19" i="42"/>
  <c r="AA19" i="42"/>
  <c r="Z19" i="42"/>
  <c r="Y19" i="42"/>
  <c r="X19" i="42"/>
  <c r="W19" i="42"/>
  <c r="V19" i="42"/>
  <c r="U19" i="42"/>
  <c r="S19" i="42"/>
  <c r="R19" i="42"/>
  <c r="Q19" i="42"/>
  <c r="P19" i="42"/>
  <c r="AN5" i="42"/>
  <c r="AM5" i="42"/>
  <c r="AL5" i="42"/>
  <c r="AK5" i="42"/>
  <c r="AJ5" i="42"/>
  <c r="AI5" i="42"/>
  <c r="AG5" i="42"/>
  <c r="AF5" i="42"/>
  <c r="AE5" i="42"/>
  <c r="AD5" i="42"/>
  <c r="AC5" i="42"/>
  <c r="AB5" i="42"/>
  <c r="AA5" i="42"/>
  <c r="Z5" i="42"/>
  <c r="Y5" i="42"/>
  <c r="X5" i="42"/>
  <c r="W5" i="42"/>
  <c r="V5" i="42"/>
  <c r="U5" i="42"/>
  <c r="T5" i="42"/>
  <c r="S5" i="42"/>
  <c r="R5" i="42"/>
  <c r="Q5" i="42"/>
  <c r="P5" i="42"/>
  <c r="BX5" i="40"/>
  <c r="BW5" i="40"/>
  <c r="BV5" i="40"/>
  <c r="BU5" i="40"/>
  <c r="BT5" i="40"/>
  <c r="BS5" i="40"/>
  <c r="BR5" i="40"/>
  <c r="BQ5" i="40"/>
  <c r="BP5" i="40"/>
  <c r="BO5" i="40"/>
  <c r="BN5" i="40"/>
  <c r="BM5" i="40"/>
  <c r="BY31" i="40"/>
  <c r="BX31" i="40"/>
  <c r="P56" i="40" s="1"/>
  <c r="BW31" i="40"/>
  <c r="P54" i="40" s="1"/>
  <c r="BV31" i="40"/>
  <c r="P52" i="40" s="1"/>
  <c r="BU31" i="40"/>
  <c r="P50" i="40" s="1"/>
  <c r="BT31" i="40"/>
  <c r="P48" i="40" s="1"/>
  <c r="BS31" i="40"/>
  <c r="P46" i="40" s="1"/>
  <c r="BR31" i="40"/>
  <c r="P44" i="40" s="1"/>
  <c r="BQ31" i="40"/>
  <c r="P42" i="40" s="1"/>
  <c r="BP31" i="40"/>
  <c r="P40" i="40" s="1"/>
  <c r="BO31" i="40"/>
  <c r="P38" i="40" s="1"/>
  <c r="BN31" i="40"/>
  <c r="P36" i="40" s="1"/>
  <c r="BM31" i="40"/>
  <c r="P34" i="40" s="1"/>
  <c r="BY23" i="40"/>
  <c r="BW23" i="40"/>
  <c r="BV23" i="40"/>
  <c r="BU23" i="40"/>
  <c r="BT23" i="40"/>
  <c r="BS23" i="40"/>
  <c r="BR23" i="40"/>
  <c r="BQ23" i="40"/>
  <c r="BP23" i="40"/>
  <c r="BO23" i="40"/>
  <c r="BN23" i="40"/>
  <c r="BM23" i="40"/>
  <c r="AV5" i="40"/>
  <c r="AW31" i="40"/>
  <c r="AV31" i="40"/>
  <c r="M55" i="40" s="1"/>
  <c r="AW23" i="40"/>
  <c r="AV23" i="40"/>
  <c r="AU5" i="40"/>
  <c r="AT5" i="40"/>
  <c r="AS5" i="40"/>
  <c r="AR5" i="40"/>
  <c r="AQ5" i="40"/>
  <c r="AP5" i="40"/>
  <c r="AO5" i="40"/>
  <c r="AN5" i="40"/>
  <c r="AM5" i="40"/>
  <c r="AL5" i="40"/>
  <c r="AK5" i="40"/>
  <c r="AU31" i="40"/>
  <c r="M53" i="40" s="1"/>
  <c r="AT31" i="40"/>
  <c r="AS31" i="40"/>
  <c r="M49" i="40" s="1"/>
  <c r="AR31" i="40"/>
  <c r="AQ31" i="40"/>
  <c r="M45" i="40" s="1"/>
  <c r="AP31" i="40"/>
  <c r="M43" i="40" s="1"/>
  <c r="AO31" i="40"/>
  <c r="M41" i="40" s="1"/>
  <c r="AN31" i="40"/>
  <c r="M39" i="40" s="1"/>
  <c r="AM31" i="40"/>
  <c r="M37" i="40" s="1"/>
  <c r="AL31" i="40"/>
  <c r="M35" i="40" s="1"/>
  <c r="AK31" i="40"/>
  <c r="M33" i="40" s="1"/>
  <c r="AU23" i="40"/>
  <c r="AT23" i="40"/>
  <c r="AS23" i="40"/>
  <c r="AR23" i="40"/>
  <c r="AQ23" i="40"/>
  <c r="AP23" i="40"/>
  <c r="AO23" i="40"/>
  <c r="AN23" i="40"/>
  <c r="AM23" i="40"/>
  <c r="AL23" i="40"/>
  <c r="L117" i="69"/>
  <c r="L89" i="69"/>
  <c r="L129" i="69"/>
  <c r="L29" i="69"/>
  <c r="L41" i="69"/>
  <c r="L21" i="69"/>
  <c r="L49" i="69"/>
  <c r="L17" i="69"/>
  <c r="L53" i="69"/>
  <c r="L97" i="69"/>
  <c r="L137" i="69"/>
  <c r="G53" i="69" l="1"/>
  <c r="AL29" i="42"/>
  <c r="AL35" i="42" s="1"/>
  <c r="AL37" i="42" s="1"/>
  <c r="F34" i="42" s="1"/>
  <c r="AJ29" i="42"/>
  <c r="AJ35" i="42" s="1"/>
  <c r="AJ37" i="42" s="1"/>
  <c r="F31" i="42" s="1"/>
  <c r="AF29" i="42"/>
  <c r="AF35" i="42" s="1"/>
  <c r="AF37" i="42" s="1"/>
  <c r="F27" i="42" s="1"/>
  <c r="T29" i="42"/>
  <c r="T35" i="42" s="1"/>
  <c r="T37" i="42" s="1"/>
  <c r="F15" i="42" s="1"/>
  <c r="AA29" i="42"/>
  <c r="AA35" i="42" s="1"/>
  <c r="AA37" i="42" s="1"/>
  <c r="F22" i="42" s="1"/>
  <c r="AD29" i="42"/>
  <c r="AD35" i="42" s="1"/>
  <c r="AD37" i="42" s="1"/>
  <c r="F25" i="42" s="1"/>
  <c r="AC29" i="42"/>
  <c r="AC35" i="42" s="1"/>
  <c r="AC37" i="42" s="1"/>
  <c r="F24" i="42" s="1"/>
  <c r="X29" i="42"/>
  <c r="X35" i="42" s="1"/>
  <c r="X37" i="42" s="1"/>
  <c r="F19" i="42" s="1"/>
  <c r="U29" i="42"/>
  <c r="U35" i="42" s="1"/>
  <c r="U37" i="42" s="1"/>
  <c r="F16" i="42" s="1"/>
  <c r="Q29" i="42"/>
  <c r="Q35" i="42" s="1"/>
  <c r="Q37" i="42" s="1"/>
  <c r="F12" i="42" s="1"/>
  <c r="BS33" i="40"/>
  <c r="BS39" i="40" s="1"/>
  <c r="BS41" i="40" s="1"/>
  <c r="G46" i="40" s="1"/>
  <c r="AG35" i="42"/>
  <c r="AG37" i="42" s="1"/>
  <c r="F28" i="42" s="1"/>
  <c r="V29" i="42"/>
  <c r="AI35" i="42"/>
  <c r="AI37" i="42" s="1"/>
  <c r="F30" i="42" s="1"/>
  <c r="I33" i="42"/>
  <c r="Y29" i="42"/>
  <c r="AK29" i="42"/>
  <c r="P29" i="42"/>
  <c r="AB29" i="42"/>
  <c r="AN29" i="42"/>
  <c r="AO37" i="42"/>
  <c r="AO35" i="42"/>
  <c r="S29" i="42"/>
  <c r="AQ29" i="42"/>
  <c r="AN39" i="41"/>
  <c r="AN41" i="41" s="1"/>
  <c r="F35" i="41" s="1"/>
  <c r="W29" i="42"/>
  <c r="AE29" i="42"/>
  <c r="AM29" i="42"/>
  <c r="S47" i="40"/>
  <c r="AA33" i="41"/>
  <c r="R29" i="42"/>
  <c r="Z29" i="42"/>
  <c r="AH29" i="42"/>
  <c r="AP29" i="42"/>
  <c r="AP33" i="41"/>
  <c r="G41" i="69"/>
  <c r="G97" i="69"/>
  <c r="G89" i="69"/>
  <c r="AM33" i="41"/>
  <c r="AO33" i="41"/>
  <c r="BU33" i="40"/>
  <c r="S49" i="40"/>
  <c r="S51" i="40"/>
  <c r="M47" i="40"/>
  <c r="M51" i="40"/>
  <c r="S45" i="40"/>
  <c r="BP33" i="40"/>
  <c r="BO33" i="40"/>
  <c r="S35" i="40"/>
  <c r="S53" i="40"/>
  <c r="S33" i="40"/>
  <c r="S55" i="40"/>
  <c r="AW33" i="40"/>
  <c r="AK33" i="40"/>
  <c r="S37" i="40"/>
  <c r="S39" i="40"/>
  <c r="S41" i="40"/>
  <c r="S43" i="40"/>
  <c r="AO33" i="40"/>
  <c r="BM33" i="40"/>
  <c r="BY33" i="40"/>
  <c r="BN33" i="40"/>
  <c r="BR33" i="40"/>
  <c r="AL33" i="40"/>
  <c r="BV33" i="40"/>
  <c r="BT33" i="40"/>
  <c r="BW33" i="40"/>
  <c r="BX33" i="40"/>
  <c r="AP33" i="40"/>
  <c r="AS33" i="40"/>
  <c r="BQ33" i="40"/>
  <c r="AR33" i="40"/>
  <c r="AM33" i="40"/>
  <c r="AV33" i="40"/>
  <c r="AT33" i="40"/>
  <c r="AU33" i="40"/>
  <c r="AN33" i="40"/>
  <c r="AQ33" i="40"/>
  <c r="G49" i="69"/>
  <c r="G137" i="69"/>
  <c r="L69" i="69"/>
  <c r="L128" i="69"/>
  <c r="L72" i="69"/>
  <c r="L28" i="69"/>
  <c r="L124" i="69"/>
  <c r="L120" i="69"/>
  <c r="L92" i="69"/>
  <c r="L132" i="69"/>
  <c r="L40" i="69"/>
  <c r="L102" i="69"/>
  <c r="L74" i="69"/>
  <c r="L118" i="69"/>
  <c r="S5" i="34"/>
  <c r="S26" i="34"/>
  <c r="S34" i="34" s="1"/>
  <c r="S35" i="34" s="1"/>
  <c r="S18" i="34"/>
  <c r="F41" i="34" s="1"/>
  <c r="AP31" i="32"/>
  <c r="AO31" i="32"/>
  <c r="AN31" i="32"/>
  <c r="AM31" i="32"/>
  <c r="AM5" i="32"/>
  <c r="AZ5" i="32" s="1"/>
  <c r="AP64" i="32"/>
  <c r="AO64" i="32"/>
  <c r="AN64" i="32"/>
  <c r="AM64" i="32"/>
  <c r="AP56" i="32"/>
  <c r="AO56" i="32"/>
  <c r="AN56" i="32"/>
  <c r="AM56" i="32"/>
  <c r="AO43" i="32"/>
  <c r="AN43" i="32"/>
  <c r="AM43" i="32"/>
  <c r="AM26" i="32"/>
  <c r="L31" i="32" s="1"/>
  <c r="AM21" i="32"/>
  <c r="L51" i="69"/>
  <c r="L95" i="69"/>
  <c r="L87" i="69"/>
  <c r="L23" i="69" l="1"/>
  <c r="L59" i="69"/>
  <c r="G28" i="69"/>
  <c r="L99" i="69"/>
  <c r="G117" i="69"/>
  <c r="G21" i="69"/>
  <c r="L63" i="69"/>
  <c r="H41" i="34"/>
  <c r="BW39" i="40"/>
  <c r="BW41" i="40" s="1"/>
  <c r="G54" i="40" s="1"/>
  <c r="AQ39" i="40"/>
  <c r="AQ41" i="40" s="1"/>
  <c r="F45" i="40" s="1"/>
  <c r="H45" i="40" s="1"/>
  <c r="BT39" i="40"/>
  <c r="BT41" i="40" s="1"/>
  <c r="G48" i="40" s="1"/>
  <c r="AK39" i="40"/>
  <c r="AK41" i="40" s="1"/>
  <c r="F33" i="40" s="1"/>
  <c r="AN39" i="40"/>
  <c r="AN41" i="40" s="1"/>
  <c r="F39" i="40" s="1"/>
  <c r="BV39" i="40"/>
  <c r="BV41" i="40" s="1"/>
  <c r="G52" i="40" s="1"/>
  <c r="AW39" i="40"/>
  <c r="AW41" i="40" s="1"/>
  <c r="AS39" i="40"/>
  <c r="AS41" i="40" s="1"/>
  <c r="F49" i="40" s="1"/>
  <c r="AU39" i="40"/>
  <c r="AU41" i="40" s="1"/>
  <c r="F53" i="40" s="1"/>
  <c r="H53" i="40" s="1"/>
  <c r="AV39" i="40"/>
  <c r="AV41" i="40" s="1"/>
  <c r="F55" i="40" s="1"/>
  <c r="BN39" i="40"/>
  <c r="BN41" i="40" s="1"/>
  <c r="G36" i="40" s="1"/>
  <c r="AL39" i="40"/>
  <c r="AL41" i="40" s="1"/>
  <c r="F35" i="40" s="1"/>
  <c r="BU39" i="40"/>
  <c r="BU41" i="40" s="1"/>
  <c r="G50" i="40" s="1"/>
  <c r="H49" i="40" s="1"/>
  <c r="BR39" i="40"/>
  <c r="BR41" i="40" s="1"/>
  <c r="G44" i="40" s="1"/>
  <c r="AM39" i="40"/>
  <c r="AM41" i="40" s="1"/>
  <c r="F37" i="40" s="1"/>
  <c r="AR39" i="40"/>
  <c r="AR41" i="40" s="1"/>
  <c r="F47" i="40" s="1"/>
  <c r="BM39" i="40"/>
  <c r="BM41" i="40" s="1"/>
  <c r="G34" i="40" s="1"/>
  <c r="BO39" i="40"/>
  <c r="BO41" i="40" s="1"/>
  <c r="G38" i="40" s="1"/>
  <c r="AP39" i="40"/>
  <c r="AP41" i="40" s="1"/>
  <c r="F43" i="40" s="1"/>
  <c r="BX39" i="40"/>
  <c r="BX41" i="40" s="1"/>
  <c r="G56" i="40" s="1"/>
  <c r="AT39" i="40"/>
  <c r="AT41" i="40" s="1"/>
  <c r="F51" i="40" s="1"/>
  <c r="BY39" i="40"/>
  <c r="BY41" i="40" s="1"/>
  <c r="BQ39" i="40"/>
  <c r="BQ41" i="40" s="1"/>
  <c r="G42" i="40" s="1"/>
  <c r="AO39" i="40"/>
  <c r="AO41" i="40" s="1"/>
  <c r="F41" i="40" s="1"/>
  <c r="BP39" i="40"/>
  <c r="BP41" i="40" s="1"/>
  <c r="G40" i="40" s="1"/>
  <c r="AK35" i="42"/>
  <c r="AK37" i="42" s="1"/>
  <c r="Y35" i="42"/>
  <c r="Y37" i="42" s="1"/>
  <c r="F20" i="42" s="1"/>
  <c r="AM35" i="42"/>
  <c r="AM37" i="42" s="1"/>
  <c r="V35" i="42"/>
  <c r="V37" i="42" s="1"/>
  <c r="F17" i="42" s="1"/>
  <c r="AQ35" i="42"/>
  <c r="AQ37" i="42" s="1"/>
  <c r="W35" i="42"/>
  <c r="W37" i="42" s="1"/>
  <c r="F18" i="42" s="1"/>
  <c r="P35" i="42"/>
  <c r="P37" i="42" s="1"/>
  <c r="F11" i="42" s="1"/>
  <c r="R35" i="42"/>
  <c r="R37" i="42" s="1"/>
  <c r="F13" i="42" s="1"/>
  <c r="AE35" i="42"/>
  <c r="AE37" i="42" s="1"/>
  <c r="F26" i="42" s="1"/>
  <c r="AN35" i="42"/>
  <c r="AN37" i="42" s="1"/>
  <c r="S35" i="42"/>
  <c r="S37" i="42" s="1"/>
  <c r="F14" i="42" s="1"/>
  <c r="AB35" i="42"/>
  <c r="AB37" i="42" s="1"/>
  <c r="F23" i="42" s="1"/>
  <c r="AP35" i="42"/>
  <c r="AP37" i="42" s="1"/>
  <c r="AH35" i="42"/>
  <c r="AH37" i="42" s="1"/>
  <c r="F29" i="42" s="1"/>
  <c r="Z35" i="42"/>
  <c r="Z37" i="42" s="1"/>
  <c r="F21" i="42" s="1"/>
  <c r="G74" i="69"/>
  <c r="AA39" i="41"/>
  <c r="AA41" i="41" s="1"/>
  <c r="F22" i="41" s="1"/>
  <c r="AP39" i="41"/>
  <c r="AP41" i="41" s="1"/>
  <c r="AO39" i="41"/>
  <c r="AO41" i="41" s="1"/>
  <c r="F36" i="41" s="1"/>
  <c r="AM39" i="41"/>
  <c r="AM41" i="41" s="1"/>
  <c r="F34" i="41" s="1"/>
  <c r="AM28" i="32"/>
  <c r="G31" i="32" s="1"/>
  <c r="AN68" i="32"/>
  <c r="F32" i="32" s="1"/>
  <c r="AP68" i="32"/>
  <c r="F34" i="32" s="1"/>
  <c r="AO68" i="32"/>
  <c r="F33" i="32" s="1"/>
  <c r="G72" i="69"/>
  <c r="G40" i="69"/>
  <c r="AM68" i="32"/>
  <c r="F31" i="32" s="1"/>
  <c r="G69" i="69" l="1"/>
  <c r="G17" i="69"/>
  <c r="G129" i="69"/>
  <c r="G29" i="69"/>
  <c r="G132" i="69"/>
  <c r="G95" i="69"/>
  <c r="G59" i="69"/>
  <c r="G51" i="69"/>
  <c r="G99" i="69"/>
  <c r="G120" i="69"/>
  <c r="G124" i="69"/>
  <c r="G63" i="69"/>
  <c r="G87" i="69"/>
  <c r="G92" i="69"/>
  <c r="I31" i="32"/>
  <c r="H51" i="40"/>
  <c r="H47" i="40"/>
  <c r="H43" i="40"/>
  <c r="H41" i="40"/>
  <c r="H37" i="40"/>
  <c r="H33" i="40"/>
  <c r="H35" i="40"/>
  <c r="H55" i="40"/>
  <c r="H39" i="40"/>
  <c r="F32" i="42"/>
  <c r="F33" i="42"/>
  <c r="G118" i="69"/>
  <c r="G102" i="69"/>
  <c r="L121" i="69"/>
  <c r="L65" i="69"/>
  <c r="L108" i="69"/>
  <c r="L133" i="69"/>
  <c r="L125" i="69"/>
  <c r="L25" i="69"/>
  <c r="L61" i="69"/>
  <c r="L105" i="69"/>
  <c r="L13" i="69"/>
  <c r="L101" i="69"/>
  <c r="L81" i="69"/>
  <c r="L37" i="69"/>
  <c r="L73" i="69"/>
  <c r="L77" i="69"/>
  <c r="L85" i="69"/>
  <c r="L57" i="69"/>
  <c r="L33" i="69"/>
  <c r="P23" i="41"/>
  <c r="P31" i="41"/>
  <c r="AL5" i="41"/>
  <c r="AK5" i="41"/>
  <c r="AJ5" i="41"/>
  <c r="AI5" i="41"/>
  <c r="AH5" i="41"/>
  <c r="AG5" i="41"/>
  <c r="AF5" i="41"/>
  <c r="AE5" i="41"/>
  <c r="AD5" i="41"/>
  <c r="AC5" i="41"/>
  <c r="Z5" i="41"/>
  <c r="Y5" i="41"/>
  <c r="X5" i="41"/>
  <c r="W5" i="41"/>
  <c r="V5" i="41"/>
  <c r="U5" i="41"/>
  <c r="T5" i="41"/>
  <c r="S5" i="41"/>
  <c r="R5" i="41"/>
  <c r="Q5" i="41"/>
  <c r="P5" i="41"/>
  <c r="BL5" i="40"/>
  <c r="BK5" i="40"/>
  <c r="BJ5" i="40"/>
  <c r="BI5" i="40"/>
  <c r="BH5" i="40"/>
  <c r="BG5" i="40"/>
  <c r="BF5" i="40"/>
  <c r="BE5" i="40"/>
  <c r="BD5" i="40"/>
  <c r="BC5" i="40"/>
  <c r="BB5" i="40"/>
  <c r="I33" i="41"/>
  <c r="I32" i="41"/>
  <c r="I31" i="41"/>
  <c r="I30" i="41"/>
  <c r="I29" i="41"/>
  <c r="I28" i="41"/>
  <c r="I27" i="41"/>
  <c r="I26" i="41"/>
  <c r="I25" i="41"/>
  <c r="I24" i="41"/>
  <c r="I23" i="41"/>
  <c r="I21" i="41"/>
  <c r="I20" i="41"/>
  <c r="I19" i="41"/>
  <c r="I18" i="41"/>
  <c r="I17" i="41"/>
  <c r="I16" i="41"/>
  <c r="I15" i="41"/>
  <c r="I14" i="41"/>
  <c r="I13" i="41"/>
  <c r="I12" i="41"/>
  <c r="BB31" i="40"/>
  <c r="P12" i="40" s="1"/>
  <c r="AA31" i="40"/>
  <c r="M13" i="40" s="1"/>
  <c r="BC31" i="40"/>
  <c r="P14" i="40" s="1"/>
  <c r="AB31" i="40"/>
  <c r="M15" i="40" s="1"/>
  <c r="BD31" i="40"/>
  <c r="P16" i="40" s="1"/>
  <c r="AC31" i="40"/>
  <c r="M17" i="40" s="1"/>
  <c r="BE31" i="40"/>
  <c r="P18" i="40" s="1"/>
  <c r="AD31" i="40"/>
  <c r="M19" i="40" s="1"/>
  <c r="BF31" i="40"/>
  <c r="P20" i="40" s="1"/>
  <c r="AE31" i="40"/>
  <c r="M21" i="40" s="1"/>
  <c r="BG31" i="40"/>
  <c r="P22" i="40" s="1"/>
  <c r="AF31" i="40"/>
  <c r="M23" i="40" s="1"/>
  <c r="BH31" i="40"/>
  <c r="P24" i="40" s="1"/>
  <c r="AG31" i="40"/>
  <c r="M25" i="40" s="1"/>
  <c r="BI31" i="40"/>
  <c r="P26" i="40" s="1"/>
  <c r="AH31" i="40"/>
  <c r="M27" i="40" s="1"/>
  <c r="BJ31" i="40"/>
  <c r="P28" i="40" s="1"/>
  <c r="AI31" i="40"/>
  <c r="M29" i="40" s="1"/>
  <c r="BK31" i="40"/>
  <c r="P30" i="40" s="1"/>
  <c r="AJ31" i="40"/>
  <c r="M31" i="40" s="1"/>
  <c r="BL31" i="40"/>
  <c r="P32" i="40" s="1"/>
  <c r="BB23" i="40"/>
  <c r="AA23" i="40"/>
  <c r="BC23" i="40"/>
  <c r="AB23" i="40"/>
  <c r="BD23" i="40"/>
  <c r="AC23" i="40"/>
  <c r="BE23" i="40"/>
  <c r="AD23" i="40"/>
  <c r="BF23" i="40"/>
  <c r="AE23" i="40"/>
  <c r="BG23" i="40"/>
  <c r="AF23" i="40"/>
  <c r="BH23" i="40"/>
  <c r="AG23" i="40"/>
  <c r="BI23" i="40"/>
  <c r="AH23" i="40"/>
  <c r="BJ23" i="40"/>
  <c r="AI23" i="40"/>
  <c r="BK23" i="40"/>
  <c r="AJ23" i="40"/>
  <c r="Z23" i="40"/>
  <c r="Z31" i="40"/>
  <c r="M11" i="40" s="1"/>
  <c r="AJ5" i="40"/>
  <c r="AI5" i="40"/>
  <c r="AH5" i="40"/>
  <c r="AG5" i="40"/>
  <c r="AF5" i="40"/>
  <c r="AE5" i="40"/>
  <c r="AD5" i="40"/>
  <c r="AC5" i="40"/>
  <c r="AB5" i="40"/>
  <c r="AA5" i="40"/>
  <c r="Z5" i="40"/>
  <c r="L66" i="69"/>
  <c r="L14" i="69"/>
  <c r="L109" i="69"/>
  <c r="L70" i="69"/>
  <c r="L26" i="69"/>
  <c r="L82" i="69"/>
  <c r="L30" i="69"/>
  <c r="L58" i="69"/>
  <c r="L134" i="69"/>
  <c r="L54" i="69"/>
  <c r="L126" i="69"/>
  <c r="L122" i="69"/>
  <c r="L22" i="69"/>
  <c r="L114" i="69"/>
  <c r="L98" i="69"/>
  <c r="L62" i="69"/>
  <c r="L18" i="69"/>
  <c r="L34" i="69"/>
  <c r="L50" i="69"/>
  <c r="L130" i="69"/>
  <c r="L106" i="69"/>
  <c r="L94" i="69"/>
  <c r="L36" i="69"/>
  <c r="L56" i="69"/>
  <c r="L12" i="69"/>
  <c r="L84" i="69"/>
  <c r="L80" i="69"/>
  <c r="L60" i="69"/>
  <c r="L48" i="69"/>
  <c r="L104" i="69"/>
  <c r="L136" i="69"/>
  <c r="L96" i="69"/>
  <c r="L76" i="69"/>
  <c r="L112" i="69"/>
  <c r="L24" i="69"/>
  <c r="L32" i="69"/>
  <c r="L100" i="69"/>
  <c r="L88" i="69"/>
  <c r="L68" i="69"/>
  <c r="L52" i="69"/>
  <c r="L44" i="69"/>
  <c r="L116" i="69"/>
  <c r="L107" i="69"/>
  <c r="L16" i="69"/>
  <c r="L20" i="69"/>
  <c r="R5" i="34"/>
  <c r="Q5" i="34"/>
  <c r="P5" i="34"/>
  <c r="O5" i="34"/>
  <c r="P16" i="35"/>
  <c r="P17" i="35" s="1"/>
  <c r="O16" i="35"/>
  <c r="O17" i="35" s="1"/>
  <c r="F21" i="35" s="1"/>
  <c r="N16" i="35"/>
  <c r="N17" i="35" s="1"/>
  <c r="F15" i="35" s="1"/>
  <c r="M16" i="35"/>
  <c r="M17" i="35" s="1"/>
  <c r="F11" i="35" s="1"/>
  <c r="O5" i="35"/>
  <c r="N5" i="35"/>
  <c r="M5" i="35"/>
  <c r="R26" i="34"/>
  <c r="R34" i="34" s="1"/>
  <c r="R35" i="34" s="1"/>
  <c r="Q26" i="34"/>
  <c r="Q34" i="34" s="1"/>
  <c r="Q35" i="34" s="1"/>
  <c r="P26" i="34"/>
  <c r="P34" i="34" s="1"/>
  <c r="P35" i="34" s="1"/>
  <c r="O26" i="34"/>
  <c r="O34" i="34" s="1"/>
  <c r="O35" i="34" s="1"/>
  <c r="O17" i="34"/>
  <c r="AB64" i="33"/>
  <c r="AA64" i="33"/>
  <c r="Z64" i="33"/>
  <c r="Y64" i="33"/>
  <c r="X64" i="33"/>
  <c r="W64" i="33"/>
  <c r="V64" i="33"/>
  <c r="U64" i="33"/>
  <c r="T64" i="33"/>
  <c r="S64" i="33"/>
  <c r="AB56" i="33"/>
  <c r="AA56" i="33"/>
  <c r="Z56" i="33"/>
  <c r="Y56" i="33"/>
  <c r="X56" i="33"/>
  <c r="W56" i="33"/>
  <c r="V56" i="33"/>
  <c r="U56" i="33"/>
  <c r="T56" i="33"/>
  <c r="S56" i="33"/>
  <c r="AB43" i="33"/>
  <c r="AB68" i="33" s="1"/>
  <c r="AA43" i="33"/>
  <c r="Z43" i="33"/>
  <c r="Y43" i="33"/>
  <c r="X43" i="33"/>
  <c r="W43" i="33"/>
  <c r="V43" i="33"/>
  <c r="U43" i="33"/>
  <c r="T43" i="33"/>
  <c r="S43" i="33"/>
  <c r="Z31" i="33"/>
  <c r="Y31" i="33"/>
  <c r="X31" i="33"/>
  <c r="W31" i="33"/>
  <c r="V31" i="33"/>
  <c r="U31" i="33"/>
  <c r="T31" i="33"/>
  <c r="S31" i="33"/>
  <c r="AI26" i="33"/>
  <c r="AE26" i="33"/>
  <c r="AA26" i="33"/>
  <c r="W26" i="33"/>
  <c r="L15" i="33" s="1"/>
  <c r="S26" i="33"/>
  <c r="L11" i="33" s="1"/>
  <c r="AI21" i="33"/>
  <c r="AE21" i="33"/>
  <c r="AA21" i="33"/>
  <c r="AA28" i="33" s="1"/>
  <c r="W21" i="33"/>
  <c r="S21" i="33"/>
  <c r="W5" i="33"/>
  <c r="AI5" i="33" s="1"/>
  <c r="S5" i="33"/>
  <c r="AE5" i="33" s="1"/>
  <c r="AL43" i="32"/>
  <c r="AK43" i="32"/>
  <c r="AJ43" i="32"/>
  <c r="AI43" i="32"/>
  <c r="AH43" i="32"/>
  <c r="AG43" i="32"/>
  <c r="AF43" i="32"/>
  <c r="AE43" i="32"/>
  <c r="AD43" i="32"/>
  <c r="AC43" i="32"/>
  <c r="AB43" i="32"/>
  <c r="AA43" i="32"/>
  <c r="Z43" i="32"/>
  <c r="Y43" i="32"/>
  <c r="X43" i="32"/>
  <c r="W43" i="32"/>
  <c r="V43" i="32"/>
  <c r="U43" i="32"/>
  <c r="T43" i="32"/>
  <c r="S43" i="32"/>
  <c r="AL31" i="32"/>
  <c r="AK31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AL64" i="32"/>
  <c r="AK64" i="32"/>
  <c r="AJ64" i="32"/>
  <c r="AI64" i="32"/>
  <c r="AH64" i="32"/>
  <c r="AG64" i="32"/>
  <c r="AF64" i="32"/>
  <c r="AE64" i="32"/>
  <c r="AD64" i="32"/>
  <c r="AC64" i="32"/>
  <c r="AB64" i="32"/>
  <c r="AA64" i="32"/>
  <c r="Z64" i="32"/>
  <c r="Y64" i="32"/>
  <c r="X64" i="32"/>
  <c r="W64" i="32"/>
  <c r="V64" i="32"/>
  <c r="U64" i="32"/>
  <c r="T64" i="32"/>
  <c r="S64" i="32"/>
  <c r="T56" i="32"/>
  <c r="U56" i="32"/>
  <c r="V56" i="32"/>
  <c r="W56" i="32"/>
  <c r="X56" i="32"/>
  <c r="Y56" i="32"/>
  <c r="Z56" i="32"/>
  <c r="AA56" i="32"/>
  <c r="AB56" i="32"/>
  <c r="AC56" i="32"/>
  <c r="AD56" i="32"/>
  <c r="AE56" i="32"/>
  <c r="AF56" i="32"/>
  <c r="AG56" i="32"/>
  <c r="AH56" i="32"/>
  <c r="AI56" i="32"/>
  <c r="AJ56" i="32"/>
  <c r="AK56" i="32"/>
  <c r="AL56" i="32"/>
  <c r="S56" i="32"/>
  <c r="AI26" i="32"/>
  <c r="L27" i="32" s="1"/>
  <c r="AE26" i="32"/>
  <c r="L23" i="32" s="1"/>
  <c r="AA26" i="32"/>
  <c r="L19" i="32" s="1"/>
  <c r="W26" i="32"/>
  <c r="L15" i="32" s="1"/>
  <c r="AI21" i="32"/>
  <c r="AE21" i="32"/>
  <c r="AA21" i="32"/>
  <c r="W21" i="32"/>
  <c r="S21" i="32"/>
  <c r="S26" i="32"/>
  <c r="L11" i="32" s="1"/>
  <c r="AI5" i="32"/>
  <c r="AY5" i="32" s="1"/>
  <c r="AE5" i="32"/>
  <c r="AX5" i="32" s="1"/>
  <c r="AA5" i="32"/>
  <c r="AW5" i="32" s="1"/>
  <c r="W5" i="32"/>
  <c r="AV5" i="32" s="1"/>
  <c r="S5" i="32"/>
  <c r="AU5" i="32" s="1"/>
  <c r="L67" i="69"/>
  <c r="L91" i="69"/>
  <c r="L131" i="69"/>
  <c r="L75" i="69"/>
  <c r="L55" i="69"/>
  <c r="L123" i="69"/>
  <c r="L119" i="69"/>
  <c r="L127" i="69"/>
  <c r="L27" i="69"/>
  <c r="L110" i="69"/>
  <c r="L111" i="69"/>
  <c r="L31" i="69"/>
  <c r="L11" i="69"/>
  <c r="L83" i="69"/>
  <c r="L15" i="69"/>
  <c r="L35" i="69"/>
  <c r="L43" i="69" l="1"/>
  <c r="L115" i="69"/>
  <c r="L135" i="69"/>
  <c r="G81" i="69"/>
  <c r="G33" i="69"/>
  <c r="G23" i="69"/>
  <c r="G128" i="69"/>
  <c r="G57" i="69"/>
  <c r="G85" i="69"/>
  <c r="H18" i="34"/>
  <c r="H28" i="34"/>
  <c r="H35" i="34"/>
  <c r="H11" i="34"/>
  <c r="AE28" i="33"/>
  <c r="H11" i="33" s="1"/>
  <c r="Z68" i="33"/>
  <c r="F18" i="33" s="1"/>
  <c r="H26" i="42"/>
  <c r="G26" i="42" s="1"/>
  <c r="H12" i="42"/>
  <c r="G12" i="42" s="1"/>
  <c r="H11" i="42"/>
  <c r="G11" i="42" s="1"/>
  <c r="H28" i="42"/>
  <c r="G28" i="42" s="1"/>
  <c r="H22" i="42"/>
  <c r="G22" i="42" s="1"/>
  <c r="H33" i="42"/>
  <c r="G33" i="42" s="1"/>
  <c r="H18" i="42"/>
  <c r="G18" i="42" s="1"/>
  <c r="H20" i="42"/>
  <c r="G20" i="42" s="1"/>
  <c r="H21" i="42"/>
  <c r="G21" i="42" s="1"/>
  <c r="H29" i="42"/>
  <c r="G29" i="42" s="1"/>
  <c r="H34" i="42"/>
  <c r="G34" i="42" s="1"/>
  <c r="H23" i="42"/>
  <c r="G23" i="42" s="1"/>
  <c r="H27" i="42"/>
  <c r="G27" i="42" s="1"/>
  <c r="H19" i="42"/>
  <c r="G19" i="42" s="1"/>
  <c r="H13" i="42"/>
  <c r="G13" i="42" s="1"/>
  <c r="H25" i="42"/>
  <c r="G25" i="42" s="1"/>
  <c r="H16" i="42"/>
  <c r="G16" i="42" s="1"/>
  <c r="H31" i="42"/>
  <c r="G31" i="42" s="1"/>
  <c r="H15" i="42"/>
  <c r="G15" i="42" s="1"/>
  <c r="H17" i="42"/>
  <c r="G17" i="42" s="1"/>
  <c r="H24" i="42"/>
  <c r="G24" i="42" s="1"/>
  <c r="H32" i="42"/>
  <c r="G32" i="42" s="1"/>
  <c r="H30" i="42"/>
  <c r="G30" i="42" s="1"/>
  <c r="H14" i="42"/>
  <c r="G14" i="42" s="1"/>
  <c r="L78" i="69"/>
  <c r="L90" i="69"/>
  <c r="G15" i="35"/>
  <c r="L42" i="69"/>
  <c r="L38" i="69"/>
  <c r="G11" i="35"/>
  <c r="G21" i="35"/>
  <c r="AJ68" i="32"/>
  <c r="F28" i="32" s="1"/>
  <c r="AB68" i="32"/>
  <c r="F20" i="32" s="1"/>
  <c r="V68" i="32"/>
  <c r="F14" i="32" s="1"/>
  <c r="AE68" i="32"/>
  <c r="F23" i="32" s="1"/>
  <c r="S68" i="33"/>
  <c r="F11" i="33" s="1"/>
  <c r="AA68" i="33"/>
  <c r="AI28" i="33"/>
  <c r="H15" i="33" s="1"/>
  <c r="V68" i="33"/>
  <c r="F14" i="33" s="1"/>
  <c r="W68" i="33"/>
  <c r="F15" i="33" s="1"/>
  <c r="S28" i="33"/>
  <c r="G11" i="33" s="1"/>
  <c r="AC33" i="41"/>
  <c r="P33" i="41"/>
  <c r="I11" i="41"/>
  <c r="X33" i="41"/>
  <c r="S31" i="40"/>
  <c r="AI33" i="40"/>
  <c r="T68" i="33"/>
  <c r="F12" i="33" s="1"/>
  <c r="U68" i="33"/>
  <c r="F13" i="33" s="1"/>
  <c r="W28" i="33"/>
  <c r="G15" i="33" s="1"/>
  <c r="X68" i="33"/>
  <c r="F16" i="33" s="1"/>
  <c r="Y68" i="33"/>
  <c r="F17" i="33" s="1"/>
  <c r="L113" i="69"/>
  <c r="Y33" i="41"/>
  <c r="Z33" i="41"/>
  <c r="AB33" i="41"/>
  <c r="S33" i="41"/>
  <c r="AF33" i="41"/>
  <c r="R33" i="41"/>
  <c r="T33" i="41"/>
  <c r="AG33" i="41"/>
  <c r="U33" i="41"/>
  <c r="AH33" i="41"/>
  <c r="V33" i="41"/>
  <c r="AI33" i="41"/>
  <c r="AL33" i="41"/>
  <c r="W33" i="41"/>
  <c r="AJ33" i="41"/>
  <c r="AK33" i="41"/>
  <c r="AD33" i="41"/>
  <c r="AE33" i="41"/>
  <c r="Q33" i="41"/>
  <c r="AD33" i="40"/>
  <c r="BH33" i="40"/>
  <c r="BH39" i="40" s="1"/>
  <c r="S21" i="40"/>
  <c r="AC33" i="40"/>
  <c r="S25" i="40"/>
  <c r="S11" i="40"/>
  <c r="AJ33" i="40"/>
  <c r="AE33" i="40"/>
  <c r="BI33" i="40"/>
  <c r="BI39" i="40" s="1"/>
  <c r="BL33" i="40"/>
  <c r="BL39" i="40" s="1"/>
  <c r="S15" i="40"/>
  <c r="S13" i="40"/>
  <c r="Z33" i="40"/>
  <c r="BD33" i="40"/>
  <c r="BD39" i="40" s="1"/>
  <c r="AH33" i="40"/>
  <c r="BB33" i="40"/>
  <c r="BB39" i="40" s="1"/>
  <c r="BC33" i="40"/>
  <c r="BC39" i="40" s="1"/>
  <c r="BG33" i="40"/>
  <c r="BG39" i="40" s="1"/>
  <c r="BK33" i="40"/>
  <c r="BK39" i="40" s="1"/>
  <c r="AF33" i="40"/>
  <c r="BJ33" i="40"/>
  <c r="BJ39" i="40" s="1"/>
  <c r="S17" i="40"/>
  <c r="S19" i="40"/>
  <c r="AA33" i="40"/>
  <c r="BE33" i="40"/>
  <c r="BE39" i="40" s="1"/>
  <c r="AB33" i="40"/>
  <c r="BF33" i="40"/>
  <c r="BF39" i="40" s="1"/>
  <c r="S23" i="40"/>
  <c r="S27" i="40"/>
  <c r="AG33" i="40"/>
  <c r="S29" i="40"/>
  <c r="R18" i="34"/>
  <c r="F35" i="34" s="1"/>
  <c r="O18" i="34"/>
  <c r="F11" i="34" s="1"/>
  <c r="P18" i="34"/>
  <c r="F18" i="34" s="1"/>
  <c r="G18" i="34" s="1"/>
  <c r="Q18" i="34"/>
  <c r="F28" i="34" s="1"/>
  <c r="W68" i="32"/>
  <c r="F15" i="32" s="1"/>
  <c r="AI68" i="32"/>
  <c r="F27" i="32" s="1"/>
  <c r="T68" i="32"/>
  <c r="F12" i="32" s="1"/>
  <c r="AF68" i="32"/>
  <c r="F24" i="32" s="1"/>
  <c r="AH68" i="32"/>
  <c r="F26" i="32" s="1"/>
  <c r="X68" i="32"/>
  <c r="F16" i="32" s="1"/>
  <c r="Y68" i="32"/>
  <c r="F17" i="32" s="1"/>
  <c r="AK68" i="32"/>
  <c r="F29" i="32" s="1"/>
  <c r="Z68" i="32"/>
  <c r="F18" i="32" s="1"/>
  <c r="AL68" i="32"/>
  <c r="F30" i="32" s="1"/>
  <c r="AA68" i="32"/>
  <c r="F19" i="32" s="1"/>
  <c r="AC68" i="32"/>
  <c r="F21" i="32" s="1"/>
  <c r="AD68" i="32"/>
  <c r="F22" i="32" s="1"/>
  <c r="S68" i="32"/>
  <c r="F11" i="32" s="1"/>
  <c r="U68" i="32"/>
  <c r="F13" i="32" s="1"/>
  <c r="AG68" i="32"/>
  <c r="F25" i="32" s="1"/>
  <c r="W28" i="32"/>
  <c r="G15" i="32" s="1"/>
  <c r="S28" i="32"/>
  <c r="G11" i="32" s="1"/>
  <c r="AA28" i="32"/>
  <c r="G19" i="32" s="1"/>
  <c r="AE28" i="32"/>
  <c r="G23" i="32" s="1"/>
  <c r="AI28" i="32"/>
  <c r="G27" i="32" s="1"/>
  <c r="L19" i="69"/>
  <c r="L79" i="69"/>
  <c r="L39" i="69"/>
  <c r="G100" i="69" l="1"/>
  <c r="J99" i="69" s="1"/>
  <c r="G108" i="69"/>
  <c r="L71" i="69"/>
  <c r="G119" i="69"/>
  <c r="G112" i="69"/>
  <c r="G43" i="69"/>
  <c r="G13" i="69"/>
  <c r="G131" i="69"/>
  <c r="G127" i="69"/>
  <c r="G68" i="69"/>
  <c r="G113" i="69"/>
  <c r="G65" i="69"/>
  <c r="G55" i="69"/>
  <c r="G41" i="34"/>
  <c r="G133" i="69"/>
  <c r="G123" i="69"/>
  <c r="G35" i="34"/>
  <c r="G88" i="69"/>
  <c r="G32" i="69"/>
  <c r="G101" i="69"/>
  <c r="G75" i="69"/>
  <c r="G60" i="69"/>
  <c r="I35" i="34"/>
  <c r="I18" i="34"/>
  <c r="I23" i="32"/>
  <c r="I27" i="32"/>
  <c r="I19" i="32"/>
  <c r="I15" i="32"/>
  <c r="I11" i="32"/>
  <c r="P39" i="41"/>
  <c r="P41" i="41" s="1"/>
  <c r="F11" i="41" s="1"/>
  <c r="AJ39" i="40"/>
  <c r="AJ41" i="40" s="1"/>
  <c r="F31" i="40" s="1"/>
  <c r="AC39" i="40"/>
  <c r="AC41" i="40" s="1"/>
  <c r="F17" i="40" s="1"/>
  <c r="AG39" i="40"/>
  <c r="AG41" i="40" s="1"/>
  <c r="F25" i="40" s="1"/>
  <c r="AH39" i="40"/>
  <c r="AH41" i="40" s="1"/>
  <c r="F27" i="40" s="1"/>
  <c r="AB39" i="40"/>
  <c r="AB41" i="40" s="1"/>
  <c r="F15" i="40" s="1"/>
  <c r="AI39" i="40"/>
  <c r="AI41" i="40" s="1"/>
  <c r="F29" i="40" s="1"/>
  <c r="AD39" i="40"/>
  <c r="AD41" i="40" s="1"/>
  <c r="F19" i="40" s="1"/>
  <c r="Z39" i="40"/>
  <c r="Z41" i="40" s="1"/>
  <c r="F11" i="40" s="1"/>
  <c r="AA39" i="40"/>
  <c r="AA41" i="40" s="1"/>
  <c r="F13" i="40" s="1"/>
  <c r="AF39" i="40"/>
  <c r="AF41" i="40" s="1"/>
  <c r="F23" i="40" s="1"/>
  <c r="AE39" i="40"/>
  <c r="AE41" i="40" s="1"/>
  <c r="F21" i="40" s="1"/>
  <c r="G66" i="69"/>
  <c r="J64" i="69" s="1"/>
  <c r="G98" i="69"/>
  <c r="G109" i="69"/>
  <c r="G14" i="69"/>
  <c r="G50" i="69"/>
  <c r="G126" i="69"/>
  <c r="G62" i="69"/>
  <c r="U39" i="41"/>
  <c r="U41" i="41" s="1"/>
  <c r="F16" i="41" s="1"/>
  <c r="AG39" i="41"/>
  <c r="AG41" i="41" s="1"/>
  <c r="F28" i="41" s="1"/>
  <c r="Q39" i="41"/>
  <c r="Q41" i="41" s="1"/>
  <c r="F12" i="41" s="1"/>
  <c r="T39" i="41"/>
  <c r="T41" i="41" s="1"/>
  <c r="F15" i="41" s="1"/>
  <c r="AC39" i="41"/>
  <c r="AC41" i="41" s="1"/>
  <c r="F24" i="41" s="1"/>
  <c r="AE39" i="41"/>
  <c r="AE41" i="41" s="1"/>
  <c r="F26" i="41" s="1"/>
  <c r="R39" i="41"/>
  <c r="R41" i="41" s="1"/>
  <c r="F13" i="41" s="1"/>
  <c r="AD39" i="41"/>
  <c r="AD41" i="41" s="1"/>
  <c r="F25" i="41" s="1"/>
  <c r="AF39" i="41"/>
  <c r="AF41" i="41" s="1"/>
  <c r="F27" i="41" s="1"/>
  <c r="AK39" i="41"/>
  <c r="AK41" i="41" s="1"/>
  <c r="F32" i="41" s="1"/>
  <c r="S39" i="41"/>
  <c r="S41" i="41" s="1"/>
  <c r="F14" i="41" s="1"/>
  <c r="AJ39" i="41"/>
  <c r="AJ41" i="41" s="1"/>
  <c r="F31" i="41" s="1"/>
  <c r="AB39" i="41"/>
  <c r="AB41" i="41" s="1"/>
  <c r="F23" i="41" s="1"/>
  <c r="W39" i="41"/>
  <c r="W41" i="41" s="1"/>
  <c r="F18" i="41" s="1"/>
  <c r="Z39" i="41"/>
  <c r="Z41" i="41" s="1"/>
  <c r="F21" i="41" s="1"/>
  <c r="AL39" i="41"/>
  <c r="AL41" i="41" s="1"/>
  <c r="F33" i="41" s="1"/>
  <c r="Y39" i="41"/>
  <c r="Y41" i="41" s="1"/>
  <c r="F20" i="41" s="1"/>
  <c r="AI39" i="41"/>
  <c r="AI41" i="41" s="1"/>
  <c r="F30" i="41" s="1"/>
  <c r="V39" i="41"/>
  <c r="V41" i="41" s="1"/>
  <c r="F17" i="41" s="1"/>
  <c r="AH39" i="41"/>
  <c r="AH41" i="41" s="1"/>
  <c r="F29" i="41" s="1"/>
  <c r="X39" i="41"/>
  <c r="X41" i="41" s="1"/>
  <c r="F19" i="41" s="1"/>
  <c r="J100" i="69"/>
  <c r="I15" i="33"/>
  <c r="I11" i="33"/>
  <c r="BF41" i="40"/>
  <c r="G20" i="40" s="1"/>
  <c r="BD41" i="40"/>
  <c r="G16" i="40" s="1"/>
  <c r="BL41" i="40"/>
  <c r="G32" i="40" s="1"/>
  <c r="BJ41" i="40"/>
  <c r="G28" i="40" s="1"/>
  <c r="BI41" i="40"/>
  <c r="G26" i="40" s="1"/>
  <c r="BK41" i="40"/>
  <c r="G30" i="40" s="1"/>
  <c r="BG41" i="40"/>
  <c r="G22" i="40" s="1"/>
  <c r="BC41" i="40"/>
  <c r="G14" i="40" s="1"/>
  <c r="BB41" i="40"/>
  <c r="G12" i="40" s="1"/>
  <c r="BH41" i="40"/>
  <c r="G24" i="40" s="1"/>
  <c r="BE41" i="40"/>
  <c r="G18" i="40" s="1"/>
  <c r="G11" i="34"/>
  <c r="J101" i="69" l="1"/>
  <c r="G136" i="69"/>
  <c r="G110" i="69"/>
  <c r="G56" i="69"/>
  <c r="G44" i="69"/>
  <c r="J44" i="69" s="1"/>
  <c r="G80" i="69"/>
  <c r="G39" i="69"/>
  <c r="G71" i="69"/>
  <c r="G121" i="69"/>
  <c r="G76" i="69"/>
  <c r="G20" i="69"/>
  <c r="G61" i="69"/>
  <c r="G11" i="69"/>
  <c r="G125" i="69"/>
  <c r="J124" i="69" s="1"/>
  <c r="G107" i="69"/>
  <c r="G48" i="69"/>
  <c r="J47" i="69" s="1"/>
  <c r="G111" i="69"/>
  <c r="G91" i="69"/>
  <c r="G83" i="69"/>
  <c r="G104" i="69"/>
  <c r="G77" i="69"/>
  <c r="G116" i="69"/>
  <c r="G15" i="69"/>
  <c r="G12" i="69"/>
  <c r="G84" i="69"/>
  <c r="G36" i="69"/>
  <c r="G16" i="69"/>
  <c r="G37" i="69"/>
  <c r="G105" i="69"/>
  <c r="G25" i="69"/>
  <c r="G24" i="69"/>
  <c r="G96" i="69"/>
  <c r="J95" i="69" s="1"/>
  <c r="G73" i="69"/>
  <c r="J71" i="69" s="1"/>
  <c r="G52" i="69"/>
  <c r="G79" i="69"/>
  <c r="G67" i="69"/>
  <c r="G19" i="69"/>
  <c r="G31" i="69"/>
  <c r="G27" i="69"/>
  <c r="J125" i="69"/>
  <c r="J107" i="69"/>
  <c r="I28" i="34"/>
  <c r="I11" i="34"/>
  <c r="I41" i="34"/>
  <c r="K11" i="33"/>
  <c r="J11" i="33" s="1"/>
  <c r="K15" i="33"/>
  <c r="J15" i="33" s="1"/>
  <c r="L49" i="40"/>
  <c r="J49" i="40" s="1"/>
  <c r="L13" i="40"/>
  <c r="J13" i="40" s="1"/>
  <c r="L53" i="40"/>
  <c r="J53" i="40" s="1"/>
  <c r="L55" i="40"/>
  <c r="J55" i="40" s="1"/>
  <c r="L45" i="40"/>
  <c r="J45" i="40" s="1"/>
  <c r="L35" i="40"/>
  <c r="J35" i="40" s="1"/>
  <c r="L11" i="40"/>
  <c r="J11" i="40" s="1"/>
  <c r="L51" i="40"/>
  <c r="J51" i="40" s="1"/>
  <c r="L43" i="40"/>
  <c r="J43" i="40" s="1"/>
  <c r="L21" i="40"/>
  <c r="J21" i="40" s="1"/>
  <c r="L23" i="40"/>
  <c r="J23" i="40" s="1"/>
  <c r="L47" i="40"/>
  <c r="J47" i="40" s="1"/>
  <c r="L33" i="40"/>
  <c r="J33" i="40" s="1"/>
  <c r="L41" i="40"/>
  <c r="J41" i="40" s="1"/>
  <c r="L39" i="40"/>
  <c r="J39" i="40" s="1"/>
  <c r="L37" i="40"/>
  <c r="J37" i="40" s="1"/>
  <c r="L19" i="40"/>
  <c r="J19" i="40" s="1"/>
  <c r="L29" i="40"/>
  <c r="J29" i="40" s="1"/>
  <c r="L15" i="40"/>
  <c r="J15" i="40" s="1"/>
  <c r="L27" i="40"/>
  <c r="J27" i="40" s="1"/>
  <c r="L25" i="40"/>
  <c r="J25" i="40" s="1"/>
  <c r="L17" i="40"/>
  <c r="J17" i="40" s="1"/>
  <c r="L31" i="40"/>
  <c r="J31" i="40" s="1"/>
  <c r="J108" i="69"/>
  <c r="J109" i="69"/>
  <c r="J49" i="69"/>
  <c r="J59" i="69"/>
  <c r="J60" i="69"/>
  <c r="J61" i="69"/>
  <c r="G94" i="69"/>
  <c r="G26" i="69"/>
  <c r="G78" i="69"/>
  <c r="G90" i="69"/>
  <c r="G54" i="69"/>
  <c r="G34" i="69"/>
  <c r="G130" i="69"/>
  <c r="G114" i="69"/>
  <c r="G58" i="69"/>
  <c r="G30" i="69"/>
  <c r="G18" i="69"/>
  <c r="G82" i="69"/>
  <c r="G106" i="69"/>
  <c r="G22" i="69"/>
  <c r="G134" i="69"/>
  <c r="G70" i="69"/>
  <c r="G38" i="69"/>
  <c r="G42" i="69"/>
  <c r="G122" i="69"/>
  <c r="J123" i="69"/>
  <c r="J63" i="69"/>
  <c r="J65" i="69"/>
  <c r="H18" i="41"/>
  <c r="G18" i="41" s="1"/>
  <c r="H29" i="41"/>
  <c r="G29" i="41" s="1"/>
  <c r="H11" i="41"/>
  <c r="G11" i="41" s="1"/>
  <c r="H22" i="41"/>
  <c r="G22" i="41" s="1"/>
  <c r="H35" i="41"/>
  <c r="G35" i="41" s="1"/>
  <c r="H36" i="41"/>
  <c r="G36" i="41" s="1"/>
  <c r="H34" i="41"/>
  <c r="G34" i="41" s="1"/>
  <c r="H12" i="41"/>
  <c r="G12" i="41" s="1"/>
  <c r="H26" i="41"/>
  <c r="G26" i="41" s="1"/>
  <c r="H31" i="41"/>
  <c r="G31" i="41" s="1"/>
  <c r="H16" i="41"/>
  <c r="G16" i="41" s="1"/>
  <c r="H19" i="41"/>
  <c r="G19" i="41" s="1"/>
  <c r="H14" i="41"/>
  <c r="G14" i="41" s="1"/>
  <c r="H32" i="41"/>
  <c r="G32" i="41" s="1"/>
  <c r="H17" i="41"/>
  <c r="G17" i="41" s="1"/>
  <c r="H25" i="41"/>
  <c r="G25" i="41" s="1"/>
  <c r="H27" i="41"/>
  <c r="G27" i="41" s="1"/>
  <c r="H30" i="41"/>
  <c r="G30" i="41" s="1"/>
  <c r="H13" i="41"/>
  <c r="H20" i="41"/>
  <c r="G20" i="41" s="1"/>
  <c r="H33" i="41"/>
  <c r="G33" i="41" s="1"/>
  <c r="H21" i="41"/>
  <c r="G21" i="41" s="1"/>
  <c r="H24" i="41"/>
  <c r="G24" i="41" s="1"/>
  <c r="H15" i="41"/>
  <c r="G15" i="41" s="1"/>
  <c r="H23" i="41"/>
  <c r="G23" i="41" s="1"/>
  <c r="H28" i="41"/>
  <c r="G28" i="41" s="1"/>
  <c r="H99" i="69"/>
  <c r="K31" i="32"/>
  <c r="J31" i="32" s="1"/>
  <c r="H21" i="40"/>
  <c r="O22" i="40"/>
  <c r="K22" i="40" s="1"/>
  <c r="H25" i="40"/>
  <c r="O26" i="40"/>
  <c r="K26" i="40" s="1"/>
  <c r="H27" i="40"/>
  <c r="O28" i="40"/>
  <c r="K28" i="40" s="1"/>
  <c r="O32" i="40"/>
  <c r="K32" i="40" s="1"/>
  <c r="H15" i="40"/>
  <c r="O16" i="40"/>
  <c r="K16" i="40" s="1"/>
  <c r="H19" i="40"/>
  <c r="O20" i="40"/>
  <c r="K20" i="40" s="1"/>
  <c r="H29" i="40"/>
  <c r="O30" i="40"/>
  <c r="K30" i="40" s="1"/>
  <c r="H17" i="40"/>
  <c r="O18" i="40"/>
  <c r="K18" i="40" s="1"/>
  <c r="H23" i="40"/>
  <c r="O24" i="40"/>
  <c r="K24" i="40" s="1"/>
  <c r="H11" i="40"/>
  <c r="O50" i="40"/>
  <c r="K50" i="40" s="1"/>
  <c r="O12" i="40"/>
  <c r="K12" i="40" s="1"/>
  <c r="O46" i="40"/>
  <c r="K46" i="40" s="1"/>
  <c r="O48" i="40"/>
  <c r="K48" i="40" s="1"/>
  <c r="O36" i="40"/>
  <c r="K36" i="40" s="1"/>
  <c r="O40" i="40"/>
  <c r="K40" i="40" s="1"/>
  <c r="O56" i="40"/>
  <c r="K56" i="40" s="1"/>
  <c r="O52" i="40"/>
  <c r="K52" i="40" s="1"/>
  <c r="O34" i="40"/>
  <c r="K34" i="40" s="1"/>
  <c r="O42" i="40"/>
  <c r="K42" i="40" s="1"/>
  <c r="O54" i="40"/>
  <c r="K54" i="40" s="1"/>
  <c r="O44" i="40"/>
  <c r="K44" i="40" s="1"/>
  <c r="O38" i="40"/>
  <c r="K38" i="40" s="1"/>
  <c r="H13" i="40"/>
  <c r="O14" i="40"/>
  <c r="K14" i="40" s="1"/>
  <c r="H31" i="40"/>
  <c r="G135" i="69"/>
  <c r="J48" i="69" l="1"/>
  <c r="J96" i="69"/>
  <c r="J43" i="69"/>
  <c r="H43" i="69" s="1"/>
  <c r="J45" i="69"/>
  <c r="J11" i="69"/>
  <c r="J85" i="69"/>
  <c r="J84" i="69"/>
  <c r="J83" i="69"/>
  <c r="H83" i="69" s="1"/>
  <c r="J39" i="69"/>
  <c r="J97" i="69"/>
  <c r="J135" i="69"/>
  <c r="J137" i="69"/>
  <c r="J136" i="69"/>
  <c r="J12" i="69"/>
  <c r="J13" i="69"/>
  <c r="J72" i="69"/>
  <c r="J73" i="69"/>
  <c r="H63" i="69"/>
  <c r="H123" i="69"/>
  <c r="G35" i="69"/>
  <c r="J35" i="69" s="1"/>
  <c r="H47" i="69"/>
  <c r="H107" i="69"/>
  <c r="H59" i="69"/>
  <c r="J41" i="69"/>
  <c r="J40" i="69"/>
  <c r="J127" i="69"/>
  <c r="J128" i="69"/>
  <c r="J129" i="69"/>
  <c r="J81" i="69"/>
  <c r="J79" i="69"/>
  <c r="J80" i="69"/>
  <c r="J33" i="69"/>
  <c r="J32" i="69"/>
  <c r="J31" i="69"/>
  <c r="J121" i="69"/>
  <c r="J120" i="69"/>
  <c r="J119" i="69"/>
  <c r="J17" i="69"/>
  <c r="J16" i="69"/>
  <c r="J15" i="69"/>
  <c r="J53" i="69"/>
  <c r="J51" i="69"/>
  <c r="J52" i="69"/>
  <c r="J69" i="69"/>
  <c r="J68" i="69"/>
  <c r="J67" i="69"/>
  <c r="J27" i="69"/>
  <c r="J28" i="69"/>
  <c r="J29" i="69"/>
  <c r="J87" i="69"/>
  <c r="J89" i="69"/>
  <c r="J88" i="69"/>
  <c r="J133" i="69"/>
  <c r="J132" i="69"/>
  <c r="J131" i="69"/>
  <c r="J75" i="69"/>
  <c r="J77" i="69"/>
  <c r="J76" i="69"/>
  <c r="J55" i="69"/>
  <c r="J56" i="69"/>
  <c r="J57" i="69"/>
  <c r="J21" i="69"/>
  <c r="J20" i="69"/>
  <c r="J19" i="69"/>
  <c r="J25" i="69"/>
  <c r="J24" i="69"/>
  <c r="J23" i="69"/>
  <c r="J113" i="69"/>
  <c r="J112" i="69"/>
  <c r="J111" i="69"/>
  <c r="J104" i="69"/>
  <c r="J105" i="69"/>
  <c r="J103" i="69"/>
  <c r="J93" i="69"/>
  <c r="J92" i="69"/>
  <c r="J91" i="69"/>
  <c r="G115" i="69"/>
  <c r="R43" i="40"/>
  <c r="I43" i="40" s="1"/>
  <c r="R17" i="40"/>
  <c r="I17" i="40" s="1"/>
  <c r="R21" i="40"/>
  <c r="I21" i="40" s="1"/>
  <c r="R41" i="40"/>
  <c r="I41" i="40" s="1"/>
  <c r="R45" i="40"/>
  <c r="I45" i="40" s="1"/>
  <c r="R49" i="40"/>
  <c r="I49" i="40" s="1"/>
  <c r="R37" i="40"/>
  <c r="I37" i="40" s="1"/>
  <c r="R35" i="40"/>
  <c r="I35" i="40" s="1"/>
  <c r="R51" i="40"/>
  <c r="I51" i="40" s="1"/>
  <c r="R39" i="40"/>
  <c r="I39" i="40" s="1"/>
  <c r="R23" i="40"/>
  <c r="I23" i="40" s="1"/>
  <c r="R15" i="40"/>
  <c r="I15" i="40" s="1"/>
  <c r="R19" i="40"/>
  <c r="I19" i="40" s="1"/>
  <c r="R13" i="40"/>
  <c r="I13" i="40" s="1"/>
  <c r="R31" i="40"/>
  <c r="I31" i="40" s="1"/>
  <c r="R47" i="40"/>
  <c r="I47" i="40" s="1"/>
  <c r="R27" i="40"/>
  <c r="I27" i="40" s="1"/>
  <c r="R53" i="40"/>
  <c r="I53" i="40" s="1"/>
  <c r="R25" i="40"/>
  <c r="I25" i="40" s="1"/>
  <c r="R29" i="40"/>
  <c r="I29" i="40" s="1"/>
  <c r="R33" i="40"/>
  <c r="I33" i="40" s="1"/>
  <c r="R55" i="40"/>
  <c r="I55" i="40" s="1"/>
  <c r="R11" i="40"/>
  <c r="I11" i="40" s="1"/>
  <c r="K27" i="32"/>
  <c r="J27" i="32" s="1"/>
  <c r="K15" i="32"/>
  <c r="J15" i="32" s="1"/>
  <c r="K11" i="32"/>
  <c r="J11" i="32" s="1"/>
  <c r="K19" i="32"/>
  <c r="J19" i="32" s="1"/>
  <c r="K23" i="32"/>
  <c r="J23" i="32" s="1"/>
  <c r="H95" i="69" l="1"/>
  <c r="H11" i="69"/>
  <c r="H71" i="69"/>
  <c r="H135" i="69"/>
  <c r="J36" i="69"/>
  <c r="J37" i="69"/>
  <c r="H39" i="69"/>
  <c r="H67" i="69"/>
  <c r="H31" i="69"/>
  <c r="H103" i="69"/>
  <c r="H119" i="69"/>
  <c r="H23" i="69"/>
  <c r="H131" i="69"/>
  <c r="H27" i="69"/>
  <c r="H111" i="69"/>
  <c r="H55" i="69"/>
  <c r="H75" i="69"/>
  <c r="H51" i="69"/>
  <c r="H79" i="69"/>
  <c r="H91" i="69"/>
  <c r="H19" i="69"/>
  <c r="H15" i="69"/>
  <c r="H87" i="69"/>
  <c r="H127" i="69"/>
  <c r="J117" i="69"/>
  <c r="J116" i="69"/>
  <c r="J115" i="69"/>
  <c r="H35" i="69" l="1"/>
  <c r="H115" i="69"/>
  <c r="K115" i="69" l="1"/>
  <c r="I115" i="69" s="1"/>
  <c r="K111" i="69"/>
  <c r="I111" i="69" s="1"/>
  <c r="K39" i="69"/>
  <c r="I39" i="69" s="1"/>
  <c r="K79" i="69"/>
  <c r="I79" i="69" s="1"/>
  <c r="K127" i="69"/>
  <c r="I127" i="69" s="1"/>
  <c r="K55" i="69"/>
  <c r="I55" i="69" s="1"/>
  <c r="K107" i="69"/>
  <c r="I107" i="69" s="1"/>
  <c r="K103" i="69"/>
  <c r="I103" i="69" s="1"/>
  <c r="K43" i="69"/>
  <c r="I43" i="69" s="1"/>
  <c r="K51" i="69"/>
  <c r="I51" i="69" s="1"/>
  <c r="K35" i="69"/>
  <c r="I35" i="69" s="1"/>
  <c r="K131" i="69"/>
  <c r="I131" i="69" s="1"/>
  <c r="K11" i="69"/>
  <c r="I11" i="69" s="1"/>
  <c r="K59" i="69"/>
  <c r="I59" i="69" s="1"/>
  <c r="K95" i="69"/>
  <c r="I95" i="69" s="1"/>
  <c r="K123" i="69"/>
  <c r="I123" i="69" s="1"/>
  <c r="K23" i="69"/>
  <c r="I23" i="69" s="1"/>
  <c r="K75" i="69"/>
  <c r="I75" i="69" s="1"/>
  <c r="K87" i="69"/>
  <c r="I87" i="69" s="1"/>
  <c r="K27" i="69"/>
  <c r="I27" i="69" s="1"/>
  <c r="K99" i="69"/>
  <c r="I99" i="69" s="1"/>
  <c r="K63" i="69"/>
  <c r="I63" i="69" s="1"/>
  <c r="K135" i="69"/>
  <c r="I135" i="69" s="1"/>
  <c r="K91" i="69"/>
  <c r="I91" i="69" s="1"/>
  <c r="K31" i="69"/>
  <c r="I31" i="69" s="1"/>
  <c r="K67" i="69"/>
  <c r="I67" i="69" s="1"/>
  <c r="K47" i="69"/>
  <c r="I47" i="69" s="1"/>
  <c r="K119" i="69"/>
  <c r="I119" i="69" s="1"/>
  <c r="K83" i="69"/>
  <c r="I83" i="69" s="1"/>
  <c r="K19" i="69"/>
  <c r="I19" i="69" s="1"/>
  <c r="K71" i="69"/>
  <c r="I71" i="69" s="1"/>
  <c r="K15" i="69"/>
  <c r="I15" i="69" s="1"/>
</calcChain>
</file>

<file path=xl/sharedStrings.xml><?xml version="1.0" encoding="utf-8"?>
<sst xmlns="http://schemas.openxmlformats.org/spreadsheetml/2006/main" count="8067" uniqueCount="870">
  <si>
    <t xml:space="preserve">Pony Club WA State Dressage Championships - Saturday 6 August 2022     </t>
  </si>
  <si>
    <t>Time</t>
  </si>
  <si>
    <t>Class #</t>
  </si>
  <si>
    <t>Class</t>
  </si>
  <si>
    <t>Rider</t>
  </si>
  <si>
    <t>Horse</t>
  </si>
  <si>
    <t>Bridle #</t>
  </si>
  <si>
    <t>Club</t>
  </si>
  <si>
    <t>Plunkett team</t>
  </si>
  <si>
    <t>Judge(s)</t>
  </si>
  <si>
    <t>#</t>
  </si>
  <si>
    <t>Arena</t>
  </si>
  <si>
    <t>Heat</t>
  </si>
  <si>
    <t>SAT - Preliminary 1B Test (11 -13 years) &amp; Plunkett (11 - 13 years)</t>
  </si>
  <si>
    <t>Marni Bercene</t>
  </si>
  <si>
    <t>PARKIARRUP EDWARD</t>
  </si>
  <si>
    <t>Wellington District</t>
  </si>
  <si>
    <t>King River, Mortlock, Wellington District</t>
  </si>
  <si>
    <t>International</t>
  </si>
  <si>
    <t>Heat 1 Saturday</t>
  </si>
  <si>
    <t>Abbie Kirkham</t>
  </si>
  <si>
    <t>LUMINOUS STAR</t>
  </si>
  <si>
    <t>Margaret River</t>
  </si>
  <si>
    <t>King River, Margaret River, Swan Valley</t>
  </si>
  <si>
    <t>Holly Greening</t>
  </si>
  <si>
    <t>JUDAROO TOLEDO</t>
  </si>
  <si>
    <t>Busselton</t>
  </si>
  <si>
    <t>Mikayla Downey</t>
  </si>
  <si>
    <t>ZIA PARK SOLDIER ON</t>
  </si>
  <si>
    <t>Swan Valley</t>
  </si>
  <si>
    <t>Ithica Harris</t>
  </si>
  <si>
    <t>LUNA ECLIPSE</t>
  </si>
  <si>
    <t>Log Fence</t>
  </si>
  <si>
    <t>Log Fence, Wallangarra</t>
  </si>
  <si>
    <t>Demi Perkins</t>
  </si>
  <si>
    <t>CHINO</t>
  </si>
  <si>
    <t>Bunbury</t>
  </si>
  <si>
    <t>Bunbury, Dardanup</t>
  </si>
  <si>
    <t>Sophie Dagnall</t>
  </si>
  <si>
    <t>EBONY ROSE SPOTLIGHT</t>
  </si>
  <si>
    <t>Orange Grove</t>
  </si>
  <si>
    <t>Lexy Colton</t>
  </si>
  <si>
    <t>POWDERBARK CALVIN KLEIN</t>
  </si>
  <si>
    <t xml:space="preserve">Albany </t>
  </si>
  <si>
    <t>Sophie Tennant</t>
  </si>
  <si>
    <t>WANDIERA SPECIAL ADDITION</t>
  </si>
  <si>
    <t>South Midlands</t>
  </si>
  <si>
    <t>Orange Grove, South Midlands</t>
  </si>
  <si>
    <t>Alyssa Scott</t>
  </si>
  <si>
    <t>MOREFAIR RHYDER</t>
  </si>
  <si>
    <t>Gidgegannup</t>
  </si>
  <si>
    <t xml:space="preserve">Gidgegannup </t>
  </si>
  <si>
    <t>Break</t>
  </si>
  <si>
    <t>Amelia Gordon</t>
  </si>
  <si>
    <t>ARYLINE BOBBY SOX</t>
  </si>
  <si>
    <t xml:space="preserve">Serpentine </t>
  </si>
  <si>
    <t>Serpentine 1</t>
  </si>
  <si>
    <t>Emily Stampalia</t>
  </si>
  <si>
    <t>ARCADIAN ANARCHY</t>
  </si>
  <si>
    <t>Baldivis, Gidgegannup</t>
  </si>
  <si>
    <t>Amy Lethlean</t>
  </si>
  <si>
    <t>MISSLETOE JACK</t>
  </si>
  <si>
    <t>Emma Tomlinson</t>
  </si>
  <si>
    <t>LIL BUZZ</t>
  </si>
  <si>
    <t>Murray</t>
  </si>
  <si>
    <t>Murray 2</t>
  </si>
  <si>
    <t>Eva Anning</t>
  </si>
  <si>
    <t>THE BRASS BEAR</t>
  </si>
  <si>
    <t>Wallangarra</t>
  </si>
  <si>
    <t>Wallangarra 2</t>
  </si>
  <si>
    <t>Grace Johnson</t>
  </si>
  <si>
    <t xml:space="preserve">SOLAR MEDAL </t>
  </si>
  <si>
    <t>Peel</t>
  </si>
  <si>
    <t>Georgia Coward</t>
  </si>
  <si>
    <t>AUTUMN FRENCH ROSE</t>
  </si>
  <si>
    <t xml:space="preserve">Esperance </t>
  </si>
  <si>
    <t>Esperance, Moonyoonooka, Serpentine</t>
  </si>
  <si>
    <t>Ruby McDonald</t>
  </si>
  <si>
    <t>THORNE PARK HIGHTIME</t>
  </si>
  <si>
    <t>Log Fence, West Plantagenet</t>
  </si>
  <si>
    <t>Lily McBride</t>
  </si>
  <si>
    <t>JACK</t>
  </si>
  <si>
    <t xml:space="preserve">Walliston </t>
  </si>
  <si>
    <t>Horsemen's, Walliston</t>
  </si>
  <si>
    <t>Mya Robertson</t>
  </si>
  <si>
    <t>HANDFUL OF DUST</t>
  </si>
  <si>
    <t>South Midlands, Wanneroo</t>
  </si>
  <si>
    <t>Break &amp; Arena Grade</t>
  </si>
  <si>
    <t>Lolah Day</t>
  </si>
  <si>
    <t>ELLENJAY NAKYE</t>
  </si>
  <si>
    <t xml:space="preserve">Busselton </t>
  </si>
  <si>
    <t>Baldivis, Busselton</t>
  </si>
  <si>
    <t>Heat 2 Saturday</t>
  </si>
  <si>
    <t>Chenin Hislop</t>
  </si>
  <si>
    <t>ARDIENTES BEAUTIFUL MELODY</t>
  </si>
  <si>
    <t>Woodridge</t>
  </si>
  <si>
    <t>Zahara Winters</t>
  </si>
  <si>
    <t>YARTARLA PARK SILHOUETTE</t>
  </si>
  <si>
    <t xml:space="preserve">Capel </t>
  </si>
  <si>
    <t>Busselton, Capel</t>
  </si>
  <si>
    <t>Romy Lenz</t>
  </si>
  <si>
    <t>WENDAMAR TALENT</t>
  </si>
  <si>
    <t>Murray, Wallangarra, Walliston</t>
  </si>
  <si>
    <t>Annalyce Page</t>
  </si>
  <si>
    <t>CORONATION FLORA</t>
  </si>
  <si>
    <t>Dryandra</t>
  </si>
  <si>
    <t>Darlington, Dryandra, Murray</t>
  </si>
  <si>
    <t>Edie Hawke</t>
  </si>
  <si>
    <t>LITTLE MISS TILLY</t>
  </si>
  <si>
    <t xml:space="preserve">King River </t>
  </si>
  <si>
    <t>Holly Russell</t>
  </si>
  <si>
    <t>ARTSWORTH FOREVER YOURS</t>
  </si>
  <si>
    <t>Darling Range</t>
  </si>
  <si>
    <t>Baldivis, Wallangarra, Darling Range</t>
  </si>
  <si>
    <t>Emily Brimblecombe</t>
  </si>
  <si>
    <t>SENLAC CROWLEY</t>
  </si>
  <si>
    <t>Wallangarra 1</t>
  </si>
  <si>
    <t>Kenzie Manson</t>
  </si>
  <si>
    <t>GLOMAX ROYAL ROULETTE</t>
  </si>
  <si>
    <t>Albany, Capel, Margaret River</t>
  </si>
  <si>
    <t>Ngakita Mahuika</t>
  </si>
  <si>
    <t>SILVER BULLET</t>
  </si>
  <si>
    <t>Capel, King River</t>
  </si>
  <si>
    <t>Ivy Colebrook</t>
  </si>
  <si>
    <t>LEEDALE DANNY BOY</t>
  </si>
  <si>
    <t>Dardanup</t>
  </si>
  <si>
    <t>Alexis Wyllie</t>
  </si>
  <si>
    <t>BUFFALO SOLDIER</t>
  </si>
  <si>
    <t>Murray 1</t>
  </si>
  <si>
    <t>Rylee Dawe</t>
  </si>
  <si>
    <t>WILDWOOD BEYOND PARADISE</t>
  </si>
  <si>
    <t>Amelia Curd</t>
  </si>
  <si>
    <t>HUNTER BROOK RIVER DANCE</t>
  </si>
  <si>
    <t>Tahlia Burke</t>
  </si>
  <si>
    <t>ALSAROSH</t>
  </si>
  <si>
    <t>Mia Dicandilo</t>
  </si>
  <si>
    <t>GORDON PARK WALTZ</t>
  </si>
  <si>
    <t>Serpentine 2</t>
  </si>
  <si>
    <t>Emily Sweetman</t>
  </si>
  <si>
    <t>ERIGOLIA</t>
  </si>
  <si>
    <t>Horsemen's</t>
  </si>
  <si>
    <t>Lieve Ludgate</t>
  </si>
  <si>
    <t>KIRRALEA SHOWMAN</t>
  </si>
  <si>
    <t xml:space="preserve">Eastern Hills </t>
  </si>
  <si>
    <t>Amelia Mcdonald</t>
  </si>
  <si>
    <t>SPRINGWATER CHANEL</t>
  </si>
  <si>
    <t xml:space="preserve">King River  </t>
  </si>
  <si>
    <t xml:space="preserve">Willow Hawkins </t>
  </si>
  <si>
    <t>RAGNAR LOTHBROK</t>
  </si>
  <si>
    <t>Finish</t>
  </si>
  <si>
    <t>Note to scorers:</t>
  </si>
  <si>
    <t>Enter Y for each error of course</t>
  </si>
  <si>
    <t>Pony Club Western Australia</t>
  </si>
  <si>
    <t>Enter the number of technical faults noted (i.e. 1,2,3 etc)</t>
  </si>
  <si>
    <t>State Dressage Championships 2022</t>
  </si>
  <si>
    <t>Preliminary 1B 2022</t>
  </si>
  <si>
    <t xml:space="preserve">Judge </t>
  </si>
  <si>
    <t>Jill Kessell</t>
  </si>
  <si>
    <t>Date</t>
  </si>
  <si>
    <t>Time Posted</t>
  </si>
  <si>
    <t>Preliminary 1B (11-13 years) Heat 1</t>
  </si>
  <si>
    <t>Compulsory Movements</t>
  </si>
  <si>
    <t>Co-efficient</t>
  </si>
  <si>
    <t>Position: C</t>
  </si>
  <si>
    <t>Rider Order</t>
  </si>
  <si>
    <t>Judge Jill Kessell</t>
  </si>
  <si>
    <t>Individual Placing</t>
  </si>
  <si>
    <t>Rank</t>
  </si>
  <si>
    <t>Total Collective</t>
  </si>
  <si>
    <t>Tie Adjust</t>
  </si>
  <si>
    <t>FREDI</t>
  </si>
  <si>
    <t>Orange Grove, South Midlands, Wallangarra</t>
  </si>
  <si>
    <t>Sarah Mcconigley</t>
  </si>
  <si>
    <t>ALL TOO FLASH</t>
  </si>
  <si>
    <t>Subtotal</t>
  </si>
  <si>
    <t>Collective Marks</t>
  </si>
  <si>
    <t>1. Paces</t>
  </si>
  <si>
    <t>2. Imp</t>
  </si>
  <si>
    <t>3. Subm</t>
  </si>
  <si>
    <t>4. Riders Pos</t>
  </si>
  <si>
    <t>Total Collective Marks</t>
  </si>
  <si>
    <t>Total Marks</t>
  </si>
  <si>
    <t>Course Errors</t>
  </si>
  <si>
    <t xml:space="preserve">  1st Error (Y)</t>
  </si>
  <si>
    <t>Y</t>
  </si>
  <si>
    <t>y</t>
  </si>
  <si>
    <t xml:space="preserve">  2nd Error (Y)</t>
  </si>
  <si>
    <t xml:space="preserve">  3rd Error</t>
  </si>
  <si>
    <t>Elimination</t>
  </si>
  <si>
    <t>Total Errors</t>
  </si>
  <si>
    <t>Technical Faults (No. of faults)</t>
  </si>
  <si>
    <t>Final Mark</t>
  </si>
  <si>
    <t>Total %</t>
  </si>
  <si>
    <t>Preliminary 1B (11-13 years) Heat 2</t>
  </si>
  <si>
    <t>Isla Hendry</t>
  </si>
  <si>
    <t>KARMA PARK EASTER PARADE</t>
  </si>
  <si>
    <t>Ngakita Mahuika SCR</t>
  </si>
  <si>
    <t>Amelia Curd SCR</t>
  </si>
  <si>
    <t>SAT - Preliminary 1A Test (10 years &amp; under) &amp; Plunkett (10 years &amp; under)</t>
  </si>
  <si>
    <t>Helen Rakich</t>
  </si>
  <si>
    <t>Grass 1</t>
  </si>
  <si>
    <t>Grace Cox</t>
  </si>
  <si>
    <t>MILO</t>
  </si>
  <si>
    <t>Chloe Wood</t>
  </si>
  <si>
    <t>LIMEHILL KOCHIECE</t>
  </si>
  <si>
    <t>Harpa Byrne</t>
  </si>
  <si>
    <t>JUDAROO LOTTIE JONES</t>
  </si>
  <si>
    <t>Ebony Jones</t>
  </si>
  <si>
    <t>JEJUCHA PANDAMONIUM</t>
  </si>
  <si>
    <t>Sienna Balinski</t>
  </si>
  <si>
    <t>BEELO BI SUSIE</t>
  </si>
  <si>
    <t>Kate Watkins</t>
  </si>
  <si>
    <t>APPLEWOOD CLASSIC DELUXE</t>
  </si>
  <si>
    <t>Kaylee Fisher</t>
  </si>
  <si>
    <t>GEM PARK ROYAL BELLE</t>
  </si>
  <si>
    <t>Eloise Bijl</t>
  </si>
  <si>
    <t>BOXER</t>
  </si>
  <si>
    <t>Pippa Black</t>
  </si>
  <si>
    <t>TRAPALANDA DOWNS PEGASUS</t>
  </si>
  <si>
    <t xml:space="preserve">Break </t>
  </si>
  <si>
    <t>Ruby Douglas</t>
  </si>
  <si>
    <t>SECRET VALLEY ROCKSTAR</t>
  </si>
  <si>
    <t>Serpentine</t>
  </si>
  <si>
    <t>Abigail Float</t>
  </si>
  <si>
    <t>SANROSE PRIMA DONNA</t>
  </si>
  <si>
    <t>Ruby Luty</t>
  </si>
  <si>
    <t>PANGARI AMADEUS</t>
  </si>
  <si>
    <t>Wanneroo</t>
  </si>
  <si>
    <t>Lexi Caldwell</t>
  </si>
  <si>
    <t>HARRINGTON PARK CAROUSEL</t>
  </si>
  <si>
    <t>Jenaveve Page</t>
  </si>
  <si>
    <t>WATCHWOOD DRUID</t>
  </si>
  <si>
    <t>Josephine Anning</t>
  </si>
  <si>
    <t>BRAYSIDE SENSATION</t>
  </si>
  <si>
    <t>Ava Bowles</t>
  </si>
  <si>
    <t>GORDON PARK PETER PAN</t>
  </si>
  <si>
    <t>Brianna Sheriff</t>
  </si>
  <si>
    <t>ACE OF HEARTS</t>
  </si>
  <si>
    <t>Baldivis</t>
  </si>
  <si>
    <t>Penelope Freeman</t>
  </si>
  <si>
    <t>SPRINGWATER DUSTYN</t>
  </si>
  <si>
    <t>Elise Stampalia</t>
  </si>
  <si>
    <t>WENDEMAR FIZZ</t>
  </si>
  <si>
    <t>Mikayla Holden</t>
  </si>
  <si>
    <t>BRIMFIELD TINY DANCER</t>
  </si>
  <si>
    <t>Makayla Ryan</t>
  </si>
  <si>
    <t>COCO</t>
  </si>
  <si>
    <t>Sophie Mosey</t>
  </si>
  <si>
    <t>OWENDALE JESSICA</t>
  </si>
  <si>
    <t>Joshua Duncan</t>
  </si>
  <si>
    <t>TYALLA ORIOLE</t>
  </si>
  <si>
    <t xml:space="preserve">Mortlock </t>
  </si>
  <si>
    <t>Willow Bennett</t>
  </si>
  <si>
    <t>BEELO-BI THORPEDO</t>
  </si>
  <si>
    <t>Elaria Atheis</t>
  </si>
  <si>
    <t>CANDY</t>
  </si>
  <si>
    <t>Ruby Gilberd</t>
  </si>
  <si>
    <t>KIRRALEA CABERET</t>
  </si>
  <si>
    <t>Kasey Barr</t>
  </si>
  <si>
    <t>NELSON</t>
  </si>
  <si>
    <t>Eliza Hickman</t>
  </si>
  <si>
    <t>JADEBROOK ROYAL INSPIRATION</t>
  </si>
  <si>
    <t>TEIFI VALLEY CYRUS</t>
  </si>
  <si>
    <t>Madison Kain</t>
  </si>
  <si>
    <t>CIMERON POCKET ROCKET</t>
  </si>
  <si>
    <t>Amelia Chester</t>
  </si>
  <si>
    <t>GEM PARK TINKERBELLE</t>
  </si>
  <si>
    <t>Bella Pearce</t>
  </si>
  <si>
    <t>YAHWEH JIREH ABSALOM</t>
  </si>
  <si>
    <t>Karratha &amp; King Bay</t>
  </si>
  <si>
    <t>Preliminary 1A 2022</t>
  </si>
  <si>
    <t>Judge A</t>
  </si>
  <si>
    <t>Sharon Elisabeth</t>
  </si>
  <si>
    <t>Plunkett: Rider 10 years &amp; under (Preliminary 1A)</t>
  </si>
  <si>
    <t>Judge  Sharon Elisabeth</t>
  </si>
  <si>
    <t>SAT - Novice 2B Test (14 -16 years) &amp; Plunkett (14 - 16 years)</t>
  </si>
  <si>
    <t>Sophie Morrison</t>
  </si>
  <si>
    <t>POWDERBARK ORLAITH</t>
  </si>
  <si>
    <t>Janet Reid</t>
  </si>
  <si>
    <t>Grass 2</t>
  </si>
  <si>
    <t>Kate Banner</t>
  </si>
  <si>
    <t>OVER THE RAINBOW</t>
  </si>
  <si>
    <t>Ellie Gilberd</t>
  </si>
  <si>
    <t>NOBLEWOOD CASABLANCA</t>
  </si>
  <si>
    <t xml:space="preserve">SAT - Novice 2B Test (14 -16 years) &amp; Plunkett (14 - 16 years) </t>
  </si>
  <si>
    <t>Sam Bryan</t>
  </si>
  <si>
    <t>LULU</t>
  </si>
  <si>
    <t>Tiana Woollams</t>
  </si>
  <si>
    <t>KING CARRERA</t>
  </si>
  <si>
    <t>Darlington</t>
  </si>
  <si>
    <t>Rosie Mcconigley</t>
  </si>
  <si>
    <t>KELLERAINS VANCHER</t>
  </si>
  <si>
    <t>Milly Mathews</t>
  </si>
  <si>
    <t>HIGGINS</t>
  </si>
  <si>
    <t>Sune Snyman</t>
  </si>
  <si>
    <t>GORDON PARK SMARTY PANTS</t>
  </si>
  <si>
    <t>Jorja Wareham</t>
  </si>
  <si>
    <t>TIAJA PARK FEARLESS</t>
  </si>
  <si>
    <t>Indigo Smith</t>
  </si>
  <si>
    <t>HUGO</t>
  </si>
  <si>
    <t>Nell Howorth</t>
  </si>
  <si>
    <t>FLIRT WITH HAL</t>
  </si>
  <si>
    <t>Krystina Bercene</t>
  </si>
  <si>
    <t>MY OPHELIA</t>
  </si>
  <si>
    <t>Imogen Murray</t>
  </si>
  <si>
    <t>CIVIL RIGHTS</t>
  </si>
  <si>
    <t>Sadie Gemmell</t>
  </si>
  <si>
    <t>BY CHANCE</t>
  </si>
  <si>
    <t>Aleska Wearne</t>
  </si>
  <si>
    <t>BERTIE DE LUX</t>
  </si>
  <si>
    <t>Ava Debrito</t>
  </si>
  <si>
    <t>SHAME N SCANDAL</t>
  </si>
  <si>
    <t>Mia Fellows</t>
  </si>
  <si>
    <t>WESTWOOD ROYAL ROMEO</t>
  </si>
  <si>
    <t>Kadee Taylor</t>
  </si>
  <si>
    <t>MAPINDUZI VIIPURI</t>
  </si>
  <si>
    <t>Maddison Manolini</t>
  </si>
  <si>
    <t>FINAL CUT</t>
  </si>
  <si>
    <t>NADALLA PARK I'M SO SPECIAL</t>
  </si>
  <si>
    <t>Alivia Coppin</t>
  </si>
  <si>
    <t>KDH TOP THIS</t>
  </si>
  <si>
    <t>Savannah Beveridge</t>
  </si>
  <si>
    <t>MIDAS PARISIAN AFFAIR</t>
  </si>
  <si>
    <t xml:space="preserve">West Plantagenet </t>
  </si>
  <si>
    <t>Zarli Curtis</t>
  </si>
  <si>
    <t>EVERLY PARK FORTUNE TELLER</t>
  </si>
  <si>
    <t>Reagan Hughan</t>
  </si>
  <si>
    <t>ARIA MISTRETTA</t>
  </si>
  <si>
    <t>Abby Green</t>
  </si>
  <si>
    <t>BARRABADEEN MYSTIQUE</t>
  </si>
  <si>
    <t>Moonyoonooka</t>
  </si>
  <si>
    <t>Harriet Forrest</t>
  </si>
  <si>
    <t>BRAMLEY ROYALTY</t>
  </si>
  <si>
    <t>Amy Lockhart</t>
  </si>
  <si>
    <t>KINGSBURY</t>
  </si>
  <si>
    <t>Caitlin Worth</t>
  </si>
  <si>
    <t>JERRY SEINFAIR</t>
  </si>
  <si>
    <t>Kailani Muir</t>
  </si>
  <si>
    <t>MELAYNE ROSEANNA</t>
  </si>
  <si>
    <t>Zoe Purser</t>
  </si>
  <si>
    <t>BALMONT BOY</t>
  </si>
  <si>
    <t>Meg Fowler</t>
  </si>
  <si>
    <t>WINTERFALL</t>
  </si>
  <si>
    <t>Madison Taylor</t>
  </si>
  <si>
    <t>MARGLYN BIEN CRUISIN</t>
  </si>
  <si>
    <t>Zali Ryan</t>
  </si>
  <si>
    <t>KATELLE CASINO</t>
  </si>
  <si>
    <t>Ashlee Hilder</t>
  </si>
  <si>
    <t>SANDPIPERS</t>
  </si>
  <si>
    <t>Sheridan Clarson</t>
  </si>
  <si>
    <t>TIAJA PARK HALO</t>
  </si>
  <si>
    <t>Novice 2B 2022</t>
  </si>
  <si>
    <t>Plunkett: Rider 14 – 16 years (Novice 2B)</t>
  </si>
  <si>
    <t>Judge Janet Reid</t>
  </si>
  <si>
    <t>Plunkett Results</t>
  </si>
  <si>
    <t>First Posting</t>
  </si>
  <si>
    <t xml:space="preserve">Test </t>
  </si>
  <si>
    <t>Plunkett Team</t>
  </si>
  <si>
    <t>Club Name</t>
  </si>
  <si>
    <t>Score</t>
  </si>
  <si>
    <t>Final Score</t>
  </si>
  <si>
    <t>Placing</t>
  </si>
  <si>
    <t>Top 3 Scores</t>
  </si>
  <si>
    <t>Tie Adjust (use 4th score rank first, then collectives if still tie)</t>
  </si>
  <si>
    <t>1. 17-24y N2C</t>
  </si>
  <si>
    <t>Taiah Curtis</t>
  </si>
  <si>
    <t>EYDIS</t>
  </si>
  <si>
    <t>2. 14-16y N2B</t>
  </si>
  <si>
    <t>3. 11-13y P1B H1</t>
  </si>
  <si>
    <t>4. 10y &amp; u P1A</t>
  </si>
  <si>
    <t>Amberlee Brown</t>
  </si>
  <si>
    <t>MACCACINO</t>
  </si>
  <si>
    <t>3. 11-13y P1B H2</t>
  </si>
  <si>
    <t>Charvelle Miller</t>
  </si>
  <si>
    <t>KENDALL PARK ODIN</t>
  </si>
  <si>
    <t>Sarah Carter</t>
  </si>
  <si>
    <t>WAYSIDE</t>
  </si>
  <si>
    <t>Nicole Dragovich</t>
  </si>
  <si>
    <t>FOXDALES MERLIN</t>
  </si>
  <si>
    <t>Abby Coulson</t>
  </si>
  <si>
    <t>CAMBRIA GEM</t>
  </si>
  <si>
    <t>Kaitlyn Brown</t>
  </si>
  <si>
    <t>MELLANDRA TOUCH OF CLASS</t>
  </si>
  <si>
    <t>Kaeleigh Brown</t>
  </si>
  <si>
    <t>MYSTIC SHADOWS CELTIC WIZARD</t>
  </si>
  <si>
    <t>Rachelle Brown</t>
  </si>
  <si>
    <t>RED DAR JON</t>
  </si>
  <si>
    <t>Aleisha Guest</t>
  </si>
  <si>
    <t>BALFOUR I SEE U</t>
  </si>
  <si>
    <t>Indi Smith</t>
  </si>
  <si>
    <t>BYALEE MASCARA</t>
  </si>
  <si>
    <t>Ella Mccrum</t>
  </si>
  <si>
    <t>HEART ON A STRING</t>
  </si>
  <si>
    <t>Jewel Pivac</t>
  </si>
  <si>
    <t>BOUNTY HUNTER</t>
  </si>
  <si>
    <t>Caitlin Pritchard</t>
  </si>
  <si>
    <t>SPRINGBROOK BAYLAUREL CRUZ</t>
  </si>
  <si>
    <t>Ashleigh Pritchard</t>
  </si>
  <si>
    <t>BAYLAUREL PANACHE</t>
  </si>
  <si>
    <t>Asha Wiegele</t>
  </si>
  <si>
    <t>TULLOWS DARK PRINCE</t>
  </si>
  <si>
    <t>Rebecca Simpson</t>
  </si>
  <si>
    <t>KASAC PARK GLOBAL WARRIOR</t>
  </si>
  <si>
    <t>Georgia Vaughan</t>
  </si>
  <si>
    <t>FORGOTTEN FANTA-SEE</t>
  </si>
  <si>
    <t>Fay Groom</t>
  </si>
  <si>
    <t>WILDWOOD SCARLET TRIBUTE</t>
  </si>
  <si>
    <t>Olivia Hawkins</t>
  </si>
  <si>
    <t>BILDEN PARK COACHELLA</t>
  </si>
  <si>
    <t>Amy-Louise Ross</t>
  </si>
  <si>
    <t>HALCYON</t>
  </si>
  <si>
    <t>Sarah Little</t>
  </si>
  <si>
    <t>PENLEY GIOVANNI</t>
  </si>
  <si>
    <t xml:space="preserve">Peel </t>
  </si>
  <si>
    <t>Tiffani Tong</t>
  </si>
  <si>
    <t>SHIPPYSHIPPYBANGBANG</t>
  </si>
  <si>
    <t>Jasmine Barron</t>
  </si>
  <si>
    <t>THE PAINTER</t>
  </si>
  <si>
    <t>Rebecca Suvaljko</t>
  </si>
  <si>
    <t>SP OBSESSION</t>
  </si>
  <si>
    <t>Lauren Conti</t>
  </si>
  <si>
    <t>SCOTT FREE</t>
  </si>
  <si>
    <t>Zoe Fenner</t>
  </si>
  <si>
    <t>LEBONSTERN APPEAL</t>
  </si>
  <si>
    <t>Mia Death</t>
  </si>
  <si>
    <t>GORDON PARK ROYAL REVIEW</t>
  </si>
  <si>
    <t>Matilda Agnew</t>
  </si>
  <si>
    <t>SOVEREIGN GALLIANO</t>
  </si>
  <si>
    <t xml:space="preserve">Woodridge </t>
  </si>
  <si>
    <t>Second Posting</t>
  </si>
  <si>
    <t>Capel</t>
  </si>
  <si>
    <t>SAT - Novice 2C Test (17 -24 years) &amp; Plunkett (17-24 years)</t>
  </si>
  <si>
    <t>Naomi Edmunds</t>
  </si>
  <si>
    <t xml:space="preserve">Indoor </t>
  </si>
  <si>
    <t>Shannon Meakins</t>
  </si>
  <si>
    <t>KARMA PARK ESPRIT</t>
  </si>
  <si>
    <t>Sophie Appleby</t>
  </si>
  <si>
    <t>PENLEY MARCO POLO</t>
  </si>
  <si>
    <t>Jaye Barnesby-Buie</t>
  </si>
  <si>
    <t>BENSONS CHA CHING</t>
  </si>
  <si>
    <t>Tameaka Smith</t>
  </si>
  <si>
    <t>CLARE DOWNS GANDALF</t>
  </si>
  <si>
    <t>Break - Arena Grade</t>
  </si>
  <si>
    <t xml:space="preserve">SAT - Pas de Deux Horses (over 14.2h) </t>
  </si>
  <si>
    <t>Abbasolutely Groovy</t>
  </si>
  <si>
    <t xml:space="preserve">Gnomeo and Juliet </t>
  </si>
  <si>
    <t>King River  2</t>
  </si>
  <si>
    <t>TBA</t>
  </si>
  <si>
    <t>Harry Potter</t>
  </si>
  <si>
    <t>Darci Peace</t>
  </si>
  <si>
    <t>EGMONT FAITH</t>
  </si>
  <si>
    <t>Bunbury 1</t>
  </si>
  <si>
    <t xml:space="preserve">Alice in Wonderland </t>
  </si>
  <si>
    <t>Tiarlie Wareham</t>
  </si>
  <si>
    <t>TIAJA PARK ECLIPSE</t>
  </si>
  <si>
    <t>Alice in Wonderland</t>
  </si>
  <si>
    <t>Charlie Black</t>
  </si>
  <si>
    <t>MIKENY'S CARUSO</t>
  </si>
  <si>
    <t>Top Gun</t>
  </si>
  <si>
    <t>Capel 1</t>
  </si>
  <si>
    <t>Hi-5</t>
  </si>
  <si>
    <t>King River 1</t>
  </si>
  <si>
    <t>Circus</t>
  </si>
  <si>
    <t>Charli Holmes</t>
  </si>
  <si>
    <t>HOOSIER</t>
  </si>
  <si>
    <t>Pirates of the Caribean</t>
  </si>
  <si>
    <t>Pirates of the Carribean</t>
  </si>
  <si>
    <t>Bunbury 2</t>
  </si>
  <si>
    <t>Christmas</t>
  </si>
  <si>
    <t>Ratouille</t>
  </si>
  <si>
    <t>Capel 2</t>
  </si>
  <si>
    <t>Grease</t>
  </si>
  <si>
    <t xml:space="preserve">SAT - Pas de Deux Ponies (14.2h &amp; under) </t>
  </si>
  <si>
    <t>Orange Grove 1</t>
  </si>
  <si>
    <t>Trolls</t>
  </si>
  <si>
    <t>Dinah Fleming &amp; Chris Hope</t>
  </si>
  <si>
    <t>Lily Fitzgerald</t>
  </si>
  <si>
    <t>QUIDAM JESTER</t>
  </si>
  <si>
    <t>Lion King</t>
  </si>
  <si>
    <t>Taylah Smith</t>
  </si>
  <si>
    <t>KARMA PARK ROYAL RASCAL</t>
  </si>
  <si>
    <t xml:space="preserve">Harry Potter </t>
  </si>
  <si>
    <t>Kady Middlecoat</t>
  </si>
  <si>
    <t>MALLAINE MOTOWN</t>
  </si>
  <si>
    <t>I Dream of Jeannie</t>
  </si>
  <si>
    <t>Orange Grove 2</t>
  </si>
  <si>
    <t>Mamma Mia!</t>
  </si>
  <si>
    <t>Ashlyn O'Brien</t>
  </si>
  <si>
    <t>DIZZY</t>
  </si>
  <si>
    <t>How To Train Your Dragon</t>
  </si>
  <si>
    <t>Swan Valley 1</t>
  </si>
  <si>
    <t>80's</t>
  </si>
  <si>
    <t>Emma Bennett</t>
  </si>
  <si>
    <t>KYNWYN FOXY LASY</t>
  </si>
  <si>
    <t>Lateesha Coppin</t>
  </si>
  <si>
    <t>BROADWATER PARK STANDING OVATION</t>
  </si>
  <si>
    <t>Swan Valley 2</t>
  </si>
  <si>
    <t>KARMA PARK FESTIVITY</t>
  </si>
  <si>
    <t>Greatest Showman</t>
  </si>
  <si>
    <t>Break - Arena Grade &amp; Change Arena Letters for Kanandah; Remove Dressage Arena for Formation &amp; Musical Rides.  Dais removal</t>
  </si>
  <si>
    <t xml:space="preserve">Workout - Kanandah Team </t>
  </si>
  <si>
    <t>Gail Simms &amp; Jill Kessell</t>
  </si>
  <si>
    <t>Jessica Ridley</t>
  </si>
  <si>
    <t>HOFFMANS MOLLY</t>
  </si>
  <si>
    <t>Lauren Rowe</t>
  </si>
  <si>
    <t>NEP CADILLAC</t>
  </si>
  <si>
    <t>Lyla Valuri</t>
  </si>
  <si>
    <t>TIMLI ENTHUSIAST</t>
  </si>
  <si>
    <t>Jemma Swarts</t>
  </si>
  <si>
    <t>WITHOUT COMPROMISE</t>
  </si>
  <si>
    <t>Baldivis 2</t>
  </si>
  <si>
    <t>Kayley Brahim</t>
  </si>
  <si>
    <t>ESPRESSO MARTINI</t>
  </si>
  <si>
    <t>Sarah Hatch</t>
  </si>
  <si>
    <t>CETHANA KINGSTON COURT</t>
  </si>
  <si>
    <t>Caitlin Maguire</t>
  </si>
  <si>
    <t>ICARUS BALTY BEAUTY</t>
  </si>
  <si>
    <t>Baldivis 1</t>
  </si>
  <si>
    <t>Ruby Weightman</t>
  </si>
  <si>
    <t>CAPOTE</t>
  </si>
  <si>
    <t>MONTCALM BAYLAUREL JOE</t>
  </si>
  <si>
    <t>Felicity Ericsson</t>
  </si>
  <si>
    <t>ALL BLACK STYLE</t>
  </si>
  <si>
    <t xml:space="preserve">Workout - Gingamurrah Team </t>
  </si>
  <si>
    <t>Stella Brown</t>
  </si>
  <si>
    <t>BEVANLEE BANTER</t>
  </si>
  <si>
    <t>Chaise Fowler</t>
  </si>
  <si>
    <t>GLOBAL SUPREME</t>
  </si>
  <si>
    <t>OAKOVER TOO MUCH CHATTER</t>
  </si>
  <si>
    <t>Finish Workout Section, Remove Table &amp; Front Border</t>
  </si>
  <si>
    <t xml:space="preserve">SAT - Oakover Terena Musical Ride  </t>
  </si>
  <si>
    <t>Sing</t>
  </si>
  <si>
    <t>Izabel Corrigan</t>
  </si>
  <si>
    <t>STARDUST</t>
  </si>
  <si>
    <t>Lexi O'Neill</t>
  </si>
  <si>
    <t>GLEN AVON STATESMAN</t>
  </si>
  <si>
    <t>Pippa O'Neill</t>
  </si>
  <si>
    <t>WENDAMAR EXPRESSION</t>
  </si>
  <si>
    <t xml:space="preserve">The Sound of Music </t>
  </si>
  <si>
    <t>Ruby Pitter</t>
  </si>
  <si>
    <t>JUDROO TROPICANA</t>
  </si>
  <si>
    <t>Bayleigh Tieleman-French</t>
  </si>
  <si>
    <t>FAWLEY LIMITED EDITION</t>
  </si>
  <si>
    <t xml:space="preserve">Log Fence </t>
  </si>
  <si>
    <t>Lara Nottle</t>
  </si>
  <si>
    <t>LEEDALE KYLIE</t>
  </si>
  <si>
    <t>Mia Mcdonald</t>
  </si>
  <si>
    <t>JUDAROO WATER LILY</t>
  </si>
  <si>
    <t>Bella Barr</t>
  </si>
  <si>
    <t>HOLLAND PARK VIENNA</t>
  </si>
  <si>
    <t>Capri Sellenger</t>
  </si>
  <si>
    <t>PAT</t>
  </si>
  <si>
    <t>Jenna Perkins</t>
  </si>
  <si>
    <t>MISTY</t>
  </si>
  <si>
    <t>The Nutcracker</t>
  </si>
  <si>
    <t>Mackenzie Sustek</t>
  </si>
  <si>
    <t>WILLOW</t>
  </si>
  <si>
    <t xml:space="preserve">SAT - Formation Ride </t>
  </si>
  <si>
    <t>Rory O'Neill</t>
  </si>
  <si>
    <t>STYLISH FORTYNINER DOC</t>
  </si>
  <si>
    <t>Taylor Swift</t>
  </si>
  <si>
    <t>Taylor swift</t>
  </si>
  <si>
    <t>Shakayla Fiegert</t>
  </si>
  <si>
    <t>MYSTIC SHADOWS BLACK ICE</t>
  </si>
  <si>
    <t>Summer Thorn</t>
  </si>
  <si>
    <t>HE'S SMOKIN</t>
  </si>
  <si>
    <t>Kiara Fitze</t>
  </si>
  <si>
    <t>JAZZ</t>
  </si>
  <si>
    <t>Never Ending Story</t>
  </si>
  <si>
    <t>KIRRALEA CABARET</t>
  </si>
  <si>
    <t>Emmi Kneale</t>
  </si>
  <si>
    <t>CHARISMA JAMES BOND</t>
  </si>
  <si>
    <t>The Greatest Showman</t>
  </si>
  <si>
    <t>Eliza Hutton</t>
  </si>
  <si>
    <t>PEPTOS SPIDER</t>
  </si>
  <si>
    <t>Mia Staines</t>
  </si>
  <si>
    <t>SILVER</t>
  </si>
  <si>
    <t>Finish  - Arena grade and put the dias and arena back in.</t>
  </si>
  <si>
    <t>Novice 2C 2022</t>
  </si>
  <si>
    <t>Plunkett: Rider 17 – 24 years (Novice 2C)</t>
  </si>
  <si>
    <t>Indoor</t>
  </si>
  <si>
    <t>Judge Naomi Edmunds</t>
  </si>
  <si>
    <t xml:space="preserve"> </t>
  </si>
  <si>
    <t>Pas De Deux - Prelim/Novice</t>
  </si>
  <si>
    <t>Dinah Fleming</t>
  </si>
  <si>
    <t>Chris Hope</t>
  </si>
  <si>
    <t>Pas de Deux - Horses</t>
  </si>
  <si>
    <t>Abby Coulsen</t>
  </si>
  <si>
    <t>Position:</t>
  </si>
  <si>
    <t>Pair Order</t>
  </si>
  <si>
    <t>Pony Club Name</t>
  </si>
  <si>
    <t>Judge Dinah Fleming</t>
  </si>
  <si>
    <t>Judge Chris Hope</t>
  </si>
  <si>
    <t>Total Artistic</t>
  </si>
  <si>
    <t>Ava DeBrito</t>
  </si>
  <si>
    <t>Artistic Presentation</t>
  </si>
  <si>
    <t xml:space="preserve">Costume </t>
  </si>
  <si>
    <t>Performance</t>
  </si>
  <si>
    <t>Complexity</t>
  </si>
  <si>
    <t>Creativity</t>
  </si>
  <si>
    <t>Suitability</t>
  </si>
  <si>
    <t>Overall Impression</t>
  </si>
  <si>
    <t>Costume Score</t>
  </si>
  <si>
    <t>Judge B</t>
  </si>
  <si>
    <t>Pas de Deux - Ponies</t>
  </si>
  <si>
    <t xml:space="preserve">Sune Snyman </t>
  </si>
  <si>
    <t>Enter Y for a time penalty</t>
  </si>
  <si>
    <t>Pas De Deux - Elementary</t>
  </si>
  <si>
    <t>Artistic Score</t>
  </si>
  <si>
    <t>Nicola Lachenicht</t>
  </si>
  <si>
    <t>NEWHOPE SPARKS FLY</t>
  </si>
  <si>
    <t>Total Tech</t>
  </si>
  <si>
    <t>Time Penalty (Y/N)</t>
  </si>
  <si>
    <t>Time Penalty Marks</t>
  </si>
  <si>
    <t>Total for Artistic</t>
  </si>
  <si>
    <t>Total for Technical</t>
  </si>
  <si>
    <t>Final score</t>
  </si>
  <si>
    <t>Kanandah &amp; Gingamurrah Trophies Workout Marking Sheet - 2008</t>
  </si>
  <si>
    <t>Gail Simms</t>
  </si>
  <si>
    <t xml:space="preserve"> Kanandah Team </t>
  </si>
  <si>
    <t>Workout</t>
  </si>
  <si>
    <t xml:space="preserve">Position: </t>
  </si>
  <si>
    <t>Test</t>
  </si>
  <si>
    <t>Judge Gail Simms</t>
  </si>
  <si>
    <t>Team No</t>
  </si>
  <si>
    <t>Turnout Score</t>
  </si>
  <si>
    <t>Workout Score</t>
  </si>
  <si>
    <t>Willow Hawkins</t>
  </si>
  <si>
    <t>RAGNER</t>
  </si>
  <si>
    <t>Work as a Team</t>
  </si>
  <si>
    <t>Harmony</t>
  </si>
  <si>
    <t>Total Workout Points</t>
  </si>
  <si>
    <t>Workout Points</t>
  </si>
  <si>
    <t>Turnout Sheet</t>
  </si>
  <si>
    <t xml:space="preserve">   Horse</t>
  </si>
  <si>
    <t>Head</t>
  </si>
  <si>
    <t>Mane</t>
  </si>
  <si>
    <t>Rump</t>
  </si>
  <si>
    <t>Tail</t>
  </si>
  <si>
    <t>Underbody</t>
  </si>
  <si>
    <t>Legs</t>
  </si>
  <si>
    <t>Hooves</t>
  </si>
  <si>
    <t>Coat</t>
  </si>
  <si>
    <t>General Condition</t>
  </si>
  <si>
    <t xml:space="preserve">   Gear Condition</t>
  </si>
  <si>
    <t>Bridle Leather</t>
  </si>
  <si>
    <t>Bit</t>
  </si>
  <si>
    <t>Bridle Stiching</t>
  </si>
  <si>
    <t>Bridle Fit</t>
  </si>
  <si>
    <t>Saddle Fit</t>
  </si>
  <si>
    <t>Saddle</t>
  </si>
  <si>
    <t>Girth</t>
  </si>
  <si>
    <t>Stirrups</t>
  </si>
  <si>
    <t>Stirrup Leathers</t>
  </si>
  <si>
    <t>Saddle Cloths</t>
  </si>
  <si>
    <t xml:space="preserve">   Rider</t>
  </si>
  <si>
    <t>Jodhpurs</t>
  </si>
  <si>
    <t>Boots</t>
  </si>
  <si>
    <t>Shirt, Tie, Jumper</t>
  </si>
  <si>
    <t>Helmet, Hair</t>
  </si>
  <si>
    <t>Gloves, Badge/Disk</t>
  </si>
  <si>
    <t>Overall Picture</t>
  </si>
  <si>
    <t>Total</t>
  </si>
  <si>
    <t>6:55pm</t>
  </si>
  <si>
    <t>Position: E</t>
  </si>
  <si>
    <t xml:space="preserve"> Gingamurrah Team </t>
  </si>
  <si>
    <t>Oakover Terena</t>
  </si>
  <si>
    <t>Judge</t>
  </si>
  <si>
    <t>Linda Page</t>
  </si>
  <si>
    <t>Oakover Terena Musical Ride</t>
  </si>
  <si>
    <t>Musical Ride</t>
  </si>
  <si>
    <t>Judge: Linda Page</t>
  </si>
  <si>
    <t>Judges:Kery Mercer, Fiona Logan
 and Jacqui Moon</t>
  </si>
  <si>
    <t>Placing Ride</t>
  </si>
  <si>
    <t>Costume</t>
  </si>
  <si>
    <t>Placing Costume</t>
  </si>
  <si>
    <t>Total Musical Ride</t>
  </si>
  <si>
    <t>Percentage</t>
  </si>
  <si>
    <t>Costume Score Sheet - Kerry Mercer</t>
  </si>
  <si>
    <t>Taylor Sherlock</t>
  </si>
  <si>
    <t>DARBY</t>
  </si>
  <si>
    <t>Summer Sherlock</t>
  </si>
  <si>
    <t>FANTA</t>
  </si>
  <si>
    <t>Sub - Total Costume</t>
  </si>
  <si>
    <t>Costume Score Sheet - Jacqui Moon &amp; Fiona Logan</t>
  </si>
  <si>
    <t>Total Costume</t>
  </si>
  <si>
    <t>Percentage Costume Score</t>
  </si>
  <si>
    <t>Formation Ride</t>
  </si>
  <si>
    <t>Formation</t>
  </si>
  <si>
    <t>Total Formation</t>
  </si>
  <si>
    <t>8:35PM</t>
  </si>
  <si>
    <t>SAT - Prix Caprilli (Club Pairs)</t>
  </si>
  <si>
    <t>Capel  2</t>
  </si>
  <si>
    <t>M'Liss Henry</t>
  </si>
  <si>
    <t>C Quest 1</t>
  </si>
  <si>
    <t>FRANKS REWARD</t>
  </si>
  <si>
    <t>Albany  1</t>
  </si>
  <si>
    <t>Peel 2</t>
  </si>
  <si>
    <t>King River  1</t>
  </si>
  <si>
    <t>Albany, Mortlock</t>
  </si>
  <si>
    <t>Capel  1</t>
  </si>
  <si>
    <t>Peel 1</t>
  </si>
  <si>
    <r>
      <rPr>
        <sz val="9"/>
        <color rgb="FF000000"/>
        <rFont val="Calibri"/>
        <family val="2"/>
      </rPr>
      <t xml:space="preserve">Arena Grade - Check other arena time  </t>
    </r>
    <r>
      <rPr>
        <sz val="9"/>
        <color rgb="FFFF0000"/>
        <rFont val="Calibri"/>
        <family val="2"/>
      </rPr>
      <t>Need jumps moved</t>
    </r>
  </si>
  <si>
    <t>SAT - Prix Caprilli Preparatory  (Non-Championship)</t>
  </si>
  <si>
    <t>Erica Stotter</t>
  </si>
  <si>
    <t>Sienna Chester</t>
  </si>
  <si>
    <t>GEM PARK SURPRISE</t>
  </si>
  <si>
    <t>Natalie Berzins</t>
  </si>
  <si>
    <t>FFARBURN LEILA</t>
  </si>
  <si>
    <t>Kate Berzins</t>
  </si>
  <si>
    <t>GEM PARK TWINKLE TOES</t>
  </si>
  <si>
    <t>Olive Beckley</t>
  </si>
  <si>
    <t>SHANLEY SHILO</t>
  </si>
  <si>
    <t>Charlotte Henshall</t>
  </si>
  <si>
    <t>TRADIE</t>
  </si>
  <si>
    <t>Tess McGinty</t>
  </si>
  <si>
    <t>KISMET PARK FANTASY</t>
  </si>
  <si>
    <t>Skye Boschetti</t>
  </si>
  <si>
    <t>WENDAMAR BRAXTON</t>
  </si>
  <si>
    <t>Willow Yeates</t>
  </si>
  <si>
    <t>LET'S TANGO</t>
  </si>
  <si>
    <t>Alice Colebrook</t>
  </si>
  <si>
    <t>CELESTINE WINSTON</t>
  </si>
  <si>
    <t>Makenzie Hrubos</t>
  </si>
  <si>
    <t>LIL MISS BLOSSOM SOCKS</t>
  </si>
  <si>
    <t>Prix Caprilli Test 2018</t>
  </si>
  <si>
    <t>Kai Schuler</t>
  </si>
  <si>
    <t>Prix Caprili Team Test (2018) - Club Pairs Group A</t>
  </si>
  <si>
    <t>CQuest 1 &amp; 2</t>
  </si>
  <si>
    <t>Retired</t>
  </si>
  <si>
    <t>E</t>
  </si>
  <si>
    <t>C Quest 2</t>
  </si>
  <si>
    <t>Judge M'Liss Henry</t>
  </si>
  <si>
    <t>Judge Kai Schuler</t>
  </si>
  <si>
    <t>Team Placing</t>
  </si>
  <si>
    <t>Indiv Arena Placing</t>
  </si>
  <si>
    <t>Rank CQ 1</t>
  </si>
  <si>
    <t>Coll</t>
  </si>
  <si>
    <t>Rank CQ2</t>
  </si>
  <si>
    <t>Rank Pairs</t>
  </si>
  <si>
    <t>Total Team Coll</t>
  </si>
  <si>
    <t>Jasmine Hodkinson</t>
  </si>
  <si>
    <t>GRANTULLA BEDWYR</t>
  </si>
  <si>
    <t>Albany 1</t>
  </si>
  <si>
    <t>Darci Peace RETIRED</t>
  </si>
  <si>
    <t>4. Jumps</t>
  </si>
  <si>
    <t>5. Rider</t>
  </si>
  <si>
    <t>Tahlia Burke E</t>
  </si>
  <si>
    <t>Ebonie Richardson</t>
  </si>
  <si>
    <t>LYNDAM PARK VALENTINO</t>
  </si>
  <si>
    <t>Aleska Wearne H/C</t>
  </si>
  <si>
    <t>12:10PM</t>
  </si>
  <si>
    <t>RET</t>
  </si>
  <si>
    <t>Prix Caprilli Preparatory Test 2018</t>
  </si>
  <si>
    <t>Prix Caprili Preparatory - Non Championship</t>
  </si>
  <si>
    <t>CQuest 1</t>
  </si>
  <si>
    <t>Order</t>
  </si>
  <si>
    <t>Judge Erica Stotter</t>
  </si>
  <si>
    <t>Total Coll</t>
  </si>
  <si>
    <t>Portia-Lee Freeman</t>
  </si>
  <si>
    <t>TIMILI EMIL</t>
  </si>
  <si>
    <r>
      <rPr>
        <sz val="9"/>
        <color rgb="FF000000"/>
        <rFont val="Calibri"/>
        <family val="2"/>
      </rPr>
      <t xml:space="preserve">Arena Grade - Check other arena time. </t>
    </r>
    <r>
      <rPr>
        <sz val="9"/>
        <color rgb="FFFF0000"/>
        <rFont val="Calibri"/>
        <family val="2"/>
      </rPr>
      <t xml:space="preserve"> Need jumps moved</t>
    </r>
  </si>
  <si>
    <t>SAT - Prix Caprilli Individual  (Non-Championship)</t>
  </si>
  <si>
    <t>Nathan Riches</t>
  </si>
  <si>
    <t>MELODY PARK MYSTICAL LADY</t>
  </si>
  <si>
    <t>Jayne Travers</t>
  </si>
  <si>
    <t>MISS MANDLIKOVA</t>
  </si>
  <si>
    <t>Tea Groot</t>
  </si>
  <si>
    <t>BEVANLEE HAVANA</t>
  </si>
  <si>
    <t>Warren</t>
  </si>
  <si>
    <t>Val Mayger</t>
  </si>
  <si>
    <t>Prix Caprili Individual - Non Championship</t>
  </si>
  <si>
    <t>CQuest 2</t>
  </si>
  <si>
    <t>Judge Val Mayger</t>
  </si>
  <si>
    <t>Pony Club WA State Dressage Championships 2022</t>
  </si>
  <si>
    <t>Sunday, 7 August 2022</t>
  </si>
  <si>
    <t>Novice Freestyle (14-16 years)</t>
  </si>
  <si>
    <t>Preliminary Freestyle 10 &amp; under</t>
  </si>
  <si>
    <t>Tess McGinty SCR</t>
  </si>
  <si>
    <t>Preliminary Freestyle (11-13 years)</t>
  </si>
  <si>
    <t>Skyelah De vries</t>
  </si>
  <si>
    <t>BERTIE BEETLE</t>
  </si>
  <si>
    <t>Preliminary Freestyle (14-16 years)</t>
  </si>
  <si>
    <t>Lylah Ettia</t>
  </si>
  <si>
    <t>DAYS SECRET CAVA</t>
  </si>
  <si>
    <t>Ava Clarke</t>
  </si>
  <si>
    <t>LANCEFIELD PARK AMANZI</t>
  </si>
  <si>
    <t>COSTUME</t>
  </si>
  <si>
    <t>Novice Freestyle (8-13 years)</t>
  </si>
  <si>
    <t>Elementary 3C 2022</t>
  </si>
  <si>
    <t>Elementary &amp; Novice Zone Teams Challenge</t>
  </si>
  <si>
    <t>Elisabeth Behringer</t>
  </si>
  <si>
    <t xml:space="preserve">Pony Club </t>
  </si>
  <si>
    <t>Judge Elisabeth Behringer</t>
  </si>
  <si>
    <t>Team Score</t>
  </si>
  <si>
    <t>4 3C</t>
  </si>
  <si>
    <t>Swan - Swan Valley</t>
  </si>
  <si>
    <t>LIMESTONE PARK GOOD AS GOLD</t>
  </si>
  <si>
    <t>Swan - Woodridge</t>
  </si>
  <si>
    <t>4 2C</t>
  </si>
  <si>
    <t>3 3C</t>
  </si>
  <si>
    <t xml:space="preserve">Great Southern 1 - King River </t>
  </si>
  <si>
    <t>3 2C</t>
  </si>
  <si>
    <t xml:space="preserve">Great Southern 1 - West Plantagenet </t>
  </si>
  <si>
    <t>2 3C</t>
  </si>
  <si>
    <t>West Coastal - Baldivis</t>
  </si>
  <si>
    <t xml:space="preserve">West Coastal - Log Fence </t>
  </si>
  <si>
    <t>2 2C</t>
  </si>
  <si>
    <t>West Coastal - Murray</t>
  </si>
  <si>
    <t>1 3C</t>
  </si>
  <si>
    <t>Teagan Christie</t>
  </si>
  <si>
    <t>AMANI PHANTASIE</t>
  </si>
  <si>
    <t>Metropolitan - Orange Grove</t>
  </si>
  <si>
    <t>Metropolitan - Wallangarra</t>
  </si>
  <si>
    <t>1 2C</t>
  </si>
  <si>
    <t>Novice Zone Teams Challenge</t>
  </si>
  <si>
    <t>Angie Sorensen</t>
  </si>
  <si>
    <t>Judge Angie Sorensen</t>
  </si>
  <si>
    <t>Indiv Placing</t>
  </si>
  <si>
    <t>South West 1 - Busselton</t>
  </si>
  <si>
    <t xml:space="preserve">Swan - Woodridge </t>
  </si>
  <si>
    <t>Kaitlin Goss</t>
  </si>
  <si>
    <t>VINTAGE VALLEY DARK KNIGHT</t>
  </si>
  <si>
    <t xml:space="preserve">Hills 2 - Eastern Hills </t>
  </si>
  <si>
    <t>South West 1 - Bunbury</t>
  </si>
  <si>
    <t>Hills 1 - Gidgegannup</t>
  </si>
  <si>
    <t xml:space="preserve">South West 2 - Capel </t>
  </si>
  <si>
    <t xml:space="preserve">Hills 1 - Walliston </t>
  </si>
  <si>
    <t>South West 1 - Wellington District</t>
  </si>
  <si>
    <t xml:space="preserve">West Coastal - Serpentine </t>
  </si>
  <si>
    <t xml:space="preserve">Great Southern 2 - King River </t>
  </si>
  <si>
    <t>Hills 2 - Gidgegannup</t>
  </si>
  <si>
    <t xml:space="preserve">South West 1 - Busselton </t>
  </si>
  <si>
    <t>Hills 2 - Darlington</t>
  </si>
  <si>
    <t xml:space="preserve">Great Southern 2 - Albany </t>
  </si>
  <si>
    <t>South West 2 - Dardanup</t>
  </si>
  <si>
    <t xml:space="preserve">Novice Zone Teams Challenge </t>
  </si>
  <si>
    <t>INDIVIDUAL SCORE</t>
  </si>
  <si>
    <t>Elementary 3B (8-16 years)</t>
  </si>
  <si>
    <t xml:space="preserve">FINAL CUT </t>
  </si>
  <si>
    <t>Elementary 3C (17-24 years)</t>
  </si>
  <si>
    <t>Medium 4B tests (8 - 24 years)</t>
  </si>
  <si>
    <t>Judge Hannie Byrne</t>
  </si>
  <si>
    <t>Mia Tollarzo</t>
  </si>
  <si>
    <t>DALLU STANLEY</t>
  </si>
  <si>
    <t>Ashleigh Middendorp</t>
  </si>
  <si>
    <t>JOSHUA BROOK BUDWEIZER</t>
  </si>
  <si>
    <t>Advanced 5A</t>
  </si>
  <si>
    <t>Preliminary 1B 11-13 Heat 3</t>
  </si>
  <si>
    <t>MORNINGSIDE MUSIC MAKER</t>
  </si>
  <si>
    <t>BROADWATER PARK GARLAND</t>
  </si>
  <si>
    <t>Alexis Nixon</t>
  </si>
  <si>
    <t>CEDAR LAKES ALAKAZOO</t>
  </si>
  <si>
    <t>ELIM</t>
  </si>
  <si>
    <t>Wanda Nelson Trophy (Pair of Ponies 14.2h &amp; under)</t>
  </si>
  <si>
    <t>Judge Nat Barr</t>
  </si>
  <si>
    <t>Busselton 1</t>
  </si>
  <si>
    <t>Busselton 2</t>
  </si>
  <si>
    <t>Hannah Horne</t>
  </si>
  <si>
    <t>PENLEY VINTAGE</t>
  </si>
  <si>
    <t>Preliminary 1C 2022</t>
  </si>
  <si>
    <t>Preliminary 1C (14-16 years)</t>
  </si>
  <si>
    <t>Brea Viney</t>
  </si>
  <si>
    <t>COLONEL'S SPINNER</t>
  </si>
  <si>
    <t>Preliminary 1C (17-24 years)</t>
  </si>
  <si>
    <t>Judge Sharon Elisabeth</t>
  </si>
  <si>
    <t>Preparatory E 10 years &amp; under - Non Championship</t>
  </si>
  <si>
    <t>Holly Ferguson</t>
  </si>
  <si>
    <t>WINDAL PARK PIXIE MAGIC</t>
  </si>
  <si>
    <t>Novice 2B (8 - 13years)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</si>
</sst>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%"/>
    <numFmt numFmtId="166" formatCode="0.000"/>
    <numFmt numFmtId="167" formatCode="0.0000"/>
    <numFmt numFmtId="168" formatCode="[$-F400]h:mm:ss\ AM/PM"/>
  </numFmts>
  <fonts count="6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SansSerif"/>
    </font>
    <font>
      <sz val="11"/>
      <color rgb="FF000000"/>
      <name val="Calibri (Body)"/>
    </font>
    <font>
      <sz val="11"/>
      <name val="Calibri (Body)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 (Body)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theme="1"/>
      <name val="Calibri (Body)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9"/>
      <color rgb="FF000000"/>
      <name val="Calibri"/>
      <family val="2"/>
    </font>
    <font>
      <b/>
      <i/>
      <sz val="12"/>
      <name val="Calibri"/>
      <family val="2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 (Body)"/>
    </font>
    <font>
      <sz val="11"/>
      <color rgb="FF000000"/>
      <name val="Verdana"/>
      <family val="2"/>
    </font>
    <font>
      <i/>
      <sz val="10"/>
      <color rgb="FF000000"/>
      <name val="Calibri"/>
      <family val="2"/>
      <scheme val="minor"/>
    </font>
    <font>
      <i/>
      <sz val="9"/>
      <color rgb="FF000000"/>
      <name val="Verdana"/>
      <family val="2"/>
    </font>
    <font>
      <sz val="9"/>
      <color rgb="FF000000"/>
      <name val="Calibri (Body)"/>
    </font>
    <font>
      <sz val="9"/>
      <name val="Calibri (Body)"/>
    </font>
    <font>
      <i/>
      <sz val="9"/>
      <color theme="1"/>
      <name val="Calibri (Body)"/>
    </font>
    <font>
      <i/>
      <sz val="9"/>
      <color rgb="FF000000"/>
      <name val="Calibri"/>
      <family val="2"/>
      <scheme val="minor"/>
    </font>
    <font>
      <sz val="8"/>
      <color rgb="FFFF0000"/>
      <name val="Verdana"/>
      <family val="2"/>
    </font>
    <font>
      <i/>
      <sz val="9"/>
      <color rgb="FFFF0000"/>
      <name val="Calibri"/>
      <family val="2"/>
      <scheme val="minor"/>
    </font>
    <font>
      <i/>
      <sz val="9"/>
      <color rgb="FFFF0000"/>
      <name val="Verdana"/>
      <family val="2"/>
    </font>
    <font>
      <i/>
      <sz val="10"/>
      <name val="Calibri"/>
      <family val="2"/>
    </font>
    <font>
      <sz val="9"/>
      <color rgb="FF000000"/>
      <name val="Verdana"/>
      <family val="2"/>
    </font>
    <font>
      <i/>
      <sz val="8"/>
      <color rgb="FF000000"/>
      <name val="Verdana"/>
      <family val="2"/>
    </font>
    <font>
      <sz val="8"/>
      <name val="Verdana"/>
      <family val="2"/>
    </font>
    <font>
      <sz val="8"/>
      <color rgb="FF000000"/>
      <name val="Arial Narrow"/>
      <family val="2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8"/>
      <color theme="1"/>
      <name val="Apple Chancery"/>
      <family val="4"/>
    </font>
    <font>
      <b/>
      <sz val="18"/>
      <color theme="1"/>
      <name val="Apple Chancery"/>
      <family val="4"/>
    </font>
    <font>
      <b/>
      <sz val="18"/>
      <name val="Apple Chancery"/>
      <family val="4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11" fillId="0" borderId="0"/>
    <xf numFmtId="9" fontId="18" fillId="0" borderId="0" applyFont="0" applyFill="0" applyBorder="0" applyAlignment="0" applyProtection="0"/>
    <xf numFmtId="0" fontId="18" fillId="0" borderId="0"/>
    <xf numFmtId="0" fontId="5" fillId="0" borderId="0"/>
  </cellStyleXfs>
  <cellXfs count="385">
    <xf numFmtId="0" fontId="0" fillId="0" borderId="0" xfId="0"/>
    <xf numFmtId="20" fontId="10" fillId="0" borderId="1" xfId="0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indent="1"/>
    </xf>
    <xf numFmtId="20" fontId="14" fillId="0" borderId="1" xfId="1" applyNumberFormat="1" applyFont="1" applyBorder="1" applyAlignment="1">
      <alignment horizontal="center" vertical="center"/>
    </xf>
    <xf numFmtId="20" fontId="15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left" vertical="center" indent="1"/>
    </xf>
    <xf numFmtId="20" fontId="10" fillId="0" borderId="3" xfId="0" applyNumberFormat="1" applyFont="1" applyBorder="1" applyAlignment="1">
      <alignment horizontal="center" vertical="center"/>
    </xf>
    <xf numFmtId="0" fontId="19" fillId="0" borderId="0" xfId="2" applyFont="1" applyAlignment="1">
      <alignment horizontal="left" vertical="center" indent="1"/>
    </xf>
    <xf numFmtId="0" fontId="6" fillId="0" borderId="0" xfId="0" applyFont="1"/>
    <xf numFmtId="0" fontId="20" fillId="0" borderId="0" xfId="0" applyFont="1"/>
    <xf numFmtId="0" fontId="20" fillId="0" borderId="5" xfId="0" applyFont="1" applyBorder="1"/>
    <xf numFmtId="0" fontId="20" fillId="0" borderId="6" xfId="0" applyFont="1" applyBorder="1"/>
    <xf numFmtId="0" fontId="20" fillId="2" borderId="6" xfId="0" applyFont="1" applyFill="1" applyBorder="1"/>
    <xf numFmtId="0" fontId="22" fillId="3" borderId="1" xfId="1" applyFont="1" applyFill="1" applyBorder="1" applyAlignment="1">
      <alignment horizontal="left" vertical="center" indent="1"/>
    </xf>
    <xf numFmtId="0" fontId="22" fillId="3" borderId="1" xfId="1" applyFont="1" applyFill="1" applyBorder="1" applyAlignment="1">
      <alignment horizontal="center" vertical="center"/>
    </xf>
    <xf numFmtId="166" fontId="6" fillId="0" borderId="0" xfId="0" applyNumberFormat="1" applyFont="1"/>
    <xf numFmtId="0" fontId="16" fillId="0" borderId="1" xfId="2" applyFont="1" applyBorder="1" applyAlignment="1">
      <alignment horizontal="left" vertical="center" indent="1"/>
    </xf>
    <xf numFmtId="20" fontId="15" fillId="0" borderId="1" xfId="1" applyNumberFormat="1" applyFont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left" vertical="center" indent="1"/>
    </xf>
    <xf numFmtId="20" fontId="14" fillId="0" borderId="13" xfId="1" applyNumberFormat="1" applyFont="1" applyBorder="1" applyAlignment="1">
      <alignment horizontal="center" vertical="center"/>
    </xf>
    <xf numFmtId="0" fontId="7" fillId="0" borderId="0" xfId="1"/>
    <xf numFmtId="0" fontId="22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5" fillId="0" borderId="0" xfId="2" applyFont="1" applyAlignment="1">
      <alignment horizontal="left" vertical="center" inden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left" vertical="center" wrapText="1"/>
    </xf>
    <xf numFmtId="20" fontId="15" fillId="0" borderId="3" xfId="1" applyNumberFormat="1" applyFont="1" applyBorder="1" applyAlignment="1">
      <alignment horizontal="center" vertical="center"/>
    </xf>
    <xf numFmtId="20" fontId="15" fillId="0" borderId="15" xfId="1" applyNumberFormat="1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 indent="1"/>
    </xf>
    <xf numFmtId="0" fontId="16" fillId="0" borderId="3" xfId="2" applyFont="1" applyBorder="1" applyAlignment="1">
      <alignment horizontal="left" vertical="center" indent="1"/>
    </xf>
    <xf numFmtId="0" fontId="17" fillId="3" borderId="1" xfId="0" applyFont="1" applyFill="1" applyBorder="1" applyAlignment="1">
      <alignment horizontal="center" vertical="center" wrapText="1"/>
    </xf>
    <xf numFmtId="0" fontId="4" fillId="0" borderId="0" xfId="0" applyFont="1"/>
    <xf numFmtId="166" fontId="22" fillId="3" borderId="1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20" fontId="10" fillId="0" borderId="14" xfId="0" applyNumberFormat="1" applyFont="1" applyBorder="1" applyAlignment="1">
      <alignment horizontal="center" vertical="center"/>
    </xf>
    <xf numFmtId="20" fontId="10" fillId="0" borderId="16" xfId="0" applyNumberFormat="1" applyFont="1" applyBorder="1" applyAlignment="1">
      <alignment horizontal="center"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30" fillId="0" borderId="0" xfId="4" applyFont="1" applyAlignment="1">
      <alignment vertical="center"/>
    </xf>
    <xf numFmtId="0" fontId="28" fillId="0" borderId="0" xfId="4" applyFont="1" applyAlignment="1">
      <alignment horizontal="left" vertical="center" indent="2"/>
    </xf>
    <xf numFmtId="0" fontId="30" fillId="0" borderId="0" xfId="4" applyFont="1" applyAlignment="1">
      <alignment horizontal="left" vertical="center" indent="2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left" vertical="center" indent="1"/>
    </xf>
    <xf numFmtId="0" fontId="31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33" fillId="6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 indent="1"/>
    </xf>
    <xf numFmtId="0" fontId="34" fillId="6" borderId="1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20" fontId="35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0" fontId="0" fillId="7" borderId="1" xfId="0" applyFill="1" applyBorder="1" applyAlignment="1">
      <alignment horizontal="center" vertical="center"/>
    </xf>
    <xf numFmtId="0" fontId="36" fillId="7" borderId="1" xfId="0" applyFont="1" applyFill="1" applyBorder="1" applyAlignment="1">
      <alignment horizontal="left" vertical="center" indent="1"/>
    </xf>
    <xf numFmtId="0" fontId="36" fillId="0" borderId="1" xfId="0" applyFont="1" applyBorder="1" applyAlignment="1">
      <alignment horizontal="left" vertical="center" indent="1"/>
    </xf>
    <xf numFmtId="0" fontId="33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20" fontId="38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6" fillId="6" borderId="1" xfId="0" applyFont="1" applyFill="1" applyBorder="1" applyAlignment="1">
      <alignment horizontal="left" vertical="center" indent="1"/>
    </xf>
    <xf numFmtId="0" fontId="0" fillId="6" borderId="1" xfId="0" applyFill="1" applyBorder="1" applyAlignment="1">
      <alignment horizontal="left" vertical="center" indent="1"/>
    </xf>
    <xf numFmtId="0" fontId="39" fillId="6" borderId="1" xfId="1" applyFont="1" applyFill="1" applyBorder="1" applyAlignment="1">
      <alignment horizontal="left" vertical="center" indent="1"/>
    </xf>
    <xf numFmtId="0" fontId="37" fillId="6" borderId="1" xfId="1" applyFont="1" applyFill="1" applyBorder="1" applyAlignment="1">
      <alignment horizontal="center" vertical="center"/>
    </xf>
    <xf numFmtId="20" fontId="14" fillId="0" borderId="0" xfId="1" applyNumberFormat="1" applyFont="1" applyAlignment="1">
      <alignment vertical="center"/>
    </xf>
    <xf numFmtId="0" fontId="14" fillId="0" borderId="1" xfId="1" applyFont="1" applyBorder="1" applyAlignment="1">
      <alignment vertical="center"/>
    </xf>
    <xf numFmtId="20" fontId="35" fillId="7" borderId="1" xfId="1" applyNumberFormat="1" applyFont="1" applyFill="1" applyBorder="1" applyAlignment="1">
      <alignment horizontal="center"/>
    </xf>
    <xf numFmtId="0" fontId="29" fillId="7" borderId="1" xfId="0" applyFont="1" applyFill="1" applyBorder="1" applyAlignment="1">
      <alignment horizontal="left" vertical="center" indent="1"/>
    </xf>
    <xf numFmtId="0" fontId="33" fillId="7" borderId="1" xfId="1" applyFont="1" applyFill="1" applyBorder="1" applyAlignment="1">
      <alignment horizontal="center" vertical="center"/>
    </xf>
    <xf numFmtId="0" fontId="37" fillId="7" borderId="1" xfId="1" applyFont="1" applyFill="1" applyBorder="1" applyAlignment="1">
      <alignment horizontal="center" vertical="center"/>
    </xf>
    <xf numFmtId="0" fontId="14" fillId="7" borderId="0" xfId="1" applyFont="1" applyFill="1" applyAlignment="1">
      <alignment vertical="center"/>
    </xf>
    <xf numFmtId="0" fontId="40" fillId="0" borderId="0" xfId="1" applyFont="1"/>
    <xf numFmtId="0" fontId="15" fillId="7" borderId="1" xfId="1" applyFont="1" applyFill="1" applyBorder="1" applyAlignment="1">
      <alignment horizontal="center" vertical="center"/>
    </xf>
    <xf numFmtId="20" fontId="38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9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36" fillId="4" borderId="1" xfId="0" applyFont="1" applyFill="1" applyBorder="1" applyAlignment="1">
      <alignment horizontal="left" vertical="center" indent="1"/>
    </xf>
    <xf numFmtId="0" fontId="36" fillId="0" borderId="1" xfId="0" applyFont="1" applyBorder="1" applyAlignment="1">
      <alignment horizontal="center" vertical="center"/>
    </xf>
    <xf numFmtId="20" fontId="38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6" fillId="2" borderId="1" xfId="0" applyFont="1" applyFill="1" applyBorder="1" applyAlignment="1">
      <alignment horizontal="left" vertical="center" indent="1"/>
    </xf>
    <xf numFmtId="0" fontId="40" fillId="6" borderId="1" xfId="1" applyFont="1" applyFill="1" applyBorder="1"/>
    <xf numFmtId="0" fontId="40" fillId="6" borderId="1" xfId="1" applyFont="1" applyFill="1" applyBorder="1" applyAlignment="1">
      <alignment horizontal="center"/>
    </xf>
    <xf numFmtId="20" fontId="35" fillId="6" borderId="1" xfId="1" applyNumberFormat="1" applyFont="1" applyFill="1" applyBorder="1" applyAlignment="1">
      <alignment horizontal="center" vertical="center"/>
    </xf>
    <xf numFmtId="0" fontId="41" fillId="6" borderId="1" xfId="1" applyFont="1" applyFill="1" applyBorder="1" applyAlignment="1">
      <alignment horizontal="left" vertical="center" indent="1"/>
    </xf>
    <xf numFmtId="0" fontId="12" fillId="6" borderId="1" xfId="1" applyFont="1" applyFill="1" applyBorder="1" applyAlignment="1">
      <alignment horizontal="left" vertical="center" indent="3"/>
    </xf>
    <xf numFmtId="0" fontId="10" fillId="6" borderId="1" xfId="1" applyFont="1" applyFill="1" applyBorder="1" applyAlignment="1">
      <alignment horizontal="left" vertical="center" indent="3"/>
    </xf>
    <xf numFmtId="0" fontId="10" fillId="6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left" vertical="center" indent="1"/>
    </xf>
    <xf numFmtId="0" fontId="42" fillId="6" borderId="1" xfId="1" applyFont="1" applyFill="1" applyBorder="1"/>
    <xf numFmtId="20" fontId="43" fillId="0" borderId="1" xfId="1" applyNumberFormat="1" applyFont="1" applyBorder="1" applyAlignment="1">
      <alignment horizontal="center" vertical="center"/>
    </xf>
    <xf numFmtId="0" fontId="7" fillId="0" borderId="1" xfId="1" applyBorder="1" applyAlignment="1">
      <alignment horizontal="center"/>
    </xf>
    <xf numFmtId="0" fontId="44" fillId="0" borderId="1" xfId="2" applyFont="1" applyBorder="1" applyAlignment="1">
      <alignment horizontal="left" vertical="center" indent="1"/>
    </xf>
    <xf numFmtId="0" fontId="15" fillId="7" borderId="1" xfId="0" applyFont="1" applyFill="1" applyBorder="1" applyAlignment="1">
      <alignment horizontal="left" vertical="center" indent="1"/>
    </xf>
    <xf numFmtId="0" fontId="23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indent="1"/>
    </xf>
    <xf numFmtId="0" fontId="39" fillId="0" borderId="1" xfId="1" applyFont="1" applyBorder="1" applyAlignment="1">
      <alignment horizontal="center" vertical="center"/>
    </xf>
    <xf numFmtId="20" fontId="43" fillId="4" borderId="1" xfId="1" applyNumberFormat="1" applyFont="1" applyFill="1" applyBorder="1" applyAlignment="1">
      <alignment horizontal="center" vertical="center"/>
    </xf>
    <xf numFmtId="0" fontId="7" fillId="4" borderId="1" xfId="1" applyFill="1" applyBorder="1" applyAlignment="1">
      <alignment horizontal="center"/>
    </xf>
    <xf numFmtId="0" fontId="44" fillId="4" borderId="1" xfId="2" applyFont="1" applyFill="1" applyBorder="1" applyAlignment="1">
      <alignment horizontal="left" vertical="center" indent="1"/>
    </xf>
    <xf numFmtId="0" fontId="23" fillId="4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left" vertical="center" indent="1"/>
    </xf>
    <xf numFmtId="0" fontId="39" fillId="8" borderId="1" xfId="1" applyFont="1" applyFill="1" applyBorder="1" applyAlignment="1">
      <alignment horizontal="center" vertical="center"/>
    </xf>
    <xf numFmtId="0" fontId="7" fillId="0" borderId="1" xfId="1" applyBorder="1"/>
    <xf numFmtId="0" fontId="7" fillId="4" borderId="1" xfId="1" applyFill="1" applyBorder="1"/>
    <xf numFmtId="0" fontId="15" fillId="0" borderId="1" xfId="0" applyFont="1" applyBorder="1" applyAlignment="1">
      <alignment horizontal="left" vertical="center" indent="1"/>
    </xf>
    <xf numFmtId="0" fontId="46" fillId="0" borderId="1" xfId="0" applyFont="1" applyBorder="1" applyAlignment="1">
      <alignment horizontal="left" vertical="center" indent="1"/>
    </xf>
    <xf numFmtId="20" fontId="43" fillId="6" borderId="1" xfId="1" applyNumberFormat="1" applyFont="1" applyFill="1" applyBorder="1" applyAlignment="1">
      <alignment horizontal="center" vertical="center"/>
    </xf>
    <xf numFmtId="0" fontId="7" fillId="6" borderId="1" xfId="1" applyFill="1" applyBorder="1"/>
    <xf numFmtId="0" fontId="12" fillId="6" borderId="1" xfId="1" applyFont="1" applyFill="1" applyBorder="1" applyAlignment="1">
      <alignment horizontal="left" vertical="center" indent="2"/>
    </xf>
    <xf numFmtId="0" fontId="42" fillId="0" borderId="1" xfId="1" applyFont="1" applyBorder="1"/>
    <xf numFmtId="0" fontId="35" fillId="0" borderId="1" xfId="0" applyFont="1" applyBorder="1" applyAlignment="1">
      <alignment horizontal="left" vertical="center" indent="1"/>
    </xf>
    <xf numFmtId="0" fontId="47" fillId="0" borderId="1" xfId="1" applyFont="1" applyBorder="1"/>
    <xf numFmtId="0" fontId="48" fillId="0" borderId="1" xfId="0" applyFont="1" applyBorder="1" applyAlignment="1">
      <alignment horizontal="left" vertical="center" indent="1"/>
    </xf>
    <xf numFmtId="0" fontId="49" fillId="0" borderId="1" xfId="1" applyFont="1" applyBorder="1"/>
    <xf numFmtId="0" fontId="50" fillId="0" borderId="1" xfId="1" applyFont="1" applyBorder="1" applyAlignment="1">
      <alignment horizontal="center" vertical="center"/>
    </xf>
    <xf numFmtId="0" fontId="47" fillId="0" borderId="0" xfId="1" applyFont="1"/>
    <xf numFmtId="0" fontId="51" fillId="0" borderId="0" xfId="1" applyFont="1"/>
    <xf numFmtId="0" fontId="7" fillId="0" borderId="0" xfId="1" applyAlignment="1">
      <alignment horizontal="center" vertical="center"/>
    </xf>
    <xf numFmtId="0" fontId="52" fillId="0" borderId="0" xfId="1" applyFont="1"/>
    <xf numFmtId="0" fontId="7" fillId="0" borderId="0" xfId="1" applyAlignment="1">
      <alignment horizontal="center"/>
    </xf>
    <xf numFmtId="0" fontId="51" fillId="0" borderId="0" xfId="1" applyFont="1" applyAlignment="1">
      <alignment horizontal="center"/>
    </xf>
    <xf numFmtId="0" fontId="7" fillId="0" borderId="0" xfId="1" applyAlignment="1">
      <alignment horizontal="left" indent="1"/>
    </xf>
    <xf numFmtId="0" fontId="53" fillId="0" borderId="0" xfId="1" applyFont="1" applyAlignment="1">
      <alignment horizontal="left" indent="3"/>
    </xf>
    <xf numFmtId="0" fontId="7" fillId="0" borderId="0" xfId="1" applyAlignment="1">
      <alignment horizontal="left" indent="3"/>
    </xf>
    <xf numFmtId="0" fontId="7" fillId="0" borderId="0" xfId="1" applyAlignment="1">
      <alignment horizontal="left" indent="2"/>
    </xf>
    <xf numFmtId="0" fontId="52" fillId="0" borderId="0" xfId="1" applyFont="1" applyAlignment="1">
      <alignment horizontal="center"/>
    </xf>
    <xf numFmtId="0" fontId="54" fillId="0" borderId="0" xfId="1" applyFont="1" applyAlignment="1">
      <alignment horizontal="center"/>
    </xf>
    <xf numFmtId="0" fontId="17" fillId="9" borderId="13" xfId="0" applyFont="1" applyFill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20" fontId="14" fillId="6" borderId="1" xfId="1" applyNumberFormat="1" applyFont="1" applyFill="1" applyBorder="1" applyAlignment="1">
      <alignment horizontal="center" vertical="center"/>
    </xf>
    <xf numFmtId="0" fontId="38" fillId="6" borderId="13" xfId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left" vertical="center" indent="1"/>
    </xf>
    <xf numFmtId="0" fontId="38" fillId="6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36" fillId="0" borderId="13" xfId="0" applyFont="1" applyBorder="1" applyAlignment="1">
      <alignment horizontal="left" vertical="center" indent="1"/>
    </xf>
    <xf numFmtId="20" fontId="12" fillId="6" borderId="13" xfId="1" applyNumberFormat="1" applyFont="1" applyFill="1" applyBorder="1" applyAlignment="1">
      <alignment horizontal="center" vertical="center"/>
    </xf>
    <xf numFmtId="0" fontId="7" fillId="6" borderId="13" xfId="1" applyFill="1" applyBorder="1"/>
    <xf numFmtId="0" fontId="36" fillId="6" borderId="13" xfId="0" applyFont="1" applyFill="1" applyBorder="1" applyAlignment="1">
      <alignment horizontal="left" vertical="center" indent="1"/>
    </xf>
    <xf numFmtId="0" fontId="0" fillId="6" borderId="13" xfId="0" applyFill="1" applyBorder="1" applyAlignment="1">
      <alignment horizontal="left" vertical="center" indent="1"/>
    </xf>
    <xf numFmtId="0" fontId="0" fillId="6" borderId="13" xfId="0" applyFill="1" applyBorder="1" applyAlignment="1">
      <alignment horizontal="center" vertical="center"/>
    </xf>
    <xf numFmtId="0" fontId="52" fillId="6" borderId="13" xfId="1" applyFont="1" applyFill="1" applyBorder="1"/>
    <xf numFmtId="0" fontId="30" fillId="0" borderId="0" xfId="4" applyFont="1" applyAlignment="1">
      <alignment horizontal="left" vertical="center" indent="1"/>
    </xf>
    <xf numFmtId="14" fontId="36" fillId="0" borderId="1" xfId="0" applyNumberFormat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6" fillId="7" borderId="0" xfId="0" applyFont="1" applyFill="1" applyAlignment="1">
      <alignment horizontal="left" vertical="center" indent="1"/>
    </xf>
    <xf numFmtId="20" fontId="35" fillId="6" borderId="1" xfId="1" applyNumberFormat="1" applyFont="1" applyFill="1" applyBorder="1" applyAlignment="1">
      <alignment horizontal="center"/>
    </xf>
    <xf numFmtId="14" fontId="29" fillId="6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indent="1"/>
    </xf>
    <xf numFmtId="0" fontId="16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indent="1"/>
    </xf>
    <xf numFmtId="0" fontId="51" fillId="6" borderId="0" xfId="1" applyFont="1" applyFill="1" applyAlignment="1">
      <alignment horizontal="center"/>
    </xf>
    <xf numFmtId="0" fontId="15" fillId="0" borderId="13" xfId="0" applyFont="1" applyBorder="1" applyAlignment="1">
      <alignment horizontal="left" vertical="center" indent="1"/>
    </xf>
    <xf numFmtId="0" fontId="27" fillId="0" borderId="13" xfId="0" applyFont="1" applyBorder="1" applyAlignment="1">
      <alignment horizontal="left" vertical="center" indent="1"/>
    </xf>
    <xf numFmtId="0" fontId="46" fillId="0" borderId="13" xfId="0" applyFont="1" applyBorder="1" applyAlignment="1">
      <alignment horizontal="left" vertical="center" indent="1"/>
    </xf>
    <xf numFmtId="20" fontId="43" fillId="6" borderId="13" xfId="1" applyNumberFormat="1" applyFont="1" applyFill="1" applyBorder="1" applyAlignment="1">
      <alignment horizontal="center" vertical="center"/>
    </xf>
    <xf numFmtId="0" fontId="42" fillId="6" borderId="13" xfId="1" applyFont="1" applyFill="1" applyBorder="1"/>
    <xf numFmtId="0" fontId="7" fillId="6" borderId="17" xfId="1" applyFill="1" applyBorder="1"/>
    <xf numFmtId="0" fontId="34" fillId="6" borderId="1" xfId="1" applyFont="1" applyFill="1" applyBorder="1" applyAlignment="1">
      <alignment horizontal="left" vertical="center" indent="3"/>
    </xf>
    <xf numFmtId="0" fontId="8" fillId="6" borderId="1" xfId="1" applyFont="1" applyFill="1" applyBorder="1" applyAlignment="1">
      <alignment horizontal="left" vertical="center" indent="3"/>
    </xf>
    <xf numFmtId="0" fontId="56" fillId="7" borderId="1" xfId="0" applyFont="1" applyFill="1" applyBorder="1" applyAlignment="1">
      <alignment horizontal="left" vertical="center" indent="1"/>
    </xf>
    <xf numFmtId="0" fontId="51" fillId="6" borderId="1" xfId="1" applyFont="1" applyFill="1" applyBorder="1"/>
    <xf numFmtId="0" fontId="37" fillId="0" borderId="2" xfId="1" applyFont="1" applyBorder="1" applyAlignment="1">
      <alignment horizontal="center" vertical="center"/>
    </xf>
    <xf numFmtId="0" fontId="37" fillId="6" borderId="2" xfId="1" applyFont="1" applyFill="1" applyBorder="1" applyAlignment="1">
      <alignment horizontal="center" vertical="center"/>
    </xf>
    <xf numFmtId="0" fontId="38" fillId="0" borderId="13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57" fillId="6" borderId="1" xfId="0" applyFont="1" applyFill="1" applyBorder="1" applyAlignment="1">
      <alignment horizontal="left" vertical="center" indent="1"/>
    </xf>
    <xf numFmtId="0" fontId="7" fillId="0" borderId="1" xfId="1" applyBorder="1" applyAlignment="1">
      <alignment horizontal="left" indent="3"/>
    </xf>
    <xf numFmtId="0" fontId="0" fillId="0" borderId="1" xfId="0" applyBorder="1" applyAlignment="1">
      <alignment horizontal="left" indent="1"/>
    </xf>
    <xf numFmtId="0" fontId="0" fillId="0" borderId="11" xfId="0" applyBorder="1" applyAlignment="1">
      <alignment horizontal="left" vertical="center" indent="1"/>
    </xf>
    <xf numFmtId="0" fontId="36" fillId="0" borderId="11" xfId="0" applyFont="1" applyBorder="1" applyAlignment="1">
      <alignment horizontal="left" vertical="center" indent="1"/>
    </xf>
    <xf numFmtId="20" fontId="14" fillId="0" borderId="11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9" fillId="0" borderId="11" xfId="0" applyFont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38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13" xfId="0" applyFont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37" fillId="0" borderId="13" xfId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1"/>
    </xf>
    <xf numFmtId="0" fontId="27" fillId="5" borderId="1" xfId="0" applyFont="1" applyFill="1" applyBorder="1" applyAlignment="1">
      <alignment horizontal="left" vertical="center" indent="1"/>
    </xf>
    <xf numFmtId="0" fontId="46" fillId="5" borderId="1" xfId="0" applyFont="1" applyFill="1" applyBorder="1" applyAlignment="1">
      <alignment horizontal="left" vertical="center" indent="1"/>
    </xf>
    <xf numFmtId="0" fontId="59" fillId="0" borderId="0" xfId="4" applyFont="1" applyAlignment="1">
      <alignment vertical="center"/>
    </xf>
    <xf numFmtId="0" fontId="60" fillId="0" borderId="0" xfId="4" applyFont="1" applyAlignment="1">
      <alignment vertical="center"/>
    </xf>
    <xf numFmtId="0" fontId="59" fillId="0" borderId="0" xfId="4" applyFont="1" applyAlignment="1">
      <alignment horizontal="left" vertical="center" indent="2"/>
    </xf>
    <xf numFmtId="0" fontId="60" fillId="0" borderId="0" xfId="4" applyFont="1" applyAlignment="1">
      <alignment horizontal="left" vertical="center" indent="2"/>
    </xf>
    <xf numFmtId="0" fontId="61" fillId="0" borderId="0" xfId="4" applyFont="1" applyAlignment="1">
      <alignment horizontal="left" vertical="center" indent="1"/>
    </xf>
    <xf numFmtId="0" fontId="61" fillId="0" borderId="0" xfId="4" applyFont="1" applyAlignment="1">
      <alignment horizontal="center" vertical="center"/>
    </xf>
    <xf numFmtId="0" fontId="60" fillId="0" borderId="0" xfId="4" applyFont="1" applyAlignment="1">
      <alignment horizontal="left" vertical="center" indent="1"/>
    </xf>
    <xf numFmtId="0" fontId="60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51" fillId="6" borderId="13" xfId="1" applyFont="1" applyFill="1" applyBorder="1"/>
    <xf numFmtId="0" fontId="46" fillId="0" borderId="13" xfId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indent="1"/>
    </xf>
    <xf numFmtId="0" fontId="42" fillId="6" borderId="17" xfId="1" applyFont="1" applyFill="1" applyBorder="1"/>
    <xf numFmtId="0" fontId="19" fillId="0" borderId="0" xfId="2" applyFont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6" fillId="3" borderId="1" xfId="1" applyFont="1" applyFill="1" applyBorder="1" applyAlignment="1">
      <alignment horizontal="left" vertical="center" wrapText="1"/>
    </xf>
    <xf numFmtId="0" fontId="63" fillId="0" borderId="1" xfId="2" applyFont="1" applyBorder="1" applyAlignment="1">
      <alignment horizontal="left" vertical="center" indent="1"/>
    </xf>
    <xf numFmtId="0" fontId="62" fillId="0" borderId="1" xfId="0" applyFont="1" applyBorder="1"/>
    <xf numFmtId="20" fontId="10" fillId="5" borderId="3" xfId="0" applyNumberFormat="1" applyFont="1" applyFill="1" applyBorder="1" applyAlignment="1">
      <alignment horizontal="center" vertical="center"/>
    </xf>
    <xf numFmtId="0" fontId="16" fillId="5" borderId="1" xfId="2" applyFont="1" applyFill="1" applyBorder="1" applyAlignment="1">
      <alignment horizontal="left" vertical="center" indent="1"/>
    </xf>
    <xf numFmtId="0" fontId="3" fillId="0" borderId="0" xfId="0" applyFont="1"/>
    <xf numFmtId="20" fontId="15" fillId="0" borderId="0" xfId="1" applyNumberFormat="1" applyFont="1" applyAlignment="1">
      <alignment horizontal="center" vertical="center"/>
    </xf>
    <xf numFmtId="0" fontId="16" fillId="0" borderId="0" xfId="2" applyFont="1" applyAlignment="1">
      <alignment horizontal="left" vertical="center" indent="1"/>
    </xf>
    <xf numFmtId="168" fontId="0" fillId="0" borderId="0" xfId="0" applyNumberFormat="1"/>
    <xf numFmtId="0" fontId="0" fillId="5" borderId="1" xfId="0" applyFill="1" applyBorder="1"/>
    <xf numFmtId="0" fontId="0" fillId="0" borderId="1" xfId="0" applyBorder="1"/>
    <xf numFmtId="0" fontId="64" fillId="0" borderId="0" xfId="0" applyFont="1"/>
    <xf numFmtId="14" fontId="64" fillId="0" borderId="0" xfId="0" applyNumberFormat="1" applyFont="1"/>
    <xf numFmtId="165" fontId="0" fillId="0" borderId="1" xfId="0" applyNumberFormat="1" applyBorder="1"/>
    <xf numFmtId="20" fontId="14" fillId="0" borderId="3" xfId="1" applyNumberFormat="1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 indent="1"/>
    </xf>
    <xf numFmtId="20" fontId="14" fillId="0" borderId="15" xfId="1" applyNumberFormat="1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 indent="1"/>
    </xf>
    <xf numFmtId="0" fontId="2" fillId="0" borderId="0" xfId="0" applyFont="1"/>
    <xf numFmtId="20" fontId="14" fillId="0" borderId="0" xfId="1" applyNumberFormat="1" applyFont="1" applyAlignment="1">
      <alignment horizontal="center" vertical="center"/>
    </xf>
    <xf numFmtId="0" fontId="13" fillId="0" borderId="0" xfId="2" applyFont="1" applyAlignment="1">
      <alignment horizontal="left" vertical="center" indent="1"/>
    </xf>
    <xf numFmtId="0" fontId="1" fillId="0" borderId="0" xfId="0" applyFont="1"/>
    <xf numFmtId="0" fontId="1" fillId="12" borderId="0" xfId="0" applyFont="1" applyFill="1"/>
    <xf numFmtId="14" fontId="1" fillId="0" borderId="0" xfId="0" applyNumberFormat="1" applyFont="1"/>
    <xf numFmtId="0" fontId="1" fillId="2" borderId="1" xfId="0" applyFont="1" applyFill="1" applyBorder="1"/>
    <xf numFmtId="0" fontId="1" fillId="0" borderId="7" xfId="0" applyFont="1" applyBorder="1"/>
    <xf numFmtId="0" fontId="1" fillId="0" borderId="0" xfId="0" applyFont="1" applyAlignment="1">
      <alignment wrapText="1"/>
    </xf>
    <xf numFmtId="164" fontId="1" fillId="2" borderId="0" xfId="0" applyNumberFormat="1" applyFont="1" applyFill="1"/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" fontId="1" fillId="2" borderId="1" xfId="0" applyNumberFormat="1" applyFont="1" applyFill="1" applyBorder="1"/>
    <xf numFmtId="165" fontId="1" fillId="0" borderId="1" xfId="3" applyNumberFormat="1" applyFont="1" applyBorder="1"/>
    <xf numFmtId="164" fontId="1" fillId="2" borderId="8" xfId="0" applyNumberFormat="1" applyFont="1" applyFill="1" applyBorder="1"/>
    <xf numFmtId="0" fontId="1" fillId="12" borderId="0" xfId="0" applyFont="1" applyFill="1" applyAlignment="1">
      <alignment horizontal="center"/>
    </xf>
    <xf numFmtId="166" fontId="1" fillId="0" borderId="0" xfId="0" applyNumberFormat="1" applyFont="1"/>
    <xf numFmtId="165" fontId="1" fillId="0" borderId="0" xfId="3" applyNumberFormat="1" applyFont="1"/>
    <xf numFmtId="164" fontId="1" fillId="0" borderId="0" xfId="0" applyNumberFormat="1" applyFont="1"/>
    <xf numFmtId="2" fontId="1" fillId="0" borderId="0" xfId="0" applyNumberFormat="1" applyFont="1"/>
    <xf numFmtId="165" fontId="1" fillId="0" borderId="11" xfId="0" applyNumberFormat="1" applyFont="1" applyBorder="1"/>
    <xf numFmtId="0" fontId="1" fillId="0" borderId="11" xfId="0" applyFont="1" applyBorder="1"/>
    <xf numFmtId="165" fontId="1" fillId="0" borderId="0" xfId="3" applyNumberFormat="1" applyFont="1" applyFill="1" applyAlignment="1">
      <alignment horizontal="center"/>
    </xf>
    <xf numFmtId="165" fontId="1" fillId="0" borderId="0" xfId="0" applyNumberFormat="1" applyFont="1"/>
    <xf numFmtId="0" fontId="1" fillId="12" borderId="0" xfId="0" applyFont="1" applyFill="1" applyAlignment="1">
      <alignment horizontal="right"/>
    </xf>
    <xf numFmtId="164" fontId="1" fillId="0" borderId="8" xfId="0" applyNumberFormat="1" applyFont="1" applyBorder="1"/>
    <xf numFmtId="166" fontId="1" fillId="0" borderId="0" xfId="3" applyNumberFormat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8" fillId="3" borderId="11" xfId="1" applyFont="1" applyFill="1" applyBorder="1" applyAlignment="1">
      <alignment horizontal="center" vertical="center" wrapText="1"/>
    </xf>
    <xf numFmtId="0" fontId="1" fillId="13" borderId="0" xfId="0" applyFont="1" applyFill="1"/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13" borderId="0" xfId="0" applyFont="1" applyFill="1" applyAlignment="1">
      <alignment horizontal="center"/>
    </xf>
    <xf numFmtId="1" fontId="1" fillId="2" borderId="11" xfId="0" applyNumberFormat="1" applyFont="1" applyFill="1" applyBorder="1"/>
    <xf numFmtId="0" fontId="1" fillId="0" borderId="12" xfId="0" applyFont="1" applyBorder="1"/>
    <xf numFmtId="1" fontId="1" fillId="2" borderId="12" xfId="0" applyNumberFormat="1" applyFont="1" applyFill="1" applyBorder="1"/>
    <xf numFmtId="166" fontId="1" fillId="0" borderId="11" xfId="0" applyNumberFormat="1" applyFont="1" applyBorder="1"/>
    <xf numFmtId="165" fontId="1" fillId="0" borderId="12" xfId="0" applyNumberFormat="1" applyFont="1" applyBorder="1"/>
    <xf numFmtId="166" fontId="1" fillId="0" borderId="12" xfId="0" applyNumberFormat="1" applyFont="1" applyBorder="1"/>
    <xf numFmtId="0" fontId="1" fillId="0" borderId="3" xfId="0" applyFont="1" applyBorder="1"/>
    <xf numFmtId="166" fontId="1" fillId="0" borderId="3" xfId="0" applyNumberFormat="1" applyFont="1" applyBorder="1"/>
    <xf numFmtId="1" fontId="1" fillId="2" borderId="3" xfId="0" applyNumberFormat="1" applyFon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/>
    <xf numFmtId="165" fontId="0" fillId="16" borderId="1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1" fillId="15" borderId="0" xfId="0" applyFont="1" applyFill="1"/>
    <xf numFmtId="0" fontId="1" fillId="2" borderId="11" xfId="0" applyFont="1" applyFill="1" applyBorder="1"/>
    <xf numFmtId="165" fontId="1" fillId="0" borderId="12" xfId="3" applyNumberFormat="1" applyFont="1" applyBorder="1"/>
    <xf numFmtId="0" fontId="1" fillId="2" borderId="12" xfId="0" applyFont="1" applyFill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165" fontId="1" fillId="0" borderId="15" xfId="0" applyNumberFormat="1" applyFont="1" applyBorder="1"/>
    <xf numFmtId="165" fontId="1" fillId="0" borderId="14" xfId="3" applyNumberFormat="1" applyFont="1" applyBorder="1"/>
    <xf numFmtId="0" fontId="1" fillId="0" borderId="14" xfId="0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  <xf numFmtId="0" fontId="1" fillId="2" borderId="14" xfId="0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165" fontId="1" fillId="0" borderId="16" xfId="0" applyNumberFormat="1" applyFont="1" applyBorder="1"/>
    <xf numFmtId="166" fontId="1" fillId="0" borderId="16" xfId="0" applyNumberFormat="1" applyFont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165" fontId="1" fillId="5" borderId="1" xfId="0" applyNumberFormat="1" applyFont="1" applyFill="1" applyBorder="1"/>
    <xf numFmtId="0" fontId="1" fillId="0" borderId="10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164" fontId="1" fillId="2" borderId="4" xfId="0" applyNumberFormat="1" applyFont="1" applyFill="1" applyBorder="1"/>
    <xf numFmtId="165" fontId="1" fillId="0" borderId="3" xfId="0" applyNumberFormat="1" applyFont="1" applyBorder="1"/>
    <xf numFmtId="164" fontId="1" fillId="0" borderId="4" xfId="0" applyNumberFormat="1" applyFont="1" applyBorder="1"/>
    <xf numFmtId="164" fontId="1" fillId="2" borderId="9" xfId="0" applyNumberFormat="1" applyFont="1" applyFill="1" applyBorder="1"/>
    <xf numFmtId="165" fontId="1" fillId="0" borderId="3" xfId="3" applyNumberFormat="1" applyFont="1" applyBorder="1"/>
    <xf numFmtId="165" fontId="1" fillId="0" borderId="11" xfId="3" applyNumberFormat="1" applyFont="1" applyBorder="1"/>
    <xf numFmtId="165" fontId="1" fillId="0" borderId="0" xfId="3" applyNumberFormat="1" applyFont="1" applyBorder="1"/>
    <xf numFmtId="1" fontId="1" fillId="2" borderId="0" xfId="0" applyNumberFormat="1" applyFont="1" applyFill="1"/>
    <xf numFmtId="167" fontId="1" fillId="0" borderId="0" xfId="0" applyNumberFormat="1" applyFont="1"/>
    <xf numFmtId="1" fontId="1" fillId="0" borderId="0" xfId="0" applyNumberFormat="1" applyFont="1"/>
    <xf numFmtId="164" fontId="1" fillId="0" borderId="10" xfId="0" applyNumberFormat="1" applyFont="1" applyBorder="1"/>
    <xf numFmtId="0" fontId="1" fillId="12" borderId="4" xfId="0" applyFont="1" applyFill="1" applyBorder="1" applyAlignment="1">
      <alignment horizontal="center"/>
    </xf>
    <xf numFmtId="166" fontId="1" fillId="0" borderId="4" xfId="3" applyNumberFormat="1" applyFont="1" applyBorder="1"/>
    <xf numFmtId="0" fontId="1" fillId="14" borderId="0" xfId="0" applyFont="1" applyFill="1"/>
    <xf numFmtId="166" fontId="1" fillId="0" borderId="4" xfId="0" applyNumberFormat="1" applyFont="1" applyBorder="1"/>
    <xf numFmtId="165" fontId="1" fillId="0" borderId="4" xfId="3" applyNumberFormat="1" applyFont="1" applyBorder="1"/>
    <xf numFmtId="164" fontId="1" fillId="0" borderId="1" xfId="0" applyNumberFormat="1" applyFont="1" applyBorder="1"/>
    <xf numFmtId="164" fontId="1" fillId="0" borderId="11" xfId="0" applyNumberFormat="1" applyFont="1" applyBorder="1"/>
    <xf numFmtId="164" fontId="1" fillId="0" borderId="12" xfId="3" applyNumberFormat="1" applyFont="1" applyBorder="1"/>
    <xf numFmtId="164" fontId="1" fillId="0" borderId="12" xfId="0" applyNumberFormat="1" applyFont="1" applyBorder="1"/>
    <xf numFmtId="164" fontId="1" fillId="0" borderId="3" xfId="3" applyNumberFormat="1" applyFont="1" applyBorder="1"/>
    <xf numFmtId="164" fontId="1" fillId="0" borderId="3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/>
    <xf numFmtId="164" fontId="1" fillId="0" borderId="0" xfId="3" applyNumberFormat="1" applyFont="1"/>
    <xf numFmtId="164" fontId="1" fillId="0" borderId="15" xfId="0" applyNumberFormat="1" applyFont="1" applyBorder="1"/>
    <xf numFmtId="164" fontId="1" fillId="0" borderId="14" xfId="3" applyNumberFormat="1" applyFont="1" applyBorder="1"/>
    <xf numFmtId="164" fontId="1" fillId="0" borderId="14" xfId="0" applyNumberFormat="1" applyFont="1" applyBorder="1"/>
    <xf numFmtId="0" fontId="1" fillId="0" borderId="3" xfId="0" applyFont="1" applyBorder="1" applyAlignment="1">
      <alignment horizontal="center"/>
    </xf>
    <xf numFmtId="164" fontId="1" fillId="0" borderId="9" xfId="0" applyNumberFormat="1" applyFont="1" applyBorder="1"/>
    <xf numFmtId="20" fontId="1" fillId="2" borderId="1" xfId="0" applyNumberFormat="1" applyFont="1" applyFill="1" applyBorder="1"/>
    <xf numFmtId="1" fontId="1" fillId="0" borderId="0" xfId="3" applyNumberFormat="1" applyFont="1"/>
    <xf numFmtId="164" fontId="1" fillId="0" borderId="7" xfId="0" applyNumberFormat="1" applyFont="1" applyBorder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indent="1"/>
    </xf>
    <xf numFmtId="0" fontId="1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5" fontId="1" fillId="0" borderId="1" xfId="3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9" fillId="0" borderId="0" xfId="2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5" fontId="62" fillId="0" borderId="1" xfId="0" applyNumberFormat="1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166" fontId="62" fillId="0" borderId="1" xfId="0" applyNumberFormat="1" applyFont="1" applyBorder="1" applyAlignment="1">
      <alignment horizontal="center"/>
    </xf>
    <xf numFmtId="165" fontId="62" fillId="0" borderId="1" xfId="3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65" fillId="0" borderId="0" xfId="0" applyFont="1"/>
    <xf numFmtId="0" fontId="22" fillId="3" borderId="1" xfId="1" applyFont="1" applyFill="1" applyBorder="1" applyAlignment="1">
      <alignment horizontal="center" vertical="center" indent="1"/>
    </xf>
    <xf numFmtId="0" fontId="22" fillId="3" borderId="1" xfId="1" applyFont="1" applyFill="1" applyBorder="1" applyAlignment="1">
      <alignment horizontal="center" vertical="center" wrapText="1" indent="1"/>
    </xf>
    <xf numFmtId="0" fontId="24" fillId="3" borderId="5" xfId="1" applyFont="1" applyFill="1" applyBorder="1" applyAlignment="1">
      <alignment horizontal="left" vertical="center" wrapText="1"/>
    </xf>
    <xf numFmtId="0" fontId="24" fillId="3" borderId="2" xfId="1" applyFont="1" applyFill="1" applyBorder="1" applyAlignment="1">
      <alignment horizontal="left" vertical="center" wrapText="1"/>
    </xf>
    <xf numFmtId="0" fontId="0" fillId="17" borderId="1" xfId="0" applyFill="1" applyBorder="1"/>
    <xf numFmtId="0" fontId="0" fillId="17" borderId="1" xfId="0" applyFill="1" applyBorder="1" applyAlignment="1">
      <alignment horizontal="center" wrapText="1"/>
    </xf>
    <xf numFmtId="0" fontId="0" fillId="17" borderId="1" xfId="0" applyFill="1" applyBorder="1" applyAlignment="1">
      <alignment horizontal="center"/>
    </xf>
    <xf numFmtId="0" fontId="64" fillId="17" borderId="13" xfId="0" applyFont="1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64" fillId="17" borderId="1" xfId="0" applyFont="1" applyFill="1" applyBorder="1"/>
    <xf numFmtId="0" fontId="64" fillId="17" borderId="3" xfId="0" applyFont="1" applyFill="1" applyBorder="1" applyAlignment="1">
      <alignment horizontal="center"/>
    </xf>
    <xf numFmtId="0" fontId="64" fillId="1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center"/>
    </xf>
    <xf numFmtId="0" fontId="0" fillId="17" borderId="13" xfId="0" applyFill="1" applyBorder="1" applyAlignment="1">
      <alignment horizontal="center"/>
    </xf>
  </cellXfs>
  <cellStyles count="6">
    <cellStyle name="Normal" xfId="0" builtinId="0"/>
    <cellStyle name="Normal 2" xfId="5" xr:uid="{12BD846D-2D03-4C5F-A26B-33D0C6B8CAAE}"/>
    <cellStyle name="Normal 2 2" xfId="4" xr:uid="{92AE1DA5-F0E1-4A06-9C43-F024BFDEC972}"/>
    <cellStyle name="Normal 2 3" xfId="1" xr:uid="{C125DC71-0D4F-E94B-A57B-AABD33890400}"/>
    <cellStyle name="Normal 4" xfId="2" xr:uid="{11F0AFD3-616A-E247-99E4-ED654E8A5C8C}"/>
    <cellStyle name="Percent" xfId="3" builtinId="5"/>
  </cellStyles>
  <dxfs count="0"/>
  <tableStyles count="0" defaultTableStyle="TableStyleMedium2" defaultPivotStyle="PivotStyleLight16"/>
  <colors>
    <mruColors>
      <color rgb="FFFF99FF"/>
      <color rgb="FFFF85FF"/>
      <color rgb="FFFFCCFF"/>
      <color rgb="FFEA9491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customProperty" Target="../customProperty3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2.bin"/><Relationship Id="rId1" Type="http://schemas.openxmlformats.org/officeDocument/2006/relationships/customProperty" Target="../customProperty4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4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6.bin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8.bin"/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0.bin"/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2.bin"/><Relationship Id="rId2" Type="http://schemas.openxmlformats.org/officeDocument/2006/relationships/customProperty" Target="../customProperty51.bin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4.bin"/><Relationship Id="rId2" Type="http://schemas.openxmlformats.org/officeDocument/2006/relationships/customProperty" Target="../customProperty53.bin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6.bin"/><Relationship Id="rId2" Type="http://schemas.openxmlformats.org/officeDocument/2006/relationships/customProperty" Target="../customProperty55.bin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8.bin"/><Relationship Id="rId2" Type="http://schemas.openxmlformats.org/officeDocument/2006/relationships/customProperty" Target="../customProperty57.bin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0.bin"/><Relationship Id="rId2" Type="http://schemas.openxmlformats.org/officeDocument/2006/relationships/customProperty" Target="../customProperty59.bin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2.bin"/><Relationship Id="rId2" Type="http://schemas.openxmlformats.org/officeDocument/2006/relationships/customProperty" Target="../customProperty61.bin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4.bin"/><Relationship Id="rId2" Type="http://schemas.openxmlformats.org/officeDocument/2006/relationships/customProperty" Target="../customProperty63.bin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6.bin"/><Relationship Id="rId2" Type="http://schemas.openxmlformats.org/officeDocument/2006/relationships/customProperty" Target="../customProperty65.bin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8.bin"/><Relationship Id="rId2" Type="http://schemas.openxmlformats.org/officeDocument/2006/relationships/customProperty" Target="../customProperty67.bin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0.bin"/><Relationship Id="rId2" Type="http://schemas.openxmlformats.org/officeDocument/2006/relationships/customProperty" Target="../customProperty69.bin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2.bin"/><Relationship Id="rId2" Type="http://schemas.openxmlformats.org/officeDocument/2006/relationships/customProperty" Target="../customProperty71.bin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4.bin"/><Relationship Id="rId2" Type="http://schemas.openxmlformats.org/officeDocument/2006/relationships/customProperty" Target="../customProperty73.bin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6.bin"/><Relationship Id="rId2" Type="http://schemas.openxmlformats.org/officeDocument/2006/relationships/customProperty" Target="../customProperty75.bin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80AD-B7AD-7E44-A762-548B15D1F4C6}">
  <sheetPr codeName="Sheet5">
    <tabColor theme="5" tint="-0.499984740745262"/>
  </sheetPr>
  <dimension ref="A1:O112"/>
  <sheetViews>
    <sheetView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7" customWidth="1"/>
    <col min="3" max="3" width="7.125" style="127" customWidth="1"/>
    <col min="4" max="4" width="46.125" style="129" bestFit="1" customWidth="1"/>
    <col min="5" max="5" width="19.5" style="130" customWidth="1"/>
    <col min="6" max="6" width="34.625" style="131" bestFit="1" customWidth="1"/>
    <col min="7" max="7" width="10.625" style="131" bestFit="1" customWidth="1"/>
    <col min="8" max="8" width="18.125" style="132" customWidth="1"/>
    <col min="9" max="9" width="27" style="132" bestFit="1" customWidth="1"/>
    <col min="10" max="10" width="27" style="132" customWidth="1"/>
    <col min="11" max="11" width="4.375" style="127" customWidth="1"/>
    <col min="12" max="12" width="10.375" style="134" bestFit="1" customWidth="1"/>
    <col min="13" max="13" width="22.875" style="127" bestFit="1" customWidth="1"/>
    <col min="14" max="14" width="7.125" style="21" customWidth="1"/>
    <col min="15" max="16384" width="9.5" style="21"/>
  </cols>
  <sheetData>
    <row r="1" spans="1:14" s="37" customFormat="1" ht="23.25">
      <c r="C1" s="39" t="s">
        <v>0</v>
      </c>
      <c r="E1" s="40"/>
      <c r="F1" s="41"/>
      <c r="G1" s="41"/>
      <c r="H1" s="43"/>
      <c r="I1" s="43"/>
      <c r="J1" s="43"/>
      <c r="K1" s="42"/>
      <c r="L1" s="46"/>
      <c r="M1" s="44"/>
    </row>
    <row r="2" spans="1:14" s="52" customFormat="1" ht="12.95" customHeight="1">
      <c r="A2" s="135" t="s">
        <v>1</v>
      </c>
      <c r="B2" s="135"/>
      <c r="C2" s="135" t="s">
        <v>2</v>
      </c>
      <c r="D2" s="135" t="s">
        <v>3</v>
      </c>
      <c r="E2" s="135" t="s">
        <v>4</v>
      </c>
      <c r="F2" s="135" t="s">
        <v>5</v>
      </c>
      <c r="G2" s="135" t="s">
        <v>6</v>
      </c>
      <c r="H2" s="135" t="s">
        <v>7</v>
      </c>
      <c r="I2" s="135" t="s">
        <v>8</v>
      </c>
      <c r="J2" s="135" t="s">
        <v>9</v>
      </c>
      <c r="K2" s="135" t="s">
        <v>10</v>
      </c>
      <c r="L2" s="135" t="s">
        <v>11</v>
      </c>
      <c r="M2" s="135" t="s">
        <v>12</v>
      </c>
      <c r="N2" s="51"/>
    </row>
    <row r="3" spans="1:14" s="62" customFormat="1" ht="15" customHeight="1">
      <c r="A3" s="3">
        <v>0.33333333333333331</v>
      </c>
      <c r="B3" s="4">
        <v>5.5555555555555601E-3</v>
      </c>
      <c r="C3" s="54">
        <v>22</v>
      </c>
      <c r="D3" s="55" t="s">
        <v>13</v>
      </c>
      <c r="E3" s="56" t="s">
        <v>14</v>
      </c>
      <c r="F3" s="56" t="s">
        <v>15</v>
      </c>
      <c r="G3" s="56"/>
      <c r="H3" s="58" t="s">
        <v>16</v>
      </c>
      <c r="I3" s="58" t="s">
        <v>17</v>
      </c>
      <c r="J3" s="85"/>
      <c r="K3" s="136">
        <v>1</v>
      </c>
      <c r="L3" s="61" t="s">
        <v>18</v>
      </c>
      <c r="M3" s="137" t="s">
        <v>19</v>
      </c>
    </row>
    <row r="4" spans="1:14" s="62" customFormat="1" ht="15" customHeight="1">
      <c r="A4" s="3">
        <f>SUM(A3,B3)</f>
        <v>0.33888888888888885</v>
      </c>
      <c r="B4" s="4">
        <v>5.5555555555555601E-3</v>
      </c>
      <c r="C4" s="54">
        <v>22</v>
      </c>
      <c r="D4" s="55" t="s">
        <v>13</v>
      </c>
      <c r="E4" s="56" t="s">
        <v>20</v>
      </c>
      <c r="F4" s="56" t="s">
        <v>21</v>
      </c>
      <c r="G4" s="56"/>
      <c r="H4" s="58" t="s">
        <v>22</v>
      </c>
      <c r="I4" s="58" t="s">
        <v>23</v>
      </c>
      <c r="J4" s="85"/>
      <c r="K4" s="136">
        <v>2</v>
      </c>
      <c r="L4" s="61" t="s">
        <v>18</v>
      </c>
      <c r="M4" s="137" t="s">
        <v>19</v>
      </c>
    </row>
    <row r="5" spans="1:14" s="62" customFormat="1" ht="15" customHeight="1">
      <c r="A5" s="3">
        <f t="shared" ref="A5:A46" si="0">SUM(A4,B4)</f>
        <v>0.34444444444444439</v>
      </c>
      <c r="B5" s="4">
        <v>5.5555555555555601E-3</v>
      </c>
      <c r="C5" s="54">
        <v>22</v>
      </c>
      <c r="D5" s="55" t="s">
        <v>13</v>
      </c>
      <c r="E5" s="56" t="s">
        <v>24</v>
      </c>
      <c r="F5" s="56" t="s">
        <v>25</v>
      </c>
      <c r="G5" s="56"/>
      <c r="H5" s="58" t="s">
        <v>26</v>
      </c>
      <c r="I5" s="58" t="s">
        <v>26</v>
      </c>
      <c r="J5" s="85"/>
      <c r="K5" s="136">
        <v>3</v>
      </c>
      <c r="L5" s="61" t="s">
        <v>18</v>
      </c>
      <c r="M5" s="137" t="s">
        <v>19</v>
      </c>
    </row>
    <row r="6" spans="1:14" s="62" customFormat="1" ht="15" customHeight="1">
      <c r="A6" s="3">
        <f t="shared" si="0"/>
        <v>0.34999999999999992</v>
      </c>
      <c r="B6" s="4">
        <v>5.5555555555555601E-3</v>
      </c>
      <c r="C6" s="54">
        <v>22</v>
      </c>
      <c r="D6" s="55" t="s">
        <v>13</v>
      </c>
      <c r="E6" s="85" t="s">
        <v>27</v>
      </c>
      <c r="F6" s="85" t="s">
        <v>28</v>
      </c>
      <c r="G6" s="85"/>
      <c r="H6" s="59" t="s">
        <v>29</v>
      </c>
      <c r="J6" s="85"/>
      <c r="K6" s="136">
        <v>4</v>
      </c>
      <c r="L6" s="61" t="s">
        <v>18</v>
      </c>
      <c r="M6" s="137" t="s">
        <v>19</v>
      </c>
    </row>
    <row r="7" spans="1:14" s="62" customFormat="1" ht="15" customHeight="1">
      <c r="A7" s="3">
        <f t="shared" si="0"/>
        <v>0.35555555555555546</v>
      </c>
      <c r="B7" s="4">
        <v>5.5555555555555601E-3</v>
      </c>
      <c r="C7" s="54">
        <v>22</v>
      </c>
      <c r="D7" s="55" t="s">
        <v>13</v>
      </c>
      <c r="E7" s="56" t="s">
        <v>30</v>
      </c>
      <c r="F7" s="56" t="s">
        <v>31</v>
      </c>
      <c r="G7" s="56"/>
      <c r="H7" s="58" t="s">
        <v>32</v>
      </c>
      <c r="I7" s="58" t="s">
        <v>33</v>
      </c>
      <c r="J7" s="85"/>
      <c r="K7" s="136">
        <v>5</v>
      </c>
      <c r="L7" s="61" t="s">
        <v>18</v>
      </c>
      <c r="M7" s="137" t="s">
        <v>19</v>
      </c>
    </row>
    <row r="8" spans="1:14" s="62" customFormat="1" ht="15" customHeight="1">
      <c r="A8" s="3">
        <f t="shared" si="0"/>
        <v>0.36111111111111099</v>
      </c>
      <c r="B8" s="4">
        <v>5.5555555555555601E-3</v>
      </c>
      <c r="C8" s="54">
        <v>22</v>
      </c>
      <c r="D8" s="55" t="s">
        <v>13</v>
      </c>
      <c r="E8" s="56" t="s">
        <v>34</v>
      </c>
      <c r="F8" s="56" t="s">
        <v>35</v>
      </c>
      <c r="G8" s="56"/>
      <c r="H8" s="58" t="s">
        <v>36</v>
      </c>
      <c r="I8" s="58" t="s">
        <v>37</v>
      </c>
      <c r="J8" s="85"/>
      <c r="K8" s="136">
        <v>6</v>
      </c>
      <c r="L8" s="61" t="s">
        <v>18</v>
      </c>
      <c r="M8" s="137" t="s">
        <v>19</v>
      </c>
    </row>
    <row r="9" spans="1:14" s="62" customFormat="1" ht="15" customHeight="1">
      <c r="A9" s="3">
        <f t="shared" si="0"/>
        <v>0.36666666666666653</v>
      </c>
      <c r="B9" s="4">
        <v>5.5555555555555601E-3</v>
      </c>
      <c r="C9" s="54">
        <v>22</v>
      </c>
      <c r="D9" s="55" t="s">
        <v>13</v>
      </c>
      <c r="E9" s="56" t="s">
        <v>38</v>
      </c>
      <c r="F9" s="56" t="s">
        <v>39</v>
      </c>
      <c r="G9" s="56"/>
      <c r="H9" s="58" t="s">
        <v>40</v>
      </c>
      <c r="I9" s="58" t="s">
        <v>40</v>
      </c>
      <c r="J9" s="85"/>
      <c r="K9" s="136">
        <v>7</v>
      </c>
      <c r="L9" s="61" t="s">
        <v>18</v>
      </c>
      <c r="M9" s="137" t="s">
        <v>19</v>
      </c>
    </row>
    <row r="10" spans="1:14" s="62" customFormat="1" ht="15" customHeight="1">
      <c r="A10" s="3">
        <f t="shared" si="0"/>
        <v>0.37222222222222207</v>
      </c>
      <c r="B10" s="4">
        <v>5.5555555555555601E-3</v>
      </c>
      <c r="C10" s="54">
        <v>22</v>
      </c>
      <c r="D10" s="55" t="s">
        <v>13</v>
      </c>
      <c r="E10" s="56" t="s">
        <v>41</v>
      </c>
      <c r="F10" s="56" t="s">
        <v>42</v>
      </c>
      <c r="G10" s="56"/>
      <c r="H10" s="58" t="s">
        <v>43</v>
      </c>
      <c r="I10" s="58" t="s">
        <v>43</v>
      </c>
      <c r="J10" s="85"/>
      <c r="K10" s="136">
        <v>8</v>
      </c>
      <c r="L10" s="61" t="s">
        <v>18</v>
      </c>
      <c r="M10" s="137" t="s">
        <v>19</v>
      </c>
    </row>
    <row r="11" spans="1:14" s="62" customFormat="1" ht="15" customHeight="1">
      <c r="A11" s="3">
        <f t="shared" si="0"/>
        <v>0.3777777777777776</v>
      </c>
      <c r="B11" s="4">
        <v>5.5555555555555601E-3</v>
      </c>
      <c r="C11" s="54">
        <v>22</v>
      </c>
      <c r="D11" s="55" t="s">
        <v>13</v>
      </c>
      <c r="E11" s="56" t="s">
        <v>44</v>
      </c>
      <c r="F11" s="56" t="s">
        <v>45</v>
      </c>
      <c r="G11" s="56"/>
      <c r="H11" s="58" t="s">
        <v>46</v>
      </c>
      <c r="I11" s="58" t="s">
        <v>47</v>
      </c>
      <c r="J11" s="85"/>
      <c r="K11" s="136">
        <v>9</v>
      </c>
      <c r="L11" s="61" t="s">
        <v>18</v>
      </c>
      <c r="M11" s="137" t="s">
        <v>19</v>
      </c>
    </row>
    <row r="12" spans="1:14" s="62" customFormat="1" ht="15" customHeight="1">
      <c r="A12" s="3">
        <f t="shared" si="0"/>
        <v>0.38333333333333314</v>
      </c>
      <c r="B12" s="4">
        <v>5.5555555555555601E-3</v>
      </c>
      <c r="C12" s="54">
        <v>22</v>
      </c>
      <c r="D12" s="55" t="s">
        <v>13</v>
      </c>
      <c r="E12" s="56" t="s">
        <v>48</v>
      </c>
      <c r="F12" s="56" t="s">
        <v>49</v>
      </c>
      <c r="G12" s="56"/>
      <c r="H12" s="58" t="s">
        <v>50</v>
      </c>
      <c r="I12" s="58" t="s">
        <v>51</v>
      </c>
      <c r="J12" s="85"/>
      <c r="K12" s="136">
        <v>10</v>
      </c>
      <c r="L12" s="61" t="s">
        <v>18</v>
      </c>
      <c r="M12" s="137" t="s">
        <v>19</v>
      </c>
    </row>
    <row r="13" spans="1:14" s="62" customFormat="1" ht="15" customHeight="1">
      <c r="A13" s="3">
        <f t="shared" si="0"/>
        <v>0.38888888888888867</v>
      </c>
      <c r="B13" s="138">
        <v>6.9444444444444441E-3</v>
      </c>
      <c r="C13" s="64"/>
      <c r="D13" s="65" t="s">
        <v>52</v>
      </c>
      <c r="E13" s="66"/>
      <c r="F13" s="66"/>
      <c r="G13" s="66"/>
      <c r="H13" s="65"/>
      <c r="I13" s="65"/>
      <c r="J13" s="66"/>
      <c r="K13" s="139"/>
      <c r="L13" s="68"/>
      <c r="M13" s="64"/>
    </row>
    <row r="14" spans="1:14" s="62" customFormat="1" ht="15" customHeight="1">
      <c r="A14" s="3">
        <f t="shared" si="0"/>
        <v>0.39583333333333309</v>
      </c>
      <c r="B14" s="4">
        <v>5.5555555555555601E-3</v>
      </c>
      <c r="C14" s="54">
        <v>22</v>
      </c>
      <c r="D14" s="55" t="s">
        <v>13</v>
      </c>
      <c r="E14" s="56" t="s">
        <v>53</v>
      </c>
      <c r="F14" s="56" t="s">
        <v>54</v>
      </c>
      <c r="G14" s="56"/>
      <c r="H14" s="58" t="s">
        <v>55</v>
      </c>
      <c r="I14" s="58" t="s">
        <v>56</v>
      </c>
      <c r="J14" s="85"/>
      <c r="K14" s="136">
        <v>11</v>
      </c>
      <c r="L14" s="61" t="s">
        <v>18</v>
      </c>
      <c r="M14" s="137" t="s">
        <v>19</v>
      </c>
    </row>
    <row r="15" spans="1:14" s="62" customFormat="1" ht="15" customHeight="1">
      <c r="A15" s="3">
        <f t="shared" si="0"/>
        <v>0.40138888888888863</v>
      </c>
      <c r="B15" s="4">
        <v>5.5555555555555601E-3</v>
      </c>
      <c r="C15" s="54">
        <v>22</v>
      </c>
      <c r="D15" s="55" t="s">
        <v>13</v>
      </c>
      <c r="E15" s="56" t="s">
        <v>57</v>
      </c>
      <c r="F15" s="56" t="s">
        <v>58</v>
      </c>
      <c r="G15" s="56"/>
      <c r="H15" s="58" t="s">
        <v>50</v>
      </c>
      <c r="I15" s="58" t="s">
        <v>59</v>
      </c>
      <c r="J15" s="85"/>
      <c r="K15" s="136">
        <v>12</v>
      </c>
      <c r="L15" s="61" t="s">
        <v>18</v>
      </c>
      <c r="M15" s="137" t="s">
        <v>19</v>
      </c>
    </row>
    <row r="16" spans="1:14" s="62" customFormat="1" ht="15" customHeight="1">
      <c r="A16" s="3">
        <f t="shared" si="0"/>
        <v>0.40694444444444416</v>
      </c>
      <c r="B16" s="4">
        <v>5.5555555555555601E-3</v>
      </c>
      <c r="C16" s="54">
        <v>22</v>
      </c>
      <c r="D16" s="55" t="s">
        <v>13</v>
      </c>
      <c r="E16" s="56" t="s">
        <v>60</v>
      </c>
      <c r="F16" s="56" t="s">
        <v>61</v>
      </c>
      <c r="G16" s="56"/>
      <c r="H16" s="58" t="s">
        <v>29</v>
      </c>
      <c r="I16" s="58" t="s">
        <v>29</v>
      </c>
      <c r="J16" s="85"/>
      <c r="K16" s="136">
        <v>13</v>
      </c>
      <c r="L16" s="61" t="s">
        <v>18</v>
      </c>
      <c r="M16" s="137" t="s">
        <v>19</v>
      </c>
    </row>
    <row r="17" spans="1:15" s="62" customFormat="1" ht="15" customHeight="1">
      <c r="A17" s="3">
        <f t="shared" si="0"/>
        <v>0.4124999999999997</v>
      </c>
      <c r="B17" s="4">
        <v>5.5555555555555601E-3</v>
      </c>
      <c r="C17" s="54">
        <v>22</v>
      </c>
      <c r="D17" s="55" t="s">
        <v>13</v>
      </c>
      <c r="E17" s="56" t="s">
        <v>62</v>
      </c>
      <c r="F17" s="56" t="s">
        <v>63</v>
      </c>
      <c r="G17" s="56"/>
      <c r="H17" s="58" t="s">
        <v>64</v>
      </c>
      <c r="I17" s="58" t="s">
        <v>65</v>
      </c>
      <c r="J17" s="85"/>
      <c r="K17" s="136">
        <v>14</v>
      </c>
      <c r="L17" s="61" t="s">
        <v>18</v>
      </c>
      <c r="M17" s="137" t="s">
        <v>19</v>
      </c>
    </row>
    <row r="18" spans="1:15" s="62" customFormat="1" ht="15" customHeight="1">
      <c r="A18" s="3">
        <f t="shared" si="0"/>
        <v>0.41805555555555524</v>
      </c>
      <c r="B18" s="4">
        <v>5.5555555555555601E-3</v>
      </c>
      <c r="C18" s="54">
        <v>22</v>
      </c>
      <c r="D18" s="55" t="s">
        <v>13</v>
      </c>
      <c r="E18" s="56" t="s">
        <v>66</v>
      </c>
      <c r="F18" s="56" t="s">
        <v>67</v>
      </c>
      <c r="G18" s="56"/>
      <c r="H18" s="58" t="s">
        <v>68</v>
      </c>
      <c r="I18" s="58" t="s">
        <v>69</v>
      </c>
      <c r="J18" s="85"/>
      <c r="K18" s="136">
        <v>15</v>
      </c>
      <c r="L18" s="61" t="s">
        <v>18</v>
      </c>
      <c r="M18" s="137" t="s">
        <v>19</v>
      </c>
    </row>
    <row r="19" spans="1:15" s="62" customFormat="1" ht="15" customHeight="1">
      <c r="A19" s="3">
        <f t="shared" si="0"/>
        <v>0.42361111111111077</v>
      </c>
      <c r="B19" s="4">
        <v>5.5555555555555601E-3</v>
      </c>
      <c r="C19" s="54">
        <v>22</v>
      </c>
      <c r="D19" s="55" t="s">
        <v>13</v>
      </c>
      <c r="E19" s="56" t="s">
        <v>70</v>
      </c>
      <c r="F19" s="56" t="s">
        <v>71</v>
      </c>
      <c r="G19" s="56"/>
      <c r="H19" s="58" t="s">
        <v>72</v>
      </c>
      <c r="I19" s="58" t="s">
        <v>72</v>
      </c>
      <c r="J19" s="85"/>
      <c r="K19" s="136">
        <v>16</v>
      </c>
      <c r="L19" s="61" t="s">
        <v>18</v>
      </c>
      <c r="M19" s="137" t="s">
        <v>19</v>
      </c>
    </row>
    <row r="20" spans="1:15" s="62" customFormat="1" ht="15" customHeight="1">
      <c r="A20" s="3">
        <f t="shared" si="0"/>
        <v>0.42916666666666631</v>
      </c>
      <c r="B20" s="4">
        <v>5.5555555555555601E-3</v>
      </c>
      <c r="C20" s="54">
        <v>22</v>
      </c>
      <c r="D20" s="55" t="s">
        <v>13</v>
      </c>
      <c r="E20" s="56" t="s">
        <v>73</v>
      </c>
      <c r="F20" s="56" t="s">
        <v>74</v>
      </c>
      <c r="G20" s="56"/>
      <c r="H20" s="58" t="s">
        <v>75</v>
      </c>
      <c r="I20" s="58" t="s">
        <v>76</v>
      </c>
      <c r="J20" s="85"/>
      <c r="K20" s="136">
        <v>17</v>
      </c>
      <c r="L20" s="61" t="s">
        <v>18</v>
      </c>
      <c r="M20" s="137" t="s">
        <v>19</v>
      </c>
      <c r="O20" s="69"/>
    </row>
    <row r="21" spans="1:15" s="62" customFormat="1" ht="15" customHeight="1">
      <c r="A21" s="3">
        <f t="shared" si="0"/>
        <v>0.43472222222222184</v>
      </c>
      <c r="B21" s="4">
        <v>5.5555555555555601E-3</v>
      </c>
      <c r="C21" s="54">
        <v>22</v>
      </c>
      <c r="D21" s="55" t="s">
        <v>13</v>
      </c>
      <c r="E21" s="56" t="s">
        <v>77</v>
      </c>
      <c r="F21" s="56" t="s">
        <v>78</v>
      </c>
      <c r="G21" s="56"/>
      <c r="H21" s="58" t="s">
        <v>32</v>
      </c>
      <c r="I21" s="58" t="s">
        <v>79</v>
      </c>
      <c r="J21" s="85"/>
      <c r="K21" s="136">
        <v>18</v>
      </c>
      <c r="L21" s="61" t="s">
        <v>18</v>
      </c>
      <c r="M21" s="137" t="s">
        <v>19</v>
      </c>
    </row>
    <row r="22" spans="1:15" s="62" customFormat="1" ht="15" customHeight="1">
      <c r="A22" s="3">
        <f t="shared" si="0"/>
        <v>0.44027777777777738</v>
      </c>
      <c r="B22" s="4">
        <v>5.5555555555555601E-3</v>
      </c>
      <c r="C22" s="54">
        <v>22</v>
      </c>
      <c r="D22" s="55" t="s">
        <v>13</v>
      </c>
      <c r="E22" s="56" t="s">
        <v>80</v>
      </c>
      <c r="F22" s="56" t="s">
        <v>81</v>
      </c>
      <c r="G22" s="56"/>
      <c r="H22" s="58" t="s">
        <v>82</v>
      </c>
      <c r="I22" s="58" t="s">
        <v>83</v>
      </c>
      <c r="J22" s="85"/>
      <c r="K22" s="136">
        <v>19</v>
      </c>
      <c r="L22" s="61" t="s">
        <v>18</v>
      </c>
      <c r="M22" s="137" t="s">
        <v>19</v>
      </c>
    </row>
    <row r="23" spans="1:15" s="62" customFormat="1" ht="15" customHeight="1">
      <c r="A23" s="3">
        <f t="shared" si="0"/>
        <v>0.44583333333333292</v>
      </c>
      <c r="B23" s="4">
        <v>5.5555555555555601E-3</v>
      </c>
      <c r="C23" s="54">
        <v>22</v>
      </c>
      <c r="D23" s="55" t="s">
        <v>13</v>
      </c>
      <c r="E23" s="56" t="s">
        <v>84</v>
      </c>
      <c r="F23" s="56" t="s">
        <v>85</v>
      </c>
      <c r="G23" s="56"/>
      <c r="H23" s="58" t="s">
        <v>46</v>
      </c>
      <c r="I23" s="58" t="s">
        <v>86</v>
      </c>
      <c r="J23" s="85"/>
      <c r="K23" s="136">
        <v>20</v>
      </c>
      <c r="L23" s="61" t="s">
        <v>18</v>
      </c>
      <c r="M23" s="137" t="s">
        <v>19</v>
      </c>
    </row>
    <row r="24" spans="1:15" s="62" customFormat="1" ht="15" customHeight="1">
      <c r="A24" s="3">
        <f t="shared" si="0"/>
        <v>0.45138888888888845</v>
      </c>
      <c r="B24" s="138">
        <v>2.0833333333333332E-2</v>
      </c>
      <c r="C24" s="64"/>
      <c r="D24" s="140" t="s">
        <v>87</v>
      </c>
      <c r="E24" s="66"/>
      <c r="F24" s="66"/>
      <c r="G24" s="66"/>
      <c r="H24" s="65"/>
      <c r="I24" s="65"/>
      <c r="J24" s="66"/>
      <c r="K24" s="141"/>
      <c r="L24" s="68"/>
      <c r="M24" s="64"/>
    </row>
    <row r="25" spans="1:15" s="62" customFormat="1" ht="15" customHeight="1">
      <c r="A25" s="3">
        <f t="shared" si="0"/>
        <v>0.47222222222222177</v>
      </c>
      <c r="B25" s="4">
        <v>5.5555555555555601E-3</v>
      </c>
      <c r="C25" s="54">
        <v>22</v>
      </c>
      <c r="D25" s="55" t="s">
        <v>13</v>
      </c>
      <c r="E25" s="56" t="s">
        <v>88</v>
      </c>
      <c r="F25" s="56" t="s">
        <v>89</v>
      </c>
      <c r="G25" s="56"/>
      <c r="H25" s="58" t="s">
        <v>90</v>
      </c>
      <c r="I25" s="58" t="s">
        <v>91</v>
      </c>
      <c r="J25" s="85"/>
      <c r="K25" s="136">
        <v>1</v>
      </c>
      <c r="L25" s="61" t="s">
        <v>18</v>
      </c>
      <c r="M25" s="142" t="s">
        <v>92</v>
      </c>
    </row>
    <row r="26" spans="1:15" s="62" customFormat="1" ht="15" customHeight="1">
      <c r="A26" s="3">
        <f t="shared" si="0"/>
        <v>0.4777777777777773</v>
      </c>
      <c r="B26" s="4">
        <v>5.5555555555555601E-3</v>
      </c>
      <c r="C26" s="54">
        <v>22</v>
      </c>
      <c r="D26" s="55" t="s">
        <v>13</v>
      </c>
      <c r="E26" s="56" t="s">
        <v>93</v>
      </c>
      <c r="F26" s="56" t="s">
        <v>94</v>
      </c>
      <c r="G26" s="56"/>
      <c r="H26" s="58" t="s">
        <v>95</v>
      </c>
      <c r="I26" s="58" t="s">
        <v>95</v>
      </c>
      <c r="J26" s="85"/>
      <c r="K26" s="136">
        <v>2</v>
      </c>
      <c r="L26" s="61" t="s">
        <v>18</v>
      </c>
      <c r="M26" s="142" t="s">
        <v>92</v>
      </c>
    </row>
    <row r="27" spans="1:15" s="62" customFormat="1" ht="15" customHeight="1">
      <c r="A27" s="3">
        <f t="shared" si="0"/>
        <v>0.48333333333333284</v>
      </c>
      <c r="B27" s="4">
        <v>5.5555555555555601E-3</v>
      </c>
      <c r="C27" s="54">
        <v>22</v>
      </c>
      <c r="D27" s="55" t="s">
        <v>13</v>
      </c>
      <c r="E27" s="56" t="s">
        <v>96</v>
      </c>
      <c r="F27" s="56" t="s">
        <v>97</v>
      </c>
      <c r="G27" s="56"/>
      <c r="H27" s="58" t="s">
        <v>98</v>
      </c>
      <c r="I27" s="58" t="s">
        <v>99</v>
      </c>
      <c r="J27" s="85"/>
      <c r="K27" s="136">
        <v>3</v>
      </c>
      <c r="L27" s="61" t="s">
        <v>18</v>
      </c>
      <c r="M27" s="142" t="s">
        <v>92</v>
      </c>
    </row>
    <row r="28" spans="1:15" s="62" customFormat="1" ht="15" customHeight="1">
      <c r="A28" s="3">
        <f t="shared" si="0"/>
        <v>0.48888888888888837</v>
      </c>
      <c r="B28" s="4">
        <v>5.5555555555555601E-3</v>
      </c>
      <c r="C28" s="54">
        <v>22</v>
      </c>
      <c r="D28" s="55" t="s">
        <v>13</v>
      </c>
      <c r="E28" s="56" t="s">
        <v>100</v>
      </c>
      <c r="F28" s="56" t="s">
        <v>101</v>
      </c>
      <c r="G28" s="56"/>
      <c r="H28" s="58" t="s">
        <v>82</v>
      </c>
      <c r="I28" s="58" t="s">
        <v>102</v>
      </c>
      <c r="J28" s="85"/>
      <c r="K28" s="136">
        <v>4</v>
      </c>
      <c r="L28" s="61" t="s">
        <v>18</v>
      </c>
      <c r="M28" s="142" t="s">
        <v>92</v>
      </c>
    </row>
    <row r="29" spans="1:15" s="76" customFormat="1" ht="15" customHeight="1">
      <c r="A29" s="3">
        <f t="shared" si="0"/>
        <v>0.49444444444444391</v>
      </c>
      <c r="B29" s="4">
        <v>5.5555555555555601E-3</v>
      </c>
      <c r="C29" s="54">
        <v>22</v>
      </c>
      <c r="D29" s="55" t="s">
        <v>13</v>
      </c>
      <c r="E29" s="56" t="s">
        <v>103</v>
      </c>
      <c r="F29" s="56" t="s">
        <v>104</v>
      </c>
      <c r="G29" s="56"/>
      <c r="H29" s="58" t="s">
        <v>105</v>
      </c>
      <c r="I29" s="58" t="s">
        <v>106</v>
      </c>
      <c r="J29" s="85"/>
      <c r="K29" s="136">
        <v>5</v>
      </c>
      <c r="L29" s="61" t="s">
        <v>18</v>
      </c>
      <c r="M29" s="142" t="s">
        <v>92</v>
      </c>
    </row>
    <row r="30" spans="1:15" s="76" customFormat="1" ht="15" customHeight="1">
      <c r="A30" s="3">
        <f t="shared" si="0"/>
        <v>0.49999999999999944</v>
      </c>
      <c r="B30" s="4">
        <v>5.5555555555555601E-3</v>
      </c>
      <c r="C30" s="54">
        <v>22</v>
      </c>
      <c r="D30" s="55" t="s">
        <v>13</v>
      </c>
      <c r="E30" s="56" t="s">
        <v>107</v>
      </c>
      <c r="F30" s="56" t="s">
        <v>108</v>
      </c>
      <c r="G30" s="56"/>
      <c r="H30" s="58" t="s">
        <v>109</v>
      </c>
      <c r="I30" s="58" t="s">
        <v>109</v>
      </c>
      <c r="J30" s="85"/>
      <c r="K30" s="136">
        <v>6</v>
      </c>
      <c r="L30" s="61" t="s">
        <v>18</v>
      </c>
      <c r="M30" s="142" t="s">
        <v>92</v>
      </c>
    </row>
    <row r="31" spans="1:15" ht="15.75">
      <c r="A31" s="3">
        <f t="shared" si="0"/>
        <v>0.50555555555555498</v>
      </c>
      <c r="B31" s="4">
        <v>5.5555555555555601E-3</v>
      </c>
      <c r="C31" s="54">
        <v>22</v>
      </c>
      <c r="D31" s="55" t="s">
        <v>13</v>
      </c>
      <c r="E31" s="56" t="s">
        <v>110</v>
      </c>
      <c r="F31" s="56" t="s">
        <v>111</v>
      </c>
      <c r="G31" s="56"/>
      <c r="H31" s="58" t="s">
        <v>112</v>
      </c>
      <c r="I31" s="58" t="s">
        <v>113</v>
      </c>
      <c r="J31" s="85"/>
      <c r="K31" s="136">
        <v>7</v>
      </c>
      <c r="L31" s="61" t="s">
        <v>18</v>
      </c>
      <c r="M31" s="142" t="s">
        <v>92</v>
      </c>
    </row>
    <row r="32" spans="1:15" ht="15.75">
      <c r="A32" s="3">
        <f t="shared" si="0"/>
        <v>0.51111111111111052</v>
      </c>
      <c r="B32" s="4">
        <v>5.5555555555555601E-3</v>
      </c>
      <c r="C32" s="54">
        <v>22</v>
      </c>
      <c r="D32" s="55" t="s">
        <v>13</v>
      </c>
      <c r="E32" s="56" t="s">
        <v>114</v>
      </c>
      <c r="F32" s="56" t="s">
        <v>115</v>
      </c>
      <c r="G32" s="56"/>
      <c r="H32" s="58" t="s">
        <v>68</v>
      </c>
      <c r="I32" s="58" t="s">
        <v>116</v>
      </c>
      <c r="J32" s="85"/>
      <c r="K32" s="136">
        <v>8</v>
      </c>
      <c r="L32" s="61" t="s">
        <v>18</v>
      </c>
      <c r="M32" s="142" t="s">
        <v>92</v>
      </c>
    </row>
    <row r="33" spans="1:13" ht="15.75">
      <c r="A33" s="3">
        <f t="shared" si="0"/>
        <v>0.51666666666666605</v>
      </c>
      <c r="B33" s="4">
        <v>5.5555555555555601E-3</v>
      </c>
      <c r="C33" s="54">
        <v>22</v>
      </c>
      <c r="D33" s="55" t="s">
        <v>13</v>
      </c>
      <c r="E33" s="56" t="s">
        <v>117</v>
      </c>
      <c r="F33" s="56" t="s">
        <v>118</v>
      </c>
      <c r="G33" s="56"/>
      <c r="H33" s="58" t="s">
        <v>22</v>
      </c>
      <c r="I33" s="58" t="s">
        <v>119</v>
      </c>
      <c r="J33" s="85"/>
      <c r="K33" s="136">
        <v>9</v>
      </c>
      <c r="L33" s="61" t="s">
        <v>18</v>
      </c>
      <c r="M33" s="142" t="s">
        <v>92</v>
      </c>
    </row>
    <row r="34" spans="1:13" ht="15.75">
      <c r="A34" s="3">
        <f t="shared" si="0"/>
        <v>0.52222222222222159</v>
      </c>
      <c r="B34" s="4">
        <v>5.5555555555555601E-3</v>
      </c>
      <c r="C34" s="54">
        <v>22</v>
      </c>
      <c r="D34" s="55" t="s">
        <v>13</v>
      </c>
      <c r="E34" s="56" t="s">
        <v>120</v>
      </c>
      <c r="F34" s="56" t="s">
        <v>121</v>
      </c>
      <c r="G34" s="56"/>
      <c r="H34" s="58" t="s">
        <v>98</v>
      </c>
      <c r="I34" s="58" t="s">
        <v>122</v>
      </c>
      <c r="J34" s="85"/>
      <c r="K34" s="136">
        <v>10</v>
      </c>
      <c r="L34" s="61" t="s">
        <v>18</v>
      </c>
      <c r="M34" s="142" t="s">
        <v>92</v>
      </c>
    </row>
    <row r="35" spans="1:13" ht="15.75">
      <c r="A35" s="3">
        <f t="shared" si="0"/>
        <v>0.52777777777777712</v>
      </c>
      <c r="B35" s="138">
        <v>6.9444444444444441E-3</v>
      </c>
      <c r="C35" s="64"/>
      <c r="D35" s="65" t="s">
        <v>52</v>
      </c>
      <c r="E35" s="66"/>
      <c r="F35" s="66"/>
      <c r="G35" s="66"/>
      <c r="H35" s="65"/>
      <c r="I35" s="65"/>
      <c r="J35" s="66"/>
      <c r="K35" s="139"/>
      <c r="L35" s="68"/>
      <c r="M35" s="64"/>
    </row>
    <row r="36" spans="1:13" ht="15.75">
      <c r="A36" s="3">
        <f t="shared" si="0"/>
        <v>0.53472222222222154</v>
      </c>
      <c r="B36" s="4">
        <v>5.5555555555555601E-3</v>
      </c>
      <c r="C36" s="54">
        <v>22</v>
      </c>
      <c r="D36" s="55" t="s">
        <v>13</v>
      </c>
      <c r="E36" s="56" t="s">
        <v>123</v>
      </c>
      <c r="F36" s="56" t="s">
        <v>124</v>
      </c>
      <c r="G36" s="56"/>
      <c r="H36" s="58" t="s">
        <v>125</v>
      </c>
      <c r="I36" s="58" t="s">
        <v>125</v>
      </c>
      <c r="J36" s="85"/>
      <c r="K36" s="136">
        <v>11</v>
      </c>
      <c r="L36" s="61" t="s">
        <v>18</v>
      </c>
      <c r="M36" s="142" t="s">
        <v>92</v>
      </c>
    </row>
    <row r="37" spans="1:13" ht="15.75">
      <c r="A37" s="3">
        <f t="shared" si="0"/>
        <v>0.54027777777777708</v>
      </c>
      <c r="B37" s="4">
        <v>5.5555555555555601E-3</v>
      </c>
      <c r="C37" s="54">
        <v>22</v>
      </c>
      <c r="D37" s="55" t="s">
        <v>13</v>
      </c>
      <c r="E37" s="56" t="s">
        <v>126</v>
      </c>
      <c r="F37" s="56" t="s">
        <v>127</v>
      </c>
      <c r="G37" s="56"/>
      <c r="H37" s="58" t="s">
        <v>64</v>
      </c>
      <c r="I37" s="58" t="s">
        <v>128</v>
      </c>
      <c r="J37" s="85"/>
      <c r="K37" s="136">
        <v>12</v>
      </c>
      <c r="L37" s="61" t="s">
        <v>18</v>
      </c>
      <c r="M37" s="142" t="s">
        <v>92</v>
      </c>
    </row>
    <row r="38" spans="1:13" ht="15.75">
      <c r="A38" s="3">
        <f t="shared" si="0"/>
        <v>0.54583333333333262</v>
      </c>
      <c r="B38" s="4">
        <v>5.5555555555555601E-3</v>
      </c>
      <c r="C38" s="54">
        <v>22</v>
      </c>
      <c r="D38" s="55" t="s">
        <v>13</v>
      </c>
      <c r="E38" s="85" t="s">
        <v>129</v>
      </c>
      <c r="F38" s="85" t="s">
        <v>130</v>
      </c>
      <c r="G38" s="85"/>
      <c r="H38" s="59" t="s">
        <v>46</v>
      </c>
      <c r="I38" s="59"/>
      <c r="J38" s="85"/>
      <c r="K38" s="136">
        <v>13</v>
      </c>
      <c r="L38" s="61" t="s">
        <v>18</v>
      </c>
      <c r="M38" s="142" t="s">
        <v>92</v>
      </c>
    </row>
    <row r="39" spans="1:13" ht="15.75">
      <c r="A39" s="3">
        <f t="shared" si="0"/>
        <v>0.55138888888888815</v>
      </c>
      <c r="B39" s="4">
        <v>5.5555555555555601E-3</v>
      </c>
      <c r="C39" s="54">
        <v>22</v>
      </c>
      <c r="D39" s="55" t="s">
        <v>13</v>
      </c>
      <c r="E39" s="143" t="s">
        <v>131</v>
      </c>
      <c r="F39" s="143" t="s">
        <v>132</v>
      </c>
      <c r="G39" s="143"/>
      <c r="H39" s="144" t="s">
        <v>68</v>
      </c>
      <c r="I39" s="59"/>
      <c r="J39" s="85"/>
      <c r="K39" s="136">
        <v>14</v>
      </c>
      <c r="L39" s="61" t="s">
        <v>18</v>
      </c>
      <c r="M39" s="142" t="s">
        <v>92</v>
      </c>
    </row>
    <row r="40" spans="1:13" ht="15.75">
      <c r="A40" s="3">
        <f t="shared" si="0"/>
        <v>0.55694444444444369</v>
      </c>
      <c r="B40" s="4">
        <v>5.5555555555555601E-3</v>
      </c>
      <c r="C40" s="54">
        <v>22</v>
      </c>
      <c r="D40" s="55" t="s">
        <v>13</v>
      </c>
      <c r="E40" s="85" t="s">
        <v>133</v>
      </c>
      <c r="F40" s="85" t="s">
        <v>134</v>
      </c>
      <c r="G40" s="85"/>
      <c r="H40" s="59" t="s">
        <v>46</v>
      </c>
      <c r="I40" s="59"/>
      <c r="J40" s="85"/>
      <c r="K40" s="136">
        <v>15</v>
      </c>
      <c r="L40" s="61" t="s">
        <v>18</v>
      </c>
      <c r="M40" s="142" t="s">
        <v>92</v>
      </c>
    </row>
    <row r="41" spans="1:13" ht="15.75">
      <c r="A41" s="3">
        <f t="shared" si="0"/>
        <v>0.56249999999999922</v>
      </c>
      <c r="B41" s="4">
        <v>5.5555555555555601E-3</v>
      </c>
      <c r="C41" s="54">
        <v>22</v>
      </c>
      <c r="D41" s="55" t="s">
        <v>13</v>
      </c>
      <c r="E41" s="56" t="s">
        <v>135</v>
      </c>
      <c r="F41" s="56" t="s">
        <v>136</v>
      </c>
      <c r="G41" s="56"/>
      <c r="H41" s="58" t="s">
        <v>55</v>
      </c>
      <c r="I41" s="58" t="s">
        <v>137</v>
      </c>
      <c r="J41" s="85"/>
      <c r="K41" s="136">
        <v>16</v>
      </c>
      <c r="L41" s="61" t="s">
        <v>18</v>
      </c>
      <c r="M41" s="142" t="s">
        <v>92</v>
      </c>
    </row>
    <row r="42" spans="1:13" ht="15.75">
      <c r="A42" s="3">
        <f t="shared" si="0"/>
        <v>0.56805555555555476</v>
      </c>
      <c r="B42" s="4">
        <v>5.5555555555555601E-3</v>
      </c>
      <c r="C42" s="54">
        <v>22</v>
      </c>
      <c r="D42" s="55" t="s">
        <v>13</v>
      </c>
      <c r="E42" s="85" t="s">
        <v>138</v>
      </c>
      <c r="F42" s="85" t="s">
        <v>139</v>
      </c>
      <c r="G42" s="85"/>
      <c r="H42" s="59" t="s">
        <v>140</v>
      </c>
      <c r="I42" s="59"/>
      <c r="J42" s="85"/>
      <c r="K42" s="136">
        <v>17</v>
      </c>
      <c r="L42" s="61" t="s">
        <v>18</v>
      </c>
      <c r="M42" s="142" t="s">
        <v>92</v>
      </c>
    </row>
    <row r="43" spans="1:13" ht="15.75">
      <c r="A43" s="3">
        <f t="shared" si="0"/>
        <v>0.57361111111111029</v>
      </c>
      <c r="B43" s="4">
        <v>5.5555555555555601E-3</v>
      </c>
      <c r="C43" s="54">
        <v>22</v>
      </c>
      <c r="D43" s="55" t="s">
        <v>13</v>
      </c>
      <c r="E43" s="85" t="s">
        <v>141</v>
      </c>
      <c r="F43" s="85" t="s">
        <v>142</v>
      </c>
      <c r="G43" s="85"/>
      <c r="H43" s="59" t="s">
        <v>143</v>
      </c>
      <c r="I43" s="59"/>
      <c r="J43" s="85"/>
      <c r="K43" s="136">
        <v>18</v>
      </c>
      <c r="L43" s="61" t="s">
        <v>18</v>
      </c>
      <c r="M43" s="142" t="s">
        <v>92</v>
      </c>
    </row>
    <row r="44" spans="1:13" ht="15.75">
      <c r="A44" s="3">
        <f t="shared" si="0"/>
        <v>0.57916666666666583</v>
      </c>
      <c r="B44" s="4">
        <v>5.5555555555555601E-3</v>
      </c>
      <c r="C44" s="54">
        <v>22</v>
      </c>
      <c r="D44" s="55" t="s">
        <v>13</v>
      </c>
      <c r="E44" s="143" t="s">
        <v>144</v>
      </c>
      <c r="F44" s="143" t="s">
        <v>145</v>
      </c>
      <c r="G44" s="143"/>
      <c r="H44" s="144" t="s">
        <v>146</v>
      </c>
      <c r="I44" s="59"/>
      <c r="J44" s="85"/>
      <c r="K44" s="136">
        <v>19</v>
      </c>
      <c r="L44" s="61" t="s">
        <v>18</v>
      </c>
      <c r="M44" s="142" t="s">
        <v>92</v>
      </c>
    </row>
    <row r="45" spans="1:13" ht="15.75">
      <c r="A45" s="3">
        <f t="shared" si="0"/>
        <v>0.58472222222222137</v>
      </c>
      <c r="B45" s="4">
        <v>5.5555555555555601E-3</v>
      </c>
      <c r="C45" s="54">
        <v>22</v>
      </c>
      <c r="D45" s="55" t="s">
        <v>13</v>
      </c>
      <c r="E45" s="85" t="s">
        <v>147</v>
      </c>
      <c r="F45" s="85" t="s">
        <v>148</v>
      </c>
      <c r="G45" s="59"/>
      <c r="H45" s="58" t="s">
        <v>64</v>
      </c>
      <c r="I45" s="59"/>
      <c r="J45" s="85"/>
      <c r="K45" s="136">
        <v>20</v>
      </c>
      <c r="L45" s="61" t="s">
        <v>18</v>
      </c>
      <c r="M45" s="142" t="s">
        <v>92</v>
      </c>
    </row>
    <row r="46" spans="1:13" ht="15.75">
      <c r="A46" s="3">
        <f t="shared" si="0"/>
        <v>0.5902777777777769</v>
      </c>
      <c r="B46" s="145"/>
      <c r="C46" s="146"/>
      <c r="D46" s="147" t="s">
        <v>149</v>
      </c>
      <c r="E46" s="148"/>
      <c r="F46" s="148"/>
      <c r="G46" s="149"/>
      <c r="H46" s="147"/>
      <c r="I46" s="148"/>
      <c r="J46" s="148"/>
      <c r="K46" s="141"/>
      <c r="L46" s="68"/>
      <c r="M46" s="150"/>
    </row>
    <row r="47" spans="1:13" ht="10.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3" ht="10.5">
      <c r="A48" s="21"/>
      <c r="B48" s="21"/>
      <c r="C48" s="21"/>
      <c r="D48" s="21"/>
      <c r="J48" s="21"/>
      <c r="K48" s="21"/>
      <c r="L48" s="21"/>
    </row>
    <row r="49" spans="1:12" ht="10.5">
      <c r="A49" s="21"/>
      <c r="B49" s="21"/>
      <c r="C49" s="21"/>
      <c r="D49" s="21"/>
      <c r="J49" s="21"/>
      <c r="K49" s="21"/>
      <c r="L49" s="21"/>
    </row>
    <row r="50" spans="1:12" ht="10.5">
      <c r="A50" s="21"/>
      <c r="B50" s="21"/>
      <c r="C50" s="21"/>
      <c r="D50" s="21"/>
      <c r="J50" s="21"/>
      <c r="K50" s="21"/>
      <c r="L50" s="21"/>
    </row>
    <row r="51" spans="1:12" ht="10.5">
      <c r="A51" s="21"/>
      <c r="B51" s="21"/>
      <c r="C51" s="21"/>
      <c r="D51" s="21"/>
      <c r="J51" s="21"/>
      <c r="K51" s="21"/>
      <c r="L51" s="21"/>
    </row>
    <row r="52" spans="1:12" ht="10.5">
      <c r="A52" s="21"/>
      <c r="B52" s="21"/>
      <c r="C52" s="21"/>
      <c r="D52" s="21"/>
      <c r="J52" s="21"/>
      <c r="K52" s="21"/>
      <c r="L52" s="21"/>
    </row>
    <row r="53" spans="1:12" ht="10.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10.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0.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0.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0.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0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0.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0.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0.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0.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10.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10.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10.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10.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10.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10.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10.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ht="10.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10.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10.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10.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10.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0.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ht="10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10.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ht="10.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10.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10.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0.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ht="10.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10.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ht="10.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10.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10.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10.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10.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ht="10.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10.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ht="10.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ht="10.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10.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10.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10.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10.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10.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ht="10.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10.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ht="10.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ht="10.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10.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ht="10.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ht="10.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0.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10.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0.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ht="10.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0.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0.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0.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0.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</sheetData>
  <pageMargins left="0.7" right="0.7" top="0.75" bottom="0.75" header="0.3" footer="0.3"/>
  <pageSetup paperSize="9" orientation="portrait" horizontalDpi="0" verticalDpi="0"/>
  <rowBreaks count="1" manualBreakCount="1">
    <brk id="41" max="16383" man="1"/>
  </rowBreaks>
  <customProperties>
    <customPr name="_pios_id" r:id="rId1"/>
    <customPr name="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67C4-AD39-41A6-AD3D-DC6AC5650779}">
  <sheetPr codeName="Sheet29">
    <tabColor theme="5" tint="-0.249977111117893"/>
    <pageSetUpPr fitToPage="1"/>
  </sheetPr>
  <dimension ref="A1:AY88"/>
  <sheetViews>
    <sheetView zoomScale="98" zoomScaleNormal="98" workbookViewId="0">
      <selection activeCell="D29" activeCellId="1" sqref="A1 D29"/>
    </sheetView>
  </sheetViews>
  <sheetFormatPr defaultColWidth="11" defaultRowHeight="15"/>
  <cols>
    <col min="1" max="1" width="11" style="231"/>
    <col min="2" max="2" width="12.375" style="231" customWidth="1"/>
    <col min="3" max="3" width="16" style="231" bestFit="1" customWidth="1"/>
    <col min="4" max="4" width="27.375" style="231" bestFit="1" customWidth="1"/>
    <col min="5" max="5" width="22.625" style="231" customWidth="1"/>
    <col min="6" max="6" width="32.375" style="231" bestFit="1" customWidth="1"/>
    <col min="7" max="7" width="11" style="231"/>
    <col min="8" max="8" width="12.625" style="231" customWidth="1"/>
    <col min="9" max="9" width="11" style="231"/>
    <col min="10" max="10" width="16.125" style="231" bestFit="1" customWidth="1"/>
    <col min="11" max="12" width="11" style="231"/>
    <col min="13" max="13" width="0" style="231" hidden="1" customWidth="1"/>
    <col min="14" max="14" width="19.375" style="231" hidden="1" customWidth="1"/>
    <col min="15" max="15" width="0" style="231" hidden="1" customWidth="1"/>
    <col min="16" max="16" width="3.625" style="231" hidden="1" customWidth="1"/>
    <col min="17" max="17" width="7.125" style="231" hidden="1" customWidth="1"/>
    <col min="18" max="18" width="6.875" style="231" hidden="1" customWidth="1"/>
    <col min="19" max="19" width="7.125" style="231" hidden="1" customWidth="1"/>
    <col min="20" max="20" width="7.875" style="231" hidden="1" customWidth="1"/>
    <col min="21" max="21" width="7" style="231" hidden="1" customWidth="1"/>
    <col min="22" max="23" width="7.125" style="231" hidden="1" customWidth="1"/>
    <col min="24" max="24" width="6.875" style="231" hidden="1" customWidth="1"/>
    <col min="25" max="25" width="7.125" style="231" hidden="1" customWidth="1"/>
    <col min="26" max="26" width="8.125" style="231" hidden="1" customWidth="1"/>
    <col min="27" max="27" width="6.375" style="231" hidden="1" customWidth="1"/>
    <col min="28" max="28" width="6.875" style="231" hidden="1" customWidth="1"/>
    <col min="29" max="30" width="7.125" style="231" hidden="1" customWidth="1"/>
    <col min="31" max="31" width="7" style="231" hidden="1" customWidth="1"/>
    <col min="32" max="32" width="7.125" style="231" hidden="1" customWidth="1"/>
    <col min="33" max="33" width="7.625" style="231" hidden="1" customWidth="1"/>
    <col min="34" max="34" width="7.125" style="231" hidden="1" customWidth="1"/>
    <col min="35" max="36" width="7.5" style="231" hidden="1" customWidth="1"/>
    <col min="37" max="37" width="7.125" style="231" hidden="1" customWidth="1"/>
    <col min="38" max="38" width="7.375" style="231" hidden="1" customWidth="1"/>
    <col min="39" max="39" width="8.375" style="231" hidden="1" customWidth="1"/>
    <col min="40" max="40" width="7.5" style="231" hidden="1" customWidth="1"/>
    <col min="41" max="41" width="7" style="231" hidden="1" customWidth="1"/>
    <col min="42" max="42" width="7.125" style="231" hidden="1" customWidth="1"/>
    <col min="43" max="43" width="7.625" style="231" hidden="1" customWidth="1"/>
    <col min="44" max="44" width="6.875" style="231" hidden="1" customWidth="1"/>
    <col min="45" max="45" width="7" style="231" hidden="1" customWidth="1"/>
    <col min="46" max="46" width="7.125" style="231" hidden="1" customWidth="1"/>
    <col min="47" max="47" width="6.375" style="231" hidden="1" customWidth="1"/>
    <col min="48" max="48" width="7.5" style="231" hidden="1" customWidth="1"/>
    <col min="49" max="49" width="6.375" style="231" hidden="1" customWidth="1"/>
    <col min="50" max="50" width="7.375" style="231" hidden="1" customWidth="1"/>
    <col min="51" max="51" width="6.375" style="231" hidden="1" customWidth="1"/>
    <col min="52" max="69" width="0" style="231" hidden="1" customWidth="1"/>
    <col min="70" max="16384" width="11" style="231"/>
  </cols>
  <sheetData>
    <row r="1" spans="1:5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</row>
    <row r="2" spans="1:51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</row>
    <row r="3" spans="1:51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" t="s">
        <v>578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10" t="s">
        <v>271</v>
      </c>
      <c r="R4" s="11"/>
      <c r="S4" s="12" t="s">
        <v>432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8">
        <f>B11</f>
        <v>1</v>
      </c>
      <c r="R5" s="238">
        <f>B12</f>
        <v>2</v>
      </c>
      <c r="S5" s="238">
        <f>B13</f>
        <v>3</v>
      </c>
      <c r="T5" s="238">
        <f>B14</f>
        <v>4</v>
      </c>
      <c r="U5" s="238">
        <f>B15</f>
        <v>5</v>
      </c>
      <c r="V5" s="238">
        <f>B16</f>
        <v>6</v>
      </c>
      <c r="W5" s="238">
        <f>B17</f>
        <v>7</v>
      </c>
      <c r="X5" s="238">
        <f>B18</f>
        <v>8</v>
      </c>
      <c r="Y5" s="238">
        <f>B19</f>
        <v>9</v>
      </c>
      <c r="Z5" s="238">
        <f>B20</f>
        <v>10</v>
      </c>
      <c r="AA5" s="238">
        <f>B21</f>
        <v>11</v>
      </c>
      <c r="AB5" s="238">
        <f>B22</f>
        <v>12</v>
      </c>
      <c r="AC5" s="238">
        <f>B23</f>
        <v>13</v>
      </c>
      <c r="AD5" s="238">
        <f>B24</f>
        <v>14</v>
      </c>
      <c r="AE5" s="238">
        <f>B25</f>
        <v>15</v>
      </c>
      <c r="AF5" s="238">
        <f>B26</f>
        <v>16</v>
      </c>
      <c r="AG5" s="234">
        <f>B27</f>
        <v>17</v>
      </c>
      <c r="AH5" s="234">
        <f>B28</f>
        <v>18</v>
      </c>
      <c r="AI5" s="234">
        <f>B29</f>
        <v>19</v>
      </c>
      <c r="AJ5" s="234">
        <f>B30</f>
        <v>20</v>
      </c>
      <c r="AK5" s="234">
        <f>B31</f>
        <v>21</v>
      </c>
      <c r="AL5" s="234">
        <f>B32</f>
        <v>22</v>
      </c>
      <c r="AM5" s="234">
        <f>B33</f>
        <v>23</v>
      </c>
      <c r="AN5" s="234">
        <f>B34</f>
        <v>24</v>
      </c>
      <c r="AO5" s="234">
        <f>B35</f>
        <v>25</v>
      </c>
      <c r="AP5" s="234">
        <f>B36</f>
        <v>26</v>
      </c>
      <c r="AQ5" s="234">
        <f>B37</f>
        <v>27</v>
      </c>
      <c r="AR5" s="234">
        <f>B38</f>
        <v>28</v>
      </c>
      <c r="AS5" s="234">
        <f>B39</f>
        <v>29</v>
      </c>
      <c r="AT5" s="234">
        <f>B40</f>
        <v>30</v>
      </c>
      <c r="AU5" s="234">
        <f>B41</f>
        <v>31</v>
      </c>
      <c r="AV5" s="234">
        <f>B42</f>
        <v>32</v>
      </c>
      <c r="AW5" s="234">
        <f>B43</f>
        <v>33</v>
      </c>
      <c r="AX5" s="234">
        <f>B44</f>
        <v>34</v>
      </c>
      <c r="AY5" s="234">
        <f>B45</f>
        <v>0</v>
      </c>
    </row>
    <row r="6" spans="1:51" ht="60">
      <c r="A6" s="234" t="s">
        <v>3</v>
      </c>
      <c r="B6" s="7" t="s">
        <v>579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9" t="str">
        <f>C11</f>
        <v>Kaitlyn Brown</v>
      </c>
      <c r="R6" s="239" t="str">
        <f>C12</f>
        <v>Rebecca Simpson</v>
      </c>
      <c r="S6" s="239" t="str">
        <f>C13</f>
        <v>Charvelle Miller</v>
      </c>
      <c r="T6" s="239" t="str">
        <f>C14</f>
        <v>Amberlee Brown</v>
      </c>
      <c r="U6" s="239" t="str">
        <f>C15</f>
        <v>Georgia Vaughan</v>
      </c>
      <c r="V6" s="239" t="str">
        <f>C16</f>
        <v>Taiah Curtis</v>
      </c>
      <c r="W6" s="239" t="str">
        <f>C17</f>
        <v>Abby Coulson</v>
      </c>
      <c r="X6" s="239" t="str">
        <f>C18</f>
        <v>Jasmine Barron</v>
      </c>
      <c r="Y6" s="239" t="str">
        <f>C19</f>
        <v>Tiffani Tong</v>
      </c>
      <c r="Z6" s="239" t="str">
        <f>C20</f>
        <v>Nicole Dragovich</v>
      </c>
      <c r="AA6" s="239" t="str">
        <f>C21</f>
        <v>Zoe Fenner</v>
      </c>
      <c r="AB6" s="239" t="str">
        <f>C22</f>
        <v>Lauren Conti</v>
      </c>
      <c r="AC6" s="239" t="str">
        <f>C23</f>
        <v>Kaeleigh Brown</v>
      </c>
      <c r="AD6" s="239" t="str">
        <f>C24</f>
        <v>Ashleigh Pritchard</v>
      </c>
      <c r="AE6" s="239" t="str">
        <f>C25</f>
        <v>Alivia Coppin</v>
      </c>
      <c r="AF6" s="239" t="str">
        <f>C26</f>
        <v>Shannon Meakins</v>
      </c>
      <c r="AG6" s="239" t="str">
        <f>C27</f>
        <v>Rachelle Brown</v>
      </c>
      <c r="AH6" s="239" t="str">
        <f>C28</f>
        <v>Sophie Appleby</v>
      </c>
      <c r="AI6" s="239" t="str">
        <f>C29</f>
        <v>Indi Smith</v>
      </c>
      <c r="AJ6" s="239" t="str">
        <f>C30</f>
        <v>Asha Wiegele</v>
      </c>
      <c r="AK6" s="239" t="str">
        <f>C31</f>
        <v>Jaye Barnesby-Buie</v>
      </c>
      <c r="AL6" s="239" t="str">
        <f>C32</f>
        <v>Mia Death</v>
      </c>
      <c r="AM6" s="239" t="str">
        <f>C33</f>
        <v>Olivia Hawkins</v>
      </c>
      <c r="AN6" s="239" t="str">
        <f>C34</f>
        <v>Caitlin Pritchard</v>
      </c>
      <c r="AO6" s="239" t="str">
        <f>C35</f>
        <v>Rebecca Suvaljko</v>
      </c>
      <c r="AP6" s="239" t="str">
        <f>C36</f>
        <v>Matilda Agnew</v>
      </c>
      <c r="AQ6" s="239" t="str">
        <f>C37</f>
        <v>Jewel Pivac</v>
      </c>
      <c r="AR6" s="239" t="str">
        <f>C38</f>
        <v>Fay Groom</v>
      </c>
      <c r="AS6" s="239" t="str">
        <f>C39</f>
        <v>Sarah Carter</v>
      </c>
      <c r="AT6" s="239" t="str">
        <f>C40</f>
        <v>Tameaka Smith</v>
      </c>
      <c r="AU6" s="239" t="str">
        <f>C41</f>
        <v>Sarah Little</v>
      </c>
      <c r="AV6" s="239" t="str">
        <f>C42</f>
        <v>Amy-Louise Ross</v>
      </c>
      <c r="AW6" s="239" t="str">
        <f>C43</f>
        <v>Aleisha Guest</v>
      </c>
      <c r="AX6" s="239" t="str">
        <f>C44</f>
        <v>Ella Mccrum</v>
      </c>
      <c r="AY6" s="239">
        <f>C45</f>
        <v>0</v>
      </c>
    </row>
    <row r="7" spans="1:51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 t="s">
        <v>161</v>
      </c>
      <c r="O7" s="234" t="s">
        <v>162</v>
      </c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</row>
    <row r="8" spans="1:51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>
        <v>1</v>
      </c>
      <c r="O8" s="234"/>
      <c r="P8" s="234"/>
      <c r="Q8" s="240">
        <v>6.5</v>
      </c>
      <c r="R8" s="240">
        <v>6.5</v>
      </c>
      <c r="S8" s="240">
        <v>7</v>
      </c>
      <c r="T8" s="240">
        <v>6</v>
      </c>
      <c r="U8" s="240">
        <v>6</v>
      </c>
      <c r="V8" s="240">
        <v>6</v>
      </c>
      <c r="W8" s="240">
        <v>6.5</v>
      </c>
      <c r="X8" s="240">
        <v>7</v>
      </c>
      <c r="Y8" s="240">
        <v>6.5</v>
      </c>
      <c r="Z8" s="240">
        <v>6</v>
      </c>
      <c r="AA8" s="240"/>
      <c r="AB8" s="240">
        <v>6</v>
      </c>
      <c r="AC8" s="240">
        <v>6.5</v>
      </c>
      <c r="AD8" s="240">
        <v>6</v>
      </c>
      <c r="AE8" s="240">
        <v>6.5</v>
      </c>
      <c r="AF8" s="240">
        <v>6</v>
      </c>
      <c r="AG8" s="240">
        <v>6</v>
      </c>
      <c r="AH8" s="240">
        <v>6</v>
      </c>
      <c r="AI8" s="240">
        <v>6</v>
      </c>
      <c r="AJ8" s="240">
        <v>6.5</v>
      </c>
      <c r="AK8" s="240">
        <v>7</v>
      </c>
      <c r="AL8" s="240">
        <v>6</v>
      </c>
      <c r="AM8" s="240">
        <v>6.5</v>
      </c>
      <c r="AN8" s="240">
        <v>6</v>
      </c>
      <c r="AO8" s="240">
        <v>6</v>
      </c>
      <c r="AP8" s="240">
        <v>6.5</v>
      </c>
      <c r="AQ8" s="240">
        <v>6.5</v>
      </c>
      <c r="AR8" s="240">
        <v>6.5</v>
      </c>
      <c r="AS8" s="240">
        <v>6</v>
      </c>
      <c r="AT8" s="240">
        <v>6.5</v>
      </c>
      <c r="AU8" s="240">
        <v>5.5</v>
      </c>
      <c r="AV8" s="240">
        <v>5.5</v>
      </c>
      <c r="AW8" s="240"/>
      <c r="AX8" s="240">
        <v>7.5</v>
      </c>
      <c r="AY8" s="240"/>
    </row>
    <row r="9" spans="1:51">
      <c r="A9" s="234"/>
      <c r="B9" s="234"/>
      <c r="C9" s="234"/>
      <c r="D9" s="234"/>
      <c r="E9" s="234"/>
      <c r="F9" s="234"/>
      <c r="G9" s="13" t="s">
        <v>163</v>
      </c>
      <c r="H9" s="234"/>
      <c r="I9" s="234"/>
      <c r="J9" s="234"/>
      <c r="K9" s="234"/>
      <c r="L9" s="234"/>
      <c r="M9" s="234"/>
      <c r="N9" s="234">
        <v>2</v>
      </c>
      <c r="O9" s="234"/>
      <c r="P9" s="234"/>
      <c r="Q9" s="240">
        <v>6.5</v>
      </c>
      <c r="R9" s="240">
        <v>5.5</v>
      </c>
      <c r="S9" s="240">
        <v>6</v>
      </c>
      <c r="T9" s="240">
        <v>6</v>
      </c>
      <c r="U9" s="240">
        <v>6.5</v>
      </c>
      <c r="V9" s="240">
        <v>6</v>
      </c>
      <c r="W9" s="240">
        <v>5.5</v>
      </c>
      <c r="X9" s="240">
        <v>6</v>
      </c>
      <c r="Y9" s="240">
        <v>6.5</v>
      </c>
      <c r="Z9" s="240">
        <v>5.5</v>
      </c>
      <c r="AA9" s="240"/>
      <c r="AB9" s="240">
        <v>6</v>
      </c>
      <c r="AC9" s="240">
        <v>6</v>
      </c>
      <c r="AD9" s="240">
        <v>6</v>
      </c>
      <c r="AE9" s="240">
        <v>7</v>
      </c>
      <c r="AF9" s="240">
        <v>6</v>
      </c>
      <c r="AG9" s="240">
        <v>6</v>
      </c>
      <c r="AH9" s="240">
        <v>6</v>
      </c>
      <c r="AI9" s="240">
        <v>6</v>
      </c>
      <c r="AJ9" s="240">
        <v>7</v>
      </c>
      <c r="AK9" s="240">
        <v>6</v>
      </c>
      <c r="AL9" s="240">
        <v>7</v>
      </c>
      <c r="AM9" s="240">
        <v>6</v>
      </c>
      <c r="AN9" s="240">
        <v>6</v>
      </c>
      <c r="AO9" s="240">
        <v>6</v>
      </c>
      <c r="AP9" s="240">
        <v>6</v>
      </c>
      <c r="AQ9" s="240">
        <v>6.5</v>
      </c>
      <c r="AR9" s="240">
        <v>6</v>
      </c>
      <c r="AS9" s="240">
        <v>5.5</v>
      </c>
      <c r="AT9" s="240">
        <v>6.5</v>
      </c>
      <c r="AU9" s="240">
        <v>4</v>
      </c>
      <c r="AV9" s="240">
        <v>6.5</v>
      </c>
      <c r="AW9" s="240"/>
      <c r="AX9" s="240">
        <v>6.5</v>
      </c>
      <c r="AY9" s="240"/>
    </row>
    <row r="10" spans="1:51" ht="45">
      <c r="A10" s="31" t="s">
        <v>1</v>
      </c>
      <c r="B10" s="23" t="s">
        <v>164</v>
      </c>
      <c r="C10" s="23" t="s">
        <v>4</v>
      </c>
      <c r="D10" s="23" t="s">
        <v>5</v>
      </c>
      <c r="E10" s="23" t="s">
        <v>358</v>
      </c>
      <c r="F10" s="23" t="s">
        <v>357</v>
      </c>
      <c r="G10" s="23" t="s">
        <v>581</v>
      </c>
      <c r="H10" s="22" t="s">
        <v>166</v>
      </c>
      <c r="I10" s="23" t="s">
        <v>167</v>
      </c>
      <c r="J10" s="23" t="s">
        <v>168</v>
      </c>
      <c r="K10" s="23" t="s">
        <v>169</v>
      </c>
      <c r="L10" s="234"/>
      <c r="M10" s="234"/>
      <c r="N10" s="234">
        <v>3</v>
      </c>
      <c r="O10" s="234">
        <v>2</v>
      </c>
      <c r="P10" s="234"/>
      <c r="Q10" s="240">
        <v>6</v>
      </c>
      <c r="R10" s="240">
        <v>6</v>
      </c>
      <c r="S10" s="240">
        <v>6</v>
      </c>
      <c r="T10" s="240">
        <v>5.5</v>
      </c>
      <c r="U10" s="240">
        <v>6.5</v>
      </c>
      <c r="V10" s="240">
        <v>5</v>
      </c>
      <c r="W10" s="240">
        <v>6</v>
      </c>
      <c r="X10" s="240">
        <v>5.5</v>
      </c>
      <c r="Y10" s="240">
        <v>6</v>
      </c>
      <c r="Z10" s="240">
        <v>6</v>
      </c>
      <c r="AA10" s="240"/>
      <c r="AB10" s="240">
        <v>5</v>
      </c>
      <c r="AC10" s="240">
        <v>5.5</v>
      </c>
      <c r="AD10" s="240">
        <v>5.5</v>
      </c>
      <c r="AE10" s="240">
        <v>6.5</v>
      </c>
      <c r="AF10" s="240">
        <v>5.5</v>
      </c>
      <c r="AG10" s="240">
        <v>5.5</v>
      </c>
      <c r="AH10" s="240">
        <v>6</v>
      </c>
      <c r="AI10" s="240">
        <v>5.5</v>
      </c>
      <c r="AJ10" s="240">
        <v>6</v>
      </c>
      <c r="AK10" s="240">
        <v>6</v>
      </c>
      <c r="AL10" s="240">
        <v>6</v>
      </c>
      <c r="AM10" s="240">
        <v>6</v>
      </c>
      <c r="AN10" s="240">
        <v>6.5</v>
      </c>
      <c r="AO10" s="240">
        <v>6</v>
      </c>
      <c r="AP10" s="240">
        <v>5.5</v>
      </c>
      <c r="AQ10" s="240">
        <v>6</v>
      </c>
      <c r="AR10" s="240">
        <v>6</v>
      </c>
      <c r="AS10" s="240">
        <v>4.5</v>
      </c>
      <c r="AT10" s="240">
        <v>6</v>
      </c>
      <c r="AU10" s="240">
        <v>5.5</v>
      </c>
      <c r="AV10" s="240">
        <v>6</v>
      </c>
      <c r="AW10" s="240"/>
      <c r="AX10" s="240">
        <v>6</v>
      </c>
      <c r="AY10" s="240"/>
    </row>
    <row r="11" spans="1:51">
      <c r="A11" s="6">
        <v>0.29166666666666669</v>
      </c>
      <c r="B11" s="260">
        <v>1</v>
      </c>
      <c r="C11" s="241" t="s">
        <v>381</v>
      </c>
      <c r="D11" s="241" t="s">
        <v>382</v>
      </c>
      <c r="E11" s="241" t="s">
        <v>90</v>
      </c>
      <c r="F11" s="241" t="s">
        <v>26</v>
      </c>
      <c r="G11" s="242">
        <f>Q48</f>
        <v>0.60285714285714287</v>
      </c>
      <c r="H11" s="241">
        <f>IF(I11&gt;K11,I11,K11)</f>
        <v>18</v>
      </c>
      <c r="I11" s="241">
        <f t="shared" ref="I11:I44" si="0">RANK(G11,$G$11:$G$45,0)</f>
        <v>18</v>
      </c>
      <c r="J11" s="243">
        <f>Q37</f>
        <v>38</v>
      </c>
      <c r="K11" s="244"/>
      <c r="L11" s="234"/>
      <c r="M11" s="234"/>
      <c r="N11" s="234">
        <v>4</v>
      </c>
      <c r="O11" s="234"/>
      <c r="P11" s="234"/>
      <c r="Q11" s="240">
        <v>6.5</v>
      </c>
      <c r="R11" s="240">
        <v>5.5</v>
      </c>
      <c r="S11" s="240">
        <v>6</v>
      </c>
      <c r="T11" s="240">
        <v>5.5</v>
      </c>
      <c r="U11" s="240">
        <v>5.5</v>
      </c>
      <c r="V11" s="240">
        <v>5.5</v>
      </c>
      <c r="W11" s="240">
        <v>5.5</v>
      </c>
      <c r="X11" s="240">
        <v>6</v>
      </c>
      <c r="Y11" s="240">
        <v>6</v>
      </c>
      <c r="Z11" s="240">
        <v>6</v>
      </c>
      <c r="AA11" s="240"/>
      <c r="AB11" s="240">
        <v>5.5</v>
      </c>
      <c r="AC11" s="240">
        <v>6</v>
      </c>
      <c r="AD11" s="240">
        <v>5.5</v>
      </c>
      <c r="AE11" s="240">
        <v>7</v>
      </c>
      <c r="AF11" s="240">
        <v>7</v>
      </c>
      <c r="AG11" s="240">
        <v>6</v>
      </c>
      <c r="AH11" s="240">
        <v>6</v>
      </c>
      <c r="AI11" s="240">
        <v>5.5</v>
      </c>
      <c r="AJ11" s="240">
        <v>7</v>
      </c>
      <c r="AK11" s="240">
        <v>6</v>
      </c>
      <c r="AL11" s="240">
        <v>6.5</v>
      </c>
      <c r="AM11" s="240">
        <v>6.5</v>
      </c>
      <c r="AN11" s="240">
        <v>6.5</v>
      </c>
      <c r="AO11" s="240">
        <v>6</v>
      </c>
      <c r="AP11" s="240">
        <v>7</v>
      </c>
      <c r="AQ11" s="240">
        <v>6</v>
      </c>
      <c r="AR11" s="240">
        <v>6</v>
      </c>
      <c r="AS11" s="240">
        <v>5.5</v>
      </c>
      <c r="AT11" s="240">
        <v>7.5</v>
      </c>
      <c r="AU11" s="240">
        <v>5</v>
      </c>
      <c r="AV11" s="240">
        <v>6</v>
      </c>
      <c r="AW11" s="240"/>
      <c r="AX11" s="240">
        <v>6.5</v>
      </c>
      <c r="AY11" s="240"/>
    </row>
    <row r="12" spans="1:51">
      <c r="A12" s="6">
        <v>0.29722222222222222</v>
      </c>
      <c r="B12" s="260">
        <v>2</v>
      </c>
      <c r="C12" s="241" t="s">
        <v>401</v>
      </c>
      <c r="D12" s="241" t="s">
        <v>402</v>
      </c>
      <c r="E12" s="241" t="s">
        <v>32</v>
      </c>
      <c r="F12" s="241" t="s">
        <v>33</v>
      </c>
      <c r="G12" s="245">
        <f>R48</f>
        <v>0.58285714285714285</v>
      </c>
      <c r="H12" s="241">
        <f t="shared" ref="H12:H44" si="1">IF(I12&gt;K12,I12,K12)</f>
        <v>26</v>
      </c>
      <c r="I12" s="241">
        <f t="shared" si="0"/>
        <v>26</v>
      </c>
      <c r="J12" s="243">
        <f>R37</f>
        <v>36</v>
      </c>
      <c r="K12" s="244"/>
      <c r="L12" s="234"/>
      <c r="M12" s="234"/>
      <c r="N12" s="234">
        <v>5</v>
      </c>
      <c r="O12" s="234">
        <v>2</v>
      </c>
      <c r="P12" s="234"/>
      <c r="Q12" s="240">
        <v>6</v>
      </c>
      <c r="R12" s="240">
        <v>6</v>
      </c>
      <c r="S12" s="240">
        <v>7</v>
      </c>
      <c r="T12" s="240">
        <v>5.5</v>
      </c>
      <c r="U12" s="240">
        <v>6</v>
      </c>
      <c r="V12" s="240">
        <v>6</v>
      </c>
      <c r="W12" s="240">
        <v>5.5</v>
      </c>
      <c r="X12" s="240">
        <v>5.5</v>
      </c>
      <c r="Y12" s="240">
        <v>4</v>
      </c>
      <c r="Z12" s="240">
        <v>6.5</v>
      </c>
      <c r="AA12" s="240"/>
      <c r="AB12" s="240">
        <v>6</v>
      </c>
      <c r="AC12" s="240">
        <v>6.5</v>
      </c>
      <c r="AD12" s="240">
        <v>6</v>
      </c>
      <c r="AE12" s="240">
        <v>7.5</v>
      </c>
      <c r="AF12" s="240">
        <v>6</v>
      </c>
      <c r="AG12" s="240">
        <v>6</v>
      </c>
      <c r="AH12" s="240">
        <v>7.5</v>
      </c>
      <c r="AI12" s="240">
        <v>6</v>
      </c>
      <c r="AJ12" s="240">
        <v>6.5</v>
      </c>
      <c r="AK12" s="240">
        <v>7</v>
      </c>
      <c r="AL12" s="240">
        <v>6</v>
      </c>
      <c r="AM12" s="240">
        <v>6</v>
      </c>
      <c r="AN12" s="240">
        <v>7</v>
      </c>
      <c r="AO12" s="240">
        <v>6</v>
      </c>
      <c r="AP12" s="240">
        <v>7</v>
      </c>
      <c r="AQ12" s="240">
        <v>6</v>
      </c>
      <c r="AR12" s="240">
        <v>6</v>
      </c>
      <c r="AS12" s="240">
        <v>6</v>
      </c>
      <c r="AT12" s="240">
        <v>6.5</v>
      </c>
      <c r="AU12" s="240">
        <v>7</v>
      </c>
      <c r="AV12" s="240">
        <v>6</v>
      </c>
      <c r="AW12" s="240"/>
      <c r="AX12" s="240">
        <v>7</v>
      </c>
      <c r="AY12" s="240"/>
    </row>
    <row r="13" spans="1:51">
      <c r="A13" s="6">
        <v>0.30277777777777776</v>
      </c>
      <c r="B13" s="260">
        <v>3</v>
      </c>
      <c r="C13" s="241" t="s">
        <v>373</v>
      </c>
      <c r="D13" s="241" t="s">
        <v>374</v>
      </c>
      <c r="E13" s="241" t="s">
        <v>238</v>
      </c>
      <c r="F13" s="241" t="s">
        <v>91</v>
      </c>
      <c r="G13" s="245">
        <f>S48</f>
        <v>0.64142857142857146</v>
      </c>
      <c r="H13" s="241">
        <f t="shared" si="1"/>
        <v>7</v>
      </c>
      <c r="I13" s="241">
        <f t="shared" si="0"/>
        <v>7</v>
      </c>
      <c r="J13" s="243">
        <f>S37</f>
        <v>39</v>
      </c>
      <c r="K13" s="244"/>
      <c r="L13" s="234"/>
      <c r="M13" s="234"/>
      <c r="N13" s="234">
        <v>6</v>
      </c>
      <c r="O13" s="234"/>
      <c r="P13" s="234"/>
      <c r="Q13" s="240">
        <v>6</v>
      </c>
      <c r="R13" s="240">
        <v>6.5</v>
      </c>
      <c r="S13" s="240">
        <v>5.5</v>
      </c>
      <c r="T13" s="240">
        <v>6</v>
      </c>
      <c r="U13" s="240">
        <v>5.5</v>
      </c>
      <c r="V13" s="240">
        <v>5.5</v>
      </c>
      <c r="W13" s="240">
        <v>5.5</v>
      </c>
      <c r="X13" s="240">
        <v>5.5</v>
      </c>
      <c r="Y13" s="240">
        <v>6.5</v>
      </c>
      <c r="Z13" s="240">
        <v>5.5</v>
      </c>
      <c r="AA13" s="240"/>
      <c r="AB13" s="240">
        <v>6</v>
      </c>
      <c r="AC13" s="240">
        <v>6</v>
      </c>
      <c r="AD13" s="240">
        <v>5.5</v>
      </c>
      <c r="AE13" s="240">
        <v>7</v>
      </c>
      <c r="AF13" s="240">
        <v>6</v>
      </c>
      <c r="AG13" s="240">
        <v>6.5</v>
      </c>
      <c r="AH13" s="240">
        <v>6.5</v>
      </c>
      <c r="AI13" s="240">
        <v>5.5</v>
      </c>
      <c r="AJ13" s="240">
        <v>7</v>
      </c>
      <c r="AK13" s="240">
        <v>6.5</v>
      </c>
      <c r="AL13" s="240">
        <v>5.5</v>
      </c>
      <c r="AM13" s="240">
        <v>7</v>
      </c>
      <c r="AN13" s="240">
        <v>6.5</v>
      </c>
      <c r="AO13" s="240">
        <v>6</v>
      </c>
      <c r="AP13" s="240">
        <v>6</v>
      </c>
      <c r="AQ13" s="240">
        <v>6.5</v>
      </c>
      <c r="AR13" s="240">
        <v>5.5</v>
      </c>
      <c r="AS13" s="240">
        <v>6</v>
      </c>
      <c r="AT13" s="240">
        <v>7.5</v>
      </c>
      <c r="AU13" s="240">
        <v>4</v>
      </c>
      <c r="AV13" s="240">
        <v>6.5</v>
      </c>
      <c r="AW13" s="240"/>
      <c r="AX13" s="240">
        <v>6</v>
      </c>
      <c r="AY13" s="240"/>
    </row>
    <row r="14" spans="1:51">
      <c r="A14" s="6">
        <v>0.30833333333333329</v>
      </c>
      <c r="B14" s="260">
        <v>4</v>
      </c>
      <c r="C14" s="241" t="s">
        <v>370</v>
      </c>
      <c r="D14" s="241" t="s">
        <v>371</v>
      </c>
      <c r="E14" s="241" t="s">
        <v>98</v>
      </c>
      <c r="F14" s="241" t="s">
        <v>119</v>
      </c>
      <c r="G14" s="245">
        <f>T48</f>
        <v>0.5971428571428572</v>
      </c>
      <c r="H14" s="241">
        <f t="shared" si="1"/>
        <v>19</v>
      </c>
      <c r="I14" s="241">
        <f t="shared" si="0"/>
        <v>19</v>
      </c>
      <c r="J14" s="243">
        <f>T37</f>
        <v>36</v>
      </c>
      <c r="K14" s="244"/>
      <c r="L14" s="234"/>
      <c r="M14" s="234"/>
      <c r="N14" s="234">
        <v>7</v>
      </c>
      <c r="O14" s="234">
        <v>2</v>
      </c>
      <c r="P14" s="234"/>
      <c r="Q14" s="240">
        <v>6</v>
      </c>
      <c r="R14" s="240">
        <v>6</v>
      </c>
      <c r="S14" s="240">
        <v>6</v>
      </c>
      <c r="T14" s="240">
        <v>5.5</v>
      </c>
      <c r="U14" s="240">
        <v>6.5</v>
      </c>
      <c r="V14" s="240">
        <v>5.5</v>
      </c>
      <c r="W14" s="240">
        <v>6</v>
      </c>
      <c r="X14" s="240">
        <v>6</v>
      </c>
      <c r="Y14" s="240">
        <v>6</v>
      </c>
      <c r="Z14" s="240">
        <v>6</v>
      </c>
      <c r="AA14" s="240"/>
      <c r="AB14" s="240">
        <v>6.5</v>
      </c>
      <c r="AC14" s="240">
        <v>6</v>
      </c>
      <c r="AD14" s="240">
        <v>6</v>
      </c>
      <c r="AE14" s="240">
        <v>8</v>
      </c>
      <c r="AF14" s="240">
        <v>6</v>
      </c>
      <c r="AG14" s="240">
        <v>8</v>
      </c>
      <c r="AH14" s="240">
        <v>6</v>
      </c>
      <c r="AI14" s="240">
        <v>6</v>
      </c>
      <c r="AJ14" s="240">
        <v>6.5</v>
      </c>
      <c r="AK14" s="240">
        <v>6</v>
      </c>
      <c r="AL14" s="240">
        <v>6.5</v>
      </c>
      <c r="AM14" s="240">
        <v>6</v>
      </c>
      <c r="AN14" s="240">
        <v>5.5</v>
      </c>
      <c r="AO14" s="240">
        <v>6.5</v>
      </c>
      <c r="AP14" s="240">
        <v>6</v>
      </c>
      <c r="AQ14" s="240">
        <v>6.5</v>
      </c>
      <c r="AR14" s="240">
        <v>5.5</v>
      </c>
      <c r="AS14" s="240">
        <v>6.5</v>
      </c>
      <c r="AT14" s="240">
        <v>6.5</v>
      </c>
      <c r="AU14" s="240"/>
      <c r="AV14" s="240">
        <v>6</v>
      </c>
      <c r="AW14" s="240"/>
      <c r="AX14" s="240">
        <v>6</v>
      </c>
      <c r="AY14" s="240"/>
    </row>
    <row r="15" spans="1:51">
      <c r="A15" s="6">
        <v>0.31388888888888883</v>
      </c>
      <c r="B15" s="260">
        <v>5</v>
      </c>
      <c r="C15" s="241" t="s">
        <v>403</v>
      </c>
      <c r="D15" s="241" t="s">
        <v>404</v>
      </c>
      <c r="E15" s="241" t="s">
        <v>32</v>
      </c>
      <c r="F15" s="241" t="s">
        <v>79</v>
      </c>
      <c r="G15" s="242">
        <f>U48</f>
        <v>0.59571428571428575</v>
      </c>
      <c r="H15" s="241">
        <f t="shared" si="1"/>
        <v>20</v>
      </c>
      <c r="I15" s="241">
        <f t="shared" si="0"/>
        <v>20</v>
      </c>
      <c r="J15" s="243">
        <f>U37</f>
        <v>36</v>
      </c>
      <c r="K15" s="237"/>
      <c r="L15" s="234"/>
      <c r="M15" s="234"/>
      <c r="N15" s="234">
        <v>8</v>
      </c>
      <c r="O15" s="234">
        <v>2</v>
      </c>
      <c r="P15" s="234"/>
      <c r="Q15" s="240">
        <v>6</v>
      </c>
      <c r="R15" s="240">
        <v>6</v>
      </c>
      <c r="S15" s="240">
        <v>7</v>
      </c>
      <c r="T15" s="240">
        <v>6</v>
      </c>
      <c r="U15" s="240">
        <v>6</v>
      </c>
      <c r="V15" s="240">
        <v>5.5</v>
      </c>
      <c r="W15" s="240">
        <v>6</v>
      </c>
      <c r="X15" s="240">
        <v>5.5</v>
      </c>
      <c r="Y15" s="240">
        <v>5.5</v>
      </c>
      <c r="Z15" s="240">
        <v>6.5</v>
      </c>
      <c r="AA15" s="240"/>
      <c r="AB15" s="240">
        <v>5</v>
      </c>
      <c r="AC15" s="240">
        <v>7</v>
      </c>
      <c r="AD15" s="240">
        <v>6</v>
      </c>
      <c r="AE15" s="240">
        <v>7.5</v>
      </c>
      <c r="AF15" s="240">
        <v>6</v>
      </c>
      <c r="AG15" s="240">
        <v>6.5</v>
      </c>
      <c r="AH15" s="240">
        <v>5.5</v>
      </c>
      <c r="AI15" s="240">
        <v>6</v>
      </c>
      <c r="AJ15" s="240">
        <v>7</v>
      </c>
      <c r="AK15" s="240">
        <v>7</v>
      </c>
      <c r="AL15" s="240">
        <v>6.5</v>
      </c>
      <c r="AM15" s="240">
        <v>7</v>
      </c>
      <c r="AN15" s="240">
        <v>6</v>
      </c>
      <c r="AO15" s="240">
        <v>6</v>
      </c>
      <c r="AP15" s="240">
        <v>6</v>
      </c>
      <c r="AQ15" s="240">
        <v>6.5</v>
      </c>
      <c r="AR15" s="240">
        <v>6</v>
      </c>
      <c r="AS15" s="240">
        <v>6</v>
      </c>
      <c r="AT15" s="240">
        <v>7</v>
      </c>
      <c r="AU15" s="240"/>
      <c r="AV15" s="240">
        <v>6</v>
      </c>
      <c r="AW15" s="240"/>
      <c r="AX15" s="240">
        <v>6.5</v>
      </c>
      <c r="AY15" s="240"/>
    </row>
    <row r="16" spans="1:51">
      <c r="A16" s="6">
        <v>0.31944444444444436</v>
      </c>
      <c r="B16" s="260">
        <v>6</v>
      </c>
      <c r="C16" s="241" t="s">
        <v>365</v>
      </c>
      <c r="D16" s="241" t="s">
        <v>366</v>
      </c>
      <c r="E16" s="241" t="s">
        <v>43</v>
      </c>
      <c r="F16" s="241" t="s">
        <v>43</v>
      </c>
      <c r="G16" s="242">
        <f>V48</f>
        <v>0.56571428571428573</v>
      </c>
      <c r="H16" s="241">
        <f t="shared" si="1"/>
        <v>31</v>
      </c>
      <c r="I16" s="241">
        <f t="shared" si="0"/>
        <v>31</v>
      </c>
      <c r="J16" s="243">
        <f>V37</f>
        <v>36</v>
      </c>
      <c r="K16" s="237"/>
      <c r="L16" s="234"/>
      <c r="M16" s="234"/>
      <c r="N16" s="234">
        <v>9</v>
      </c>
      <c r="O16" s="234">
        <v>2</v>
      </c>
      <c r="P16" s="234"/>
      <c r="Q16" s="240">
        <v>4</v>
      </c>
      <c r="R16" s="240">
        <v>5.5</v>
      </c>
      <c r="S16" s="240">
        <v>6</v>
      </c>
      <c r="T16" s="240">
        <v>5.5</v>
      </c>
      <c r="U16" s="240">
        <v>6</v>
      </c>
      <c r="V16" s="240">
        <v>6</v>
      </c>
      <c r="W16" s="240">
        <v>6.5</v>
      </c>
      <c r="X16" s="240">
        <v>5.5</v>
      </c>
      <c r="Y16" s="240">
        <v>4.5</v>
      </c>
      <c r="Z16" s="240">
        <v>5</v>
      </c>
      <c r="AA16" s="240"/>
      <c r="AB16" s="240">
        <v>6</v>
      </c>
      <c r="AC16" s="240">
        <v>7</v>
      </c>
      <c r="AD16" s="240">
        <v>6</v>
      </c>
      <c r="AE16" s="240">
        <v>7</v>
      </c>
      <c r="AF16" s="240">
        <v>7</v>
      </c>
      <c r="AG16" s="240">
        <v>6.5</v>
      </c>
      <c r="AH16" s="240">
        <v>6.5</v>
      </c>
      <c r="AI16" s="240">
        <v>6</v>
      </c>
      <c r="AJ16" s="240">
        <v>7.5</v>
      </c>
      <c r="AK16" s="240">
        <v>6.5</v>
      </c>
      <c r="AL16" s="240">
        <v>6</v>
      </c>
      <c r="AM16" s="240">
        <v>4</v>
      </c>
      <c r="AN16" s="240">
        <v>3</v>
      </c>
      <c r="AO16" s="240">
        <v>6</v>
      </c>
      <c r="AP16" s="240">
        <v>5</v>
      </c>
      <c r="AQ16" s="240">
        <v>7</v>
      </c>
      <c r="AR16" s="240">
        <v>6</v>
      </c>
      <c r="AS16" s="240">
        <v>7</v>
      </c>
      <c r="AT16" s="240">
        <v>7.5</v>
      </c>
      <c r="AU16" s="240"/>
      <c r="AV16" s="240">
        <v>6</v>
      </c>
      <c r="AW16" s="240"/>
      <c r="AX16" s="240">
        <v>6</v>
      </c>
      <c r="AY16" s="240"/>
    </row>
    <row r="17" spans="1:51">
      <c r="A17" s="6">
        <v>0.3249999999999999</v>
      </c>
      <c r="B17" s="260">
        <v>7</v>
      </c>
      <c r="C17" s="241" t="s">
        <v>379</v>
      </c>
      <c r="D17" s="241" t="s">
        <v>380</v>
      </c>
      <c r="E17" s="241" t="s">
        <v>36</v>
      </c>
      <c r="F17" s="241" t="s">
        <v>37</v>
      </c>
      <c r="G17" s="242">
        <f>W48</f>
        <v>0.59285714285714286</v>
      </c>
      <c r="H17" s="241">
        <f t="shared" si="1"/>
        <v>21</v>
      </c>
      <c r="I17" s="241">
        <f t="shared" si="0"/>
        <v>21</v>
      </c>
      <c r="J17" s="243">
        <f>W37</f>
        <v>36</v>
      </c>
      <c r="K17" s="237"/>
      <c r="L17" s="234"/>
      <c r="M17" s="234"/>
      <c r="N17" s="234">
        <v>10</v>
      </c>
      <c r="O17" s="234"/>
      <c r="P17" s="234"/>
      <c r="Q17" s="240">
        <v>6</v>
      </c>
      <c r="R17" s="240">
        <v>6</v>
      </c>
      <c r="S17" s="240">
        <v>6</v>
      </c>
      <c r="T17" s="240">
        <v>5.5</v>
      </c>
      <c r="U17" s="240">
        <v>6</v>
      </c>
      <c r="V17" s="240">
        <v>6</v>
      </c>
      <c r="W17" s="240">
        <v>6</v>
      </c>
      <c r="X17" s="240">
        <v>5.5</v>
      </c>
      <c r="Y17" s="240">
        <v>4.5</v>
      </c>
      <c r="Z17" s="240">
        <v>6</v>
      </c>
      <c r="AA17" s="240"/>
      <c r="AB17" s="240">
        <v>5</v>
      </c>
      <c r="AC17" s="240">
        <v>6</v>
      </c>
      <c r="AD17" s="240">
        <v>5.5</v>
      </c>
      <c r="AE17" s="240">
        <v>6.5</v>
      </c>
      <c r="AF17" s="240">
        <v>6</v>
      </c>
      <c r="AG17" s="240">
        <v>6.5</v>
      </c>
      <c r="AH17" s="240">
        <v>6.5</v>
      </c>
      <c r="AI17" s="240">
        <v>6</v>
      </c>
      <c r="AJ17" s="240">
        <v>6.5</v>
      </c>
      <c r="AK17" s="240">
        <v>6</v>
      </c>
      <c r="AL17" s="240">
        <v>6.5</v>
      </c>
      <c r="AM17" s="240">
        <v>6</v>
      </c>
      <c r="AN17" s="240">
        <v>6.5</v>
      </c>
      <c r="AO17" s="240">
        <v>6</v>
      </c>
      <c r="AP17" s="240">
        <v>6.5</v>
      </c>
      <c r="AQ17" s="240">
        <v>6</v>
      </c>
      <c r="AR17" s="240">
        <v>5.5</v>
      </c>
      <c r="AS17" s="240">
        <v>6.5</v>
      </c>
      <c r="AT17" s="240">
        <v>6.5</v>
      </c>
      <c r="AU17" s="240"/>
      <c r="AV17" s="240">
        <v>6</v>
      </c>
      <c r="AW17" s="240"/>
      <c r="AX17" s="240">
        <v>5.5</v>
      </c>
      <c r="AY17" s="240"/>
    </row>
    <row r="18" spans="1:51">
      <c r="A18" s="6">
        <v>0.33055555555555544</v>
      </c>
      <c r="B18" s="260">
        <v>8</v>
      </c>
      <c r="C18" s="241" t="s">
        <v>416</v>
      </c>
      <c r="D18" s="241" t="s">
        <v>417</v>
      </c>
      <c r="E18" s="241" t="s">
        <v>55</v>
      </c>
      <c r="F18" s="241" t="s">
        <v>56</v>
      </c>
      <c r="G18" s="242">
        <f>X48</f>
        <v>0.57999999999999996</v>
      </c>
      <c r="H18" s="241">
        <f t="shared" si="1"/>
        <v>27</v>
      </c>
      <c r="I18" s="241">
        <f t="shared" si="0"/>
        <v>27</v>
      </c>
      <c r="J18" s="243">
        <f>X37</f>
        <v>36</v>
      </c>
      <c r="K18" s="237"/>
      <c r="L18" s="234"/>
      <c r="M18" s="234"/>
      <c r="N18" s="234">
        <v>11</v>
      </c>
      <c r="O18" s="234">
        <v>2</v>
      </c>
      <c r="P18" s="234"/>
      <c r="Q18" s="240">
        <v>6</v>
      </c>
      <c r="R18" s="240">
        <v>6</v>
      </c>
      <c r="S18" s="240">
        <v>6.5</v>
      </c>
      <c r="T18" s="240">
        <v>6</v>
      </c>
      <c r="U18" s="240">
        <v>5.5</v>
      </c>
      <c r="V18" s="240">
        <v>4.5</v>
      </c>
      <c r="W18" s="240">
        <v>6</v>
      </c>
      <c r="X18" s="240">
        <v>6</v>
      </c>
      <c r="Y18" s="240">
        <v>6</v>
      </c>
      <c r="Z18" s="240">
        <v>6</v>
      </c>
      <c r="AA18" s="240"/>
      <c r="AB18" s="240">
        <v>6.5</v>
      </c>
      <c r="AC18" s="240">
        <v>6.5</v>
      </c>
      <c r="AD18" s="240">
        <v>6</v>
      </c>
      <c r="AE18" s="240">
        <v>7.5</v>
      </c>
      <c r="AF18" s="240">
        <v>7.5</v>
      </c>
      <c r="AG18" s="240">
        <v>7</v>
      </c>
      <c r="AH18" s="240">
        <v>6.5</v>
      </c>
      <c r="AI18" s="240">
        <v>6</v>
      </c>
      <c r="AJ18" s="240">
        <v>4.5</v>
      </c>
      <c r="AK18" s="240">
        <v>7</v>
      </c>
      <c r="AL18" s="240">
        <v>8</v>
      </c>
      <c r="AM18" s="240">
        <v>5.5</v>
      </c>
      <c r="AN18" s="240">
        <v>6</v>
      </c>
      <c r="AO18" s="240">
        <v>6.5</v>
      </c>
      <c r="AP18" s="240">
        <v>7</v>
      </c>
      <c r="AQ18" s="240">
        <v>7</v>
      </c>
      <c r="AR18" s="240">
        <v>6</v>
      </c>
      <c r="AS18" s="240">
        <v>4.5</v>
      </c>
      <c r="AT18" s="240">
        <v>8</v>
      </c>
      <c r="AU18" s="240"/>
      <c r="AV18" s="240">
        <v>5.5</v>
      </c>
      <c r="AW18" s="240"/>
      <c r="AX18" s="240">
        <v>6</v>
      </c>
      <c r="AY18" s="240"/>
    </row>
    <row r="19" spans="1:51">
      <c r="A19" s="6">
        <v>0.33611111111111097</v>
      </c>
      <c r="B19" s="260">
        <v>9</v>
      </c>
      <c r="C19" s="241" t="s">
        <v>414</v>
      </c>
      <c r="D19" s="241" t="s">
        <v>415</v>
      </c>
      <c r="E19" s="241" t="s">
        <v>72</v>
      </c>
      <c r="F19" s="241" t="s">
        <v>413</v>
      </c>
      <c r="G19" s="242">
        <f>Y48</f>
        <v>0.57714285714285718</v>
      </c>
      <c r="H19" s="241">
        <f t="shared" si="1"/>
        <v>29</v>
      </c>
      <c r="I19" s="241">
        <f t="shared" si="0"/>
        <v>29</v>
      </c>
      <c r="J19" s="243">
        <f>Y37</f>
        <v>36</v>
      </c>
      <c r="K19" s="237"/>
      <c r="L19" s="234"/>
      <c r="M19" s="234"/>
      <c r="N19" s="234">
        <v>12</v>
      </c>
      <c r="O19" s="234"/>
      <c r="P19" s="234"/>
      <c r="Q19" s="240">
        <v>6</v>
      </c>
      <c r="R19" s="240">
        <v>6</v>
      </c>
      <c r="S19" s="240">
        <v>6.5</v>
      </c>
      <c r="T19" s="240">
        <v>6</v>
      </c>
      <c r="U19" s="240">
        <v>5.5</v>
      </c>
      <c r="V19" s="240">
        <v>7</v>
      </c>
      <c r="W19" s="240">
        <v>6</v>
      </c>
      <c r="X19" s="240">
        <v>5.5</v>
      </c>
      <c r="Y19" s="240">
        <v>6</v>
      </c>
      <c r="Z19" s="240">
        <v>5.5</v>
      </c>
      <c r="AA19" s="240"/>
      <c r="AB19" s="240">
        <v>6</v>
      </c>
      <c r="AC19" s="240">
        <v>6</v>
      </c>
      <c r="AD19" s="240">
        <v>5.5</v>
      </c>
      <c r="AE19" s="240">
        <v>6.5</v>
      </c>
      <c r="AF19" s="240">
        <v>6</v>
      </c>
      <c r="AG19" s="240">
        <v>5.5</v>
      </c>
      <c r="AH19" s="240">
        <v>6.5</v>
      </c>
      <c r="AI19" s="240">
        <v>5.5</v>
      </c>
      <c r="AJ19" s="240">
        <v>6.5</v>
      </c>
      <c r="AK19" s="240">
        <v>6.5</v>
      </c>
      <c r="AL19" s="240">
        <v>6.5</v>
      </c>
      <c r="AM19" s="240">
        <v>6</v>
      </c>
      <c r="AN19" s="240">
        <v>6.5</v>
      </c>
      <c r="AO19" s="240">
        <v>6.5</v>
      </c>
      <c r="AP19" s="240">
        <v>7.5</v>
      </c>
      <c r="AQ19" s="240">
        <v>6.5</v>
      </c>
      <c r="AR19" s="240">
        <v>5.5</v>
      </c>
      <c r="AS19" s="240">
        <v>5.5</v>
      </c>
      <c r="AT19" s="240">
        <v>6.5</v>
      </c>
      <c r="AU19" s="240"/>
      <c r="AV19" s="240">
        <v>6</v>
      </c>
      <c r="AW19" s="240"/>
      <c r="AX19" s="240">
        <v>6.5</v>
      </c>
      <c r="AY19" s="240"/>
    </row>
    <row r="20" spans="1:51">
      <c r="A20" s="6">
        <v>0.34166666666666651</v>
      </c>
      <c r="B20" s="260">
        <v>10</v>
      </c>
      <c r="C20" s="241" t="s">
        <v>377</v>
      </c>
      <c r="D20" s="241" t="s">
        <v>378</v>
      </c>
      <c r="E20" s="241" t="s">
        <v>238</v>
      </c>
      <c r="F20" s="241" t="s">
        <v>113</v>
      </c>
      <c r="G20" s="242">
        <f>Z48</f>
        <v>0.59285714285714286</v>
      </c>
      <c r="H20" s="241">
        <f t="shared" si="1"/>
        <v>21</v>
      </c>
      <c r="I20" s="241">
        <f t="shared" si="0"/>
        <v>21</v>
      </c>
      <c r="J20" s="243">
        <f>Z37</f>
        <v>36</v>
      </c>
      <c r="K20" s="237"/>
      <c r="L20" s="234"/>
      <c r="M20" s="234"/>
      <c r="N20" s="234">
        <v>13</v>
      </c>
      <c r="O20" s="234"/>
      <c r="P20" s="234"/>
      <c r="Q20" s="240">
        <v>6</v>
      </c>
      <c r="R20" s="240">
        <v>6.5</v>
      </c>
      <c r="S20" s="240">
        <v>7</v>
      </c>
      <c r="T20" s="240">
        <v>6.5</v>
      </c>
      <c r="U20" s="240">
        <v>6.5</v>
      </c>
      <c r="V20" s="240">
        <v>6</v>
      </c>
      <c r="W20" s="240">
        <v>5.5</v>
      </c>
      <c r="X20" s="240">
        <v>7</v>
      </c>
      <c r="Y20" s="240">
        <v>5.5</v>
      </c>
      <c r="Z20" s="240">
        <v>6</v>
      </c>
      <c r="AA20" s="240"/>
      <c r="AB20" s="240">
        <v>6</v>
      </c>
      <c r="AC20" s="240">
        <v>7</v>
      </c>
      <c r="AD20" s="240">
        <v>5.5</v>
      </c>
      <c r="AE20" s="240">
        <v>8</v>
      </c>
      <c r="AF20" s="240">
        <v>5.5</v>
      </c>
      <c r="AG20" s="240">
        <v>6</v>
      </c>
      <c r="AH20" s="240">
        <v>7</v>
      </c>
      <c r="AI20" s="240">
        <v>5.5</v>
      </c>
      <c r="AJ20" s="240">
        <v>7.5</v>
      </c>
      <c r="AK20" s="240">
        <v>7</v>
      </c>
      <c r="AL20" s="240">
        <v>7</v>
      </c>
      <c r="AM20" s="240">
        <v>6.5</v>
      </c>
      <c r="AN20" s="240">
        <v>7</v>
      </c>
      <c r="AO20" s="240">
        <v>7</v>
      </c>
      <c r="AP20" s="240">
        <v>8</v>
      </c>
      <c r="AQ20" s="240">
        <v>6</v>
      </c>
      <c r="AR20" s="240">
        <v>5.5</v>
      </c>
      <c r="AS20" s="240">
        <v>6</v>
      </c>
      <c r="AT20" s="240">
        <v>7.5</v>
      </c>
      <c r="AU20" s="240"/>
      <c r="AV20" s="240">
        <v>6.5</v>
      </c>
      <c r="AW20" s="240"/>
      <c r="AX20" s="240">
        <v>5.5</v>
      </c>
      <c r="AY20" s="240"/>
    </row>
    <row r="21" spans="1:51">
      <c r="A21" s="6">
        <v>0.35416666666666646</v>
      </c>
      <c r="B21" s="260">
        <v>11</v>
      </c>
      <c r="C21" s="241" t="s">
        <v>422</v>
      </c>
      <c r="D21" s="241" t="s">
        <v>423</v>
      </c>
      <c r="E21" s="241" t="s">
        <v>68</v>
      </c>
      <c r="F21" s="241" t="s">
        <v>116</v>
      </c>
      <c r="G21" s="242">
        <f>AA48</f>
        <v>0</v>
      </c>
      <c r="H21" s="241">
        <f t="shared" si="1"/>
        <v>33</v>
      </c>
      <c r="I21" s="241">
        <f t="shared" si="0"/>
        <v>33</v>
      </c>
      <c r="J21" s="243">
        <f>AA37</f>
        <v>0</v>
      </c>
      <c r="K21" s="237"/>
      <c r="L21" s="234"/>
      <c r="M21" s="234"/>
      <c r="N21" s="234">
        <v>14</v>
      </c>
      <c r="O21" s="234"/>
      <c r="P21" s="234"/>
      <c r="Q21" s="240">
        <v>6.5</v>
      </c>
      <c r="R21" s="240">
        <v>4.5</v>
      </c>
      <c r="S21" s="240">
        <v>6.5</v>
      </c>
      <c r="T21" s="240">
        <v>6.5</v>
      </c>
      <c r="U21" s="240">
        <v>5.5</v>
      </c>
      <c r="V21" s="240">
        <v>6.5</v>
      </c>
      <c r="W21" s="240">
        <v>6</v>
      </c>
      <c r="X21" s="240">
        <v>4.5</v>
      </c>
      <c r="Y21" s="240">
        <v>6</v>
      </c>
      <c r="Z21" s="240">
        <v>6</v>
      </c>
      <c r="AA21" s="240"/>
      <c r="AB21" s="240">
        <v>6</v>
      </c>
      <c r="AC21" s="240">
        <v>7</v>
      </c>
      <c r="AD21" s="240">
        <v>6</v>
      </c>
      <c r="AE21" s="240">
        <v>8</v>
      </c>
      <c r="AF21" s="240">
        <v>7</v>
      </c>
      <c r="AG21" s="240">
        <v>7</v>
      </c>
      <c r="AH21" s="240">
        <v>6</v>
      </c>
      <c r="AI21" s="240">
        <v>7</v>
      </c>
      <c r="AJ21" s="240">
        <v>7</v>
      </c>
      <c r="AK21" s="240">
        <v>7</v>
      </c>
      <c r="AL21" s="240">
        <v>7.5</v>
      </c>
      <c r="AM21" s="240">
        <v>7</v>
      </c>
      <c r="AN21" s="240">
        <v>6.5</v>
      </c>
      <c r="AO21" s="240">
        <v>6.5</v>
      </c>
      <c r="AP21" s="240">
        <v>7.5</v>
      </c>
      <c r="AQ21" s="240">
        <v>6.5</v>
      </c>
      <c r="AR21" s="240">
        <v>5.5</v>
      </c>
      <c r="AS21" s="240">
        <v>6.5</v>
      </c>
      <c r="AT21" s="240">
        <v>7.5</v>
      </c>
      <c r="AU21" s="240"/>
      <c r="AV21" s="240">
        <v>6.5</v>
      </c>
      <c r="AW21" s="240"/>
      <c r="AX21" s="240">
        <v>6.5</v>
      </c>
      <c r="AY21" s="240"/>
    </row>
    <row r="22" spans="1:51">
      <c r="A22" s="6">
        <v>0.359722222222222</v>
      </c>
      <c r="B22" s="260">
        <v>12</v>
      </c>
      <c r="C22" s="241" t="s">
        <v>420</v>
      </c>
      <c r="D22" s="241" t="s">
        <v>421</v>
      </c>
      <c r="E22" s="241" t="s">
        <v>227</v>
      </c>
      <c r="F22" s="241" t="s">
        <v>86</v>
      </c>
      <c r="G22" s="242">
        <f>AB48</f>
        <v>0.59</v>
      </c>
      <c r="H22" s="241">
        <f t="shared" si="1"/>
        <v>24</v>
      </c>
      <c r="I22" s="241">
        <f t="shared" si="0"/>
        <v>24</v>
      </c>
      <c r="J22" s="243">
        <f>AB37</f>
        <v>37.5</v>
      </c>
      <c r="K22" s="237"/>
      <c r="L22" s="234"/>
      <c r="M22" s="234"/>
      <c r="N22" s="234">
        <v>15</v>
      </c>
      <c r="O22" s="234"/>
      <c r="P22" s="234"/>
      <c r="Q22" s="240">
        <v>6</v>
      </c>
      <c r="R22" s="240">
        <v>4</v>
      </c>
      <c r="S22" s="240">
        <v>6</v>
      </c>
      <c r="T22" s="240">
        <v>5.5</v>
      </c>
      <c r="U22" s="240">
        <v>5.5</v>
      </c>
      <c r="V22" s="240">
        <v>4.5</v>
      </c>
      <c r="W22" s="240">
        <v>5.5</v>
      </c>
      <c r="X22" s="240">
        <v>5</v>
      </c>
      <c r="Y22" s="240">
        <v>6</v>
      </c>
      <c r="Z22" s="240">
        <v>6</v>
      </c>
      <c r="AA22" s="240"/>
      <c r="AB22" s="240">
        <v>4.5</v>
      </c>
      <c r="AC22" s="240">
        <v>6.5</v>
      </c>
      <c r="AD22" s="240">
        <v>6</v>
      </c>
      <c r="AE22" s="240">
        <v>8</v>
      </c>
      <c r="AF22" s="240">
        <v>6</v>
      </c>
      <c r="AG22" s="240">
        <v>6.5</v>
      </c>
      <c r="AH22" s="240">
        <v>6</v>
      </c>
      <c r="AI22" s="240">
        <v>6</v>
      </c>
      <c r="AJ22" s="240">
        <v>6.5</v>
      </c>
      <c r="AK22" s="240">
        <v>6.5</v>
      </c>
      <c r="AL22" s="240">
        <v>7.5</v>
      </c>
      <c r="AM22" s="240">
        <v>5</v>
      </c>
      <c r="AN22" s="240">
        <v>6</v>
      </c>
      <c r="AO22" s="240">
        <v>6.5</v>
      </c>
      <c r="AP22" s="240">
        <v>6.5</v>
      </c>
      <c r="AQ22" s="240">
        <v>5.5</v>
      </c>
      <c r="AR22" s="240">
        <v>4.5</v>
      </c>
      <c r="AS22" s="240">
        <v>4.5</v>
      </c>
      <c r="AT22" s="240">
        <v>6</v>
      </c>
      <c r="AU22" s="240"/>
      <c r="AV22" s="240">
        <v>6</v>
      </c>
      <c r="AW22" s="240"/>
      <c r="AX22" s="240">
        <v>5.5</v>
      </c>
      <c r="AY22" s="240"/>
    </row>
    <row r="23" spans="1:51">
      <c r="A23" s="6">
        <v>0.36527777777777753</v>
      </c>
      <c r="B23" s="260">
        <v>13</v>
      </c>
      <c r="C23" s="241" t="s">
        <v>383</v>
      </c>
      <c r="D23" s="241" t="s">
        <v>384</v>
      </c>
      <c r="E23" s="241" t="s">
        <v>98</v>
      </c>
      <c r="F23" s="241" t="s">
        <v>99</v>
      </c>
      <c r="G23" s="242">
        <f>AC48</f>
        <v>0.64</v>
      </c>
      <c r="H23" s="241">
        <f t="shared" si="1"/>
        <v>8</v>
      </c>
      <c r="I23" s="241">
        <f t="shared" si="0"/>
        <v>8</v>
      </c>
      <c r="J23" s="243">
        <f>AC37</f>
        <v>38.5</v>
      </c>
      <c r="K23" s="237"/>
      <c r="L23" s="234"/>
      <c r="M23" s="234"/>
      <c r="N23" s="234">
        <v>16</v>
      </c>
      <c r="O23" s="234">
        <v>2</v>
      </c>
      <c r="P23" s="234"/>
      <c r="Q23" s="240">
        <v>6</v>
      </c>
      <c r="R23" s="240">
        <v>6</v>
      </c>
      <c r="S23" s="240">
        <v>6.5</v>
      </c>
      <c r="T23" s="240">
        <v>6.5</v>
      </c>
      <c r="U23" s="240">
        <v>5.5</v>
      </c>
      <c r="V23" s="240">
        <v>4.5</v>
      </c>
      <c r="W23" s="240">
        <v>6</v>
      </c>
      <c r="X23" s="240">
        <v>5.5</v>
      </c>
      <c r="Y23" s="240">
        <v>7</v>
      </c>
      <c r="Z23" s="240">
        <v>5.5</v>
      </c>
      <c r="AA23" s="240"/>
      <c r="AB23" s="240">
        <v>6</v>
      </c>
      <c r="AC23" s="240">
        <v>7</v>
      </c>
      <c r="AD23" s="240">
        <v>6</v>
      </c>
      <c r="AE23" s="240">
        <v>4.5</v>
      </c>
      <c r="AF23" s="240">
        <v>7.5</v>
      </c>
      <c r="AG23" s="240">
        <v>6</v>
      </c>
      <c r="AH23" s="240">
        <v>4.5</v>
      </c>
      <c r="AI23" s="240">
        <v>6.5</v>
      </c>
      <c r="AJ23" s="240">
        <v>7.5</v>
      </c>
      <c r="AK23" s="240">
        <v>7</v>
      </c>
      <c r="AL23" s="240">
        <v>7.5</v>
      </c>
      <c r="AM23" s="240">
        <v>4.5</v>
      </c>
      <c r="AN23" s="240">
        <v>7</v>
      </c>
      <c r="AO23" s="240">
        <v>6</v>
      </c>
      <c r="AP23" s="240">
        <v>8</v>
      </c>
      <c r="AQ23" s="240">
        <v>6.5</v>
      </c>
      <c r="AR23" s="240">
        <v>6</v>
      </c>
      <c r="AS23" s="240">
        <v>4.5</v>
      </c>
      <c r="AT23" s="240">
        <v>4</v>
      </c>
      <c r="AU23" s="240"/>
      <c r="AV23" s="240">
        <v>6</v>
      </c>
      <c r="AW23" s="240"/>
      <c r="AX23" s="240">
        <v>6.5</v>
      </c>
      <c r="AY23" s="240"/>
    </row>
    <row r="24" spans="1:51">
      <c r="A24" s="6">
        <v>0.37083333333333307</v>
      </c>
      <c r="B24" s="260">
        <v>14</v>
      </c>
      <c r="C24" s="241" t="s">
        <v>397</v>
      </c>
      <c r="D24" s="241" t="s">
        <v>398</v>
      </c>
      <c r="E24" s="241" t="s">
        <v>109</v>
      </c>
      <c r="F24" s="241" t="s">
        <v>23</v>
      </c>
      <c r="G24" s="242">
        <f>AD48</f>
        <v>0.5842857142857143</v>
      </c>
      <c r="H24" s="241">
        <f t="shared" si="1"/>
        <v>25</v>
      </c>
      <c r="I24" s="241">
        <f t="shared" si="0"/>
        <v>25</v>
      </c>
      <c r="J24" s="243">
        <f>AD37</f>
        <v>36</v>
      </c>
      <c r="K24" s="237"/>
      <c r="L24" s="234"/>
      <c r="M24" s="234"/>
      <c r="N24" s="234">
        <v>17</v>
      </c>
      <c r="O24" s="234"/>
      <c r="P24" s="234"/>
      <c r="Q24" s="240">
        <v>5.5</v>
      </c>
      <c r="R24" s="240">
        <v>5.5</v>
      </c>
      <c r="S24" s="240">
        <v>6.5</v>
      </c>
      <c r="T24" s="240">
        <v>6.5</v>
      </c>
      <c r="U24" s="240">
        <v>5.5</v>
      </c>
      <c r="V24" s="240">
        <v>5.5</v>
      </c>
      <c r="W24" s="240">
        <v>5.5</v>
      </c>
      <c r="X24" s="240">
        <v>5.5</v>
      </c>
      <c r="Y24" s="240">
        <v>4.5</v>
      </c>
      <c r="Z24" s="240">
        <v>5.5</v>
      </c>
      <c r="AA24" s="240"/>
      <c r="AB24" s="240">
        <v>5.5</v>
      </c>
      <c r="AC24" s="240">
        <v>6</v>
      </c>
      <c r="AD24" s="240">
        <v>5.5</v>
      </c>
      <c r="AE24" s="240">
        <v>7.5</v>
      </c>
      <c r="AF24" s="240">
        <v>6.5</v>
      </c>
      <c r="AG24" s="240">
        <v>7</v>
      </c>
      <c r="AH24" s="240">
        <v>6</v>
      </c>
      <c r="AI24" s="240">
        <v>6.5</v>
      </c>
      <c r="AJ24" s="240">
        <v>6.5</v>
      </c>
      <c r="AK24" s="240">
        <v>6</v>
      </c>
      <c r="AL24" s="240">
        <v>6</v>
      </c>
      <c r="AM24" s="240">
        <v>5.5</v>
      </c>
      <c r="AN24" s="240">
        <v>6.5</v>
      </c>
      <c r="AO24" s="240">
        <v>6</v>
      </c>
      <c r="AP24" s="240">
        <v>6</v>
      </c>
      <c r="AQ24" s="240">
        <v>5.5</v>
      </c>
      <c r="AR24" s="240">
        <v>4.5</v>
      </c>
      <c r="AS24" s="240">
        <v>5.5</v>
      </c>
      <c r="AT24" s="240">
        <v>6</v>
      </c>
      <c r="AU24" s="240"/>
      <c r="AV24" s="240">
        <v>5.5</v>
      </c>
      <c r="AW24" s="240"/>
      <c r="AX24" s="240">
        <v>6</v>
      </c>
      <c r="AY24" s="240"/>
    </row>
    <row r="25" spans="1:51">
      <c r="A25" s="6">
        <v>0.37638888888888861</v>
      </c>
      <c r="B25" s="260">
        <v>15</v>
      </c>
      <c r="C25" s="241" t="s">
        <v>319</v>
      </c>
      <c r="D25" s="241" t="s">
        <v>320</v>
      </c>
      <c r="E25" s="241" t="s">
        <v>29</v>
      </c>
      <c r="F25" s="241" t="s">
        <v>29</v>
      </c>
      <c r="G25" s="242">
        <f>AE48</f>
        <v>0.71857142857142853</v>
      </c>
      <c r="H25" s="241">
        <f t="shared" si="1"/>
        <v>1</v>
      </c>
      <c r="I25" s="241">
        <f t="shared" si="0"/>
        <v>1</v>
      </c>
      <c r="J25" s="243">
        <f>AE37</f>
        <v>45.5</v>
      </c>
      <c r="K25" s="237"/>
      <c r="L25" s="234"/>
      <c r="M25" s="234"/>
      <c r="N25" s="234">
        <v>18</v>
      </c>
      <c r="O25" s="234"/>
      <c r="P25" s="234"/>
      <c r="Q25" s="240">
        <v>6.5</v>
      </c>
      <c r="R25" s="240">
        <v>6</v>
      </c>
      <c r="S25" s="240">
        <v>6.5</v>
      </c>
      <c r="T25" s="240">
        <v>6.5</v>
      </c>
      <c r="U25" s="240">
        <v>6.5</v>
      </c>
      <c r="V25" s="240">
        <v>6.5</v>
      </c>
      <c r="W25" s="240">
        <v>6</v>
      </c>
      <c r="X25" s="240">
        <v>6.5</v>
      </c>
      <c r="Y25" s="240">
        <v>6.5</v>
      </c>
      <c r="Z25" s="240">
        <v>6</v>
      </c>
      <c r="AA25" s="240"/>
      <c r="AB25" s="240">
        <v>6</v>
      </c>
      <c r="AC25" s="240">
        <v>7</v>
      </c>
      <c r="AD25" s="240">
        <v>6.5</v>
      </c>
      <c r="AE25" s="240">
        <v>8</v>
      </c>
      <c r="AF25" s="240">
        <v>7</v>
      </c>
      <c r="AG25" s="240">
        <v>6</v>
      </c>
      <c r="AH25" s="240">
        <v>7</v>
      </c>
      <c r="AI25" s="240">
        <v>7</v>
      </c>
      <c r="AJ25" s="240">
        <v>7</v>
      </c>
      <c r="AK25" s="240">
        <v>7</v>
      </c>
      <c r="AL25" s="240">
        <v>6.5</v>
      </c>
      <c r="AM25" s="240">
        <v>6.5</v>
      </c>
      <c r="AN25" s="240">
        <v>6.5</v>
      </c>
      <c r="AO25" s="240">
        <v>6</v>
      </c>
      <c r="AP25" s="240">
        <v>8</v>
      </c>
      <c r="AQ25" s="240">
        <v>6.5</v>
      </c>
      <c r="AR25" s="240">
        <v>6.5</v>
      </c>
      <c r="AS25" s="240">
        <v>5.5</v>
      </c>
      <c r="AT25" s="240">
        <v>7</v>
      </c>
      <c r="AU25" s="240"/>
      <c r="AV25" s="240">
        <v>7.5</v>
      </c>
      <c r="AW25" s="240"/>
      <c r="AX25" s="240">
        <v>6.5</v>
      </c>
      <c r="AY25" s="240"/>
    </row>
    <row r="26" spans="1:51">
      <c r="A26" s="6">
        <v>0.38194444444444414</v>
      </c>
      <c r="B26" s="260">
        <v>16</v>
      </c>
      <c r="C26" s="241" t="s">
        <v>434</v>
      </c>
      <c r="D26" s="241" t="s">
        <v>435</v>
      </c>
      <c r="E26" s="241" t="s">
        <v>40</v>
      </c>
      <c r="F26" s="241"/>
      <c r="G26" s="242">
        <f>AF48</f>
        <v>0.63142857142857145</v>
      </c>
      <c r="H26" s="241">
        <f t="shared" si="1"/>
        <v>11</v>
      </c>
      <c r="I26" s="241">
        <f t="shared" si="0"/>
        <v>11</v>
      </c>
      <c r="J26" s="243">
        <f>AF37</f>
        <v>39.5</v>
      </c>
      <c r="K26" s="237"/>
      <c r="L26" s="234"/>
      <c r="M26" s="234"/>
      <c r="N26" s="234">
        <v>19</v>
      </c>
      <c r="O26" s="234"/>
      <c r="P26" s="234"/>
      <c r="Q26" s="240">
        <v>6.5</v>
      </c>
      <c r="R26" s="240">
        <v>6.5</v>
      </c>
      <c r="S26" s="240">
        <v>6.5</v>
      </c>
      <c r="T26" s="240">
        <v>6.5</v>
      </c>
      <c r="U26" s="240">
        <v>5.5</v>
      </c>
      <c r="V26" s="240">
        <v>6</v>
      </c>
      <c r="W26" s="240">
        <v>6</v>
      </c>
      <c r="X26" s="240">
        <v>6</v>
      </c>
      <c r="Y26" s="240">
        <v>5.5</v>
      </c>
      <c r="Z26" s="240">
        <v>6</v>
      </c>
      <c r="AA26" s="240"/>
      <c r="AB26" s="240">
        <v>6</v>
      </c>
      <c r="AC26" s="240">
        <v>6.5</v>
      </c>
      <c r="AD26" s="240">
        <v>6</v>
      </c>
      <c r="AE26" s="240">
        <v>8</v>
      </c>
      <c r="AF26" s="240">
        <v>6</v>
      </c>
      <c r="AG26" s="240">
        <v>6.5</v>
      </c>
      <c r="AH26" s="240">
        <v>7</v>
      </c>
      <c r="AI26" s="240">
        <v>7</v>
      </c>
      <c r="AJ26" s="240">
        <v>7</v>
      </c>
      <c r="AK26" s="240">
        <v>7</v>
      </c>
      <c r="AL26" s="240">
        <v>7</v>
      </c>
      <c r="AM26" s="240">
        <v>6.5</v>
      </c>
      <c r="AN26" s="240">
        <v>6.5</v>
      </c>
      <c r="AO26" s="240">
        <v>6</v>
      </c>
      <c r="AP26" s="240">
        <v>8</v>
      </c>
      <c r="AQ26" s="240">
        <v>6.5</v>
      </c>
      <c r="AR26" s="240">
        <v>6</v>
      </c>
      <c r="AS26" s="240">
        <v>6.5</v>
      </c>
      <c r="AT26" s="240">
        <v>6.5</v>
      </c>
      <c r="AU26" s="240"/>
      <c r="AV26" s="240">
        <v>7</v>
      </c>
      <c r="AW26" s="240"/>
      <c r="AX26" s="240">
        <v>7</v>
      </c>
      <c r="AY26" s="240"/>
    </row>
    <row r="27" spans="1:51">
      <c r="A27" s="6">
        <v>0.38749999999999968</v>
      </c>
      <c r="B27" s="260">
        <v>17</v>
      </c>
      <c r="C27" s="241" t="s">
        <v>385</v>
      </c>
      <c r="D27" s="241" t="s">
        <v>386</v>
      </c>
      <c r="E27" s="241" t="s">
        <v>98</v>
      </c>
      <c r="F27" s="241" t="s">
        <v>122</v>
      </c>
      <c r="G27" s="242">
        <f>AG48</f>
        <v>0.64</v>
      </c>
      <c r="H27" s="241">
        <f t="shared" si="1"/>
        <v>8</v>
      </c>
      <c r="I27" s="241">
        <f t="shared" si="0"/>
        <v>8</v>
      </c>
      <c r="J27" s="243">
        <f>AG37</f>
        <v>39</v>
      </c>
      <c r="K27" s="237"/>
      <c r="L27" s="234"/>
      <c r="M27" s="234"/>
      <c r="N27" s="234">
        <v>20</v>
      </c>
      <c r="O27" s="234"/>
      <c r="P27" s="234"/>
      <c r="Q27" s="240">
        <v>6.5</v>
      </c>
      <c r="R27" s="240">
        <v>6.5</v>
      </c>
      <c r="S27" s="240">
        <v>6.5</v>
      </c>
      <c r="T27" s="240">
        <v>6</v>
      </c>
      <c r="U27" s="240">
        <v>5.5</v>
      </c>
      <c r="V27" s="240">
        <v>5.5</v>
      </c>
      <c r="W27" s="240">
        <v>6</v>
      </c>
      <c r="X27" s="240">
        <v>6</v>
      </c>
      <c r="Y27" s="240">
        <v>6</v>
      </c>
      <c r="Z27" s="240">
        <v>6.5</v>
      </c>
      <c r="AA27" s="240"/>
      <c r="AB27" s="240">
        <v>6</v>
      </c>
      <c r="AC27" s="240">
        <v>6</v>
      </c>
      <c r="AD27" s="240">
        <v>6</v>
      </c>
      <c r="AE27" s="240">
        <v>6.5</v>
      </c>
      <c r="AF27" s="240">
        <v>6</v>
      </c>
      <c r="AG27" s="240">
        <v>6.5</v>
      </c>
      <c r="AH27" s="240">
        <v>6</v>
      </c>
      <c r="AI27" s="240">
        <v>6.5</v>
      </c>
      <c r="AJ27" s="240">
        <v>7</v>
      </c>
      <c r="AK27" s="240">
        <v>6.5</v>
      </c>
      <c r="AL27" s="240">
        <v>6</v>
      </c>
      <c r="AM27" s="240">
        <v>5.5</v>
      </c>
      <c r="AN27" s="240">
        <v>6.5</v>
      </c>
      <c r="AO27" s="240">
        <v>6.5</v>
      </c>
      <c r="AP27" s="240">
        <v>6.5</v>
      </c>
      <c r="AQ27" s="240">
        <v>6.5</v>
      </c>
      <c r="AR27" s="240">
        <v>5.5</v>
      </c>
      <c r="AS27" s="240">
        <v>5.5</v>
      </c>
      <c r="AT27" s="240">
        <v>5.5</v>
      </c>
      <c r="AU27" s="240"/>
      <c r="AV27" s="240">
        <v>6</v>
      </c>
      <c r="AW27" s="240"/>
      <c r="AX27" s="240">
        <v>6</v>
      </c>
      <c r="AY27" s="240"/>
    </row>
    <row r="28" spans="1:51">
      <c r="A28" s="6">
        <v>0.39305555555555521</v>
      </c>
      <c r="B28" s="260">
        <v>18</v>
      </c>
      <c r="C28" s="241" t="s">
        <v>436</v>
      </c>
      <c r="D28" s="241" t="s">
        <v>437</v>
      </c>
      <c r="E28" s="241" t="s">
        <v>222</v>
      </c>
      <c r="F28" s="241"/>
      <c r="G28" s="242">
        <f>AH48</f>
        <v>0.62142857142857144</v>
      </c>
      <c r="H28" s="241">
        <f t="shared" si="1"/>
        <v>14</v>
      </c>
      <c r="I28" s="241">
        <f t="shared" si="0"/>
        <v>14</v>
      </c>
      <c r="J28" s="243">
        <f>AH37</f>
        <v>38.5</v>
      </c>
      <c r="K28" s="237"/>
      <c r="L28" s="234"/>
      <c r="M28" s="234"/>
      <c r="N28" s="234">
        <v>21</v>
      </c>
      <c r="O28" s="234"/>
      <c r="P28" s="234"/>
      <c r="Q28" s="240">
        <v>6</v>
      </c>
      <c r="R28" s="240">
        <v>6</v>
      </c>
      <c r="S28" s="240">
        <v>6</v>
      </c>
      <c r="T28" s="240">
        <v>6</v>
      </c>
      <c r="U28" s="240">
        <v>7</v>
      </c>
      <c r="V28" s="240">
        <v>6</v>
      </c>
      <c r="W28" s="240">
        <v>6</v>
      </c>
      <c r="X28" s="240">
        <v>6</v>
      </c>
      <c r="Y28" s="240">
        <v>6</v>
      </c>
      <c r="Z28" s="240">
        <v>6</v>
      </c>
      <c r="AA28" s="240"/>
      <c r="AB28" s="240">
        <v>6.5</v>
      </c>
      <c r="AC28" s="240">
        <v>6</v>
      </c>
      <c r="AD28" s="240">
        <v>6</v>
      </c>
      <c r="AE28" s="240">
        <v>8</v>
      </c>
      <c r="AF28" s="240">
        <v>6</v>
      </c>
      <c r="AG28" s="240">
        <v>6</v>
      </c>
      <c r="AH28" s="240">
        <v>6</v>
      </c>
      <c r="AI28" s="240">
        <v>7</v>
      </c>
      <c r="AJ28" s="240">
        <v>7.5</v>
      </c>
      <c r="AK28" s="240">
        <v>6</v>
      </c>
      <c r="AL28" s="240">
        <v>6</v>
      </c>
      <c r="AM28" s="240">
        <v>6.5</v>
      </c>
      <c r="AN28" s="240">
        <v>6</v>
      </c>
      <c r="AO28" s="240">
        <v>6</v>
      </c>
      <c r="AP28" s="240">
        <v>7</v>
      </c>
      <c r="AQ28" s="240">
        <v>6</v>
      </c>
      <c r="AR28" s="240">
        <v>6</v>
      </c>
      <c r="AS28" s="240">
        <v>5.5</v>
      </c>
      <c r="AT28" s="240">
        <v>6</v>
      </c>
      <c r="AU28" s="240"/>
      <c r="AV28" s="240">
        <v>6</v>
      </c>
      <c r="AW28" s="240"/>
      <c r="AX28" s="240">
        <v>6</v>
      </c>
      <c r="AY28" s="240"/>
    </row>
    <row r="29" spans="1:51">
      <c r="A29" s="6">
        <v>0.39861111111111075</v>
      </c>
      <c r="B29" s="260">
        <v>19</v>
      </c>
      <c r="C29" s="241" t="s">
        <v>389</v>
      </c>
      <c r="D29" s="241" t="s">
        <v>390</v>
      </c>
      <c r="E29" s="241" t="s">
        <v>330</v>
      </c>
      <c r="F29" s="241" t="s">
        <v>76</v>
      </c>
      <c r="G29" s="242">
        <f>AI48</f>
        <v>0.61428571428571432</v>
      </c>
      <c r="H29" s="241">
        <f t="shared" si="1"/>
        <v>15</v>
      </c>
      <c r="I29" s="241">
        <f t="shared" si="0"/>
        <v>15</v>
      </c>
      <c r="J29" s="243">
        <f>AI37</f>
        <v>37.5</v>
      </c>
      <c r="K29" s="237"/>
      <c r="L29" s="234"/>
      <c r="M29" s="234"/>
      <c r="N29" s="234">
        <v>22</v>
      </c>
      <c r="O29" s="234"/>
      <c r="P29" s="234"/>
      <c r="Q29" s="246">
        <v>6</v>
      </c>
      <c r="R29" s="246">
        <v>5.5</v>
      </c>
      <c r="S29" s="246">
        <v>7</v>
      </c>
      <c r="T29" s="246">
        <v>7</v>
      </c>
      <c r="U29" s="246">
        <v>6</v>
      </c>
      <c r="V29" s="246">
        <v>5.5</v>
      </c>
      <c r="W29" s="246">
        <v>6</v>
      </c>
      <c r="X29" s="246">
        <v>6</v>
      </c>
      <c r="Y29" s="246">
        <v>6</v>
      </c>
      <c r="Z29" s="246">
        <v>6</v>
      </c>
      <c r="AA29" s="246"/>
      <c r="AB29" s="246">
        <v>6</v>
      </c>
      <c r="AC29" s="246">
        <v>6</v>
      </c>
      <c r="AD29" s="246">
        <v>6</v>
      </c>
      <c r="AE29" s="246">
        <v>6.5</v>
      </c>
      <c r="AF29" s="246">
        <v>5.5</v>
      </c>
      <c r="AG29" s="246">
        <v>6</v>
      </c>
      <c r="AH29" s="246">
        <v>5.5</v>
      </c>
      <c r="AI29" s="246">
        <v>6.5</v>
      </c>
      <c r="AJ29" s="246">
        <v>6.5</v>
      </c>
      <c r="AK29" s="246">
        <v>6</v>
      </c>
      <c r="AL29" s="246">
        <v>6.5</v>
      </c>
      <c r="AM29" s="246">
        <v>6</v>
      </c>
      <c r="AN29" s="246">
        <v>5.5</v>
      </c>
      <c r="AO29" s="246">
        <v>6.5</v>
      </c>
      <c r="AP29" s="246">
        <v>6.5</v>
      </c>
      <c r="AQ29" s="246">
        <v>6.5</v>
      </c>
      <c r="AR29" s="246">
        <v>5.5</v>
      </c>
      <c r="AS29" s="246">
        <v>5.5</v>
      </c>
      <c r="AT29" s="246">
        <v>5.5</v>
      </c>
      <c r="AU29" s="246"/>
      <c r="AV29" s="246">
        <v>6</v>
      </c>
      <c r="AW29" s="246"/>
      <c r="AX29" s="246">
        <v>6.5</v>
      </c>
      <c r="AY29" s="246"/>
    </row>
    <row r="30" spans="1:51">
      <c r="A30" s="6">
        <v>0.40416666666666629</v>
      </c>
      <c r="B30" s="260">
        <v>20</v>
      </c>
      <c r="C30" s="241" t="s">
        <v>399</v>
      </c>
      <c r="D30" s="241" t="s">
        <v>400</v>
      </c>
      <c r="E30" s="241" t="s">
        <v>109</v>
      </c>
      <c r="F30" s="241" t="s">
        <v>17</v>
      </c>
      <c r="G30" s="242">
        <f>AJ48</f>
        <v>0.67571428571428571</v>
      </c>
      <c r="H30" s="241">
        <f t="shared" si="1"/>
        <v>2</v>
      </c>
      <c r="I30" s="241">
        <f t="shared" si="0"/>
        <v>2</v>
      </c>
      <c r="J30" s="243">
        <f>AJ37</f>
        <v>42.5</v>
      </c>
      <c r="K30" s="237"/>
      <c r="L30" s="234"/>
      <c r="M30" s="234"/>
      <c r="N30" s="234" t="s">
        <v>174</v>
      </c>
      <c r="O30" s="234"/>
      <c r="P30" s="234"/>
      <c r="Q30" s="250">
        <f>SUM(Q8:Q29)+Q10+Q12+SUM(Q14:Q16)+Q23+Q18</f>
        <v>173</v>
      </c>
      <c r="R30" s="250">
        <f t="shared" ref="R30:AQ30" si="2">SUM(R8:R29)+R10+R12+SUM(R14:R16)+R23+R18</f>
        <v>170</v>
      </c>
      <c r="S30" s="250">
        <f t="shared" si="2"/>
        <v>185.5</v>
      </c>
      <c r="T30" s="250">
        <f t="shared" si="2"/>
        <v>173</v>
      </c>
      <c r="U30" s="250">
        <f t="shared" si="2"/>
        <v>172.5</v>
      </c>
      <c r="V30" s="250">
        <f t="shared" si="2"/>
        <v>162</v>
      </c>
      <c r="W30" s="250">
        <f t="shared" si="2"/>
        <v>171.5</v>
      </c>
      <c r="X30" s="250">
        <f t="shared" si="2"/>
        <v>167</v>
      </c>
      <c r="Y30" s="250">
        <f t="shared" si="2"/>
        <v>166</v>
      </c>
      <c r="Z30" s="250">
        <f t="shared" si="2"/>
        <v>171.5</v>
      </c>
      <c r="AA30" s="250">
        <f t="shared" si="2"/>
        <v>0</v>
      </c>
      <c r="AB30" s="250">
        <f t="shared" si="2"/>
        <v>169</v>
      </c>
      <c r="AC30" s="250">
        <f t="shared" si="2"/>
        <v>185.5</v>
      </c>
      <c r="AD30" s="250">
        <f t="shared" si="2"/>
        <v>170.5</v>
      </c>
      <c r="AE30" s="250">
        <f t="shared" si="2"/>
        <v>206</v>
      </c>
      <c r="AF30" s="250">
        <f t="shared" si="2"/>
        <v>183.5</v>
      </c>
      <c r="AG30" s="250">
        <f t="shared" si="2"/>
        <v>185</v>
      </c>
      <c r="AH30" s="250">
        <f t="shared" si="2"/>
        <v>179</v>
      </c>
      <c r="AI30" s="250">
        <f t="shared" si="2"/>
        <v>177.5</v>
      </c>
      <c r="AJ30" s="250">
        <f t="shared" si="2"/>
        <v>194</v>
      </c>
      <c r="AK30" s="250">
        <f t="shared" si="2"/>
        <v>190</v>
      </c>
      <c r="AL30" s="250">
        <f t="shared" si="2"/>
        <v>191</v>
      </c>
      <c r="AM30" s="250">
        <f t="shared" si="2"/>
        <v>171</v>
      </c>
      <c r="AN30" s="250">
        <f t="shared" si="2"/>
        <v>177</v>
      </c>
      <c r="AO30" s="250">
        <f t="shared" si="2"/>
        <v>179.5</v>
      </c>
      <c r="AP30" s="250">
        <f t="shared" si="2"/>
        <v>192.5</v>
      </c>
      <c r="AQ30" s="250">
        <f t="shared" si="2"/>
        <v>184.5</v>
      </c>
      <c r="AR30" s="250">
        <f t="shared" ref="AR30:AY30" si="3">SUM(AR8:AR29)+AR10+AR12+SUM(AR14:AR16)+AR23+AR18</f>
        <v>167.5</v>
      </c>
      <c r="AS30" s="250">
        <f t="shared" si="3"/>
        <v>164</v>
      </c>
      <c r="AT30" s="250">
        <f t="shared" si="3"/>
        <v>189.5</v>
      </c>
      <c r="AU30" s="250">
        <f t="shared" si="3"/>
        <v>43.5</v>
      </c>
      <c r="AV30" s="250">
        <f t="shared" si="3"/>
        <v>176.5</v>
      </c>
      <c r="AW30" s="250">
        <f t="shared" si="3"/>
        <v>0</v>
      </c>
      <c r="AX30" s="250">
        <f t="shared" si="3"/>
        <v>182</v>
      </c>
      <c r="AY30" s="250">
        <f t="shared" si="3"/>
        <v>0</v>
      </c>
    </row>
    <row r="31" spans="1:51">
      <c r="A31" s="6">
        <v>0.41666666666666624</v>
      </c>
      <c r="B31" s="260">
        <v>21</v>
      </c>
      <c r="C31" s="241" t="s">
        <v>438</v>
      </c>
      <c r="D31" s="241" t="s">
        <v>439</v>
      </c>
      <c r="E31" s="241" t="s">
        <v>68</v>
      </c>
      <c r="F31" s="241" t="s">
        <v>171</v>
      </c>
      <c r="G31" s="242">
        <f>AK48</f>
        <v>0.65857142857142859</v>
      </c>
      <c r="H31" s="241">
        <f t="shared" si="1"/>
        <v>5</v>
      </c>
      <c r="I31" s="241">
        <f t="shared" si="0"/>
        <v>5</v>
      </c>
      <c r="J31" s="243">
        <f>AK37</f>
        <v>40.5</v>
      </c>
      <c r="K31" s="237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</row>
    <row r="32" spans="1:51">
      <c r="A32" s="3">
        <v>0.42222222222222178</v>
      </c>
      <c r="B32" s="260">
        <v>22</v>
      </c>
      <c r="C32" s="241" t="s">
        <v>424</v>
      </c>
      <c r="D32" s="241" t="s">
        <v>425</v>
      </c>
      <c r="E32" s="241" t="s">
        <v>68</v>
      </c>
      <c r="F32" s="241" t="s">
        <v>69</v>
      </c>
      <c r="G32" s="242">
        <f>AL48</f>
        <v>0.66</v>
      </c>
      <c r="H32" s="241">
        <f t="shared" si="1"/>
        <v>4</v>
      </c>
      <c r="I32" s="241">
        <f t="shared" si="0"/>
        <v>4</v>
      </c>
      <c r="J32" s="243">
        <f>AL37</f>
        <v>40</v>
      </c>
      <c r="K32" s="237"/>
      <c r="L32" s="234"/>
      <c r="M32" s="234"/>
      <c r="N32" s="234" t="s">
        <v>175</v>
      </c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</row>
    <row r="33" spans="1:51">
      <c r="A33" s="3">
        <v>0.42777777777777731</v>
      </c>
      <c r="B33" s="260">
        <v>23</v>
      </c>
      <c r="C33" s="241" t="s">
        <v>407</v>
      </c>
      <c r="D33" s="241" t="s">
        <v>408</v>
      </c>
      <c r="E33" s="241" t="s">
        <v>64</v>
      </c>
      <c r="F33" s="241" t="s">
        <v>65</v>
      </c>
      <c r="G33" s="242">
        <f>AM48</f>
        <v>0.59285714285714286</v>
      </c>
      <c r="H33" s="241">
        <f t="shared" si="1"/>
        <v>21</v>
      </c>
      <c r="I33" s="241">
        <f t="shared" si="0"/>
        <v>21</v>
      </c>
      <c r="J33" s="243">
        <f>AM37</f>
        <v>38.5</v>
      </c>
      <c r="K33" s="237"/>
      <c r="L33" s="234"/>
      <c r="M33" s="234"/>
      <c r="N33" s="234" t="s">
        <v>176</v>
      </c>
      <c r="O33" s="234">
        <v>1</v>
      </c>
      <c r="P33" s="234"/>
      <c r="Q33" s="240">
        <v>6.5</v>
      </c>
      <c r="R33" s="240">
        <v>6</v>
      </c>
      <c r="S33" s="240">
        <v>6.5</v>
      </c>
      <c r="T33" s="240">
        <v>6</v>
      </c>
      <c r="U33" s="240">
        <v>6</v>
      </c>
      <c r="V33" s="240">
        <v>6</v>
      </c>
      <c r="W33" s="240">
        <v>6</v>
      </c>
      <c r="X33" s="240">
        <v>6</v>
      </c>
      <c r="Y33" s="240">
        <v>6</v>
      </c>
      <c r="Z33" s="240">
        <v>6</v>
      </c>
      <c r="AA33" s="240"/>
      <c r="AB33" s="240">
        <v>6.5</v>
      </c>
      <c r="AC33" s="240">
        <v>7</v>
      </c>
      <c r="AD33" s="240">
        <v>6</v>
      </c>
      <c r="AE33" s="240">
        <v>8</v>
      </c>
      <c r="AF33" s="240">
        <v>7</v>
      </c>
      <c r="AG33" s="240">
        <v>6.5</v>
      </c>
      <c r="AH33" s="240">
        <v>6.5</v>
      </c>
      <c r="AI33" s="240">
        <v>6.5</v>
      </c>
      <c r="AJ33" s="240">
        <v>7.5</v>
      </c>
      <c r="AK33" s="240">
        <v>7</v>
      </c>
      <c r="AL33" s="240">
        <v>7</v>
      </c>
      <c r="AM33" s="240">
        <v>6.5</v>
      </c>
      <c r="AN33" s="240">
        <v>6</v>
      </c>
      <c r="AO33" s="240">
        <v>6.5</v>
      </c>
      <c r="AP33" s="240">
        <v>6.5</v>
      </c>
      <c r="AQ33" s="240">
        <v>6.5</v>
      </c>
      <c r="AR33" s="240">
        <v>6</v>
      </c>
      <c r="AS33" s="240">
        <v>6.5</v>
      </c>
      <c r="AT33" s="240">
        <v>7</v>
      </c>
      <c r="AU33" s="240"/>
      <c r="AV33" s="240">
        <v>6.5</v>
      </c>
      <c r="AW33" s="240"/>
      <c r="AX33" s="240">
        <v>6.5</v>
      </c>
      <c r="AY33" s="240"/>
    </row>
    <row r="34" spans="1:51">
      <c r="A34" s="3">
        <v>0.43333333333333285</v>
      </c>
      <c r="B34" s="260">
        <v>24</v>
      </c>
      <c r="C34" s="241" t="s">
        <v>395</v>
      </c>
      <c r="D34" s="241" t="s">
        <v>396</v>
      </c>
      <c r="E34" s="241" t="s">
        <v>109</v>
      </c>
      <c r="F34" s="241" t="s">
        <v>109</v>
      </c>
      <c r="G34" s="242">
        <f>AN48</f>
        <v>0.61428571428571432</v>
      </c>
      <c r="H34" s="241">
        <f t="shared" si="1"/>
        <v>15</v>
      </c>
      <c r="I34" s="241">
        <f t="shared" si="0"/>
        <v>15</v>
      </c>
      <c r="J34" s="243">
        <f>AN37</f>
        <v>38</v>
      </c>
      <c r="K34" s="237"/>
      <c r="L34" s="234"/>
      <c r="M34" s="234"/>
      <c r="N34" s="234" t="s">
        <v>177</v>
      </c>
      <c r="O34" s="234">
        <v>1</v>
      </c>
      <c r="P34" s="234"/>
      <c r="Q34" s="240">
        <v>6.5</v>
      </c>
      <c r="R34" s="240">
        <v>6</v>
      </c>
      <c r="S34" s="240">
        <v>6.5</v>
      </c>
      <c r="T34" s="240">
        <v>6</v>
      </c>
      <c r="U34" s="240">
        <v>6</v>
      </c>
      <c r="V34" s="240">
        <v>6</v>
      </c>
      <c r="W34" s="240">
        <v>6</v>
      </c>
      <c r="X34" s="240">
        <v>6</v>
      </c>
      <c r="Y34" s="240">
        <v>6</v>
      </c>
      <c r="Z34" s="240">
        <v>6</v>
      </c>
      <c r="AA34" s="240"/>
      <c r="AB34" s="240">
        <v>6</v>
      </c>
      <c r="AC34" s="240">
        <v>6.5</v>
      </c>
      <c r="AD34" s="240">
        <v>6</v>
      </c>
      <c r="AE34" s="240">
        <v>7.5</v>
      </c>
      <c r="AF34" s="240">
        <v>6.5</v>
      </c>
      <c r="AG34" s="240">
        <v>6.5</v>
      </c>
      <c r="AH34" s="240">
        <v>6</v>
      </c>
      <c r="AI34" s="240">
        <v>6</v>
      </c>
      <c r="AJ34" s="240">
        <v>7</v>
      </c>
      <c r="AK34" s="240">
        <v>6.5</v>
      </c>
      <c r="AL34" s="240">
        <v>7</v>
      </c>
      <c r="AM34" s="240">
        <v>6</v>
      </c>
      <c r="AN34" s="240">
        <v>6</v>
      </c>
      <c r="AO34" s="240">
        <v>6.5</v>
      </c>
      <c r="AP34" s="240">
        <v>7</v>
      </c>
      <c r="AQ34" s="240">
        <v>6.5</v>
      </c>
      <c r="AR34" s="240">
        <v>6</v>
      </c>
      <c r="AS34" s="240">
        <v>6</v>
      </c>
      <c r="AT34" s="240">
        <v>6.5</v>
      </c>
      <c r="AU34" s="240"/>
      <c r="AV34" s="240">
        <v>6.5</v>
      </c>
      <c r="AW34" s="240"/>
      <c r="AX34" s="240">
        <v>6.5</v>
      </c>
      <c r="AY34" s="240"/>
    </row>
    <row r="35" spans="1:51">
      <c r="A35" s="3">
        <v>0.43888888888888838</v>
      </c>
      <c r="B35" s="260">
        <v>25</v>
      </c>
      <c r="C35" s="241" t="s">
        <v>418</v>
      </c>
      <c r="D35" s="241" t="s">
        <v>419</v>
      </c>
      <c r="E35" s="241" t="s">
        <v>55</v>
      </c>
      <c r="F35" s="241" t="s">
        <v>137</v>
      </c>
      <c r="G35" s="242">
        <f>AO48</f>
        <v>0.62428571428571433</v>
      </c>
      <c r="H35" s="241">
        <f t="shared" si="1"/>
        <v>13</v>
      </c>
      <c r="I35" s="241">
        <f t="shared" si="0"/>
        <v>13</v>
      </c>
      <c r="J35" s="243">
        <f>AO37</f>
        <v>39</v>
      </c>
      <c r="K35" s="237"/>
      <c r="L35" s="234"/>
      <c r="M35" s="234"/>
      <c r="N35" s="234" t="s">
        <v>178</v>
      </c>
      <c r="O35" s="234">
        <v>2</v>
      </c>
      <c r="P35" s="234"/>
      <c r="Q35" s="240">
        <v>6</v>
      </c>
      <c r="R35" s="240">
        <v>6</v>
      </c>
      <c r="S35" s="240">
        <v>6.5</v>
      </c>
      <c r="T35" s="240">
        <v>6</v>
      </c>
      <c r="U35" s="240">
        <v>6</v>
      </c>
      <c r="V35" s="240">
        <v>6</v>
      </c>
      <c r="W35" s="240">
        <v>6</v>
      </c>
      <c r="X35" s="240">
        <v>6</v>
      </c>
      <c r="Y35" s="240">
        <v>6</v>
      </c>
      <c r="Z35" s="240">
        <v>6</v>
      </c>
      <c r="AA35" s="240"/>
      <c r="AB35" s="240">
        <v>6</v>
      </c>
      <c r="AC35" s="240">
        <v>6</v>
      </c>
      <c r="AD35" s="240">
        <v>6</v>
      </c>
      <c r="AE35" s="240">
        <v>7.5</v>
      </c>
      <c r="AF35" s="240">
        <v>6.5</v>
      </c>
      <c r="AG35" s="240">
        <v>6.5</v>
      </c>
      <c r="AH35" s="240">
        <v>6.5</v>
      </c>
      <c r="AI35" s="240">
        <v>6</v>
      </c>
      <c r="AJ35" s="240">
        <v>7</v>
      </c>
      <c r="AK35" s="240">
        <v>6.5</v>
      </c>
      <c r="AL35" s="240">
        <v>6.5</v>
      </c>
      <c r="AM35" s="240">
        <v>6.5</v>
      </c>
      <c r="AN35" s="240">
        <v>6.5</v>
      </c>
      <c r="AO35" s="240">
        <v>6.5</v>
      </c>
      <c r="AP35" s="240">
        <v>7</v>
      </c>
      <c r="AQ35" s="240">
        <v>6.5</v>
      </c>
      <c r="AR35" s="240">
        <v>5.5</v>
      </c>
      <c r="AS35" s="240">
        <v>6</v>
      </c>
      <c r="AT35" s="240">
        <v>6.5</v>
      </c>
      <c r="AU35" s="240"/>
      <c r="AV35" s="240">
        <v>6</v>
      </c>
      <c r="AW35" s="240"/>
      <c r="AX35" s="240">
        <v>6.5</v>
      </c>
      <c r="AY35" s="240"/>
    </row>
    <row r="36" spans="1:51">
      <c r="A36" s="3">
        <v>0.44444444444444392</v>
      </c>
      <c r="B36" s="260">
        <v>26</v>
      </c>
      <c r="C36" s="241" t="s">
        <v>426</v>
      </c>
      <c r="D36" s="241" t="s">
        <v>427</v>
      </c>
      <c r="E36" s="241" t="s">
        <v>428</v>
      </c>
      <c r="F36" s="241" t="s">
        <v>95</v>
      </c>
      <c r="G36" s="242">
        <f>AP48</f>
        <v>0.66857142857142859</v>
      </c>
      <c r="H36" s="241">
        <f t="shared" si="1"/>
        <v>3</v>
      </c>
      <c r="I36" s="241">
        <f t="shared" si="0"/>
        <v>3</v>
      </c>
      <c r="J36" s="243">
        <f>AP37</f>
        <v>41.5</v>
      </c>
      <c r="K36" s="237"/>
      <c r="L36" s="234"/>
      <c r="M36" s="234"/>
      <c r="N36" s="234" t="s">
        <v>179</v>
      </c>
      <c r="O36" s="234">
        <v>2</v>
      </c>
      <c r="P36" s="234"/>
      <c r="Q36" s="246">
        <v>6.5</v>
      </c>
      <c r="R36" s="246">
        <v>6</v>
      </c>
      <c r="S36" s="246">
        <v>6.5</v>
      </c>
      <c r="T36" s="246">
        <v>6</v>
      </c>
      <c r="U36" s="246">
        <v>6</v>
      </c>
      <c r="V36" s="246">
        <v>6</v>
      </c>
      <c r="W36" s="246">
        <v>6</v>
      </c>
      <c r="X36" s="246">
        <v>6</v>
      </c>
      <c r="Y36" s="246">
        <v>6</v>
      </c>
      <c r="Z36" s="246">
        <v>6</v>
      </c>
      <c r="AA36" s="246"/>
      <c r="AB36" s="246">
        <v>6.5</v>
      </c>
      <c r="AC36" s="246">
        <v>6.5</v>
      </c>
      <c r="AD36" s="246">
        <v>6</v>
      </c>
      <c r="AE36" s="246">
        <v>7.5</v>
      </c>
      <c r="AF36" s="246">
        <v>6.5</v>
      </c>
      <c r="AG36" s="246">
        <v>6.5</v>
      </c>
      <c r="AH36" s="246">
        <v>6.5</v>
      </c>
      <c r="AI36" s="246">
        <v>6.5</v>
      </c>
      <c r="AJ36" s="246">
        <v>7</v>
      </c>
      <c r="AK36" s="246">
        <v>7</v>
      </c>
      <c r="AL36" s="246">
        <v>6.5</v>
      </c>
      <c r="AM36" s="246">
        <v>6.5</v>
      </c>
      <c r="AN36" s="246">
        <v>6.5</v>
      </c>
      <c r="AO36" s="246">
        <v>6.5</v>
      </c>
      <c r="AP36" s="246">
        <v>7</v>
      </c>
      <c r="AQ36" s="246">
        <v>6.5</v>
      </c>
      <c r="AR36" s="246">
        <v>6</v>
      </c>
      <c r="AS36" s="246">
        <v>6</v>
      </c>
      <c r="AT36" s="246">
        <v>6.5</v>
      </c>
      <c r="AU36" s="246"/>
      <c r="AV36" s="246">
        <v>6.5</v>
      </c>
      <c r="AW36" s="246"/>
      <c r="AX36" s="246">
        <v>6.5</v>
      </c>
      <c r="AY36" s="246"/>
    </row>
    <row r="37" spans="1:51">
      <c r="A37" s="3">
        <v>0.44999999999999946</v>
      </c>
      <c r="B37" s="260">
        <v>27</v>
      </c>
      <c r="C37" s="241" t="s">
        <v>393</v>
      </c>
      <c r="D37" s="241" t="s">
        <v>394</v>
      </c>
      <c r="E37" s="241" t="s">
        <v>82</v>
      </c>
      <c r="F37" s="241" t="s">
        <v>83</v>
      </c>
      <c r="G37" s="242">
        <f>AQ48</f>
        <v>0.63857142857142857</v>
      </c>
      <c r="H37" s="241">
        <f t="shared" si="1"/>
        <v>10</v>
      </c>
      <c r="I37" s="241">
        <f t="shared" si="0"/>
        <v>10</v>
      </c>
      <c r="J37" s="243">
        <f>AQ37</f>
        <v>39</v>
      </c>
      <c r="K37" s="237"/>
      <c r="L37" s="234"/>
      <c r="M37" s="234"/>
      <c r="N37" s="234" t="s">
        <v>180</v>
      </c>
      <c r="O37" s="234"/>
      <c r="P37" s="234"/>
      <c r="Q37" s="250">
        <f>SUM(Q33:Q36)+SUM(Q35:Q36)</f>
        <v>38</v>
      </c>
      <c r="R37" s="250">
        <f t="shared" ref="R37:T37" si="4">SUM(R33:R36)+SUM(R35:R36)</f>
        <v>36</v>
      </c>
      <c r="S37" s="250">
        <f t="shared" si="4"/>
        <v>39</v>
      </c>
      <c r="T37" s="250">
        <f t="shared" si="4"/>
        <v>36</v>
      </c>
      <c r="U37" s="250">
        <f t="shared" ref="U37:AF37" si="5">SUM(U33:U36)+SUM(U35:U36)</f>
        <v>36</v>
      </c>
      <c r="V37" s="250">
        <f t="shared" si="5"/>
        <v>36</v>
      </c>
      <c r="W37" s="250">
        <f t="shared" si="5"/>
        <v>36</v>
      </c>
      <c r="X37" s="250">
        <f t="shared" si="5"/>
        <v>36</v>
      </c>
      <c r="Y37" s="250">
        <f t="shared" si="5"/>
        <v>36</v>
      </c>
      <c r="Z37" s="250">
        <f t="shared" si="5"/>
        <v>36</v>
      </c>
      <c r="AA37" s="250">
        <f t="shared" si="5"/>
        <v>0</v>
      </c>
      <c r="AB37" s="250">
        <f t="shared" si="5"/>
        <v>37.5</v>
      </c>
      <c r="AC37" s="250">
        <f t="shared" si="5"/>
        <v>38.5</v>
      </c>
      <c r="AD37" s="250">
        <f t="shared" si="5"/>
        <v>36</v>
      </c>
      <c r="AE37" s="250">
        <f t="shared" si="5"/>
        <v>45.5</v>
      </c>
      <c r="AF37" s="250">
        <f t="shared" si="5"/>
        <v>39.5</v>
      </c>
      <c r="AG37" s="250">
        <f t="shared" ref="AG37:AY37" si="6">SUM(AG33:AG36)+SUM(AG35:AG36)</f>
        <v>39</v>
      </c>
      <c r="AH37" s="250">
        <f t="shared" si="6"/>
        <v>38.5</v>
      </c>
      <c r="AI37" s="250">
        <f t="shared" si="6"/>
        <v>37.5</v>
      </c>
      <c r="AJ37" s="250">
        <f t="shared" si="6"/>
        <v>42.5</v>
      </c>
      <c r="AK37" s="250">
        <f t="shared" si="6"/>
        <v>40.5</v>
      </c>
      <c r="AL37" s="250">
        <f t="shared" si="6"/>
        <v>40</v>
      </c>
      <c r="AM37" s="250">
        <f t="shared" si="6"/>
        <v>38.5</v>
      </c>
      <c r="AN37" s="250">
        <f t="shared" si="6"/>
        <v>38</v>
      </c>
      <c r="AO37" s="250">
        <f t="shared" si="6"/>
        <v>39</v>
      </c>
      <c r="AP37" s="250">
        <f t="shared" si="6"/>
        <v>41.5</v>
      </c>
      <c r="AQ37" s="250">
        <f t="shared" si="6"/>
        <v>39</v>
      </c>
      <c r="AR37" s="250">
        <f t="shared" si="6"/>
        <v>35</v>
      </c>
      <c r="AS37" s="250">
        <f t="shared" si="6"/>
        <v>36.5</v>
      </c>
      <c r="AT37" s="250">
        <f t="shared" si="6"/>
        <v>39.5</v>
      </c>
      <c r="AU37" s="250">
        <f t="shared" si="6"/>
        <v>0</v>
      </c>
      <c r="AV37" s="250">
        <f t="shared" si="6"/>
        <v>38</v>
      </c>
      <c r="AW37" s="250">
        <f t="shared" si="6"/>
        <v>0</v>
      </c>
      <c r="AX37" s="250">
        <f t="shared" si="6"/>
        <v>39</v>
      </c>
      <c r="AY37" s="250">
        <f t="shared" si="6"/>
        <v>0</v>
      </c>
    </row>
    <row r="38" spans="1:51">
      <c r="A38" s="3">
        <v>0.45555555555555499</v>
      </c>
      <c r="B38" s="260">
        <v>28</v>
      </c>
      <c r="C38" s="241" t="s">
        <v>405</v>
      </c>
      <c r="D38" s="241" t="s">
        <v>406</v>
      </c>
      <c r="E38" s="241" t="s">
        <v>64</v>
      </c>
      <c r="F38" s="241" t="s">
        <v>128</v>
      </c>
      <c r="G38" s="242">
        <f>AR48</f>
        <v>0.57857142857142863</v>
      </c>
      <c r="H38" s="241">
        <f t="shared" si="1"/>
        <v>28</v>
      </c>
      <c r="I38" s="241">
        <f t="shared" si="0"/>
        <v>28</v>
      </c>
      <c r="J38" s="243">
        <f>AR37</f>
        <v>35</v>
      </c>
      <c r="K38" s="237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</row>
    <row r="39" spans="1:51">
      <c r="A39" s="3">
        <v>0.46111111111111053</v>
      </c>
      <c r="B39" s="260">
        <v>29</v>
      </c>
      <c r="C39" s="241" t="s">
        <v>375</v>
      </c>
      <c r="D39" s="241" t="s">
        <v>376</v>
      </c>
      <c r="E39" s="241" t="s">
        <v>238</v>
      </c>
      <c r="F39" s="241" t="s">
        <v>59</v>
      </c>
      <c r="G39" s="242">
        <f>AS48</f>
        <v>0.57285714285714284</v>
      </c>
      <c r="H39" s="241">
        <f t="shared" si="1"/>
        <v>30</v>
      </c>
      <c r="I39" s="241">
        <f t="shared" si="0"/>
        <v>30</v>
      </c>
      <c r="J39" s="243">
        <f>AS37</f>
        <v>36.5</v>
      </c>
      <c r="K39" s="237"/>
      <c r="L39" s="234"/>
      <c r="M39" s="234"/>
      <c r="N39" s="234" t="s">
        <v>181</v>
      </c>
      <c r="O39" s="234">
        <v>350</v>
      </c>
      <c r="P39" s="234"/>
      <c r="Q39" s="250">
        <f>Q30+Q37</f>
        <v>211</v>
      </c>
      <c r="R39" s="250">
        <f t="shared" ref="R39:AY39" si="7">R30+R37</f>
        <v>206</v>
      </c>
      <c r="S39" s="250">
        <f t="shared" si="7"/>
        <v>224.5</v>
      </c>
      <c r="T39" s="250">
        <f t="shared" si="7"/>
        <v>209</v>
      </c>
      <c r="U39" s="250">
        <f t="shared" si="7"/>
        <v>208.5</v>
      </c>
      <c r="V39" s="250">
        <f t="shared" si="7"/>
        <v>198</v>
      </c>
      <c r="W39" s="250">
        <f t="shared" si="7"/>
        <v>207.5</v>
      </c>
      <c r="X39" s="250">
        <f t="shared" si="7"/>
        <v>203</v>
      </c>
      <c r="Y39" s="250">
        <f t="shared" si="7"/>
        <v>202</v>
      </c>
      <c r="Z39" s="250">
        <f t="shared" si="7"/>
        <v>207.5</v>
      </c>
      <c r="AA39" s="250">
        <f t="shared" si="7"/>
        <v>0</v>
      </c>
      <c r="AB39" s="250">
        <f t="shared" si="7"/>
        <v>206.5</v>
      </c>
      <c r="AC39" s="250">
        <f t="shared" si="7"/>
        <v>224</v>
      </c>
      <c r="AD39" s="250">
        <f t="shared" si="7"/>
        <v>206.5</v>
      </c>
      <c r="AE39" s="250">
        <f t="shared" si="7"/>
        <v>251.5</v>
      </c>
      <c r="AF39" s="250">
        <f t="shared" si="7"/>
        <v>223</v>
      </c>
      <c r="AG39" s="250">
        <f t="shared" si="7"/>
        <v>224</v>
      </c>
      <c r="AH39" s="250">
        <f t="shared" si="7"/>
        <v>217.5</v>
      </c>
      <c r="AI39" s="250">
        <f t="shared" si="7"/>
        <v>215</v>
      </c>
      <c r="AJ39" s="250">
        <f t="shared" si="7"/>
        <v>236.5</v>
      </c>
      <c r="AK39" s="250">
        <f t="shared" si="7"/>
        <v>230.5</v>
      </c>
      <c r="AL39" s="250">
        <f t="shared" si="7"/>
        <v>231</v>
      </c>
      <c r="AM39" s="250">
        <f t="shared" si="7"/>
        <v>209.5</v>
      </c>
      <c r="AN39" s="250">
        <f t="shared" si="7"/>
        <v>215</v>
      </c>
      <c r="AO39" s="250">
        <f t="shared" si="7"/>
        <v>218.5</v>
      </c>
      <c r="AP39" s="250">
        <f t="shared" si="7"/>
        <v>234</v>
      </c>
      <c r="AQ39" s="250">
        <f t="shared" si="7"/>
        <v>223.5</v>
      </c>
      <c r="AR39" s="250">
        <f t="shared" si="7"/>
        <v>202.5</v>
      </c>
      <c r="AS39" s="250">
        <f t="shared" si="7"/>
        <v>200.5</v>
      </c>
      <c r="AT39" s="250">
        <f t="shared" si="7"/>
        <v>229</v>
      </c>
      <c r="AU39" s="250">
        <f t="shared" si="7"/>
        <v>43.5</v>
      </c>
      <c r="AV39" s="250">
        <f t="shared" si="7"/>
        <v>214.5</v>
      </c>
      <c r="AW39" s="250">
        <f t="shared" si="7"/>
        <v>0</v>
      </c>
      <c r="AX39" s="250">
        <f t="shared" si="7"/>
        <v>221</v>
      </c>
      <c r="AY39" s="250">
        <f t="shared" si="7"/>
        <v>0</v>
      </c>
    </row>
    <row r="40" spans="1:51">
      <c r="A40" s="3">
        <v>0.46666666666666606</v>
      </c>
      <c r="B40" s="260">
        <v>30</v>
      </c>
      <c r="C40" s="241" t="s">
        <v>440</v>
      </c>
      <c r="D40" s="241" t="s">
        <v>441</v>
      </c>
      <c r="E40" s="241" t="s">
        <v>90</v>
      </c>
      <c r="F40" s="241"/>
      <c r="G40" s="242">
        <f>AT48</f>
        <v>0.65428571428571425</v>
      </c>
      <c r="H40" s="241">
        <f t="shared" si="1"/>
        <v>6</v>
      </c>
      <c r="I40" s="241">
        <f t="shared" si="0"/>
        <v>6</v>
      </c>
      <c r="J40" s="243">
        <f>AT37</f>
        <v>39.5</v>
      </c>
      <c r="K40" s="237"/>
      <c r="L40" s="234"/>
      <c r="M40" s="234"/>
      <c r="N40" s="9" t="s">
        <v>182</v>
      </c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</row>
    <row r="41" spans="1:51">
      <c r="A41" s="3">
        <v>0.47916666666666602</v>
      </c>
      <c r="B41" s="260">
        <v>31</v>
      </c>
      <c r="C41" s="241" t="s">
        <v>411</v>
      </c>
      <c r="D41" s="241" t="s">
        <v>412</v>
      </c>
      <c r="E41" s="241" t="s">
        <v>40</v>
      </c>
      <c r="F41" s="241" t="s">
        <v>40</v>
      </c>
      <c r="G41" s="242">
        <f>AU48</f>
        <v>0.12428571428571429</v>
      </c>
      <c r="H41" s="241">
        <f t="shared" si="1"/>
        <v>32</v>
      </c>
      <c r="I41" s="241">
        <f t="shared" si="0"/>
        <v>32</v>
      </c>
      <c r="J41" s="243">
        <f>AU37</f>
        <v>0</v>
      </c>
      <c r="K41" s="237"/>
      <c r="L41" s="234"/>
      <c r="M41" s="234"/>
      <c r="N41" s="234" t="s">
        <v>183</v>
      </c>
      <c r="O41" s="234">
        <v>-2</v>
      </c>
      <c r="P41" s="234"/>
      <c r="Q41" s="256"/>
      <c r="R41" s="256" t="s">
        <v>184</v>
      </c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 t="s">
        <v>185</v>
      </c>
      <c r="AE41" s="256"/>
      <c r="AF41" s="256" t="s">
        <v>185</v>
      </c>
      <c r="AG41" s="256"/>
      <c r="AH41" s="256"/>
      <c r="AI41" s="256"/>
      <c r="AJ41" s="256"/>
      <c r="AK41" s="256"/>
      <c r="AL41" s="256"/>
      <c r="AM41" s="256" t="s">
        <v>185</v>
      </c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 t="s">
        <v>185</v>
      </c>
      <c r="AY41" s="256"/>
    </row>
    <row r="42" spans="1:51">
      <c r="A42" s="3">
        <v>0.48472222222222155</v>
      </c>
      <c r="B42" s="260">
        <v>32</v>
      </c>
      <c r="C42" s="241" t="s">
        <v>409</v>
      </c>
      <c r="D42" s="241" t="s">
        <v>410</v>
      </c>
      <c r="E42" s="241" t="s">
        <v>82</v>
      </c>
      <c r="F42" s="241" t="s">
        <v>102</v>
      </c>
      <c r="G42" s="242">
        <f>AV48</f>
        <v>0.61285714285714288</v>
      </c>
      <c r="H42" s="241">
        <f t="shared" si="1"/>
        <v>17</v>
      </c>
      <c r="I42" s="241">
        <f t="shared" si="0"/>
        <v>17</v>
      </c>
      <c r="J42" s="243">
        <f>AV37</f>
        <v>38</v>
      </c>
      <c r="K42" s="237"/>
      <c r="L42" s="234"/>
      <c r="M42" s="234"/>
      <c r="N42" s="234" t="s">
        <v>186</v>
      </c>
      <c r="O42" s="234">
        <v>-4</v>
      </c>
      <c r="P42" s="234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</row>
    <row r="43" spans="1:51">
      <c r="A43" s="3">
        <v>0.49027777777777709</v>
      </c>
      <c r="B43" s="260">
        <v>33</v>
      </c>
      <c r="C43" s="241" t="s">
        <v>387</v>
      </c>
      <c r="D43" s="241" t="s">
        <v>388</v>
      </c>
      <c r="E43" s="241" t="s">
        <v>64</v>
      </c>
      <c r="F43" s="241" t="s">
        <v>106</v>
      </c>
      <c r="G43" s="242">
        <f>AW48</f>
        <v>0</v>
      </c>
      <c r="H43" s="241">
        <f t="shared" si="1"/>
        <v>33</v>
      </c>
      <c r="I43" s="241">
        <f t="shared" si="0"/>
        <v>33</v>
      </c>
      <c r="J43" s="243">
        <f>AW37</f>
        <v>0</v>
      </c>
      <c r="K43" s="237"/>
      <c r="L43" s="234"/>
      <c r="M43" s="234"/>
      <c r="N43" s="234" t="s">
        <v>187</v>
      </c>
      <c r="O43" s="263" t="s">
        <v>188</v>
      </c>
      <c r="P43" s="23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</row>
    <row r="44" spans="1:51">
      <c r="A44" s="3">
        <v>0.49583333333333263</v>
      </c>
      <c r="B44" s="260">
        <v>34</v>
      </c>
      <c r="C44" s="241" t="s">
        <v>391</v>
      </c>
      <c r="D44" s="241" t="s">
        <v>392</v>
      </c>
      <c r="E44" s="241" t="s">
        <v>50</v>
      </c>
      <c r="F44" s="241" t="s">
        <v>51</v>
      </c>
      <c r="G44" s="242">
        <f>AX48</f>
        <v>0.62571428571428567</v>
      </c>
      <c r="H44" s="241">
        <f t="shared" si="1"/>
        <v>12</v>
      </c>
      <c r="I44" s="241">
        <f t="shared" si="0"/>
        <v>12</v>
      </c>
      <c r="J44" s="243">
        <f>AX37</f>
        <v>39</v>
      </c>
      <c r="K44" s="237"/>
      <c r="L44" s="234"/>
      <c r="M44" s="234"/>
      <c r="N44" s="234" t="s">
        <v>189</v>
      </c>
      <c r="O44" s="263"/>
      <c r="P44" s="234"/>
      <c r="Q44" s="265">
        <f>IF(Q41="Y",-2,0)+IF(Q42="Y",-4,0)</f>
        <v>0</v>
      </c>
      <c r="R44" s="265">
        <f t="shared" ref="R44:AY44" si="8">IF(R41="Y",-2,0)+IF(R42="Y",-4,0)</f>
        <v>-2</v>
      </c>
      <c r="S44" s="265">
        <f t="shared" si="8"/>
        <v>0</v>
      </c>
      <c r="T44" s="265">
        <f t="shared" si="8"/>
        <v>0</v>
      </c>
      <c r="U44" s="265">
        <f t="shared" si="8"/>
        <v>0</v>
      </c>
      <c r="V44" s="265">
        <f t="shared" si="8"/>
        <v>0</v>
      </c>
      <c r="W44" s="265">
        <f t="shared" si="8"/>
        <v>0</v>
      </c>
      <c r="X44" s="265">
        <f t="shared" si="8"/>
        <v>0</v>
      </c>
      <c r="Y44" s="265">
        <f t="shared" si="8"/>
        <v>0</v>
      </c>
      <c r="Z44" s="265">
        <f t="shared" si="8"/>
        <v>0</v>
      </c>
      <c r="AA44" s="265">
        <f t="shared" si="8"/>
        <v>0</v>
      </c>
      <c r="AB44" s="265">
        <f t="shared" si="8"/>
        <v>0</v>
      </c>
      <c r="AC44" s="265">
        <f t="shared" si="8"/>
        <v>0</v>
      </c>
      <c r="AD44" s="265">
        <f t="shared" si="8"/>
        <v>-2</v>
      </c>
      <c r="AE44" s="265">
        <f t="shared" si="8"/>
        <v>0</v>
      </c>
      <c r="AF44" s="265">
        <f t="shared" si="8"/>
        <v>-2</v>
      </c>
      <c r="AG44" s="265">
        <f t="shared" si="8"/>
        <v>0</v>
      </c>
      <c r="AH44" s="265">
        <f t="shared" si="8"/>
        <v>0</v>
      </c>
      <c r="AI44" s="265">
        <f t="shared" si="8"/>
        <v>0</v>
      </c>
      <c r="AJ44" s="265">
        <f t="shared" si="8"/>
        <v>0</v>
      </c>
      <c r="AK44" s="265">
        <f t="shared" si="8"/>
        <v>0</v>
      </c>
      <c r="AL44" s="265">
        <f t="shared" si="8"/>
        <v>0</v>
      </c>
      <c r="AM44" s="265">
        <f t="shared" si="8"/>
        <v>-2</v>
      </c>
      <c r="AN44" s="265">
        <f t="shared" si="8"/>
        <v>0</v>
      </c>
      <c r="AO44" s="265">
        <f t="shared" si="8"/>
        <v>0</v>
      </c>
      <c r="AP44" s="265">
        <f t="shared" si="8"/>
        <v>0</v>
      </c>
      <c r="AQ44" s="265">
        <f t="shared" si="8"/>
        <v>0</v>
      </c>
      <c r="AR44" s="265">
        <f t="shared" si="8"/>
        <v>0</v>
      </c>
      <c r="AS44" s="265">
        <f t="shared" si="8"/>
        <v>0</v>
      </c>
      <c r="AT44" s="265">
        <f t="shared" si="8"/>
        <v>0</v>
      </c>
      <c r="AU44" s="265">
        <f t="shared" si="8"/>
        <v>0</v>
      </c>
      <c r="AV44" s="265">
        <f t="shared" si="8"/>
        <v>0</v>
      </c>
      <c r="AW44" s="265">
        <f t="shared" si="8"/>
        <v>0</v>
      </c>
      <c r="AX44" s="265">
        <f t="shared" si="8"/>
        <v>-2</v>
      </c>
      <c r="AY44" s="265">
        <f t="shared" si="8"/>
        <v>0</v>
      </c>
    </row>
    <row r="45" spans="1:51">
      <c r="A45" s="3"/>
      <c r="B45" s="260"/>
      <c r="C45" s="241"/>
      <c r="D45" s="241"/>
      <c r="E45" s="241"/>
      <c r="F45" s="241"/>
      <c r="G45" s="242"/>
      <c r="H45" s="241"/>
      <c r="I45" s="241"/>
      <c r="J45" s="243"/>
      <c r="K45" s="237"/>
      <c r="L45" s="234"/>
      <c r="M45" s="234"/>
      <c r="N45" s="9" t="s">
        <v>190</v>
      </c>
      <c r="O45" s="263"/>
      <c r="P45" s="234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</row>
    <row r="46" spans="1:51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>
        <v>-5.0000000000000001E-3</v>
      </c>
      <c r="P46" s="234"/>
      <c r="Q46" s="257">
        <f>$O$46*$O$39*Q45</f>
        <v>0</v>
      </c>
      <c r="R46" s="257">
        <f t="shared" ref="R46:AY46" si="9">$O$46*$O$39*R45</f>
        <v>0</v>
      </c>
      <c r="S46" s="257">
        <f t="shared" si="9"/>
        <v>0</v>
      </c>
      <c r="T46" s="257">
        <f t="shared" si="9"/>
        <v>0</v>
      </c>
      <c r="U46" s="257">
        <f t="shared" si="9"/>
        <v>0</v>
      </c>
      <c r="V46" s="257">
        <f t="shared" si="9"/>
        <v>0</v>
      </c>
      <c r="W46" s="257">
        <f t="shared" si="9"/>
        <v>0</v>
      </c>
      <c r="X46" s="257">
        <f t="shared" si="9"/>
        <v>0</v>
      </c>
      <c r="Y46" s="257">
        <f t="shared" si="9"/>
        <v>0</v>
      </c>
      <c r="Z46" s="257">
        <f t="shared" si="9"/>
        <v>0</v>
      </c>
      <c r="AA46" s="257">
        <f t="shared" si="9"/>
        <v>0</v>
      </c>
      <c r="AB46" s="257">
        <f t="shared" si="9"/>
        <v>0</v>
      </c>
      <c r="AC46" s="257">
        <f t="shared" si="9"/>
        <v>0</v>
      </c>
      <c r="AD46" s="257">
        <f t="shared" si="9"/>
        <v>0</v>
      </c>
      <c r="AE46" s="257">
        <f t="shared" si="9"/>
        <v>0</v>
      </c>
      <c r="AF46" s="257">
        <f t="shared" si="9"/>
        <v>0</v>
      </c>
      <c r="AG46" s="257">
        <f t="shared" si="9"/>
        <v>0</v>
      </c>
      <c r="AH46" s="257">
        <f t="shared" si="9"/>
        <v>0</v>
      </c>
      <c r="AI46" s="257">
        <f t="shared" si="9"/>
        <v>0</v>
      </c>
      <c r="AJ46" s="257">
        <f t="shared" si="9"/>
        <v>0</v>
      </c>
      <c r="AK46" s="257">
        <f t="shared" si="9"/>
        <v>0</v>
      </c>
      <c r="AL46" s="257">
        <f t="shared" si="9"/>
        <v>0</v>
      </c>
      <c r="AM46" s="257">
        <f t="shared" si="9"/>
        <v>0</v>
      </c>
      <c r="AN46" s="257">
        <f t="shared" si="9"/>
        <v>0</v>
      </c>
      <c r="AO46" s="257">
        <f t="shared" si="9"/>
        <v>0</v>
      </c>
      <c r="AP46" s="257">
        <f t="shared" si="9"/>
        <v>0</v>
      </c>
      <c r="AQ46" s="257">
        <f t="shared" si="9"/>
        <v>0</v>
      </c>
      <c r="AR46" s="257">
        <f t="shared" si="9"/>
        <v>0</v>
      </c>
      <c r="AS46" s="257">
        <f t="shared" si="9"/>
        <v>0</v>
      </c>
      <c r="AT46" s="257">
        <f t="shared" si="9"/>
        <v>0</v>
      </c>
      <c r="AU46" s="257">
        <f t="shared" si="9"/>
        <v>0</v>
      </c>
      <c r="AV46" s="257">
        <f t="shared" si="9"/>
        <v>0</v>
      </c>
      <c r="AW46" s="257">
        <f t="shared" si="9"/>
        <v>0</v>
      </c>
      <c r="AX46" s="257">
        <f t="shared" si="9"/>
        <v>0</v>
      </c>
      <c r="AY46" s="257">
        <f t="shared" si="9"/>
        <v>0</v>
      </c>
    </row>
    <row r="47" spans="1:51">
      <c r="A47" s="234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 t="s">
        <v>191</v>
      </c>
      <c r="O47" s="234"/>
      <c r="P47" s="234"/>
      <c r="Q47" s="250">
        <f>Q39+Q44+Q46</f>
        <v>211</v>
      </c>
      <c r="R47" s="250">
        <f t="shared" ref="R47:AY47" si="10">R39+R44+R46</f>
        <v>204</v>
      </c>
      <c r="S47" s="250">
        <f t="shared" si="10"/>
        <v>224.5</v>
      </c>
      <c r="T47" s="250">
        <f t="shared" si="10"/>
        <v>209</v>
      </c>
      <c r="U47" s="250">
        <f t="shared" si="10"/>
        <v>208.5</v>
      </c>
      <c r="V47" s="250">
        <f t="shared" si="10"/>
        <v>198</v>
      </c>
      <c r="W47" s="250">
        <f t="shared" si="10"/>
        <v>207.5</v>
      </c>
      <c r="X47" s="250">
        <f t="shared" si="10"/>
        <v>203</v>
      </c>
      <c r="Y47" s="250">
        <f t="shared" si="10"/>
        <v>202</v>
      </c>
      <c r="Z47" s="250">
        <f t="shared" si="10"/>
        <v>207.5</v>
      </c>
      <c r="AA47" s="250">
        <f t="shared" si="10"/>
        <v>0</v>
      </c>
      <c r="AB47" s="250">
        <f t="shared" si="10"/>
        <v>206.5</v>
      </c>
      <c r="AC47" s="250">
        <f t="shared" si="10"/>
        <v>224</v>
      </c>
      <c r="AD47" s="250">
        <f t="shared" si="10"/>
        <v>204.5</v>
      </c>
      <c r="AE47" s="250">
        <f t="shared" si="10"/>
        <v>251.5</v>
      </c>
      <c r="AF47" s="250">
        <f t="shared" si="10"/>
        <v>221</v>
      </c>
      <c r="AG47" s="250">
        <f t="shared" si="10"/>
        <v>224</v>
      </c>
      <c r="AH47" s="250">
        <f t="shared" si="10"/>
        <v>217.5</v>
      </c>
      <c r="AI47" s="250">
        <f t="shared" si="10"/>
        <v>215</v>
      </c>
      <c r="AJ47" s="250">
        <f t="shared" si="10"/>
        <v>236.5</v>
      </c>
      <c r="AK47" s="250">
        <f t="shared" si="10"/>
        <v>230.5</v>
      </c>
      <c r="AL47" s="250">
        <f t="shared" si="10"/>
        <v>231</v>
      </c>
      <c r="AM47" s="250">
        <f t="shared" si="10"/>
        <v>207.5</v>
      </c>
      <c r="AN47" s="250">
        <f t="shared" si="10"/>
        <v>215</v>
      </c>
      <c r="AO47" s="250">
        <f t="shared" si="10"/>
        <v>218.5</v>
      </c>
      <c r="AP47" s="250">
        <f t="shared" si="10"/>
        <v>234</v>
      </c>
      <c r="AQ47" s="250">
        <f t="shared" si="10"/>
        <v>223.5</v>
      </c>
      <c r="AR47" s="250">
        <f t="shared" si="10"/>
        <v>202.5</v>
      </c>
      <c r="AS47" s="250">
        <f t="shared" si="10"/>
        <v>200.5</v>
      </c>
      <c r="AT47" s="250">
        <f t="shared" si="10"/>
        <v>229</v>
      </c>
      <c r="AU47" s="250">
        <f t="shared" si="10"/>
        <v>43.5</v>
      </c>
      <c r="AV47" s="250">
        <f t="shared" si="10"/>
        <v>214.5</v>
      </c>
      <c r="AW47" s="250">
        <f t="shared" si="10"/>
        <v>0</v>
      </c>
      <c r="AX47" s="250">
        <f t="shared" si="10"/>
        <v>219</v>
      </c>
      <c r="AY47" s="250">
        <f t="shared" si="10"/>
        <v>0</v>
      </c>
    </row>
    <row r="48" spans="1:51">
      <c r="A48" s="234"/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 t="s">
        <v>192</v>
      </c>
      <c r="O48" s="234"/>
      <c r="P48" s="234"/>
      <c r="Q48" s="249">
        <f>Q47/$O$39</f>
        <v>0.60285714285714287</v>
      </c>
      <c r="R48" s="249">
        <f t="shared" ref="R48:AY48" si="11">R47/$O$39</f>
        <v>0.58285714285714285</v>
      </c>
      <c r="S48" s="249">
        <f t="shared" si="11"/>
        <v>0.64142857142857146</v>
      </c>
      <c r="T48" s="249">
        <f t="shared" si="11"/>
        <v>0.5971428571428572</v>
      </c>
      <c r="U48" s="249">
        <f t="shared" si="11"/>
        <v>0.59571428571428575</v>
      </c>
      <c r="V48" s="249">
        <f t="shared" si="11"/>
        <v>0.56571428571428573</v>
      </c>
      <c r="W48" s="249">
        <f t="shared" si="11"/>
        <v>0.59285714285714286</v>
      </c>
      <c r="X48" s="249">
        <f t="shared" si="11"/>
        <v>0.57999999999999996</v>
      </c>
      <c r="Y48" s="249">
        <f t="shared" si="11"/>
        <v>0.57714285714285718</v>
      </c>
      <c r="Z48" s="249">
        <f t="shared" si="11"/>
        <v>0.59285714285714286</v>
      </c>
      <c r="AA48" s="249">
        <f t="shared" si="11"/>
        <v>0</v>
      </c>
      <c r="AB48" s="249">
        <f t="shared" si="11"/>
        <v>0.59</v>
      </c>
      <c r="AC48" s="249">
        <f t="shared" si="11"/>
        <v>0.64</v>
      </c>
      <c r="AD48" s="249">
        <f t="shared" si="11"/>
        <v>0.5842857142857143</v>
      </c>
      <c r="AE48" s="249">
        <f t="shared" si="11"/>
        <v>0.71857142857142853</v>
      </c>
      <c r="AF48" s="249">
        <f t="shared" si="11"/>
        <v>0.63142857142857145</v>
      </c>
      <c r="AG48" s="249">
        <f t="shared" si="11"/>
        <v>0.64</v>
      </c>
      <c r="AH48" s="249">
        <f t="shared" si="11"/>
        <v>0.62142857142857144</v>
      </c>
      <c r="AI48" s="249">
        <f t="shared" si="11"/>
        <v>0.61428571428571432</v>
      </c>
      <c r="AJ48" s="249">
        <f t="shared" si="11"/>
        <v>0.67571428571428571</v>
      </c>
      <c r="AK48" s="249">
        <f t="shared" si="11"/>
        <v>0.65857142857142859</v>
      </c>
      <c r="AL48" s="249">
        <f t="shared" si="11"/>
        <v>0.66</v>
      </c>
      <c r="AM48" s="249">
        <f t="shared" si="11"/>
        <v>0.59285714285714286</v>
      </c>
      <c r="AN48" s="249">
        <f t="shared" si="11"/>
        <v>0.61428571428571432</v>
      </c>
      <c r="AO48" s="249">
        <f t="shared" si="11"/>
        <v>0.62428571428571433</v>
      </c>
      <c r="AP48" s="249">
        <f t="shared" si="11"/>
        <v>0.66857142857142859</v>
      </c>
      <c r="AQ48" s="249">
        <f t="shared" si="11"/>
        <v>0.63857142857142857</v>
      </c>
      <c r="AR48" s="249">
        <f t="shared" si="11"/>
        <v>0.57857142857142863</v>
      </c>
      <c r="AS48" s="249">
        <f t="shared" si="11"/>
        <v>0.57285714285714284</v>
      </c>
      <c r="AT48" s="249">
        <f t="shared" si="11"/>
        <v>0.65428571428571425</v>
      </c>
      <c r="AU48" s="249">
        <f t="shared" si="11"/>
        <v>0.12428571428571429</v>
      </c>
      <c r="AV48" s="249">
        <f t="shared" si="11"/>
        <v>0.61285714285714288</v>
      </c>
      <c r="AW48" s="249">
        <f t="shared" si="11"/>
        <v>0</v>
      </c>
      <c r="AX48" s="249">
        <f t="shared" si="11"/>
        <v>0.62571428571428567</v>
      </c>
      <c r="AY48" s="249">
        <f t="shared" si="11"/>
        <v>0</v>
      </c>
    </row>
    <row r="49" spans="17:51"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 t="s">
        <v>582</v>
      </c>
      <c r="AQ49" s="255"/>
      <c r="AR49" s="255"/>
      <c r="AS49" s="255"/>
      <c r="AT49" s="255"/>
      <c r="AU49" s="255"/>
      <c r="AV49" s="255"/>
      <c r="AW49" s="255"/>
      <c r="AX49" s="255" t="s">
        <v>582</v>
      </c>
      <c r="AY49" s="255"/>
    </row>
    <row r="50" spans="17:51"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</row>
    <row r="52" spans="17:51">
      <c r="Q52" s="251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</row>
    <row r="54" spans="17:51">
      <c r="Q54" s="251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</row>
    <row r="56" spans="17:51">
      <c r="Q56" s="251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</row>
    <row r="58" spans="17:51">
      <c r="Q58" s="251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</row>
    <row r="60" spans="17:51">
      <c r="Q60" s="251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</row>
    <row r="62" spans="17:51">
      <c r="Q62" s="251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</row>
    <row r="64" spans="17:51">
      <c r="Q64" s="251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</row>
    <row r="66" spans="17:17">
      <c r="Q66" s="251"/>
    </row>
    <row r="68" spans="17:17">
      <c r="Q68" s="251"/>
    </row>
    <row r="70" spans="17:17">
      <c r="Q70" s="251"/>
    </row>
    <row r="72" spans="17:17">
      <c r="Q72" s="251"/>
    </row>
    <row r="74" spans="17:17">
      <c r="Q74" s="251"/>
    </row>
    <row r="76" spans="17:17">
      <c r="Q76" s="251"/>
    </row>
    <row r="78" spans="17:17">
      <c r="Q78" s="251"/>
    </row>
    <row r="80" spans="17:17">
      <c r="Q80" s="251"/>
    </row>
    <row r="82" spans="17:17">
      <c r="Q82" s="251"/>
    </row>
    <row r="84" spans="17:17">
      <c r="Q84" s="251"/>
    </row>
    <row r="86" spans="17:17">
      <c r="Q86" s="251"/>
    </row>
    <row r="88" spans="17:17">
      <c r="Q88" s="251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F3A3-35C2-4053-A956-2FC90401E73B}">
  <sheetPr codeName="Sheet34">
    <tabColor theme="5" tint="-0.249977111117893"/>
    <pageSetUpPr fitToPage="1"/>
  </sheetPr>
  <dimension ref="A2:AO64"/>
  <sheetViews>
    <sheetView workbookViewId="0">
      <selection activeCell="D29" activeCellId="1" sqref="A1 D29"/>
    </sheetView>
  </sheetViews>
  <sheetFormatPr defaultColWidth="11" defaultRowHeight="15"/>
  <cols>
    <col min="1" max="1" width="11" style="231"/>
    <col min="2" max="2" width="10.625" style="231" customWidth="1"/>
    <col min="3" max="3" width="18.625" style="231" customWidth="1"/>
    <col min="4" max="4" width="27.375" style="231" bestFit="1" customWidth="1"/>
    <col min="5" max="5" width="16.875" style="231" bestFit="1" customWidth="1"/>
    <col min="6" max="6" width="11.625" style="231" bestFit="1" customWidth="1"/>
    <col min="7" max="7" width="10.125" style="231" bestFit="1" customWidth="1"/>
    <col min="8" max="8" width="12" style="231" bestFit="1" customWidth="1"/>
    <col min="9" max="9" width="9.125" style="231" bestFit="1" customWidth="1"/>
    <col min="10" max="10" width="9.625" style="231" bestFit="1" customWidth="1"/>
    <col min="11" max="11" width="13.125" style="231" customWidth="1"/>
    <col min="12" max="12" width="13.625" style="231" bestFit="1" customWidth="1"/>
    <col min="13" max="13" width="11" style="231"/>
    <col min="14" max="14" width="0" style="231" hidden="1" customWidth="1"/>
    <col min="15" max="15" width="19.375" style="231" hidden="1" customWidth="1"/>
    <col min="16" max="16" width="0" style="231" hidden="1" customWidth="1"/>
    <col min="17" max="17" width="3.625" style="231" hidden="1" customWidth="1"/>
    <col min="18" max="20" width="7.625" style="231" hidden="1" customWidth="1"/>
    <col min="21" max="24" width="7.125" style="231" hidden="1" customWidth="1"/>
    <col min="25" max="29" width="7.625" style="231" hidden="1" customWidth="1"/>
    <col min="30" max="30" width="7.375" style="231" hidden="1" customWidth="1"/>
    <col min="31" max="41" width="7.125" style="231" hidden="1" customWidth="1"/>
    <col min="42" max="54" width="0" style="231" hidden="1" customWidth="1"/>
    <col min="55" max="16384" width="11" style="231"/>
  </cols>
  <sheetData>
    <row r="2" spans="1:41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</row>
    <row r="3" spans="1:41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9" t="s">
        <v>583</v>
      </c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</row>
    <row r="4" spans="1:4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10" t="s">
        <v>156</v>
      </c>
      <c r="S4" s="11"/>
      <c r="T4" s="12" t="s">
        <v>584</v>
      </c>
      <c r="U4" s="12"/>
      <c r="V4" s="12"/>
      <c r="W4" s="12"/>
      <c r="X4" s="12"/>
      <c r="Y4" s="12"/>
      <c r="Z4" s="12"/>
      <c r="AA4" s="12"/>
      <c r="AB4" s="12"/>
      <c r="AC4" s="12"/>
      <c r="AD4" s="10" t="s">
        <v>156</v>
      </c>
      <c r="AE4" s="11"/>
      <c r="AF4" s="12" t="s">
        <v>585</v>
      </c>
      <c r="AG4" s="12"/>
      <c r="AH4" s="12"/>
      <c r="AI4" s="12"/>
      <c r="AJ4" s="12"/>
      <c r="AK4" s="12"/>
      <c r="AL4" s="12"/>
      <c r="AM4" s="12"/>
      <c r="AN4" s="12"/>
      <c r="AO4" s="12"/>
    </row>
    <row r="5" spans="1:41">
      <c r="A5" s="234" t="s">
        <v>158</v>
      </c>
      <c r="B5" s="236">
        <v>44779</v>
      </c>
      <c r="C5" s="234"/>
      <c r="D5" s="9" t="s">
        <v>159</v>
      </c>
      <c r="E5" s="237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8">
        <f>B11</f>
        <v>1</v>
      </c>
      <c r="S5" s="238">
        <f>B13</f>
        <v>2</v>
      </c>
      <c r="T5" s="238">
        <f>B15</f>
        <v>3</v>
      </c>
      <c r="U5" s="238">
        <f>B17</f>
        <v>4</v>
      </c>
      <c r="V5" s="238">
        <f>B19</f>
        <v>5</v>
      </c>
      <c r="W5" s="238">
        <f>B21</f>
        <v>6</v>
      </c>
      <c r="X5" s="238">
        <f>B23</f>
        <v>7</v>
      </c>
      <c r="Y5" s="238">
        <f>B25</f>
        <v>8</v>
      </c>
      <c r="Z5" s="238">
        <f>B27</f>
        <v>9</v>
      </c>
      <c r="AA5" s="238">
        <f>B29</f>
        <v>10</v>
      </c>
      <c r="AB5" s="238">
        <f>B31</f>
        <v>11</v>
      </c>
      <c r="AC5" s="238">
        <f>B33</f>
        <v>12</v>
      </c>
      <c r="AD5" s="302">
        <f t="shared" ref="AD5:AO5" si="0">R5</f>
        <v>1</v>
      </c>
      <c r="AE5" s="238">
        <f t="shared" si="0"/>
        <v>2</v>
      </c>
      <c r="AF5" s="238">
        <f t="shared" si="0"/>
        <v>3</v>
      </c>
      <c r="AG5" s="238">
        <f t="shared" si="0"/>
        <v>4</v>
      </c>
      <c r="AH5" s="238">
        <f t="shared" si="0"/>
        <v>5</v>
      </c>
      <c r="AI5" s="238">
        <f t="shared" si="0"/>
        <v>6</v>
      </c>
      <c r="AJ5" s="238">
        <f t="shared" si="0"/>
        <v>7</v>
      </c>
      <c r="AK5" s="238">
        <f t="shared" si="0"/>
        <v>8</v>
      </c>
      <c r="AL5" s="238">
        <f t="shared" si="0"/>
        <v>9</v>
      </c>
      <c r="AM5" s="238">
        <f t="shared" si="0"/>
        <v>10</v>
      </c>
      <c r="AN5" s="238">
        <f t="shared" si="0"/>
        <v>11</v>
      </c>
      <c r="AO5" s="238">
        <f t="shared" si="0"/>
        <v>12</v>
      </c>
    </row>
    <row r="6" spans="1:41" ht="45">
      <c r="A6" s="234" t="s">
        <v>3</v>
      </c>
      <c r="B6" s="24" t="s">
        <v>586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9" t="str">
        <f>C11</f>
        <v>Abby Green</v>
      </c>
      <c r="S6" s="239" t="str">
        <f>C13</f>
        <v>Taiah Curtis</v>
      </c>
      <c r="T6" s="239" t="str">
        <f>C15</f>
        <v>Ashleigh Pritchard</v>
      </c>
      <c r="U6" s="239" t="str">
        <f>C17</f>
        <v>Darci Peace</v>
      </c>
      <c r="V6" s="239" t="s">
        <v>453</v>
      </c>
      <c r="W6" s="239" t="str">
        <f>C21</f>
        <v>Charlie Black</v>
      </c>
      <c r="X6" s="239" t="str">
        <f>C23</f>
        <v>Rachelle Brown</v>
      </c>
      <c r="Y6" s="239" t="str">
        <f>C25</f>
        <v>Rosie Mcconigley</v>
      </c>
      <c r="Z6" s="239" t="str">
        <f>C27</f>
        <v>Milly Mathews</v>
      </c>
      <c r="AA6" s="239" t="str">
        <f>C29</f>
        <v>Jorja Wareham</v>
      </c>
      <c r="AB6" s="239" t="str">
        <f>C31</f>
        <v>Reagan Hughan</v>
      </c>
      <c r="AC6" s="239" t="s">
        <v>333</v>
      </c>
      <c r="AD6" s="303" t="str">
        <f>C12</f>
        <v>Indi Smith</v>
      </c>
      <c r="AE6" s="239" t="str">
        <f>C14</f>
        <v>Zarli Curtis</v>
      </c>
      <c r="AF6" s="239" t="str">
        <f>C16</f>
        <v>Caitlin Pritchard</v>
      </c>
      <c r="AG6" s="239" t="str">
        <f>C18</f>
        <v>Ava DeBrito</v>
      </c>
      <c r="AH6" s="239" t="s">
        <v>587</v>
      </c>
      <c r="AI6" s="239" t="str">
        <f>C22</f>
        <v>Zoe Fenner</v>
      </c>
      <c r="AJ6" s="239" t="str">
        <f>C24</f>
        <v>Amberlee Brown</v>
      </c>
      <c r="AK6" s="239" t="str">
        <f>C26</f>
        <v>Sarah Mcconigley</v>
      </c>
      <c r="AL6" s="239" t="str">
        <f>C28</f>
        <v>Charli Holmes</v>
      </c>
      <c r="AM6" s="239" t="str">
        <f>C30</f>
        <v>Demi Perkins</v>
      </c>
      <c r="AN6" s="239" t="str">
        <f>C32</f>
        <v>Harriet Forrest</v>
      </c>
      <c r="AO6" s="239" t="s">
        <v>383</v>
      </c>
    </row>
    <row r="7" spans="1:41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 t="s">
        <v>161</v>
      </c>
      <c r="P7" s="234" t="s">
        <v>162</v>
      </c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30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</row>
    <row r="8" spans="1:41">
      <c r="A8" s="2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>
        <v>1</v>
      </c>
      <c r="P8" s="234"/>
      <c r="Q8" s="234"/>
      <c r="R8" s="240">
        <v>9</v>
      </c>
      <c r="S8" s="240">
        <v>8</v>
      </c>
      <c r="T8" s="240">
        <v>6</v>
      </c>
      <c r="U8" s="240">
        <v>8</v>
      </c>
      <c r="V8" s="240">
        <v>7</v>
      </c>
      <c r="W8" s="240"/>
      <c r="X8" s="240">
        <v>9</v>
      </c>
      <c r="Y8" s="240">
        <v>7</v>
      </c>
      <c r="Z8" s="240">
        <v>6</v>
      </c>
      <c r="AA8" s="240">
        <v>7</v>
      </c>
      <c r="AB8" s="240">
        <v>9</v>
      </c>
      <c r="AC8" s="240">
        <v>6</v>
      </c>
      <c r="AD8" s="305">
        <v>7</v>
      </c>
      <c r="AE8" s="240">
        <v>8</v>
      </c>
      <c r="AF8" s="240">
        <v>7</v>
      </c>
      <c r="AG8" s="240">
        <v>6</v>
      </c>
      <c r="AH8" s="240">
        <v>8</v>
      </c>
      <c r="AI8" s="240"/>
      <c r="AJ8" s="240">
        <v>7</v>
      </c>
      <c r="AK8" s="240">
        <v>8</v>
      </c>
      <c r="AL8" s="240">
        <v>8</v>
      </c>
      <c r="AM8" s="240">
        <v>5</v>
      </c>
      <c r="AN8" s="240">
        <v>6</v>
      </c>
      <c r="AO8" s="240">
        <v>7</v>
      </c>
    </row>
    <row r="9" spans="1:41">
      <c r="A9" s="234"/>
      <c r="B9" s="234"/>
      <c r="C9" s="234"/>
      <c r="D9" s="234"/>
      <c r="E9" s="234"/>
      <c r="F9" s="19" t="s">
        <v>163</v>
      </c>
      <c r="G9" s="19" t="s">
        <v>588</v>
      </c>
      <c r="H9" s="234"/>
      <c r="I9" s="234"/>
      <c r="J9" s="234"/>
      <c r="K9" s="234"/>
      <c r="L9" s="234"/>
      <c r="M9" s="234"/>
      <c r="N9" s="234"/>
      <c r="O9" s="234">
        <v>2</v>
      </c>
      <c r="P9" s="234"/>
      <c r="Q9" s="234"/>
      <c r="R9" s="240">
        <v>6</v>
      </c>
      <c r="S9" s="240">
        <v>6</v>
      </c>
      <c r="T9" s="240">
        <v>8</v>
      </c>
      <c r="U9" s="240">
        <v>8</v>
      </c>
      <c r="V9" s="240">
        <v>8</v>
      </c>
      <c r="W9" s="240"/>
      <c r="X9" s="240">
        <v>7</v>
      </c>
      <c r="Y9" s="240">
        <v>8</v>
      </c>
      <c r="Z9" s="240">
        <v>8</v>
      </c>
      <c r="AA9" s="240">
        <v>7</v>
      </c>
      <c r="AB9" s="240">
        <v>8</v>
      </c>
      <c r="AC9" s="240">
        <v>7</v>
      </c>
      <c r="AD9" s="305">
        <v>6</v>
      </c>
      <c r="AE9" s="240">
        <v>8</v>
      </c>
      <c r="AF9" s="240">
        <v>6</v>
      </c>
      <c r="AG9" s="240">
        <v>6</v>
      </c>
      <c r="AH9" s="240">
        <v>6</v>
      </c>
      <c r="AI9" s="240"/>
      <c r="AJ9" s="240">
        <v>6</v>
      </c>
      <c r="AK9" s="240">
        <v>7</v>
      </c>
      <c r="AL9" s="240">
        <v>8</v>
      </c>
      <c r="AM9" s="240">
        <v>6</v>
      </c>
      <c r="AN9" s="240">
        <v>8</v>
      </c>
      <c r="AO9" s="240">
        <v>7</v>
      </c>
    </row>
    <row r="10" spans="1:41" ht="30">
      <c r="A10" s="25" t="s">
        <v>1</v>
      </c>
      <c r="B10" s="26" t="s">
        <v>589</v>
      </c>
      <c r="C10" s="26" t="s">
        <v>4</v>
      </c>
      <c r="D10" s="26" t="s">
        <v>5</v>
      </c>
      <c r="E10" s="26" t="s">
        <v>590</v>
      </c>
      <c r="F10" s="26" t="s">
        <v>591</v>
      </c>
      <c r="G10" s="26" t="s">
        <v>592</v>
      </c>
      <c r="H10" s="26" t="s">
        <v>360</v>
      </c>
      <c r="I10" s="26" t="s">
        <v>361</v>
      </c>
      <c r="J10" s="26" t="s">
        <v>167</v>
      </c>
      <c r="K10" s="26" t="s">
        <v>593</v>
      </c>
      <c r="L10" s="26" t="s">
        <v>169</v>
      </c>
      <c r="M10" s="234"/>
      <c r="N10" s="234"/>
      <c r="O10" s="234">
        <v>3</v>
      </c>
      <c r="P10" s="234"/>
      <c r="Q10" s="234"/>
      <c r="R10" s="240">
        <v>7</v>
      </c>
      <c r="S10" s="240">
        <v>7</v>
      </c>
      <c r="T10" s="240">
        <v>7</v>
      </c>
      <c r="U10" s="240">
        <v>7</v>
      </c>
      <c r="V10" s="240">
        <v>7</v>
      </c>
      <c r="W10" s="240"/>
      <c r="X10" s="240">
        <v>6</v>
      </c>
      <c r="Y10" s="240">
        <v>8</v>
      </c>
      <c r="Z10" s="240">
        <v>7</v>
      </c>
      <c r="AA10" s="240">
        <v>7</v>
      </c>
      <c r="AB10" s="240">
        <v>7</v>
      </c>
      <c r="AC10" s="240">
        <v>9</v>
      </c>
      <c r="AD10" s="305">
        <v>5</v>
      </c>
      <c r="AE10" s="240">
        <v>8</v>
      </c>
      <c r="AF10" s="240">
        <v>6</v>
      </c>
      <c r="AG10" s="240">
        <v>7</v>
      </c>
      <c r="AH10" s="240">
        <v>6</v>
      </c>
      <c r="AI10" s="240"/>
      <c r="AJ10" s="240">
        <v>6</v>
      </c>
      <c r="AK10" s="240">
        <v>7</v>
      </c>
      <c r="AL10" s="240">
        <v>7</v>
      </c>
      <c r="AM10" s="240">
        <v>5</v>
      </c>
      <c r="AN10" s="240">
        <v>5</v>
      </c>
      <c r="AO10" s="240">
        <v>6</v>
      </c>
    </row>
    <row r="11" spans="1:41">
      <c r="A11" s="17">
        <v>0.52777777777777712</v>
      </c>
      <c r="B11" s="16">
        <v>1</v>
      </c>
      <c r="C11" s="16" t="s">
        <v>328</v>
      </c>
      <c r="D11" s="241" t="s">
        <v>329</v>
      </c>
      <c r="E11" s="241" t="s">
        <v>330</v>
      </c>
      <c r="F11" s="252">
        <f>R26</f>
        <v>0.70588235294117652</v>
      </c>
      <c r="G11" s="253"/>
      <c r="H11" s="252">
        <f>AVERAGE(F11,G12)</f>
        <v>0.64852941176470591</v>
      </c>
      <c r="I11" s="253">
        <f>IF(J11&gt;L11,J11,L11)</f>
        <v>11</v>
      </c>
      <c r="J11" s="253">
        <f>RANK(H11,$H$11:$H$35,0)</f>
        <v>11</v>
      </c>
      <c r="K11" s="270">
        <f>R22+AD22</f>
        <v>111.5</v>
      </c>
      <c r="L11" s="267"/>
      <c r="M11" s="234"/>
      <c r="N11" s="234"/>
      <c r="O11" s="234">
        <v>4</v>
      </c>
      <c r="P11" s="234"/>
      <c r="Q11" s="234"/>
      <c r="R11" s="240">
        <v>7</v>
      </c>
      <c r="S11" s="240">
        <v>8</v>
      </c>
      <c r="T11" s="240">
        <v>9</v>
      </c>
      <c r="U11" s="240">
        <v>8</v>
      </c>
      <c r="V11" s="240">
        <v>9</v>
      </c>
      <c r="W11" s="240"/>
      <c r="X11" s="240">
        <v>8</v>
      </c>
      <c r="Y11" s="240">
        <v>6</v>
      </c>
      <c r="Z11" s="240">
        <v>6</v>
      </c>
      <c r="AA11" s="240">
        <v>9</v>
      </c>
      <c r="AB11" s="240">
        <v>9</v>
      </c>
      <c r="AC11" s="240">
        <v>8</v>
      </c>
      <c r="AD11" s="305">
        <v>6</v>
      </c>
      <c r="AE11" s="240">
        <v>8</v>
      </c>
      <c r="AF11" s="240">
        <v>7</v>
      </c>
      <c r="AG11" s="240">
        <v>7</v>
      </c>
      <c r="AH11" s="240">
        <v>7</v>
      </c>
      <c r="AI11" s="240"/>
      <c r="AJ11" s="240">
        <v>7</v>
      </c>
      <c r="AK11" s="240">
        <v>6</v>
      </c>
      <c r="AL11" s="240">
        <v>7</v>
      </c>
      <c r="AM11" s="240">
        <v>7</v>
      </c>
      <c r="AN11" s="240">
        <v>7</v>
      </c>
      <c r="AO11" s="240">
        <v>7</v>
      </c>
    </row>
    <row r="12" spans="1:41">
      <c r="A12" s="17">
        <v>0.52777777777777712</v>
      </c>
      <c r="B12" s="16">
        <v>1</v>
      </c>
      <c r="C12" s="16" t="s">
        <v>389</v>
      </c>
      <c r="D12" s="241" t="s">
        <v>390</v>
      </c>
      <c r="E12" s="241" t="s">
        <v>330</v>
      </c>
      <c r="F12" s="273"/>
      <c r="G12" s="306">
        <f>AD26</f>
        <v>0.5911764705882353</v>
      </c>
      <c r="H12" s="273"/>
      <c r="I12" s="273"/>
      <c r="J12" s="273"/>
      <c r="K12" s="273"/>
      <c r="L12" s="275"/>
      <c r="M12" s="234"/>
      <c r="N12" s="234"/>
      <c r="O12" s="234">
        <v>5</v>
      </c>
      <c r="P12" s="234"/>
      <c r="Q12" s="234"/>
      <c r="R12" s="240">
        <v>8</v>
      </c>
      <c r="S12" s="240">
        <v>7</v>
      </c>
      <c r="T12" s="240">
        <v>9</v>
      </c>
      <c r="U12" s="240">
        <v>7</v>
      </c>
      <c r="V12" s="240">
        <v>9</v>
      </c>
      <c r="W12" s="240"/>
      <c r="X12" s="240">
        <v>8</v>
      </c>
      <c r="Y12" s="240">
        <v>7</v>
      </c>
      <c r="Z12" s="240">
        <v>7</v>
      </c>
      <c r="AA12" s="240">
        <v>8</v>
      </c>
      <c r="AB12" s="240">
        <v>8</v>
      </c>
      <c r="AC12" s="240">
        <v>9</v>
      </c>
      <c r="AD12" s="305">
        <v>6</v>
      </c>
      <c r="AE12" s="240">
        <v>8</v>
      </c>
      <c r="AF12" s="240">
        <v>7</v>
      </c>
      <c r="AG12" s="240">
        <v>7</v>
      </c>
      <c r="AH12" s="240">
        <v>7</v>
      </c>
      <c r="AI12" s="240"/>
      <c r="AJ12" s="240">
        <v>7</v>
      </c>
      <c r="AK12" s="240">
        <v>6</v>
      </c>
      <c r="AL12" s="240">
        <v>6</v>
      </c>
      <c r="AM12" s="240">
        <v>6</v>
      </c>
      <c r="AN12" s="240">
        <v>6</v>
      </c>
      <c r="AO12" s="240">
        <v>6</v>
      </c>
    </row>
    <row r="13" spans="1:41">
      <c r="A13" s="17">
        <v>0.53263888888888822</v>
      </c>
      <c r="B13" s="16">
        <v>2</v>
      </c>
      <c r="C13" s="16" t="s">
        <v>365</v>
      </c>
      <c r="D13" s="241" t="s">
        <v>366</v>
      </c>
      <c r="E13" s="241" t="s">
        <v>43</v>
      </c>
      <c r="F13" s="252">
        <f>S26</f>
        <v>0.8</v>
      </c>
      <c r="G13" s="253"/>
      <c r="H13" s="252">
        <f>AVERAGE(F13,G14)</f>
        <v>0.80294117647058827</v>
      </c>
      <c r="I13" s="253">
        <f>IF(J13&gt;L13,J13,L13)</f>
        <v>1</v>
      </c>
      <c r="J13" s="253">
        <f>RANK(H13,$H$11:$H$35,0)</f>
        <v>1</v>
      </c>
      <c r="K13" s="270">
        <f>S22+AE22</f>
        <v>149</v>
      </c>
      <c r="L13" s="267"/>
      <c r="M13" s="234"/>
      <c r="N13" s="234"/>
      <c r="O13" s="234">
        <v>6</v>
      </c>
      <c r="P13" s="234"/>
      <c r="Q13" s="234"/>
      <c r="R13" s="240">
        <v>7</v>
      </c>
      <c r="S13" s="240">
        <v>8</v>
      </c>
      <c r="T13" s="240">
        <v>6</v>
      </c>
      <c r="U13" s="240">
        <v>6</v>
      </c>
      <c r="V13" s="240">
        <v>7</v>
      </c>
      <c r="W13" s="240"/>
      <c r="X13" s="240">
        <v>9</v>
      </c>
      <c r="Y13" s="240">
        <v>7</v>
      </c>
      <c r="Z13" s="240">
        <v>7</v>
      </c>
      <c r="AA13" s="240">
        <v>8</v>
      </c>
      <c r="AB13" s="240">
        <v>9</v>
      </c>
      <c r="AC13" s="240">
        <v>7</v>
      </c>
      <c r="AD13" s="305">
        <v>7</v>
      </c>
      <c r="AE13" s="240">
        <v>8</v>
      </c>
      <c r="AF13" s="240">
        <v>7</v>
      </c>
      <c r="AG13" s="240">
        <v>6</v>
      </c>
      <c r="AH13" s="240">
        <v>7</v>
      </c>
      <c r="AI13" s="240"/>
      <c r="AJ13" s="240">
        <v>8</v>
      </c>
      <c r="AK13" s="240">
        <v>7</v>
      </c>
      <c r="AL13" s="240">
        <v>7</v>
      </c>
      <c r="AM13" s="240">
        <v>7</v>
      </c>
      <c r="AN13" s="240">
        <v>6</v>
      </c>
      <c r="AO13" s="240">
        <v>8</v>
      </c>
    </row>
    <row r="14" spans="1:41">
      <c r="A14" s="17">
        <v>0.53263888888888822</v>
      </c>
      <c r="B14" s="16">
        <v>2</v>
      </c>
      <c r="C14" s="16" t="s">
        <v>324</v>
      </c>
      <c r="D14" s="241" t="s">
        <v>325</v>
      </c>
      <c r="E14" s="241" t="s">
        <v>43</v>
      </c>
      <c r="F14" s="273"/>
      <c r="G14" s="306">
        <f>AE26</f>
        <v>0.80588235294117649</v>
      </c>
      <c r="H14" s="273"/>
      <c r="I14" s="273"/>
      <c r="J14" s="273"/>
      <c r="K14" s="273"/>
      <c r="L14" s="275"/>
      <c r="M14" s="234"/>
      <c r="N14" s="234"/>
      <c r="O14" s="234">
        <v>7</v>
      </c>
      <c r="P14" s="234"/>
      <c r="Q14" s="234"/>
      <c r="R14" s="240">
        <v>8</v>
      </c>
      <c r="S14" s="240">
        <v>7</v>
      </c>
      <c r="T14" s="240">
        <v>7</v>
      </c>
      <c r="U14" s="240">
        <v>6</v>
      </c>
      <c r="V14" s="240">
        <v>8</v>
      </c>
      <c r="W14" s="240"/>
      <c r="X14" s="240">
        <v>8</v>
      </c>
      <c r="Y14" s="240">
        <v>6</v>
      </c>
      <c r="Z14" s="240">
        <v>7</v>
      </c>
      <c r="AA14" s="240">
        <v>7</v>
      </c>
      <c r="AB14" s="240">
        <v>8</v>
      </c>
      <c r="AC14" s="240">
        <v>7</v>
      </c>
      <c r="AD14" s="305">
        <v>6</v>
      </c>
      <c r="AE14" s="240">
        <v>8</v>
      </c>
      <c r="AF14" s="240">
        <v>8</v>
      </c>
      <c r="AG14" s="240">
        <v>7</v>
      </c>
      <c r="AH14" s="240">
        <v>7</v>
      </c>
      <c r="AI14" s="240"/>
      <c r="AJ14" s="240">
        <v>7</v>
      </c>
      <c r="AK14" s="240">
        <v>7</v>
      </c>
      <c r="AL14" s="240">
        <v>7</v>
      </c>
      <c r="AM14" s="240">
        <v>7</v>
      </c>
      <c r="AN14" s="240">
        <v>7</v>
      </c>
      <c r="AO14" s="240">
        <v>7</v>
      </c>
    </row>
    <row r="15" spans="1:41">
      <c r="A15" s="17">
        <v>0.53749999999999931</v>
      </c>
      <c r="B15" s="16">
        <v>3</v>
      </c>
      <c r="C15" s="16" t="s">
        <v>397</v>
      </c>
      <c r="D15" s="241" t="s">
        <v>398</v>
      </c>
      <c r="E15" s="241" t="s">
        <v>446</v>
      </c>
      <c r="F15" s="252">
        <f>T26</f>
        <v>0.74705882352941178</v>
      </c>
      <c r="G15" s="253"/>
      <c r="H15" s="252">
        <f>AVERAGE(F15,G16)</f>
        <v>0.72941176470588243</v>
      </c>
      <c r="I15" s="253">
        <f>IF(J15&gt;L15,J15,L15)</f>
        <v>4</v>
      </c>
      <c r="J15" s="253">
        <f>RANK(H15,$H$11:$H$35,0)</f>
        <v>4</v>
      </c>
      <c r="K15" s="270">
        <f>T22+AF22</f>
        <v>132</v>
      </c>
      <c r="L15" s="267"/>
      <c r="M15" s="234"/>
      <c r="N15" s="234"/>
      <c r="O15" s="234">
        <v>8</v>
      </c>
      <c r="P15" s="234"/>
      <c r="Q15" s="234"/>
      <c r="R15" s="240">
        <v>8</v>
      </c>
      <c r="S15" s="240">
        <v>8</v>
      </c>
      <c r="T15" s="240">
        <v>8</v>
      </c>
      <c r="U15" s="240">
        <v>8</v>
      </c>
      <c r="V15" s="240">
        <v>4</v>
      </c>
      <c r="W15" s="240"/>
      <c r="X15" s="240">
        <v>8</v>
      </c>
      <c r="Y15" s="240">
        <v>6</v>
      </c>
      <c r="Z15" s="240">
        <v>6</v>
      </c>
      <c r="AA15" s="240">
        <v>8</v>
      </c>
      <c r="AB15" s="240">
        <v>9</v>
      </c>
      <c r="AC15" s="240">
        <v>7</v>
      </c>
      <c r="AD15" s="305">
        <v>6</v>
      </c>
      <c r="AE15" s="240">
        <v>9</v>
      </c>
      <c r="AF15" s="240">
        <v>8</v>
      </c>
      <c r="AG15" s="240">
        <v>6</v>
      </c>
      <c r="AH15" s="240">
        <v>6</v>
      </c>
      <c r="AI15" s="240"/>
      <c r="AJ15" s="240">
        <v>8</v>
      </c>
      <c r="AK15" s="240">
        <v>6</v>
      </c>
      <c r="AL15" s="240">
        <v>8</v>
      </c>
      <c r="AM15" s="240">
        <v>6</v>
      </c>
      <c r="AN15" s="240">
        <v>7</v>
      </c>
      <c r="AO15" s="240">
        <v>6</v>
      </c>
    </row>
    <row r="16" spans="1:41">
      <c r="A16" s="17">
        <v>0.53749999999999931</v>
      </c>
      <c r="B16" s="16">
        <v>3</v>
      </c>
      <c r="C16" s="16" t="s">
        <v>395</v>
      </c>
      <c r="D16" s="241" t="s">
        <v>396</v>
      </c>
      <c r="E16" s="241" t="s">
        <v>446</v>
      </c>
      <c r="F16" s="273"/>
      <c r="G16" s="306">
        <f>AF26</f>
        <v>0.71176470588235297</v>
      </c>
      <c r="H16" s="273"/>
      <c r="I16" s="273"/>
      <c r="J16" s="273"/>
      <c r="K16" s="273"/>
      <c r="L16" s="275"/>
      <c r="M16" s="234"/>
      <c r="N16" s="234"/>
      <c r="O16" s="234" t="s">
        <v>174</v>
      </c>
      <c r="P16" s="234">
        <v>80</v>
      </c>
      <c r="Q16" s="234"/>
      <c r="R16" s="250">
        <f>SUM(R8:R15)</f>
        <v>60</v>
      </c>
      <c r="S16" s="250">
        <f t="shared" ref="S16:AO16" si="1">SUM(S8:S15)</f>
        <v>59</v>
      </c>
      <c r="T16" s="250">
        <f t="shared" si="1"/>
        <v>60</v>
      </c>
      <c r="U16" s="250">
        <f t="shared" si="1"/>
        <v>58</v>
      </c>
      <c r="V16" s="250">
        <f t="shared" si="1"/>
        <v>59</v>
      </c>
      <c r="W16" s="250">
        <f t="shared" si="1"/>
        <v>0</v>
      </c>
      <c r="X16" s="250">
        <f t="shared" si="1"/>
        <v>63</v>
      </c>
      <c r="Y16" s="250">
        <f t="shared" si="1"/>
        <v>55</v>
      </c>
      <c r="Z16" s="250">
        <f t="shared" si="1"/>
        <v>54</v>
      </c>
      <c r="AA16" s="250">
        <f t="shared" si="1"/>
        <v>61</v>
      </c>
      <c r="AB16" s="250">
        <f t="shared" si="1"/>
        <v>67</v>
      </c>
      <c r="AC16" s="250">
        <f t="shared" si="1"/>
        <v>60</v>
      </c>
      <c r="AD16" s="307">
        <f t="shared" si="1"/>
        <v>49</v>
      </c>
      <c r="AE16" s="250">
        <f t="shared" si="1"/>
        <v>65</v>
      </c>
      <c r="AF16" s="250">
        <f t="shared" si="1"/>
        <v>56</v>
      </c>
      <c r="AG16" s="250">
        <f t="shared" si="1"/>
        <v>52</v>
      </c>
      <c r="AH16" s="250">
        <f t="shared" si="1"/>
        <v>54</v>
      </c>
      <c r="AI16" s="250">
        <f t="shared" si="1"/>
        <v>0</v>
      </c>
      <c r="AJ16" s="250">
        <f t="shared" si="1"/>
        <v>56</v>
      </c>
      <c r="AK16" s="250">
        <f t="shared" si="1"/>
        <v>54</v>
      </c>
      <c r="AL16" s="250">
        <f t="shared" si="1"/>
        <v>58</v>
      </c>
      <c r="AM16" s="250">
        <f t="shared" si="1"/>
        <v>49</v>
      </c>
      <c r="AN16" s="250">
        <f t="shared" si="1"/>
        <v>52</v>
      </c>
      <c r="AO16" s="250">
        <f t="shared" si="1"/>
        <v>54</v>
      </c>
    </row>
    <row r="17" spans="1:41">
      <c r="A17" s="17">
        <v>0.54236111111111041</v>
      </c>
      <c r="B17" s="16">
        <v>4</v>
      </c>
      <c r="C17" s="16" t="s">
        <v>449</v>
      </c>
      <c r="D17" s="241" t="s">
        <v>311</v>
      </c>
      <c r="E17" s="241" t="s">
        <v>125</v>
      </c>
      <c r="F17" s="252">
        <f>U26</f>
        <v>0.75294117647058822</v>
      </c>
      <c r="G17" s="253"/>
      <c r="H17" s="252">
        <f>AVERAGE(F17,G18)</f>
        <v>0.69411764705882351</v>
      </c>
      <c r="I17" s="253">
        <f>IF(J17&gt;L17,J17,L17)</f>
        <v>8</v>
      </c>
      <c r="J17" s="253">
        <f>RANK(H17,$H$11:$H$35,0)</f>
        <v>8</v>
      </c>
      <c r="K17" s="270">
        <f>U22+AG22</f>
        <v>126</v>
      </c>
      <c r="L17" s="267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30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</row>
    <row r="18" spans="1:41">
      <c r="A18" s="17">
        <v>0.54236111111111041</v>
      </c>
      <c r="B18" s="16">
        <v>4</v>
      </c>
      <c r="C18" s="16" t="s">
        <v>594</v>
      </c>
      <c r="D18" s="241" t="s">
        <v>450</v>
      </c>
      <c r="E18" s="241" t="s">
        <v>125</v>
      </c>
      <c r="F18" s="273"/>
      <c r="G18" s="306">
        <f>AG26</f>
        <v>0.63529411764705879</v>
      </c>
      <c r="H18" s="273"/>
      <c r="I18" s="273"/>
      <c r="J18" s="273"/>
      <c r="K18" s="273"/>
      <c r="L18" s="275"/>
      <c r="M18" s="234"/>
      <c r="N18" s="234"/>
      <c r="O18" s="234" t="s">
        <v>595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30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</row>
    <row r="19" spans="1:41">
      <c r="A19" s="17">
        <v>0.5472222222222215</v>
      </c>
      <c r="B19" s="16">
        <v>5</v>
      </c>
      <c r="C19" s="16" t="s">
        <v>453</v>
      </c>
      <c r="D19" s="241" t="s">
        <v>380</v>
      </c>
      <c r="E19" s="241" t="s">
        <v>451</v>
      </c>
      <c r="F19" s="252">
        <f>V26</f>
        <v>0.75882352941176467</v>
      </c>
      <c r="G19" s="253"/>
      <c r="H19" s="252">
        <f>AVERAGE(F19,G20)</f>
        <v>0.70294117647058818</v>
      </c>
      <c r="I19" s="253">
        <f>IF(J19&gt;L19,J19,L19)</f>
        <v>6</v>
      </c>
      <c r="J19" s="253">
        <f>RANK(H19,$H$11:$H$35,0)</f>
        <v>6</v>
      </c>
      <c r="K19" s="270">
        <f>V22+AH22</f>
        <v>126</v>
      </c>
      <c r="L19" s="267"/>
      <c r="M19" s="234"/>
      <c r="N19" s="234"/>
      <c r="O19" s="234">
        <v>9</v>
      </c>
      <c r="P19" s="234">
        <v>2</v>
      </c>
      <c r="Q19" s="234"/>
      <c r="R19" s="240">
        <v>7</v>
      </c>
      <c r="S19" s="240">
        <v>8</v>
      </c>
      <c r="T19" s="240">
        <v>8</v>
      </c>
      <c r="U19" s="240">
        <v>8</v>
      </c>
      <c r="V19" s="240">
        <v>8</v>
      </c>
      <c r="W19" s="240"/>
      <c r="X19" s="240">
        <v>8</v>
      </c>
      <c r="Y19" s="240">
        <v>7</v>
      </c>
      <c r="Z19" s="240">
        <v>7</v>
      </c>
      <c r="AA19" s="240">
        <v>7</v>
      </c>
      <c r="AB19" s="240">
        <v>7</v>
      </c>
      <c r="AC19" s="240">
        <v>8</v>
      </c>
      <c r="AD19" s="305">
        <v>6</v>
      </c>
      <c r="AE19" s="240">
        <v>8</v>
      </c>
      <c r="AF19" s="240">
        <v>8</v>
      </c>
      <c r="AG19" s="240">
        <v>7</v>
      </c>
      <c r="AH19" s="240">
        <v>6</v>
      </c>
      <c r="AI19" s="240"/>
      <c r="AJ19" s="240">
        <v>7</v>
      </c>
      <c r="AK19" s="240">
        <v>7</v>
      </c>
      <c r="AL19" s="240">
        <v>7</v>
      </c>
      <c r="AM19" s="240">
        <v>6</v>
      </c>
      <c r="AN19" s="240">
        <v>7</v>
      </c>
      <c r="AO19" s="240">
        <v>6</v>
      </c>
    </row>
    <row r="20" spans="1:41">
      <c r="A20" s="17">
        <v>0.5472222222222215</v>
      </c>
      <c r="B20" s="16">
        <v>5</v>
      </c>
      <c r="C20" s="234" t="s">
        <v>587</v>
      </c>
      <c r="D20" s="241" t="s">
        <v>454</v>
      </c>
      <c r="E20" s="241" t="s">
        <v>451</v>
      </c>
      <c r="F20" s="273"/>
      <c r="G20" s="306">
        <f>AH26</f>
        <v>0.6470588235294118</v>
      </c>
      <c r="H20" s="273"/>
      <c r="I20" s="273"/>
      <c r="J20" s="273"/>
      <c r="K20" s="273"/>
      <c r="L20" s="275"/>
      <c r="M20" s="234"/>
      <c r="N20" s="234"/>
      <c r="O20" s="234">
        <v>10</v>
      </c>
      <c r="P20" s="234">
        <v>2</v>
      </c>
      <c r="Q20" s="234"/>
      <c r="R20" s="240">
        <v>8</v>
      </c>
      <c r="S20" s="240">
        <v>8</v>
      </c>
      <c r="T20" s="240">
        <v>8</v>
      </c>
      <c r="U20" s="240">
        <v>7</v>
      </c>
      <c r="V20" s="240">
        <v>7</v>
      </c>
      <c r="W20" s="240"/>
      <c r="X20" s="240">
        <v>8</v>
      </c>
      <c r="Y20" s="240">
        <v>7</v>
      </c>
      <c r="Z20" s="240">
        <v>8</v>
      </c>
      <c r="AA20" s="240">
        <v>8</v>
      </c>
      <c r="AB20" s="240">
        <v>8</v>
      </c>
      <c r="AC20" s="240">
        <v>8</v>
      </c>
      <c r="AD20" s="305">
        <v>6</v>
      </c>
      <c r="AE20" s="240">
        <v>8</v>
      </c>
      <c r="AF20" s="240">
        <v>7</v>
      </c>
      <c r="AG20" s="240">
        <v>6</v>
      </c>
      <c r="AH20" s="240">
        <v>7</v>
      </c>
      <c r="AI20" s="240"/>
      <c r="AJ20" s="240">
        <v>6</v>
      </c>
      <c r="AK20" s="240">
        <v>6</v>
      </c>
      <c r="AL20" s="240">
        <v>6</v>
      </c>
      <c r="AM20" s="240">
        <v>6</v>
      </c>
      <c r="AN20" s="240">
        <v>6</v>
      </c>
      <c r="AO20" s="240">
        <v>7</v>
      </c>
    </row>
    <row r="21" spans="1:41">
      <c r="A21" s="17">
        <v>0.55208333333333259</v>
      </c>
      <c r="B21" s="16">
        <v>6</v>
      </c>
      <c r="C21" s="16" t="s">
        <v>456</v>
      </c>
      <c r="D21" s="241" t="s">
        <v>457</v>
      </c>
      <c r="E21" s="241" t="s">
        <v>68</v>
      </c>
      <c r="F21" s="252">
        <f>W26</f>
        <v>0</v>
      </c>
      <c r="G21" s="253"/>
      <c r="H21" s="252">
        <f>AVERAGE(F21,G22)</f>
        <v>0</v>
      </c>
      <c r="I21" s="253">
        <f>IF(J21&gt;L21,J21,L21)</f>
        <v>12</v>
      </c>
      <c r="J21" s="253">
        <f>RANK(H21,$H$11:$H$35,0)</f>
        <v>12</v>
      </c>
      <c r="K21" s="270">
        <f>W22+AI22</f>
        <v>0</v>
      </c>
      <c r="L21" s="267"/>
      <c r="M21" s="234"/>
      <c r="N21" s="234"/>
      <c r="O21" s="234">
        <v>11</v>
      </c>
      <c r="P21" s="234">
        <v>5</v>
      </c>
      <c r="Q21" s="234"/>
      <c r="R21" s="246">
        <v>6</v>
      </c>
      <c r="S21" s="246">
        <v>9</v>
      </c>
      <c r="T21" s="246">
        <v>7</v>
      </c>
      <c r="U21" s="246">
        <v>8</v>
      </c>
      <c r="V21" s="246">
        <v>8</v>
      </c>
      <c r="W21" s="246"/>
      <c r="X21" s="246">
        <v>9</v>
      </c>
      <c r="Y21" s="246">
        <v>6</v>
      </c>
      <c r="Z21" s="246">
        <v>8</v>
      </c>
      <c r="AA21" s="246">
        <v>8</v>
      </c>
      <c r="AB21" s="246">
        <v>9</v>
      </c>
      <c r="AC21" s="246">
        <v>9</v>
      </c>
      <c r="AD21" s="308">
        <v>5.5</v>
      </c>
      <c r="AE21" s="246">
        <v>8</v>
      </c>
      <c r="AF21" s="246">
        <v>7</v>
      </c>
      <c r="AG21" s="246">
        <v>6</v>
      </c>
      <c r="AH21" s="246">
        <v>6</v>
      </c>
      <c r="AI21" s="246"/>
      <c r="AJ21" s="246">
        <v>7</v>
      </c>
      <c r="AK21" s="246">
        <v>6</v>
      </c>
      <c r="AL21" s="246">
        <v>6</v>
      </c>
      <c r="AM21" s="246">
        <v>6</v>
      </c>
      <c r="AN21" s="246">
        <v>6</v>
      </c>
      <c r="AO21" s="246">
        <v>6</v>
      </c>
    </row>
    <row r="22" spans="1:41">
      <c r="A22" s="17">
        <v>0.55208333333333259</v>
      </c>
      <c r="B22" s="16">
        <v>6</v>
      </c>
      <c r="C22" s="16" t="s">
        <v>422</v>
      </c>
      <c r="D22" s="241" t="s">
        <v>423</v>
      </c>
      <c r="E22" s="241" t="s">
        <v>68</v>
      </c>
      <c r="F22" s="273"/>
      <c r="G22" s="306">
        <f>AI26</f>
        <v>0</v>
      </c>
      <c r="H22" s="273"/>
      <c r="I22" s="273"/>
      <c r="J22" s="273"/>
      <c r="K22" s="273"/>
      <c r="L22" s="275"/>
      <c r="M22" s="234"/>
      <c r="N22" s="234"/>
      <c r="O22" s="234" t="s">
        <v>593</v>
      </c>
      <c r="P22" s="234">
        <v>90</v>
      </c>
      <c r="Q22" s="234"/>
      <c r="R22" s="250">
        <f>(SUM(R19:R20)*2)+(R21*5)</f>
        <v>60</v>
      </c>
      <c r="S22" s="250">
        <f t="shared" ref="S22:AO22" si="2">(SUM(S19:S20)*2)+(S21*5)</f>
        <v>77</v>
      </c>
      <c r="T22" s="250">
        <f t="shared" si="2"/>
        <v>67</v>
      </c>
      <c r="U22" s="250">
        <f t="shared" si="2"/>
        <v>70</v>
      </c>
      <c r="V22" s="250">
        <f t="shared" si="2"/>
        <v>70</v>
      </c>
      <c r="W22" s="250">
        <f t="shared" si="2"/>
        <v>0</v>
      </c>
      <c r="X22" s="250">
        <f t="shared" si="2"/>
        <v>77</v>
      </c>
      <c r="Y22" s="250">
        <f t="shared" si="2"/>
        <v>58</v>
      </c>
      <c r="Z22" s="250">
        <f t="shared" si="2"/>
        <v>70</v>
      </c>
      <c r="AA22" s="250">
        <f t="shared" si="2"/>
        <v>70</v>
      </c>
      <c r="AB22" s="250">
        <f t="shared" si="2"/>
        <v>75</v>
      </c>
      <c r="AC22" s="250">
        <f t="shared" si="2"/>
        <v>77</v>
      </c>
      <c r="AD22" s="307">
        <f t="shared" si="2"/>
        <v>51.5</v>
      </c>
      <c r="AE22" s="250">
        <f t="shared" si="2"/>
        <v>72</v>
      </c>
      <c r="AF22" s="250">
        <f t="shared" si="2"/>
        <v>65</v>
      </c>
      <c r="AG22" s="250">
        <f t="shared" si="2"/>
        <v>56</v>
      </c>
      <c r="AH22" s="250">
        <f t="shared" si="2"/>
        <v>56</v>
      </c>
      <c r="AI22" s="250">
        <f t="shared" si="2"/>
        <v>0</v>
      </c>
      <c r="AJ22" s="250">
        <f t="shared" si="2"/>
        <v>61</v>
      </c>
      <c r="AK22" s="250">
        <f t="shared" si="2"/>
        <v>56</v>
      </c>
      <c r="AL22" s="250">
        <f t="shared" si="2"/>
        <v>56</v>
      </c>
      <c r="AM22" s="250">
        <f t="shared" si="2"/>
        <v>54</v>
      </c>
      <c r="AN22" s="250">
        <f t="shared" si="2"/>
        <v>56</v>
      </c>
      <c r="AO22" s="250">
        <f t="shared" si="2"/>
        <v>56</v>
      </c>
    </row>
    <row r="23" spans="1:41">
      <c r="A23" s="17">
        <v>0.56388888888888811</v>
      </c>
      <c r="B23" s="16">
        <v>7</v>
      </c>
      <c r="C23" s="16" t="s">
        <v>385</v>
      </c>
      <c r="D23" s="241" t="s">
        <v>371</v>
      </c>
      <c r="E23" s="241" t="s">
        <v>459</v>
      </c>
      <c r="F23" s="252">
        <f>X26</f>
        <v>0.82352941176470584</v>
      </c>
      <c r="G23" s="253"/>
      <c r="H23" s="252">
        <f>AVERAGE(F23,G24)</f>
        <v>0.75588235294117645</v>
      </c>
      <c r="I23" s="253">
        <f>IF(J23&gt;L23,J23,L23)</f>
        <v>2</v>
      </c>
      <c r="J23" s="253">
        <f>RANK(H23,$H$11:$H$35,0)</f>
        <v>2</v>
      </c>
      <c r="K23" s="270">
        <f>X22+AJ22</f>
        <v>138</v>
      </c>
      <c r="L23" s="267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30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</row>
    <row r="24" spans="1:41">
      <c r="A24" s="17">
        <v>0.56388888888888811</v>
      </c>
      <c r="B24" s="16">
        <v>7</v>
      </c>
      <c r="C24" s="16" t="s">
        <v>370</v>
      </c>
      <c r="D24" s="241" t="s">
        <v>386</v>
      </c>
      <c r="E24" s="241" t="s">
        <v>459</v>
      </c>
      <c r="F24" s="273"/>
      <c r="G24" s="306">
        <f>AJ26</f>
        <v>0.68823529411764706</v>
      </c>
      <c r="H24" s="273"/>
      <c r="I24" s="273"/>
      <c r="J24" s="273"/>
      <c r="K24" s="273"/>
      <c r="L24" s="275"/>
      <c r="M24" s="234"/>
      <c r="N24" s="234"/>
      <c r="O24" s="234" t="s">
        <v>191</v>
      </c>
      <c r="P24" s="234">
        <v>170</v>
      </c>
      <c r="Q24" s="234"/>
      <c r="R24" s="250">
        <f t="shared" ref="R24:AO24" si="3">R16+R22</f>
        <v>120</v>
      </c>
      <c r="S24" s="250">
        <f t="shared" si="3"/>
        <v>136</v>
      </c>
      <c r="T24" s="250">
        <f t="shared" si="3"/>
        <v>127</v>
      </c>
      <c r="U24" s="250">
        <f t="shared" si="3"/>
        <v>128</v>
      </c>
      <c r="V24" s="250">
        <f t="shared" si="3"/>
        <v>129</v>
      </c>
      <c r="W24" s="250">
        <f t="shared" si="3"/>
        <v>0</v>
      </c>
      <c r="X24" s="250">
        <f t="shared" si="3"/>
        <v>140</v>
      </c>
      <c r="Y24" s="250">
        <f t="shared" si="3"/>
        <v>113</v>
      </c>
      <c r="Z24" s="250">
        <f t="shared" si="3"/>
        <v>124</v>
      </c>
      <c r="AA24" s="250">
        <f t="shared" si="3"/>
        <v>131</v>
      </c>
      <c r="AB24" s="250">
        <f t="shared" si="3"/>
        <v>142</v>
      </c>
      <c r="AC24" s="250">
        <f t="shared" si="3"/>
        <v>137</v>
      </c>
      <c r="AD24" s="307">
        <f t="shared" si="3"/>
        <v>100.5</v>
      </c>
      <c r="AE24" s="250">
        <f t="shared" si="3"/>
        <v>137</v>
      </c>
      <c r="AF24" s="250">
        <f t="shared" si="3"/>
        <v>121</v>
      </c>
      <c r="AG24" s="250">
        <f t="shared" si="3"/>
        <v>108</v>
      </c>
      <c r="AH24" s="250">
        <f t="shared" si="3"/>
        <v>110</v>
      </c>
      <c r="AI24" s="250">
        <f t="shared" si="3"/>
        <v>0</v>
      </c>
      <c r="AJ24" s="250">
        <f t="shared" si="3"/>
        <v>117</v>
      </c>
      <c r="AK24" s="250">
        <f t="shared" si="3"/>
        <v>110</v>
      </c>
      <c r="AL24" s="250">
        <f t="shared" si="3"/>
        <v>114</v>
      </c>
      <c r="AM24" s="250">
        <f t="shared" si="3"/>
        <v>103</v>
      </c>
      <c r="AN24" s="250">
        <f t="shared" si="3"/>
        <v>108</v>
      </c>
      <c r="AO24" s="250">
        <f t="shared" si="3"/>
        <v>110</v>
      </c>
    </row>
    <row r="25" spans="1:41">
      <c r="A25" s="17">
        <v>0.5687499999999992</v>
      </c>
      <c r="B25" s="16">
        <v>8</v>
      </c>
      <c r="C25" s="16" t="s">
        <v>290</v>
      </c>
      <c r="D25" s="241" t="s">
        <v>291</v>
      </c>
      <c r="E25" s="241" t="s">
        <v>461</v>
      </c>
      <c r="F25" s="252">
        <f>Y26</f>
        <v>0.66470588235294115</v>
      </c>
      <c r="G25" s="253"/>
      <c r="H25" s="252">
        <f>AVERAGE(F25,G26)</f>
        <v>0.65588235294117647</v>
      </c>
      <c r="I25" s="253">
        <f>IF(J25&gt;L25,J25,L25)</f>
        <v>10</v>
      </c>
      <c r="J25" s="253">
        <f>RANK(H25,$H$11:$H$35,0)</f>
        <v>10</v>
      </c>
      <c r="K25" s="270">
        <f>Y22+AK22</f>
        <v>114</v>
      </c>
      <c r="L25" s="267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30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</row>
    <row r="26" spans="1:41">
      <c r="A26" s="17">
        <v>0.5687499999999992</v>
      </c>
      <c r="B26" s="16">
        <v>8</v>
      </c>
      <c r="C26" s="16" t="s">
        <v>172</v>
      </c>
      <c r="D26" s="241" t="s">
        <v>173</v>
      </c>
      <c r="E26" s="241" t="s">
        <v>461</v>
      </c>
      <c r="F26" s="273"/>
      <c r="G26" s="306">
        <f>AK26</f>
        <v>0.6470588235294118</v>
      </c>
      <c r="H26" s="273"/>
      <c r="I26" s="273"/>
      <c r="J26" s="273"/>
      <c r="K26" s="273"/>
      <c r="L26" s="275"/>
      <c r="M26" s="234"/>
      <c r="N26" s="234"/>
      <c r="O26" s="234" t="s">
        <v>192</v>
      </c>
      <c r="P26" s="234"/>
      <c r="Q26" s="234"/>
      <c r="R26" s="254">
        <f>R24/$P$24</f>
        <v>0.70588235294117652</v>
      </c>
      <c r="S26" s="254">
        <f t="shared" ref="S26:AO26" si="4">S24/$P$24</f>
        <v>0.8</v>
      </c>
      <c r="T26" s="254">
        <f t="shared" si="4"/>
        <v>0.74705882352941178</v>
      </c>
      <c r="U26" s="254">
        <f t="shared" si="4"/>
        <v>0.75294117647058822</v>
      </c>
      <c r="V26" s="254">
        <f t="shared" si="4"/>
        <v>0.75882352941176467</v>
      </c>
      <c r="W26" s="254">
        <f t="shared" si="4"/>
        <v>0</v>
      </c>
      <c r="X26" s="254">
        <f t="shared" si="4"/>
        <v>0.82352941176470584</v>
      </c>
      <c r="Y26" s="254">
        <f t="shared" si="4"/>
        <v>0.66470588235294115</v>
      </c>
      <c r="Z26" s="254">
        <f t="shared" si="4"/>
        <v>0.72941176470588232</v>
      </c>
      <c r="AA26" s="254">
        <f t="shared" si="4"/>
        <v>0.77058823529411768</v>
      </c>
      <c r="AB26" s="254">
        <f t="shared" si="4"/>
        <v>0.83529411764705885</v>
      </c>
      <c r="AC26" s="254">
        <f t="shared" si="4"/>
        <v>0.80588235294117649</v>
      </c>
      <c r="AD26" s="254">
        <f t="shared" si="4"/>
        <v>0.5911764705882353</v>
      </c>
      <c r="AE26" s="254">
        <f t="shared" si="4"/>
        <v>0.80588235294117649</v>
      </c>
      <c r="AF26" s="254">
        <f t="shared" si="4"/>
        <v>0.71176470588235297</v>
      </c>
      <c r="AG26" s="254">
        <f t="shared" si="4"/>
        <v>0.63529411764705879</v>
      </c>
      <c r="AH26" s="254">
        <f t="shared" si="4"/>
        <v>0.6470588235294118</v>
      </c>
      <c r="AI26" s="254">
        <f t="shared" si="4"/>
        <v>0</v>
      </c>
      <c r="AJ26" s="254">
        <f t="shared" si="4"/>
        <v>0.68823529411764706</v>
      </c>
      <c r="AK26" s="254">
        <f t="shared" si="4"/>
        <v>0.6470588235294118</v>
      </c>
      <c r="AL26" s="254">
        <f t="shared" si="4"/>
        <v>0.6705882352941176</v>
      </c>
      <c r="AM26" s="254">
        <f t="shared" si="4"/>
        <v>0.60588235294117643</v>
      </c>
      <c r="AN26" s="254">
        <f t="shared" si="4"/>
        <v>0.63529411764705879</v>
      </c>
      <c r="AO26" s="254">
        <f t="shared" si="4"/>
        <v>0.6470588235294118</v>
      </c>
    </row>
    <row r="27" spans="1:41">
      <c r="A27" s="17">
        <v>0.57361111111111029</v>
      </c>
      <c r="B27" s="16">
        <v>9</v>
      </c>
      <c r="C27" s="16" t="s">
        <v>292</v>
      </c>
      <c r="D27" s="241" t="s">
        <v>464</v>
      </c>
      <c r="E27" s="241" t="s">
        <v>64</v>
      </c>
      <c r="F27" s="252">
        <f>Z26</f>
        <v>0.72941176470588232</v>
      </c>
      <c r="G27" s="253"/>
      <c r="H27" s="252">
        <f>AVERAGE(F27,G28)</f>
        <v>0.7</v>
      </c>
      <c r="I27" s="253">
        <f>IF(J27&gt;L27,J27,L27)</f>
        <v>7</v>
      </c>
      <c r="J27" s="253">
        <f>RANK(H27,$H$11:$H$35,0)</f>
        <v>7</v>
      </c>
      <c r="K27" s="270">
        <f>Z22+AL22</f>
        <v>126</v>
      </c>
      <c r="L27" s="267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</row>
    <row r="28" spans="1:41">
      <c r="A28" s="17">
        <v>0.57361111111111029</v>
      </c>
      <c r="B28" s="16">
        <v>9</v>
      </c>
      <c r="C28" s="16" t="s">
        <v>463</v>
      </c>
      <c r="D28" s="241" t="s">
        <v>293</v>
      </c>
      <c r="E28" s="241" t="s">
        <v>64</v>
      </c>
      <c r="F28" s="273"/>
      <c r="G28" s="306">
        <f>AL26</f>
        <v>0.6705882352941176</v>
      </c>
      <c r="H28" s="273"/>
      <c r="I28" s="273"/>
      <c r="J28" s="273"/>
      <c r="K28" s="273"/>
      <c r="L28" s="275"/>
      <c r="M28" s="234"/>
      <c r="N28" s="234"/>
      <c r="O28" s="234"/>
      <c r="P28" s="234"/>
      <c r="Q28" s="234"/>
      <c r="R28" s="250"/>
      <c r="S28" s="250"/>
      <c r="T28" s="250"/>
      <c r="U28" s="250"/>
      <c r="V28" s="251"/>
      <c r="W28" s="251"/>
      <c r="X28" s="251"/>
      <c r="Y28" s="251"/>
      <c r="Z28" s="251"/>
      <c r="AA28" s="251"/>
      <c r="AB28" s="251"/>
      <c r="AC28" s="251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</row>
    <row r="29" spans="1:41">
      <c r="A29" s="17">
        <v>0.57847222222222139</v>
      </c>
      <c r="B29" s="16">
        <v>10</v>
      </c>
      <c r="C29" s="16" t="s">
        <v>296</v>
      </c>
      <c r="D29" s="241" t="s">
        <v>35</v>
      </c>
      <c r="E29" s="241" t="s">
        <v>467</v>
      </c>
      <c r="F29" s="252">
        <f>AA26</f>
        <v>0.77058823529411768</v>
      </c>
      <c r="G29" s="253"/>
      <c r="H29" s="252">
        <f>AVERAGE(F29,G30)</f>
        <v>0.68823529411764706</v>
      </c>
      <c r="I29" s="253">
        <f>IF(J29&gt;L29,J29,L29)</f>
        <v>9</v>
      </c>
      <c r="J29" s="253">
        <f>RANK(H29,$H$11:$H$35,0)</f>
        <v>9</v>
      </c>
      <c r="K29" s="270">
        <f>AA22+AM22</f>
        <v>124</v>
      </c>
      <c r="L29" s="267"/>
      <c r="M29" s="234"/>
      <c r="N29" s="234"/>
      <c r="O29" s="234"/>
      <c r="P29" s="234"/>
      <c r="Q29" s="234"/>
      <c r="R29" s="250"/>
      <c r="S29" s="250"/>
      <c r="T29" s="250"/>
      <c r="U29" s="250"/>
      <c r="V29" s="251"/>
      <c r="W29" s="251"/>
      <c r="X29" s="251"/>
      <c r="Y29" s="251"/>
      <c r="Z29" s="251"/>
      <c r="AA29" s="251"/>
      <c r="AB29" s="251"/>
      <c r="AC29" s="251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</row>
    <row r="30" spans="1:41">
      <c r="A30" s="17">
        <v>0.57847222222222139</v>
      </c>
      <c r="B30" s="16">
        <v>10</v>
      </c>
      <c r="C30" s="16" t="s">
        <v>34</v>
      </c>
      <c r="D30" s="241" t="s">
        <v>297</v>
      </c>
      <c r="E30" s="241" t="s">
        <v>467</v>
      </c>
      <c r="F30" s="273"/>
      <c r="G30" s="306">
        <f>AM26</f>
        <v>0.60588235294117643</v>
      </c>
      <c r="H30" s="273"/>
      <c r="I30" s="273"/>
      <c r="J30" s="273"/>
      <c r="K30" s="273"/>
      <c r="L30" s="275"/>
      <c r="M30" s="234"/>
      <c r="N30" s="234"/>
      <c r="O30" s="9" t="s">
        <v>596</v>
      </c>
      <c r="P30" s="234"/>
      <c r="Q30" s="234"/>
      <c r="R30" s="250"/>
      <c r="S30" s="250"/>
      <c r="T30" s="250"/>
      <c r="U30" s="250"/>
      <c r="V30" s="251"/>
      <c r="W30" s="251"/>
      <c r="X30" s="251"/>
      <c r="Y30" s="251"/>
      <c r="Z30" s="251"/>
      <c r="AA30" s="251"/>
      <c r="AB30" s="251"/>
      <c r="AC30" s="251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</row>
    <row r="31" spans="1:41">
      <c r="A31" s="17">
        <v>0.58333333333333248</v>
      </c>
      <c r="B31" s="16">
        <v>11</v>
      </c>
      <c r="C31" s="16" t="s">
        <v>326</v>
      </c>
      <c r="D31" s="241" t="s">
        <v>332</v>
      </c>
      <c r="E31" s="241" t="s">
        <v>26</v>
      </c>
      <c r="F31" s="252">
        <f>AB26</f>
        <v>0.83529411764705885</v>
      </c>
      <c r="G31" s="253"/>
      <c r="H31" s="252">
        <f>AVERAGE(F31,G32)</f>
        <v>0.73529411764705888</v>
      </c>
      <c r="I31" s="253">
        <f>IF(J31&gt;L31,J31,L31)</f>
        <v>3</v>
      </c>
      <c r="J31" s="253">
        <f>RANK(H31,$H$11:$H$35,0)</f>
        <v>3</v>
      </c>
      <c r="K31" s="270">
        <f>AB22+AN22</f>
        <v>131</v>
      </c>
      <c r="L31" s="267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51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</row>
    <row r="32" spans="1:41">
      <c r="A32" s="17">
        <v>0.58333333333333248</v>
      </c>
      <c r="B32" s="16">
        <v>11</v>
      </c>
      <c r="C32" s="16" t="s">
        <v>331</v>
      </c>
      <c r="D32" s="241" t="s">
        <v>327</v>
      </c>
      <c r="E32" s="241" t="s">
        <v>90</v>
      </c>
      <c r="F32" s="273"/>
      <c r="G32" s="306">
        <f>AN26</f>
        <v>0.63529411764705879</v>
      </c>
      <c r="H32" s="273"/>
      <c r="I32" s="273"/>
      <c r="J32" s="273"/>
      <c r="K32" s="273"/>
      <c r="L32" s="275"/>
      <c r="M32" s="234"/>
      <c r="N32" s="234"/>
      <c r="O32" s="234" t="s">
        <v>597</v>
      </c>
      <c r="P32" s="234"/>
      <c r="Q32" s="234"/>
      <c r="R32" s="240">
        <v>8</v>
      </c>
      <c r="S32" s="240">
        <v>8</v>
      </c>
      <c r="T32" s="240">
        <v>8</v>
      </c>
      <c r="U32" s="240">
        <v>8</v>
      </c>
      <c r="V32" s="240">
        <v>8.5</v>
      </c>
      <c r="W32" s="240"/>
      <c r="X32" s="240">
        <v>8</v>
      </c>
      <c r="Y32" s="240">
        <v>8.5</v>
      </c>
      <c r="Z32" s="240">
        <v>8.5</v>
      </c>
      <c r="AA32" s="240">
        <v>9</v>
      </c>
      <c r="AB32" s="240">
        <v>9</v>
      </c>
      <c r="AC32" s="240">
        <v>8</v>
      </c>
      <c r="AD32" s="30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</row>
    <row r="33" spans="1:30">
      <c r="A33" s="17">
        <v>0.58819444444444358</v>
      </c>
      <c r="B33" s="16">
        <v>12</v>
      </c>
      <c r="C33" s="234" t="s">
        <v>333</v>
      </c>
      <c r="D33" s="241" t="s">
        <v>384</v>
      </c>
      <c r="E33" s="241" t="s">
        <v>470</v>
      </c>
      <c r="F33" s="252">
        <f>AC26</f>
        <v>0.80588235294117649</v>
      </c>
      <c r="G33" s="253"/>
      <c r="H33" s="252">
        <f>AVERAGE(F33,G34)</f>
        <v>0.7264705882352942</v>
      </c>
      <c r="I33" s="253">
        <f>IF(J33&gt;L33,J33,L33)</f>
        <v>5</v>
      </c>
      <c r="J33" s="253">
        <f>RANK(H33,$H$11:$H$35,0)</f>
        <v>5</v>
      </c>
      <c r="K33" s="270">
        <f>AC22+AO22</f>
        <v>133</v>
      </c>
      <c r="L33" s="267"/>
      <c r="M33" s="234"/>
      <c r="N33" s="234"/>
      <c r="O33" s="234" t="s">
        <v>598</v>
      </c>
      <c r="P33" s="234"/>
      <c r="Q33" s="234"/>
      <c r="R33" s="240">
        <v>7</v>
      </c>
      <c r="S33" s="240">
        <v>7.5</v>
      </c>
      <c r="T33" s="240">
        <v>7</v>
      </c>
      <c r="U33" s="240">
        <v>8</v>
      </c>
      <c r="V33" s="240">
        <v>7.5</v>
      </c>
      <c r="W33" s="240"/>
      <c r="X33" s="240">
        <v>9</v>
      </c>
      <c r="Y33" s="240">
        <v>8</v>
      </c>
      <c r="Z33" s="240">
        <v>8</v>
      </c>
      <c r="AA33" s="240">
        <v>10</v>
      </c>
      <c r="AB33" s="240">
        <v>10</v>
      </c>
      <c r="AC33" s="240">
        <v>7</v>
      </c>
      <c r="AD33" s="304"/>
    </row>
    <row r="34" spans="1:30">
      <c r="A34" s="17">
        <v>0.58819444444444358</v>
      </c>
      <c r="B34" s="16">
        <v>12</v>
      </c>
      <c r="C34" s="16" t="s">
        <v>383</v>
      </c>
      <c r="D34" s="241" t="s">
        <v>334</v>
      </c>
      <c r="E34" s="241" t="s">
        <v>470</v>
      </c>
      <c r="F34" s="273"/>
      <c r="G34" s="306">
        <f>AO26</f>
        <v>0.6470588235294118</v>
      </c>
      <c r="H34" s="273"/>
      <c r="I34" s="273"/>
      <c r="J34" s="273"/>
      <c r="K34" s="273"/>
      <c r="L34" s="275"/>
      <c r="M34" s="234"/>
      <c r="N34" s="234"/>
      <c r="O34" s="234" t="s">
        <v>599</v>
      </c>
      <c r="P34" s="234"/>
      <c r="Q34" s="234"/>
      <c r="R34" s="240">
        <v>7.5</v>
      </c>
      <c r="S34" s="240">
        <v>7.5</v>
      </c>
      <c r="T34" s="240">
        <v>7</v>
      </c>
      <c r="U34" s="240">
        <v>8.5</v>
      </c>
      <c r="V34" s="240">
        <v>10</v>
      </c>
      <c r="W34" s="240"/>
      <c r="X34" s="240">
        <v>8</v>
      </c>
      <c r="Y34" s="240">
        <v>9</v>
      </c>
      <c r="Z34" s="240">
        <v>7.5</v>
      </c>
      <c r="AA34" s="240">
        <v>10</v>
      </c>
      <c r="AB34" s="240">
        <v>10</v>
      </c>
      <c r="AC34" s="240">
        <v>8</v>
      </c>
      <c r="AD34" s="304"/>
    </row>
    <row r="35" spans="1:30">
      <c r="A35" s="234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 t="s">
        <v>600</v>
      </c>
      <c r="P35" s="234"/>
      <c r="Q35" s="234"/>
      <c r="R35" s="240">
        <v>8.5</v>
      </c>
      <c r="S35" s="240">
        <v>8</v>
      </c>
      <c r="T35" s="240">
        <v>8</v>
      </c>
      <c r="U35" s="240">
        <v>8.5</v>
      </c>
      <c r="V35" s="240">
        <v>8.5</v>
      </c>
      <c r="W35" s="240"/>
      <c r="X35" s="240">
        <v>8</v>
      </c>
      <c r="Y35" s="240">
        <v>9</v>
      </c>
      <c r="Z35" s="240">
        <v>9</v>
      </c>
      <c r="AA35" s="240">
        <v>9</v>
      </c>
      <c r="AB35" s="240">
        <v>9</v>
      </c>
      <c r="AC35" s="240">
        <v>9</v>
      </c>
      <c r="AD35" s="304"/>
    </row>
    <row r="36" spans="1:30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 t="s">
        <v>601</v>
      </c>
      <c r="P36" s="234"/>
      <c r="Q36" s="234"/>
      <c r="R36" s="240">
        <v>8</v>
      </c>
      <c r="S36" s="240">
        <v>8.5</v>
      </c>
      <c r="T36" s="240">
        <v>7.5</v>
      </c>
      <c r="U36" s="240">
        <v>8.5</v>
      </c>
      <c r="V36" s="240">
        <v>9</v>
      </c>
      <c r="W36" s="240"/>
      <c r="X36" s="240">
        <v>8</v>
      </c>
      <c r="Y36" s="240">
        <v>8.5</v>
      </c>
      <c r="Z36" s="240">
        <v>8</v>
      </c>
      <c r="AA36" s="240">
        <v>10</v>
      </c>
      <c r="AB36" s="240">
        <v>10</v>
      </c>
      <c r="AC36" s="240">
        <v>8</v>
      </c>
      <c r="AD36" s="304"/>
    </row>
    <row r="37" spans="1:30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 t="s">
        <v>191</v>
      </c>
      <c r="P37" s="234">
        <v>50</v>
      </c>
      <c r="Q37" s="234"/>
      <c r="R37" s="250">
        <f t="shared" ref="R37:AC37" si="5">SUM(R32:R36)</f>
        <v>39</v>
      </c>
      <c r="S37" s="250">
        <f t="shared" si="5"/>
        <v>39.5</v>
      </c>
      <c r="T37" s="250">
        <f t="shared" si="5"/>
        <v>37.5</v>
      </c>
      <c r="U37" s="250">
        <f t="shared" si="5"/>
        <v>41.5</v>
      </c>
      <c r="V37" s="250">
        <f t="shared" si="5"/>
        <v>43.5</v>
      </c>
      <c r="W37" s="250">
        <f t="shared" si="5"/>
        <v>0</v>
      </c>
      <c r="X37" s="250">
        <f t="shared" si="5"/>
        <v>41</v>
      </c>
      <c r="Y37" s="250">
        <f t="shared" si="5"/>
        <v>43</v>
      </c>
      <c r="Z37" s="250">
        <f t="shared" si="5"/>
        <v>41</v>
      </c>
      <c r="AA37" s="250">
        <f t="shared" si="5"/>
        <v>48</v>
      </c>
      <c r="AB37" s="250">
        <f t="shared" si="5"/>
        <v>48</v>
      </c>
      <c r="AC37" s="250">
        <f t="shared" si="5"/>
        <v>40</v>
      </c>
      <c r="AD37" s="304"/>
    </row>
    <row r="38" spans="1:30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304"/>
    </row>
    <row r="39" spans="1:30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 t="s">
        <v>192</v>
      </c>
      <c r="P39" s="234"/>
      <c r="Q39" s="234"/>
      <c r="R39" s="254">
        <f>R37/$P$37</f>
        <v>0.78</v>
      </c>
      <c r="S39" s="254">
        <f t="shared" ref="S39:AC39" si="6">S37/$P$37</f>
        <v>0.79</v>
      </c>
      <c r="T39" s="254">
        <f t="shared" si="6"/>
        <v>0.75</v>
      </c>
      <c r="U39" s="254">
        <f t="shared" si="6"/>
        <v>0.83</v>
      </c>
      <c r="V39" s="254">
        <f t="shared" si="6"/>
        <v>0.87</v>
      </c>
      <c r="W39" s="254">
        <f t="shared" si="6"/>
        <v>0</v>
      </c>
      <c r="X39" s="254">
        <f t="shared" si="6"/>
        <v>0.82</v>
      </c>
      <c r="Y39" s="254">
        <f t="shared" si="6"/>
        <v>0.86</v>
      </c>
      <c r="Z39" s="254">
        <f t="shared" si="6"/>
        <v>0.82</v>
      </c>
      <c r="AA39" s="254">
        <f t="shared" si="6"/>
        <v>0.96</v>
      </c>
      <c r="AB39" s="254">
        <f t="shared" si="6"/>
        <v>0.96</v>
      </c>
      <c r="AC39" s="254">
        <f t="shared" si="6"/>
        <v>0.8</v>
      </c>
      <c r="AD39" s="304"/>
    </row>
    <row r="40" spans="1:30" ht="30">
      <c r="A40" s="25" t="s">
        <v>1</v>
      </c>
      <c r="B40" s="26" t="s">
        <v>589</v>
      </c>
      <c r="C40" s="26" t="s">
        <v>4</v>
      </c>
      <c r="D40" s="26" t="s">
        <v>5</v>
      </c>
      <c r="E40" s="26" t="s">
        <v>590</v>
      </c>
      <c r="F40" s="26" t="s">
        <v>602</v>
      </c>
      <c r="G40" s="26" t="s">
        <v>361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</row>
    <row r="41" spans="1:30">
      <c r="A41" s="17">
        <v>0.52777777777777712</v>
      </c>
      <c r="B41" s="16">
        <v>1</v>
      </c>
      <c r="C41" s="16" t="s">
        <v>328</v>
      </c>
      <c r="D41" s="241" t="s">
        <v>329</v>
      </c>
      <c r="E41" s="241" t="s">
        <v>330</v>
      </c>
      <c r="F41" s="252">
        <f>R39</f>
        <v>0.78</v>
      </c>
      <c r="G41" s="253">
        <f>RANK(F41,$F$41:$F$79,0)</f>
        <v>10</v>
      </c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</row>
    <row r="42" spans="1:30">
      <c r="A42" s="17">
        <v>0.52777777777777712</v>
      </c>
      <c r="B42" s="16">
        <v>1</v>
      </c>
      <c r="C42" s="16" t="s">
        <v>389</v>
      </c>
      <c r="D42" s="241" t="s">
        <v>390</v>
      </c>
      <c r="E42" s="241" t="s">
        <v>330</v>
      </c>
      <c r="F42" s="273"/>
      <c r="G42" s="306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</row>
    <row r="43" spans="1:30">
      <c r="A43" s="17">
        <v>0.53263888888888822</v>
      </c>
      <c r="B43" s="16">
        <v>2</v>
      </c>
      <c r="C43" s="16" t="s">
        <v>365</v>
      </c>
      <c r="D43" s="241" t="s">
        <v>366</v>
      </c>
      <c r="E43" s="241" t="s">
        <v>43</v>
      </c>
      <c r="F43" s="252">
        <f>S39</f>
        <v>0.79</v>
      </c>
      <c r="G43" s="253">
        <f>RANK(F43,$F$41:$F$79,0)</f>
        <v>9</v>
      </c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</row>
    <row r="44" spans="1:30">
      <c r="A44" s="17">
        <v>0.53263888888888822</v>
      </c>
      <c r="B44" s="16">
        <v>2</v>
      </c>
      <c r="C44" s="16" t="s">
        <v>324</v>
      </c>
      <c r="D44" s="241" t="s">
        <v>325</v>
      </c>
      <c r="E44" s="241" t="s">
        <v>43</v>
      </c>
      <c r="F44" s="273"/>
      <c r="G44" s="306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</row>
    <row r="45" spans="1:30">
      <c r="A45" s="17">
        <v>0.53749999999999931</v>
      </c>
      <c r="B45" s="16">
        <v>3</v>
      </c>
      <c r="C45" s="16" t="s">
        <v>397</v>
      </c>
      <c r="D45" s="241" t="s">
        <v>398</v>
      </c>
      <c r="E45" s="241" t="s">
        <v>446</v>
      </c>
      <c r="F45" s="252">
        <f>T39</f>
        <v>0.75</v>
      </c>
      <c r="G45" s="253">
        <f>RANK(F45,$F$41:$F$79,0)</f>
        <v>11</v>
      </c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</row>
    <row r="46" spans="1:30">
      <c r="A46" s="17">
        <v>0.53749999999999931</v>
      </c>
      <c r="B46" s="16">
        <v>3</v>
      </c>
      <c r="C46" s="16" t="s">
        <v>395</v>
      </c>
      <c r="D46" s="241" t="s">
        <v>396</v>
      </c>
      <c r="E46" s="241" t="s">
        <v>446</v>
      </c>
      <c r="F46" s="273"/>
      <c r="G46" s="306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</row>
    <row r="47" spans="1:30">
      <c r="A47" s="17">
        <v>0.54236111111111041</v>
      </c>
      <c r="B47" s="16">
        <v>4</v>
      </c>
      <c r="C47" s="16" t="s">
        <v>310</v>
      </c>
      <c r="D47" s="241" t="s">
        <v>311</v>
      </c>
      <c r="E47" s="241" t="s">
        <v>125</v>
      </c>
      <c r="F47" s="252">
        <f>U39</f>
        <v>0.83</v>
      </c>
      <c r="G47" s="253">
        <f>RANK(F47,$F$41:$F$79,0)</f>
        <v>5</v>
      </c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</row>
    <row r="48" spans="1:30">
      <c r="A48" s="17">
        <v>0.54236111111111041</v>
      </c>
      <c r="B48" s="16">
        <v>4</v>
      </c>
      <c r="C48" s="16" t="s">
        <v>449</v>
      </c>
      <c r="D48" s="241" t="s">
        <v>450</v>
      </c>
      <c r="E48" s="241" t="s">
        <v>125</v>
      </c>
      <c r="F48" s="273"/>
      <c r="G48" s="306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</row>
    <row r="49" spans="1:7">
      <c r="A49" s="17">
        <v>0.5472222222222215</v>
      </c>
      <c r="B49" s="16">
        <v>5</v>
      </c>
      <c r="C49" s="16" t="s">
        <v>379</v>
      </c>
      <c r="D49" s="241" t="s">
        <v>380</v>
      </c>
      <c r="E49" s="241" t="s">
        <v>451</v>
      </c>
      <c r="F49" s="252">
        <f>V39</f>
        <v>0.87</v>
      </c>
      <c r="G49" s="253">
        <f>RANK(F49,$F$41:$F$79,0)</f>
        <v>3</v>
      </c>
    </row>
    <row r="50" spans="1:7">
      <c r="A50" s="17">
        <v>0.5472222222222215</v>
      </c>
      <c r="B50" s="16">
        <v>5</v>
      </c>
      <c r="C50" s="16" t="s">
        <v>453</v>
      </c>
      <c r="D50" s="241" t="s">
        <v>454</v>
      </c>
      <c r="E50" s="241" t="s">
        <v>451</v>
      </c>
      <c r="F50" s="273"/>
      <c r="G50" s="306"/>
    </row>
    <row r="51" spans="1:7">
      <c r="A51" s="17">
        <v>0.55208333333333259</v>
      </c>
      <c r="B51" s="16">
        <v>6</v>
      </c>
      <c r="C51" s="16" t="s">
        <v>456</v>
      </c>
      <c r="D51" s="241" t="s">
        <v>457</v>
      </c>
      <c r="E51" s="241" t="s">
        <v>68</v>
      </c>
      <c r="F51" s="252">
        <f>W39</f>
        <v>0</v>
      </c>
      <c r="G51" s="253">
        <f>RANK(F51,$F$41:$F$79,0)</f>
        <v>12</v>
      </c>
    </row>
    <row r="52" spans="1:7">
      <c r="A52" s="17">
        <v>0.55208333333333259</v>
      </c>
      <c r="B52" s="16">
        <v>6</v>
      </c>
      <c r="C52" s="16" t="s">
        <v>422</v>
      </c>
      <c r="D52" s="241" t="s">
        <v>423</v>
      </c>
      <c r="E52" s="241" t="s">
        <v>68</v>
      </c>
      <c r="F52" s="273"/>
      <c r="G52" s="306"/>
    </row>
    <row r="53" spans="1:7">
      <c r="A53" s="17">
        <v>0.56388888888888811</v>
      </c>
      <c r="B53" s="16">
        <v>7</v>
      </c>
      <c r="C53" s="16" t="s">
        <v>370</v>
      </c>
      <c r="D53" s="241" t="s">
        <v>371</v>
      </c>
      <c r="E53" s="241" t="s">
        <v>459</v>
      </c>
      <c r="F53" s="252">
        <f>X39</f>
        <v>0.82</v>
      </c>
      <c r="G53" s="253">
        <f>RANK(F53,$F$41:$F$79,0)</f>
        <v>6</v>
      </c>
    </row>
    <row r="54" spans="1:7">
      <c r="A54" s="17">
        <v>0.56388888888888811</v>
      </c>
      <c r="B54" s="16">
        <v>7</v>
      </c>
      <c r="C54" s="16" t="s">
        <v>385</v>
      </c>
      <c r="D54" s="241" t="s">
        <v>386</v>
      </c>
      <c r="E54" s="241" t="s">
        <v>459</v>
      </c>
      <c r="F54" s="273"/>
      <c r="G54" s="306"/>
    </row>
    <row r="55" spans="1:7">
      <c r="A55" s="17">
        <v>0.5687499999999992</v>
      </c>
      <c r="B55" s="16">
        <v>8</v>
      </c>
      <c r="C55" s="16" t="s">
        <v>290</v>
      </c>
      <c r="D55" s="241" t="s">
        <v>291</v>
      </c>
      <c r="E55" s="241" t="s">
        <v>461</v>
      </c>
      <c r="F55" s="255">
        <f>Y39</f>
        <v>0.86</v>
      </c>
      <c r="G55" s="253">
        <f>RANK(F55,$F$41:$F$79,0)</f>
        <v>4</v>
      </c>
    </row>
    <row r="56" spans="1:7">
      <c r="A56" s="17">
        <v>0.5687499999999992</v>
      </c>
      <c r="B56" s="16">
        <v>8</v>
      </c>
      <c r="C56" s="16" t="s">
        <v>172</v>
      </c>
      <c r="D56" s="241" t="s">
        <v>173</v>
      </c>
      <c r="E56" s="241" t="s">
        <v>461</v>
      </c>
      <c r="F56" s="234"/>
      <c r="G56" s="306"/>
    </row>
    <row r="57" spans="1:7">
      <c r="A57" s="17">
        <v>0.57361111111111029</v>
      </c>
      <c r="B57" s="16">
        <v>9</v>
      </c>
      <c r="C57" s="16" t="s">
        <v>463</v>
      </c>
      <c r="D57" s="241" t="s">
        <v>464</v>
      </c>
      <c r="E57" s="241" t="s">
        <v>64</v>
      </c>
      <c r="F57" s="252">
        <f>Z39</f>
        <v>0.82</v>
      </c>
      <c r="G57" s="253">
        <f>RANK(F57,$F$41:$F$79,0)</f>
        <v>6</v>
      </c>
    </row>
    <row r="58" spans="1:7">
      <c r="A58" s="17">
        <v>0.57361111111111029</v>
      </c>
      <c r="B58" s="16">
        <v>9</v>
      </c>
      <c r="C58" s="16" t="s">
        <v>292</v>
      </c>
      <c r="D58" s="241" t="s">
        <v>293</v>
      </c>
      <c r="E58" s="241" t="s">
        <v>64</v>
      </c>
      <c r="F58" s="273"/>
      <c r="G58" s="306"/>
    </row>
    <row r="59" spans="1:7">
      <c r="A59" s="17">
        <v>0.57847222222222139</v>
      </c>
      <c r="B59" s="16">
        <v>10</v>
      </c>
      <c r="C59" s="16" t="s">
        <v>34</v>
      </c>
      <c r="D59" s="241" t="s">
        <v>35</v>
      </c>
      <c r="E59" s="241" t="s">
        <v>467</v>
      </c>
      <c r="F59" s="252">
        <f>AA39</f>
        <v>0.96</v>
      </c>
      <c r="G59" s="253">
        <f>RANK(F59,$F$41:$F$79,0)</f>
        <v>1</v>
      </c>
    </row>
    <row r="60" spans="1:7">
      <c r="A60" s="17">
        <v>0.57847222222222139</v>
      </c>
      <c r="B60" s="16">
        <v>10</v>
      </c>
      <c r="C60" s="16" t="s">
        <v>296</v>
      </c>
      <c r="D60" s="241" t="s">
        <v>297</v>
      </c>
      <c r="E60" s="241" t="s">
        <v>467</v>
      </c>
      <c r="F60" s="273"/>
      <c r="G60" s="306"/>
    </row>
    <row r="61" spans="1:7">
      <c r="A61" s="17">
        <v>0.58333333333333248</v>
      </c>
      <c r="B61" s="16">
        <v>11</v>
      </c>
      <c r="C61" s="16" t="s">
        <v>331</v>
      </c>
      <c r="D61" s="241" t="s">
        <v>332</v>
      </c>
      <c r="E61" s="241" t="s">
        <v>26</v>
      </c>
      <c r="F61" s="252">
        <f>AB39</f>
        <v>0.96</v>
      </c>
      <c r="G61" s="253">
        <f>RANK(F61,$F$41:$F$79,0)</f>
        <v>1</v>
      </c>
    </row>
    <row r="62" spans="1:7">
      <c r="A62" s="17">
        <v>0.58333333333333248</v>
      </c>
      <c r="B62" s="16">
        <v>11</v>
      </c>
      <c r="C62" s="16" t="s">
        <v>326</v>
      </c>
      <c r="D62" s="241" t="s">
        <v>327</v>
      </c>
      <c r="E62" s="241" t="s">
        <v>90</v>
      </c>
      <c r="F62" s="273"/>
      <c r="G62" s="306"/>
    </row>
    <row r="63" spans="1:7">
      <c r="A63" s="17">
        <v>0.58819444444444358</v>
      </c>
      <c r="B63" s="16">
        <v>12</v>
      </c>
      <c r="C63" s="16" t="s">
        <v>383</v>
      </c>
      <c r="D63" s="241" t="s">
        <v>384</v>
      </c>
      <c r="E63" s="241" t="s">
        <v>470</v>
      </c>
      <c r="F63" s="252">
        <f>AC39</f>
        <v>0.8</v>
      </c>
      <c r="G63" s="253">
        <f>RANK(F63,$F$41:$F$79,0)</f>
        <v>8</v>
      </c>
    </row>
    <row r="64" spans="1:7">
      <c r="A64" s="17">
        <v>0.58819444444444358</v>
      </c>
      <c r="B64" s="16">
        <v>12</v>
      </c>
      <c r="C64" s="16" t="s">
        <v>333</v>
      </c>
      <c r="D64" s="241" t="s">
        <v>334</v>
      </c>
      <c r="E64" s="241" t="s">
        <v>470</v>
      </c>
      <c r="F64" s="273"/>
      <c r="G64" s="306"/>
    </row>
  </sheetData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rowBreaks count="1" manualBreakCount="1">
    <brk id="34" max="16383" man="1"/>
  </rowBreaks>
  <customProperties>
    <customPr name="_pios_id" r:id="rId2"/>
    <customPr name="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E46C-00E5-4FB9-8CED-E1C6C3206327}">
  <sheetPr codeName="Sheet35">
    <tabColor theme="5" tint="-0.249977111117893"/>
    <pageSetUpPr fitToPage="1"/>
  </sheetPr>
  <dimension ref="A2:AQ51"/>
  <sheetViews>
    <sheetView workbookViewId="0">
      <selection activeCell="D29" activeCellId="1" sqref="A1 D29"/>
    </sheetView>
  </sheetViews>
  <sheetFormatPr defaultColWidth="11" defaultRowHeight="15.75"/>
  <cols>
    <col min="1" max="1" width="11" style="231"/>
    <col min="2" max="2" width="10.625" style="231" customWidth="1"/>
    <col min="3" max="3" width="16.125" style="231" bestFit="1" customWidth="1"/>
    <col min="4" max="4" width="33.125" style="231" bestFit="1" customWidth="1"/>
    <col min="5" max="5" width="16.875" style="231" bestFit="1" customWidth="1"/>
    <col min="6" max="6" width="11.625" style="231" bestFit="1" customWidth="1"/>
    <col min="7" max="7" width="10.125" style="231" bestFit="1" customWidth="1"/>
    <col min="8" max="8" width="12" style="231" bestFit="1" customWidth="1"/>
    <col min="9" max="9" width="9.125" style="231" bestFit="1" customWidth="1"/>
    <col min="10" max="10" width="9.625" style="231" bestFit="1" customWidth="1"/>
    <col min="11" max="11" width="13.125" style="231" customWidth="1"/>
    <col min="12" max="12" width="13.625" style="231" bestFit="1" customWidth="1"/>
    <col min="14" max="14" width="0" style="231" hidden="1" customWidth="1"/>
    <col min="15" max="15" width="19.375" style="231" hidden="1" customWidth="1"/>
    <col min="16" max="16" width="0" style="231" hidden="1" customWidth="1"/>
    <col min="17" max="17" width="3.625" style="231" hidden="1" customWidth="1"/>
    <col min="18" max="19" width="7.625" style="231" hidden="1" customWidth="1"/>
    <col min="20" max="20" width="8.125" style="231" hidden="1" customWidth="1"/>
    <col min="21" max="24" width="7.125" style="231" hidden="1" customWidth="1"/>
    <col min="25" max="30" width="7.625" style="231" hidden="1" customWidth="1"/>
    <col min="31" max="31" width="7.375" style="231" hidden="1" customWidth="1"/>
    <col min="32" max="43" width="7.125" style="231" hidden="1" customWidth="1"/>
    <col min="44" max="60" width="0" style="231" hidden="1" customWidth="1"/>
    <col min="61" max="16384" width="11" style="231"/>
  </cols>
  <sheetData>
    <row r="2" spans="1:43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</row>
    <row r="3" spans="1:43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4"/>
      <c r="O3" s="9" t="s">
        <v>583</v>
      </c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</row>
    <row r="4" spans="1:4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N4" s="234"/>
      <c r="O4" s="234"/>
      <c r="P4" s="234"/>
      <c r="Q4" s="234"/>
      <c r="R4" s="10" t="s">
        <v>271</v>
      </c>
      <c r="S4" s="11"/>
      <c r="T4" s="12" t="s">
        <v>584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0" t="s">
        <v>603</v>
      </c>
      <c r="AF4" s="11"/>
      <c r="AG4" s="12" t="s">
        <v>585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3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N5" s="234"/>
      <c r="O5" s="234"/>
      <c r="P5" s="234"/>
      <c r="Q5" s="234"/>
      <c r="R5" s="238">
        <f>B11</f>
        <v>1</v>
      </c>
      <c r="S5" s="238">
        <f>B13</f>
        <v>2</v>
      </c>
      <c r="T5" s="238">
        <f>B15</f>
        <v>3</v>
      </c>
      <c r="U5" s="238">
        <f>B17</f>
        <v>4</v>
      </c>
      <c r="V5" s="238">
        <f>B19</f>
        <v>5</v>
      </c>
      <c r="W5" s="238">
        <f>B21</f>
        <v>6</v>
      </c>
      <c r="X5" s="238">
        <f>B23</f>
        <v>7</v>
      </c>
      <c r="Y5" s="238">
        <f>B25</f>
        <v>8</v>
      </c>
      <c r="Z5" s="238">
        <f>B27</f>
        <v>0</v>
      </c>
      <c r="AA5" s="238"/>
      <c r="AB5" s="238"/>
      <c r="AC5" s="238"/>
      <c r="AD5" s="238"/>
      <c r="AE5" s="302">
        <f>B12</f>
        <v>1</v>
      </c>
      <c r="AF5" s="238">
        <f>B14</f>
        <v>2</v>
      </c>
      <c r="AG5" s="238">
        <f>B16</f>
        <v>3</v>
      </c>
      <c r="AH5" s="238">
        <f>B18</f>
        <v>4</v>
      </c>
      <c r="AI5" s="238">
        <f>B20</f>
        <v>5</v>
      </c>
      <c r="AJ5" s="238">
        <f>B22</f>
        <v>6</v>
      </c>
      <c r="AK5" s="238">
        <f>B24</f>
        <v>7</v>
      </c>
      <c r="AL5" s="238">
        <f>B26</f>
        <v>8</v>
      </c>
      <c r="AM5" s="238">
        <f>B28</f>
        <v>0</v>
      </c>
      <c r="AN5" s="238"/>
      <c r="AO5" s="238"/>
      <c r="AP5" s="238"/>
      <c r="AQ5" s="238"/>
    </row>
    <row r="6" spans="1:43" ht="60">
      <c r="A6" s="234" t="s">
        <v>3</v>
      </c>
      <c r="B6" s="7" t="s">
        <v>604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N6" s="234"/>
      <c r="O6" s="234"/>
      <c r="P6" s="234"/>
      <c r="Q6" s="234"/>
      <c r="R6" s="239" t="s">
        <v>263</v>
      </c>
      <c r="S6" s="239" t="str">
        <f>C13</f>
        <v>Taylah Smith</v>
      </c>
      <c r="T6" s="239" t="str">
        <f>C15</f>
        <v>Brianna Sheriff</v>
      </c>
      <c r="U6" s="239" t="str">
        <f>C17</f>
        <v>Ruby Douglas</v>
      </c>
      <c r="V6" s="239" t="s">
        <v>605</v>
      </c>
      <c r="W6" s="239" t="str">
        <f>C21</f>
        <v>Amelia Chester</v>
      </c>
      <c r="X6" s="239" t="str">
        <f>C23</f>
        <v>Lateesha Coppin</v>
      </c>
      <c r="Y6" s="239" t="s">
        <v>44</v>
      </c>
      <c r="Z6" s="234">
        <f>C27</f>
        <v>0</v>
      </c>
      <c r="AA6" s="234"/>
      <c r="AB6" s="234"/>
      <c r="AC6" s="234"/>
      <c r="AD6" s="234"/>
      <c r="AE6" s="303" t="s">
        <v>308</v>
      </c>
      <c r="AF6" s="239" t="str">
        <f>C14</f>
        <v>Lily Fitzgerald</v>
      </c>
      <c r="AG6" s="239" t="str">
        <f>C16</f>
        <v>Kady Middlecoat</v>
      </c>
      <c r="AH6" s="239" t="str">
        <f>C18</f>
        <v>Ava Bowles</v>
      </c>
      <c r="AI6" s="239" t="s">
        <v>434</v>
      </c>
      <c r="AJ6" s="239" t="str">
        <f>C22</f>
        <v>Emma Bennett</v>
      </c>
      <c r="AK6" s="239" t="str">
        <f>C24</f>
        <v>Meg Fowler</v>
      </c>
      <c r="AL6" s="239" t="s">
        <v>129</v>
      </c>
      <c r="AM6" s="234">
        <f>C28</f>
        <v>0</v>
      </c>
      <c r="AN6" s="234"/>
      <c r="AO6" s="234"/>
      <c r="AP6" s="234"/>
      <c r="AQ6" s="234"/>
    </row>
    <row r="7" spans="1:43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N7" s="234"/>
      <c r="O7" s="234" t="s">
        <v>161</v>
      </c>
      <c r="P7" s="234" t="s">
        <v>162</v>
      </c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30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</row>
    <row r="8" spans="1:43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N8" s="234"/>
      <c r="O8" s="234">
        <v>1</v>
      </c>
      <c r="P8" s="234"/>
      <c r="Q8" s="234"/>
      <c r="R8" s="240">
        <v>5</v>
      </c>
      <c r="S8" s="240">
        <v>9</v>
      </c>
      <c r="T8" s="240">
        <v>8</v>
      </c>
      <c r="U8" s="240">
        <v>6</v>
      </c>
      <c r="V8" s="240">
        <v>8</v>
      </c>
      <c r="W8" s="240">
        <v>7</v>
      </c>
      <c r="X8" s="240">
        <v>9</v>
      </c>
      <c r="Y8" s="240">
        <v>8</v>
      </c>
      <c r="Z8" s="240"/>
      <c r="AA8" s="240"/>
      <c r="AB8" s="240"/>
      <c r="AC8" s="240"/>
      <c r="AD8" s="240"/>
      <c r="AE8" s="305">
        <v>5</v>
      </c>
      <c r="AF8" s="240">
        <v>7</v>
      </c>
      <c r="AG8" s="240">
        <v>7</v>
      </c>
      <c r="AH8" s="240">
        <v>7</v>
      </c>
      <c r="AI8" s="240">
        <v>8</v>
      </c>
      <c r="AJ8" s="240">
        <v>7</v>
      </c>
      <c r="AK8" s="240">
        <v>8</v>
      </c>
      <c r="AL8" s="240">
        <v>6</v>
      </c>
      <c r="AM8" s="240"/>
      <c r="AN8" s="240"/>
      <c r="AO8" s="240"/>
      <c r="AP8" s="240"/>
      <c r="AQ8" s="240"/>
    </row>
    <row r="9" spans="1:43">
      <c r="A9" s="234"/>
      <c r="B9" s="234"/>
      <c r="C9" s="234"/>
      <c r="D9" s="234"/>
      <c r="E9" s="234"/>
      <c r="F9" s="13" t="s">
        <v>163</v>
      </c>
      <c r="G9" s="13" t="s">
        <v>588</v>
      </c>
      <c r="H9" s="234"/>
      <c r="I9" s="234"/>
      <c r="J9" s="234"/>
      <c r="K9" s="234"/>
      <c r="L9" s="234"/>
      <c r="N9" s="234"/>
      <c r="O9" s="234">
        <v>2</v>
      </c>
      <c r="P9" s="234"/>
      <c r="Q9" s="234"/>
      <c r="R9" s="240">
        <v>6</v>
      </c>
      <c r="S9" s="240">
        <v>7</v>
      </c>
      <c r="T9" s="240">
        <v>7</v>
      </c>
      <c r="U9" s="240">
        <v>8</v>
      </c>
      <c r="V9" s="240">
        <v>6</v>
      </c>
      <c r="W9" s="240">
        <v>7</v>
      </c>
      <c r="X9" s="240">
        <v>8</v>
      </c>
      <c r="Y9" s="240">
        <v>7</v>
      </c>
      <c r="Z9" s="240"/>
      <c r="AA9" s="240"/>
      <c r="AB9" s="240"/>
      <c r="AC9" s="240"/>
      <c r="AD9" s="240"/>
      <c r="AE9" s="305">
        <v>6</v>
      </c>
      <c r="AF9" s="240">
        <v>7</v>
      </c>
      <c r="AG9" s="240">
        <v>7</v>
      </c>
      <c r="AH9" s="240">
        <v>8</v>
      </c>
      <c r="AI9" s="240">
        <v>7</v>
      </c>
      <c r="AJ9" s="240">
        <v>6</v>
      </c>
      <c r="AK9" s="240">
        <v>7</v>
      </c>
      <c r="AL9" s="240">
        <v>6</v>
      </c>
      <c r="AM9" s="240"/>
      <c r="AN9" s="240"/>
      <c r="AO9" s="240"/>
      <c r="AP9" s="240"/>
      <c r="AQ9" s="240"/>
    </row>
    <row r="10" spans="1:43" ht="30">
      <c r="A10" s="22" t="s">
        <v>1</v>
      </c>
      <c r="B10" s="23" t="s">
        <v>589</v>
      </c>
      <c r="C10" s="23" t="s">
        <v>4</v>
      </c>
      <c r="D10" s="23" t="s">
        <v>5</v>
      </c>
      <c r="E10" s="23" t="s">
        <v>590</v>
      </c>
      <c r="F10" s="23" t="s">
        <v>591</v>
      </c>
      <c r="G10" s="23" t="s">
        <v>592</v>
      </c>
      <c r="H10" s="23" t="s">
        <v>360</v>
      </c>
      <c r="I10" s="23" t="s">
        <v>361</v>
      </c>
      <c r="J10" s="23" t="s">
        <v>167</v>
      </c>
      <c r="K10" s="23" t="s">
        <v>593</v>
      </c>
      <c r="L10" s="23" t="s">
        <v>169</v>
      </c>
      <c r="N10" s="234"/>
      <c r="O10" s="234">
        <v>3</v>
      </c>
      <c r="P10" s="234"/>
      <c r="Q10" s="234"/>
      <c r="R10" s="240">
        <v>5</v>
      </c>
      <c r="S10" s="240">
        <v>8</v>
      </c>
      <c r="T10" s="240">
        <v>8</v>
      </c>
      <c r="U10" s="240">
        <v>8</v>
      </c>
      <c r="V10" s="240">
        <v>5</v>
      </c>
      <c r="W10" s="240">
        <v>7</v>
      </c>
      <c r="X10" s="240">
        <v>9</v>
      </c>
      <c r="Y10" s="240">
        <v>7</v>
      </c>
      <c r="Z10" s="240"/>
      <c r="AA10" s="240"/>
      <c r="AB10" s="240"/>
      <c r="AC10" s="240"/>
      <c r="AD10" s="240"/>
      <c r="AE10" s="305">
        <v>5</v>
      </c>
      <c r="AF10" s="240">
        <v>6</v>
      </c>
      <c r="AG10" s="240">
        <v>8</v>
      </c>
      <c r="AH10" s="240">
        <v>6</v>
      </c>
      <c r="AI10" s="240">
        <v>7</v>
      </c>
      <c r="AJ10" s="240">
        <v>6</v>
      </c>
      <c r="AK10" s="240">
        <v>7</v>
      </c>
      <c r="AL10" s="240">
        <v>5</v>
      </c>
      <c r="AM10" s="240"/>
      <c r="AN10" s="240"/>
      <c r="AO10" s="240"/>
      <c r="AP10" s="240"/>
      <c r="AQ10" s="240"/>
    </row>
    <row r="11" spans="1:43">
      <c r="A11" s="3">
        <v>0.59999999999999909</v>
      </c>
      <c r="B11" s="2">
        <v>1</v>
      </c>
      <c r="C11" s="16" t="s">
        <v>263</v>
      </c>
      <c r="D11" s="241" t="s">
        <v>309</v>
      </c>
      <c r="E11" s="241" t="s">
        <v>473</v>
      </c>
      <c r="F11" s="252">
        <f>R26</f>
        <v>0.58235294117647063</v>
      </c>
      <c r="G11" s="253"/>
      <c r="H11" s="252">
        <f>AVERAGE(F11,G12)</f>
        <v>0.58823529411764708</v>
      </c>
      <c r="I11" s="253">
        <f>IF(J11&gt;L11,J11,L11)</f>
        <v>8</v>
      </c>
      <c r="J11" s="253">
        <f>RANK(H11,$H$11:$H$28,0)</f>
        <v>8</v>
      </c>
      <c r="K11" s="270">
        <f>R22+AE22</f>
        <v>110</v>
      </c>
      <c r="L11" s="267"/>
      <c r="N11" s="234"/>
      <c r="O11" s="234">
        <v>4</v>
      </c>
      <c r="P11" s="234"/>
      <c r="Q11" s="234"/>
      <c r="R11" s="240">
        <v>6</v>
      </c>
      <c r="S11" s="240">
        <v>8</v>
      </c>
      <c r="T11" s="240">
        <v>6</v>
      </c>
      <c r="U11" s="240">
        <v>9</v>
      </c>
      <c r="V11" s="240">
        <v>6</v>
      </c>
      <c r="W11" s="240">
        <v>6</v>
      </c>
      <c r="X11" s="240">
        <v>9</v>
      </c>
      <c r="Y11" s="240">
        <v>8</v>
      </c>
      <c r="Z11" s="240"/>
      <c r="AA11" s="240"/>
      <c r="AB11" s="240"/>
      <c r="AC11" s="240"/>
      <c r="AD11" s="240"/>
      <c r="AE11" s="305">
        <v>7</v>
      </c>
      <c r="AF11" s="240">
        <v>6</v>
      </c>
      <c r="AG11" s="240">
        <v>6</v>
      </c>
      <c r="AH11" s="240">
        <v>6</v>
      </c>
      <c r="AI11" s="240">
        <v>7</v>
      </c>
      <c r="AJ11" s="240">
        <v>7</v>
      </c>
      <c r="AK11" s="240">
        <v>7</v>
      </c>
      <c r="AL11" s="240">
        <v>7</v>
      </c>
      <c r="AM11" s="240"/>
      <c r="AN11" s="240"/>
      <c r="AO11" s="240"/>
      <c r="AP11" s="240"/>
      <c r="AQ11" s="240"/>
    </row>
    <row r="12" spans="1:43">
      <c r="A12" s="3">
        <v>0.59999999999999909</v>
      </c>
      <c r="B12" s="2">
        <v>1</v>
      </c>
      <c r="C12" s="16" t="s">
        <v>308</v>
      </c>
      <c r="D12" s="241" t="s">
        <v>264</v>
      </c>
      <c r="E12" s="241" t="s">
        <v>473</v>
      </c>
      <c r="F12" s="273"/>
      <c r="G12" s="306">
        <f>AE26</f>
        <v>0.59411764705882353</v>
      </c>
      <c r="H12" s="273"/>
      <c r="I12" s="273"/>
      <c r="J12" s="273"/>
      <c r="K12" s="273"/>
      <c r="L12" s="275"/>
      <c r="N12" s="234"/>
      <c r="O12" s="234">
        <v>5</v>
      </c>
      <c r="P12" s="234"/>
      <c r="Q12" s="234"/>
      <c r="R12" s="240">
        <v>6</v>
      </c>
      <c r="S12" s="240">
        <v>7</v>
      </c>
      <c r="T12" s="240">
        <v>6</v>
      </c>
      <c r="U12" s="240">
        <v>8</v>
      </c>
      <c r="V12" s="240">
        <v>7</v>
      </c>
      <c r="W12" s="240">
        <v>6</v>
      </c>
      <c r="X12" s="240">
        <v>8</v>
      </c>
      <c r="Y12" s="240">
        <v>9</v>
      </c>
      <c r="Z12" s="240"/>
      <c r="AA12" s="240"/>
      <c r="AB12" s="240"/>
      <c r="AC12" s="240"/>
      <c r="AD12" s="240"/>
      <c r="AE12" s="305">
        <v>7</v>
      </c>
      <c r="AF12" s="240">
        <v>7</v>
      </c>
      <c r="AG12" s="240">
        <v>6</v>
      </c>
      <c r="AH12" s="240">
        <v>5</v>
      </c>
      <c r="AI12" s="240">
        <v>7</v>
      </c>
      <c r="AJ12" s="240">
        <v>7</v>
      </c>
      <c r="AK12" s="240">
        <v>7</v>
      </c>
      <c r="AL12" s="240">
        <v>7</v>
      </c>
      <c r="AM12" s="240"/>
      <c r="AN12" s="240"/>
      <c r="AO12" s="240"/>
      <c r="AP12" s="240"/>
      <c r="AQ12" s="240"/>
    </row>
    <row r="13" spans="1:43">
      <c r="A13" s="3">
        <v>0.60486111111111018</v>
      </c>
      <c r="B13" s="2">
        <v>2</v>
      </c>
      <c r="C13" s="16" t="s">
        <v>479</v>
      </c>
      <c r="D13" s="241" t="s">
        <v>477</v>
      </c>
      <c r="E13" s="241" t="s">
        <v>64</v>
      </c>
      <c r="F13" s="252">
        <f>S26</f>
        <v>0.72941176470588232</v>
      </c>
      <c r="G13" s="253"/>
      <c r="H13" s="252">
        <f>AVERAGE(F13,G14)</f>
        <v>0.67352941176470593</v>
      </c>
      <c r="I13" s="253">
        <f>IF(J13&gt;L13,J13,L13)</f>
        <v>4</v>
      </c>
      <c r="J13" s="253">
        <f>RANK(H13,$H$11:$H$28,0)</f>
        <v>4</v>
      </c>
      <c r="K13" s="270">
        <f>S22+AF22</f>
        <v>119</v>
      </c>
      <c r="L13" s="267"/>
      <c r="N13" s="234"/>
      <c r="O13" s="234">
        <v>6</v>
      </c>
      <c r="P13" s="234"/>
      <c r="Q13" s="234"/>
      <c r="R13" s="240">
        <v>5</v>
      </c>
      <c r="S13" s="240">
        <v>7</v>
      </c>
      <c r="T13" s="240">
        <v>4</v>
      </c>
      <c r="U13" s="240">
        <v>6</v>
      </c>
      <c r="V13" s="240">
        <v>7</v>
      </c>
      <c r="W13" s="240">
        <v>6</v>
      </c>
      <c r="X13" s="240">
        <v>8</v>
      </c>
      <c r="Y13" s="240">
        <v>9</v>
      </c>
      <c r="Z13" s="240"/>
      <c r="AA13" s="240"/>
      <c r="AB13" s="240"/>
      <c r="AC13" s="240"/>
      <c r="AD13" s="240"/>
      <c r="AE13" s="305">
        <v>7</v>
      </c>
      <c r="AF13" s="240">
        <v>5</v>
      </c>
      <c r="AG13" s="240">
        <v>5</v>
      </c>
      <c r="AH13" s="240">
        <v>7</v>
      </c>
      <c r="AI13" s="240">
        <v>7</v>
      </c>
      <c r="AJ13" s="240">
        <v>7</v>
      </c>
      <c r="AK13" s="240">
        <v>5</v>
      </c>
      <c r="AL13" s="240">
        <v>4</v>
      </c>
      <c r="AM13" s="240"/>
      <c r="AN13" s="240"/>
      <c r="AO13" s="240"/>
      <c r="AP13" s="240"/>
      <c r="AQ13" s="240"/>
    </row>
    <row r="14" spans="1:43">
      <c r="A14" s="3">
        <v>0.60486111111111018</v>
      </c>
      <c r="B14" s="2">
        <v>2</v>
      </c>
      <c r="C14" s="16" t="s">
        <v>476</v>
      </c>
      <c r="D14" s="241" t="s">
        <v>480</v>
      </c>
      <c r="E14" s="241" t="s">
        <v>64</v>
      </c>
      <c r="F14" s="273"/>
      <c r="G14" s="306">
        <f>AF26</f>
        <v>0.61764705882352944</v>
      </c>
      <c r="H14" s="273"/>
      <c r="I14" s="273"/>
      <c r="J14" s="273"/>
      <c r="K14" s="273"/>
      <c r="L14" s="275"/>
      <c r="N14" s="234"/>
      <c r="O14" s="234">
        <v>7</v>
      </c>
      <c r="P14" s="234"/>
      <c r="Q14" s="234"/>
      <c r="R14" s="240">
        <v>4</v>
      </c>
      <c r="S14" s="240">
        <v>7</v>
      </c>
      <c r="T14" s="240">
        <v>5</v>
      </c>
      <c r="U14" s="240">
        <v>9</v>
      </c>
      <c r="V14" s="240">
        <v>8</v>
      </c>
      <c r="W14" s="240">
        <v>6</v>
      </c>
      <c r="X14" s="240">
        <v>9</v>
      </c>
      <c r="Y14" s="240">
        <v>8</v>
      </c>
      <c r="Z14" s="240"/>
      <c r="AA14" s="240"/>
      <c r="AB14" s="240"/>
      <c r="AC14" s="240"/>
      <c r="AD14" s="240"/>
      <c r="AE14" s="305">
        <v>5</v>
      </c>
      <c r="AF14" s="240">
        <v>5</v>
      </c>
      <c r="AG14" s="240">
        <v>7</v>
      </c>
      <c r="AH14" s="240">
        <v>6</v>
      </c>
      <c r="AI14" s="240">
        <v>7</v>
      </c>
      <c r="AJ14" s="240">
        <v>6</v>
      </c>
      <c r="AK14" s="240">
        <v>7</v>
      </c>
      <c r="AL14" s="240">
        <v>5</v>
      </c>
      <c r="AM14" s="240"/>
      <c r="AN14" s="240"/>
      <c r="AO14" s="240"/>
      <c r="AP14" s="240"/>
      <c r="AQ14" s="240"/>
    </row>
    <row r="15" spans="1:43">
      <c r="A15" s="3">
        <v>0.60972222222222128</v>
      </c>
      <c r="B15" s="2">
        <v>3</v>
      </c>
      <c r="C15" s="16" t="s">
        <v>236</v>
      </c>
      <c r="D15" s="241" t="s">
        <v>237</v>
      </c>
      <c r="E15" s="241" t="s">
        <v>238</v>
      </c>
      <c r="F15" s="252">
        <f>T26</f>
        <v>0.6705882352941176</v>
      </c>
      <c r="G15" s="253"/>
      <c r="H15" s="252">
        <f>AVERAGE(F15,G16)</f>
        <v>0.64705882352941169</v>
      </c>
      <c r="I15" s="253">
        <f>IF(J15&gt;L15,J15,L15)</f>
        <v>6</v>
      </c>
      <c r="J15" s="253">
        <f>RANK(H15,$H$11:$H$28,0)</f>
        <v>6</v>
      </c>
      <c r="K15" s="270">
        <f>T22+AG22</f>
        <v>119</v>
      </c>
      <c r="L15" s="267"/>
      <c r="N15" s="234"/>
      <c r="O15" s="234">
        <v>8</v>
      </c>
      <c r="P15" s="234"/>
      <c r="Q15" s="234"/>
      <c r="R15" s="240">
        <v>6</v>
      </c>
      <c r="S15" s="240">
        <v>6</v>
      </c>
      <c r="T15" s="240">
        <v>5</v>
      </c>
      <c r="U15" s="240">
        <v>8</v>
      </c>
      <c r="V15" s="240">
        <v>6</v>
      </c>
      <c r="W15" s="240">
        <v>6</v>
      </c>
      <c r="X15" s="240">
        <v>9</v>
      </c>
      <c r="Y15" s="240">
        <v>7</v>
      </c>
      <c r="Z15" s="240"/>
      <c r="AA15" s="240"/>
      <c r="AB15" s="240"/>
      <c r="AC15" s="240"/>
      <c r="AD15" s="240"/>
      <c r="AE15" s="305">
        <v>5</v>
      </c>
      <c r="AF15" s="240">
        <v>8</v>
      </c>
      <c r="AG15" s="240">
        <v>6</v>
      </c>
      <c r="AH15" s="240">
        <v>7</v>
      </c>
      <c r="AI15" s="240">
        <v>6</v>
      </c>
      <c r="AJ15" s="240">
        <v>6</v>
      </c>
      <c r="AK15" s="240">
        <v>8</v>
      </c>
      <c r="AL15" s="240">
        <v>5</v>
      </c>
      <c r="AM15" s="240"/>
      <c r="AN15" s="240"/>
      <c r="AO15" s="240"/>
      <c r="AP15" s="240"/>
      <c r="AQ15" s="240"/>
    </row>
    <row r="16" spans="1:43">
      <c r="A16" s="3">
        <v>0.60972222222222128</v>
      </c>
      <c r="B16" s="2">
        <v>3</v>
      </c>
      <c r="C16" s="16" t="s">
        <v>482</v>
      </c>
      <c r="D16" s="241" t="s">
        <v>483</v>
      </c>
      <c r="E16" s="241" t="s">
        <v>238</v>
      </c>
      <c r="F16" s="273"/>
      <c r="G16" s="306">
        <f>AG26</f>
        <v>0.62352941176470589</v>
      </c>
      <c r="H16" s="273"/>
      <c r="I16" s="273"/>
      <c r="J16" s="273"/>
      <c r="K16" s="273"/>
      <c r="L16" s="275"/>
      <c r="N16" s="234"/>
      <c r="O16" s="234" t="s">
        <v>174</v>
      </c>
      <c r="P16" s="234">
        <v>80</v>
      </c>
      <c r="Q16" s="234"/>
      <c r="R16" s="250">
        <f>SUM(R8:R15)</f>
        <v>43</v>
      </c>
      <c r="S16" s="250">
        <f t="shared" ref="S16:AQ16" si="0">SUM(S8:S15)</f>
        <v>59</v>
      </c>
      <c r="T16" s="250">
        <f t="shared" si="0"/>
        <v>49</v>
      </c>
      <c r="U16" s="250">
        <f t="shared" si="0"/>
        <v>62</v>
      </c>
      <c r="V16" s="250">
        <f t="shared" si="0"/>
        <v>53</v>
      </c>
      <c r="W16" s="250">
        <f t="shared" si="0"/>
        <v>51</v>
      </c>
      <c r="X16" s="250">
        <f t="shared" si="0"/>
        <v>69</v>
      </c>
      <c r="Y16" s="250">
        <f t="shared" si="0"/>
        <v>63</v>
      </c>
      <c r="Z16" s="250">
        <f t="shared" si="0"/>
        <v>0</v>
      </c>
      <c r="AA16" s="250">
        <f t="shared" si="0"/>
        <v>0</v>
      </c>
      <c r="AB16" s="250">
        <f t="shared" si="0"/>
        <v>0</v>
      </c>
      <c r="AC16" s="250">
        <f t="shared" si="0"/>
        <v>0</v>
      </c>
      <c r="AD16" s="250">
        <f t="shared" si="0"/>
        <v>0</v>
      </c>
      <c r="AE16" s="250">
        <f t="shared" si="0"/>
        <v>47</v>
      </c>
      <c r="AF16" s="250">
        <f t="shared" si="0"/>
        <v>51</v>
      </c>
      <c r="AG16" s="250">
        <f t="shared" si="0"/>
        <v>52</v>
      </c>
      <c r="AH16" s="250">
        <f t="shared" si="0"/>
        <v>52</v>
      </c>
      <c r="AI16" s="250">
        <f t="shared" si="0"/>
        <v>56</v>
      </c>
      <c r="AJ16" s="250">
        <f t="shared" si="0"/>
        <v>52</v>
      </c>
      <c r="AK16" s="250">
        <f t="shared" si="0"/>
        <v>56</v>
      </c>
      <c r="AL16" s="250">
        <f t="shared" si="0"/>
        <v>45</v>
      </c>
      <c r="AM16" s="250">
        <f t="shared" si="0"/>
        <v>0</v>
      </c>
      <c r="AN16" s="250">
        <f t="shared" si="0"/>
        <v>0</v>
      </c>
      <c r="AO16" s="250">
        <f t="shared" si="0"/>
        <v>0</v>
      </c>
      <c r="AP16" s="250">
        <f t="shared" si="0"/>
        <v>0</v>
      </c>
      <c r="AQ16" s="250">
        <f t="shared" si="0"/>
        <v>0</v>
      </c>
    </row>
    <row r="17" spans="1:43">
      <c r="A17" s="3">
        <v>0.61458333333333237</v>
      </c>
      <c r="B17" s="2">
        <v>4</v>
      </c>
      <c r="C17" s="16" t="s">
        <v>220</v>
      </c>
      <c r="D17" s="241" t="s">
        <v>221</v>
      </c>
      <c r="E17" s="241" t="s">
        <v>222</v>
      </c>
      <c r="F17" s="252">
        <f>U26</f>
        <v>0.8</v>
      </c>
      <c r="G17" s="253"/>
      <c r="H17" s="252">
        <f>AVERAGE(F17,G18)</f>
        <v>0.73235294117647065</v>
      </c>
      <c r="I17" s="253">
        <f>IF(J17&gt;L17,J17,L17)</f>
        <v>2</v>
      </c>
      <c r="J17" s="253">
        <f>RANK(H17,$H$11:$H$28,0)</f>
        <v>2</v>
      </c>
      <c r="K17" s="270">
        <f>U22+AH22</f>
        <v>135</v>
      </c>
      <c r="L17" s="267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30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</row>
    <row r="18" spans="1:43">
      <c r="A18" s="3">
        <v>0.61458333333333237</v>
      </c>
      <c r="B18" s="2">
        <v>4</v>
      </c>
      <c r="C18" s="16" t="s">
        <v>234</v>
      </c>
      <c r="D18" s="241" t="s">
        <v>235</v>
      </c>
      <c r="E18" s="241" t="s">
        <v>55</v>
      </c>
      <c r="F18" s="273"/>
      <c r="G18" s="306">
        <f>AH26</f>
        <v>0.66470588235294115</v>
      </c>
      <c r="H18" s="273"/>
      <c r="I18" s="273"/>
      <c r="J18" s="273"/>
      <c r="K18" s="273"/>
      <c r="L18" s="275"/>
      <c r="N18" s="234"/>
      <c r="O18" s="234" t="s">
        <v>595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30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</row>
    <row r="19" spans="1:43">
      <c r="A19" s="3">
        <v>0.61944444444444346</v>
      </c>
      <c r="B19" s="2">
        <v>5</v>
      </c>
      <c r="C19" s="16" t="s">
        <v>294</v>
      </c>
      <c r="D19" s="241" t="s">
        <v>435</v>
      </c>
      <c r="E19" s="241" t="s">
        <v>485</v>
      </c>
      <c r="F19" s="252">
        <f>V26</f>
        <v>0.73529411764705888</v>
      </c>
      <c r="G19" s="253"/>
      <c r="H19" s="252">
        <f>AVERAGE(F19,G20)</f>
        <v>0.71764705882352942</v>
      </c>
      <c r="I19" s="253">
        <f>IF(J19&gt;L19,J19,L19)</f>
        <v>3</v>
      </c>
      <c r="J19" s="253">
        <f>RANK(H19,$H$11:$H$28,0)</f>
        <v>3</v>
      </c>
      <c r="K19" s="270">
        <f>V22+AI22</f>
        <v>135</v>
      </c>
      <c r="L19" s="267"/>
      <c r="N19" s="234"/>
      <c r="O19" s="234">
        <v>9</v>
      </c>
      <c r="P19" s="234">
        <v>2</v>
      </c>
      <c r="Q19" s="234"/>
      <c r="R19" s="240">
        <v>7</v>
      </c>
      <c r="S19" s="240">
        <v>7</v>
      </c>
      <c r="T19" s="240">
        <v>7</v>
      </c>
      <c r="U19" s="240">
        <v>9</v>
      </c>
      <c r="V19" s="240">
        <v>8</v>
      </c>
      <c r="W19" s="240">
        <v>7</v>
      </c>
      <c r="X19" s="240">
        <v>9</v>
      </c>
      <c r="Y19" s="240">
        <v>8</v>
      </c>
      <c r="Z19" s="240"/>
      <c r="AA19" s="240"/>
      <c r="AB19" s="240"/>
      <c r="AC19" s="240"/>
      <c r="AD19" s="240"/>
      <c r="AE19" s="305">
        <v>6</v>
      </c>
      <c r="AF19" s="240">
        <v>6</v>
      </c>
      <c r="AG19" s="240">
        <v>6</v>
      </c>
      <c r="AH19" s="240">
        <v>7</v>
      </c>
      <c r="AI19" s="240">
        <v>7</v>
      </c>
      <c r="AJ19" s="240">
        <v>6</v>
      </c>
      <c r="AK19" s="240">
        <v>8</v>
      </c>
      <c r="AL19" s="240">
        <v>6</v>
      </c>
      <c r="AM19" s="240"/>
      <c r="AN19" s="240"/>
      <c r="AO19" s="240"/>
      <c r="AP19" s="240"/>
      <c r="AQ19" s="240"/>
    </row>
    <row r="20" spans="1:43">
      <c r="A20" s="3">
        <v>0.61944444444444346</v>
      </c>
      <c r="B20" s="2">
        <v>5</v>
      </c>
      <c r="C20" s="16" t="s">
        <v>434</v>
      </c>
      <c r="D20" s="241" t="s">
        <v>295</v>
      </c>
      <c r="E20" s="241" t="s">
        <v>485</v>
      </c>
      <c r="F20" s="273"/>
      <c r="G20" s="306">
        <f>AI26</f>
        <v>0.7</v>
      </c>
      <c r="H20" s="273"/>
      <c r="I20" s="273"/>
      <c r="J20" s="273"/>
      <c r="K20" s="273"/>
      <c r="L20" s="275"/>
      <c r="N20" s="234"/>
      <c r="O20" s="234">
        <v>10</v>
      </c>
      <c r="P20" s="234">
        <v>2</v>
      </c>
      <c r="Q20" s="234"/>
      <c r="R20" s="240">
        <v>6</v>
      </c>
      <c r="S20" s="240">
        <v>8</v>
      </c>
      <c r="T20" s="240">
        <v>8</v>
      </c>
      <c r="U20" s="240">
        <v>8</v>
      </c>
      <c r="V20" s="240">
        <v>8</v>
      </c>
      <c r="W20" s="240">
        <v>7</v>
      </c>
      <c r="X20" s="240">
        <v>9</v>
      </c>
      <c r="Y20" s="240">
        <v>8</v>
      </c>
      <c r="Z20" s="240"/>
      <c r="AA20" s="240"/>
      <c r="AB20" s="240"/>
      <c r="AC20" s="240"/>
      <c r="AD20" s="240"/>
      <c r="AE20" s="305">
        <v>6</v>
      </c>
      <c r="AF20" s="240">
        <v>6</v>
      </c>
      <c r="AG20" s="240">
        <v>6</v>
      </c>
      <c r="AH20" s="240">
        <v>6</v>
      </c>
      <c r="AI20" s="240">
        <v>7</v>
      </c>
      <c r="AJ20" s="240">
        <v>7</v>
      </c>
      <c r="AK20" s="240">
        <v>8</v>
      </c>
      <c r="AL20" s="240">
        <v>6</v>
      </c>
      <c r="AM20" s="240"/>
      <c r="AN20" s="240"/>
      <c r="AO20" s="240"/>
      <c r="AP20" s="240"/>
      <c r="AQ20" s="240"/>
    </row>
    <row r="21" spans="1:43">
      <c r="A21" s="3">
        <v>0.62430555555555456</v>
      </c>
      <c r="B21" s="2">
        <v>6</v>
      </c>
      <c r="C21" s="16" t="s">
        <v>265</v>
      </c>
      <c r="D21" s="241" t="s">
        <v>266</v>
      </c>
      <c r="E21" s="241" t="s">
        <v>490</v>
      </c>
      <c r="F21" s="252">
        <f>W26</f>
        <v>0.64117647058823535</v>
      </c>
      <c r="G21" s="253"/>
      <c r="H21" s="252">
        <f>AVERAGE(F21,G22)</f>
        <v>0.63823529411764701</v>
      </c>
      <c r="I21" s="253">
        <f>IF(J21&gt;L21,J21,L21)</f>
        <v>7</v>
      </c>
      <c r="J21" s="253">
        <f>RANK(H21,$H$11:$H$28,0)</f>
        <v>7</v>
      </c>
      <c r="K21" s="270">
        <f>W22+AJ22</f>
        <v>114</v>
      </c>
      <c r="L21" s="267"/>
      <c r="N21" s="234"/>
      <c r="O21" s="234">
        <v>11</v>
      </c>
      <c r="P21" s="234">
        <v>5</v>
      </c>
      <c r="Q21" s="234"/>
      <c r="R21" s="246">
        <v>6</v>
      </c>
      <c r="S21" s="246">
        <v>7</v>
      </c>
      <c r="T21" s="246">
        <v>7</v>
      </c>
      <c r="U21" s="246">
        <v>8</v>
      </c>
      <c r="V21" s="246">
        <v>8</v>
      </c>
      <c r="W21" s="246">
        <v>6</v>
      </c>
      <c r="X21" s="246">
        <v>9</v>
      </c>
      <c r="Y21" s="246">
        <v>8</v>
      </c>
      <c r="Z21" s="246"/>
      <c r="AA21" s="246"/>
      <c r="AB21" s="246"/>
      <c r="AC21" s="246"/>
      <c r="AD21" s="246"/>
      <c r="AE21" s="308">
        <v>6</v>
      </c>
      <c r="AF21" s="246">
        <v>6</v>
      </c>
      <c r="AG21" s="246">
        <v>6</v>
      </c>
      <c r="AH21" s="246">
        <v>7</v>
      </c>
      <c r="AI21" s="246">
        <v>7</v>
      </c>
      <c r="AJ21" s="246">
        <v>6</v>
      </c>
      <c r="AK21" s="246">
        <v>7</v>
      </c>
      <c r="AL21" s="246">
        <v>5</v>
      </c>
      <c r="AM21" s="246"/>
      <c r="AN21" s="246"/>
      <c r="AO21" s="246"/>
      <c r="AP21" s="246"/>
      <c r="AQ21" s="246"/>
    </row>
    <row r="22" spans="1:43">
      <c r="A22" s="3">
        <v>0.62430555555555456</v>
      </c>
      <c r="B22" s="2">
        <v>6</v>
      </c>
      <c r="C22" s="16" t="s">
        <v>492</v>
      </c>
      <c r="D22" s="241" t="s">
        <v>493</v>
      </c>
      <c r="E22" s="241" t="s">
        <v>490</v>
      </c>
      <c r="F22" s="273"/>
      <c r="G22" s="306">
        <f>AJ26</f>
        <v>0.63529411764705879</v>
      </c>
      <c r="H22" s="273"/>
      <c r="I22" s="273"/>
      <c r="J22" s="273"/>
      <c r="K22" s="273"/>
      <c r="L22" s="275"/>
      <c r="N22" s="234"/>
      <c r="O22" s="234" t="s">
        <v>593</v>
      </c>
      <c r="P22" s="234">
        <v>90</v>
      </c>
      <c r="Q22" s="234"/>
      <c r="R22" s="250">
        <f>(SUM(R19:R20)*2)+(R21*5)</f>
        <v>56</v>
      </c>
      <c r="S22" s="250">
        <f t="shared" ref="S22:AQ22" si="1">(SUM(S19:S20)*2)+(S21*5)</f>
        <v>65</v>
      </c>
      <c r="T22" s="250">
        <f t="shared" si="1"/>
        <v>65</v>
      </c>
      <c r="U22" s="250">
        <f t="shared" si="1"/>
        <v>74</v>
      </c>
      <c r="V22" s="250">
        <f t="shared" si="1"/>
        <v>72</v>
      </c>
      <c r="W22" s="250">
        <f t="shared" si="1"/>
        <v>58</v>
      </c>
      <c r="X22" s="250">
        <f t="shared" si="1"/>
        <v>81</v>
      </c>
      <c r="Y22" s="250">
        <f t="shared" si="1"/>
        <v>72</v>
      </c>
      <c r="Z22" s="250">
        <f t="shared" si="1"/>
        <v>0</v>
      </c>
      <c r="AA22" s="250">
        <f t="shared" si="1"/>
        <v>0</v>
      </c>
      <c r="AB22" s="250">
        <f t="shared" si="1"/>
        <v>0</v>
      </c>
      <c r="AC22" s="250">
        <f t="shared" si="1"/>
        <v>0</v>
      </c>
      <c r="AD22" s="250">
        <f t="shared" si="1"/>
        <v>0</v>
      </c>
      <c r="AE22" s="250">
        <f t="shared" si="1"/>
        <v>54</v>
      </c>
      <c r="AF22" s="250">
        <f t="shared" si="1"/>
        <v>54</v>
      </c>
      <c r="AG22" s="250">
        <f t="shared" si="1"/>
        <v>54</v>
      </c>
      <c r="AH22" s="250">
        <f t="shared" si="1"/>
        <v>61</v>
      </c>
      <c r="AI22" s="250">
        <f t="shared" si="1"/>
        <v>63</v>
      </c>
      <c r="AJ22" s="250">
        <f t="shared" si="1"/>
        <v>56</v>
      </c>
      <c r="AK22" s="250">
        <f t="shared" si="1"/>
        <v>67</v>
      </c>
      <c r="AL22" s="250">
        <f t="shared" si="1"/>
        <v>49</v>
      </c>
      <c r="AM22" s="250">
        <f t="shared" si="1"/>
        <v>0</v>
      </c>
      <c r="AN22" s="250">
        <f t="shared" si="1"/>
        <v>0</v>
      </c>
      <c r="AO22" s="250">
        <f t="shared" si="1"/>
        <v>0</v>
      </c>
      <c r="AP22" s="250">
        <f t="shared" si="1"/>
        <v>0</v>
      </c>
      <c r="AQ22" s="250">
        <f t="shared" si="1"/>
        <v>0</v>
      </c>
    </row>
    <row r="23" spans="1:43">
      <c r="A23" s="3">
        <v>0.62916666666666565</v>
      </c>
      <c r="B23" s="2">
        <v>7</v>
      </c>
      <c r="C23" s="16" t="s">
        <v>494</v>
      </c>
      <c r="D23" s="241" t="s">
        <v>495</v>
      </c>
      <c r="E23" s="241" t="s">
        <v>496</v>
      </c>
      <c r="F23" s="252">
        <f>X26</f>
        <v>0.88235294117647056</v>
      </c>
      <c r="G23" s="253"/>
      <c r="H23" s="252">
        <f>AVERAGE(F23,G24)</f>
        <v>0.80294117647058827</v>
      </c>
      <c r="I23" s="253">
        <f>IF(J23&gt;L23,J23,L23)</f>
        <v>1</v>
      </c>
      <c r="J23" s="253">
        <f>RANK(H23,$H$11:$H$28,0)</f>
        <v>1</v>
      </c>
      <c r="K23" s="270">
        <f>X22+AK22</f>
        <v>148</v>
      </c>
      <c r="L23" s="267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30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</row>
    <row r="24" spans="1:43">
      <c r="A24" s="3">
        <v>0.62916666666666565</v>
      </c>
      <c r="B24" s="2">
        <v>7</v>
      </c>
      <c r="C24" s="16" t="s">
        <v>341</v>
      </c>
      <c r="D24" s="241" t="s">
        <v>497</v>
      </c>
      <c r="E24" s="241" t="s">
        <v>496</v>
      </c>
      <c r="F24" s="273"/>
      <c r="G24" s="306">
        <f>AK26</f>
        <v>0.72352941176470587</v>
      </c>
      <c r="H24" s="273"/>
      <c r="I24" s="273"/>
      <c r="J24" s="273"/>
      <c r="K24" s="273"/>
      <c r="L24" s="275"/>
      <c r="N24" s="234"/>
      <c r="O24" s="234" t="s">
        <v>191</v>
      </c>
      <c r="P24" s="234">
        <v>170</v>
      </c>
      <c r="Q24" s="234"/>
      <c r="R24" s="250">
        <f t="shared" ref="R24:AQ24" si="2">R16+R22</f>
        <v>99</v>
      </c>
      <c r="S24" s="250">
        <f t="shared" si="2"/>
        <v>124</v>
      </c>
      <c r="T24" s="250">
        <f t="shared" si="2"/>
        <v>114</v>
      </c>
      <c r="U24" s="250">
        <f t="shared" si="2"/>
        <v>136</v>
      </c>
      <c r="V24" s="250">
        <f t="shared" si="2"/>
        <v>125</v>
      </c>
      <c r="W24" s="250">
        <f t="shared" si="2"/>
        <v>109</v>
      </c>
      <c r="X24" s="250">
        <f t="shared" si="2"/>
        <v>150</v>
      </c>
      <c r="Y24" s="250">
        <f t="shared" si="2"/>
        <v>135</v>
      </c>
      <c r="Z24" s="250">
        <f t="shared" si="2"/>
        <v>0</v>
      </c>
      <c r="AA24" s="250">
        <f t="shared" si="2"/>
        <v>0</v>
      </c>
      <c r="AB24" s="250">
        <f t="shared" si="2"/>
        <v>0</v>
      </c>
      <c r="AC24" s="250">
        <f t="shared" si="2"/>
        <v>0</v>
      </c>
      <c r="AD24" s="250">
        <f t="shared" si="2"/>
        <v>0</v>
      </c>
      <c r="AE24" s="307">
        <f t="shared" si="2"/>
        <v>101</v>
      </c>
      <c r="AF24" s="250">
        <f t="shared" si="2"/>
        <v>105</v>
      </c>
      <c r="AG24" s="250">
        <f t="shared" si="2"/>
        <v>106</v>
      </c>
      <c r="AH24" s="250">
        <f t="shared" si="2"/>
        <v>113</v>
      </c>
      <c r="AI24" s="250">
        <f t="shared" si="2"/>
        <v>119</v>
      </c>
      <c r="AJ24" s="250">
        <f t="shared" si="2"/>
        <v>108</v>
      </c>
      <c r="AK24" s="250">
        <f t="shared" si="2"/>
        <v>123</v>
      </c>
      <c r="AL24" s="250">
        <f t="shared" si="2"/>
        <v>94</v>
      </c>
      <c r="AM24" s="250">
        <f t="shared" si="2"/>
        <v>0</v>
      </c>
      <c r="AN24" s="250">
        <f t="shared" si="2"/>
        <v>0</v>
      </c>
      <c r="AO24" s="250">
        <f t="shared" si="2"/>
        <v>0</v>
      </c>
      <c r="AP24" s="250">
        <f t="shared" si="2"/>
        <v>0</v>
      </c>
      <c r="AQ24" s="250">
        <f t="shared" si="2"/>
        <v>0</v>
      </c>
    </row>
    <row r="25" spans="1:43">
      <c r="A25" s="3">
        <v>0.63402777777777675</v>
      </c>
      <c r="B25" s="2">
        <v>8</v>
      </c>
      <c r="C25" s="16" t="s">
        <v>44</v>
      </c>
      <c r="D25" s="241" t="s">
        <v>130</v>
      </c>
      <c r="E25" s="241" t="s">
        <v>46</v>
      </c>
      <c r="F25" s="252">
        <f>Y26</f>
        <v>0.79411764705882348</v>
      </c>
      <c r="G25" s="253"/>
      <c r="H25" s="252">
        <f>AVERAGE(F25,G26)</f>
        <v>0.67352941176470593</v>
      </c>
      <c r="I25" s="253">
        <f>IF(J25&gt;L25,J25,L25)</f>
        <v>4</v>
      </c>
      <c r="J25" s="253">
        <f>RANK(H25,$H$11:$H$28,0)</f>
        <v>4</v>
      </c>
      <c r="K25" s="270">
        <f>Y22+AL22</f>
        <v>121</v>
      </c>
      <c r="L25" s="267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30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</row>
    <row r="26" spans="1:43">
      <c r="A26" s="3">
        <v>0.63402777777777675</v>
      </c>
      <c r="B26" s="2">
        <v>8</v>
      </c>
      <c r="C26" s="16" t="s">
        <v>129</v>
      </c>
      <c r="D26" s="241" t="s">
        <v>45</v>
      </c>
      <c r="E26" s="241" t="s">
        <v>46</v>
      </c>
      <c r="F26" s="273"/>
      <c r="G26" s="306">
        <f>AL26</f>
        <v>0.55294117647058827</v>
      </c>
      <c r="H26" s="273"/>
      <c r="I26" s="273"/>
      <c r="J26" s="273"/>
      <c r="K26" s="273"/>
      <c r="L26" s="275"/>
      <c r="N26" s="234"/>
      <c r="O26" s="234" t="s">
        <v>192</v>
      </c>
      <c r="P26" s="234"/>
      <c r="Q26" s="234"/>
      <c r="R26" s="254">
        <f>R24/$P$24</f>
        <v>0.58235294117647063</v>
      </c>
      <c r="S26" s="254">
        <f t="shared" ref="S26:AQ26" si="3">S24/$P$24</f>
        <v>0.72941176470588232</v>
      </c>
      <c r="T26" s="254">
        <f t="shared" si="3"/>
        <v>0.6705882352941176</v>
      </c>
      <c r="U26" s="254">
        <f t="shared" si="3"/>
        <v>0.8</v>
      </c>
      <c r="V26" s="254">
        <f t="shared" si="3"/>
        <v>0.73529411764705888</v>
      </c>
      <c r="W26" s="254">
        <f t="shared" si="3"/>
        <v>0.64117647058823535</v>
      </c>
      <c r="X26" s="254">
        <f t="shared" si="3"/>
        <v>0.88235294117647056</v>
      </c>
      <c r="Y26" s="254">
        <f t="shared" si="3"/>
        <v>0.79411764705882348</v>
      </c>
      <c r="Z26" s="254">
        <f t="shared" si="3"/>
        <v>0</v>
      </c>
      <c r="AA26" s="254">
        <f t="shared" si="3"/>
        <v>0</v>
      </c>
      <c r="AB26" s="254">
        <f t="shared" si="3"/>
        <v>0</v>
      </c>
      <c r="AC26" s="254">
        <f t="shared" si="3"/>
        <v>0</v>
      </c>
      <c r="AD26" s="254">
        <f t="shared" si="3"/>
        <v>0</v>
      </c>
      <c r="AE26" s="254">
        <f t="shared" si="3"/>
        <v>0.59411764705882353</v>
      </c>
      <c r="AF26" s="254">
        <f t="shared" si="3"/>
        <v>0.61764705882352944</v>
      </c>
      <c r="AG26" s="254">
        <f t="shared" si="3"/>
        <v>0.62352941176470589</v>
      </c>
      <c r="AH26" s="254">
        <f t="shared" si="3"/>
        <v>0.66470588235294115</v>
      </c>
      <c r="AI26" s="254">
        <f t="shared" si="3"/>
        <v>0.7</v>
      </c>
      <c r="AJ26" s="254">
        <f t="shared" si="3"/>
        <v>0.63529411764705879</v>
      </c>
      <c r="AK26" s="254">
        <f t="shared" si="3"/>
        <v>0.72352941176470587</v>
      </c>
      <c r="AL26" s="254">
        <f t="shared" si="3"/>
        <v>0.55294117647058827</v>
      </c>
      <c r="AM26" s="254">
        <f t="shared" si="3"/>
        <v>0</v>
      </c>
      <c r="AN26" s="254">
        <f t="shared" si="3"/>
        <v>0</v>
      </c>
      <c r="AO26" s="254">
        <f t="shared" si="3"/>
        <v>0</v>
      </c>
      <c r="AP26" s="254">
        <f t="shared" si="3"/>
        <v>0</v>
      </c>
      <c r="AQ26" s="254">
        <f t="shared" si="3"/>
        <v>0</v>
      </c>
    </row>
    <row r="27" spans="1:43">
      <c r="A27" s="3"/>
      <c r="B27" s="2"/>
      <c r="C27" s="16"/>
      <c r="D27" s="241"/>
      <c r="E27" s="241"/>
      <c r="F27" s="252"/>
      <c r="G27" s="253"/>
      <c r="H27" s="252"/>
      <c r="I27" s="253"/>
      <c r="J27" s="253"/>
      <c r="K27" s="270"/>
      <c r="L27" s="267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</row>
    <row r="28" spans="1:43">
      <c r="A28" s="3"/>
      <c r="B28" s="2"/>
      <c r="C28" s="16"/>
      <c r="D28" s="241"/>
      <c r="E28" s="241"/>
      <c r="F28" s="273"/>
      <c r="G28" s="306"/>
      <c r="H28" s="273"/>
      <c r="I28" s="273"/>
      <c r="J28" s="273"/>
      <c r="K28" s="273"/>
      <c r="L28" s="275"/>
      <c r="N28" s="234"/>
      <c r="O28" s="234"/>
      <c r="P28" s="234"/>
      <c r="Q28" s="234"/>
      <c r="R28" s="250"/>
      <c r="S28" s="250"/>
      <c r="T28" s="250"/>
      <c r="U28" s="250"/>
      <c r="V28" s="251"/>
      <c r="W28" s="251"/>
      <c r="X28" s="251"/>
      <c r="Y28" s="251"/>
      <c r="Z28" s="251"/>
      <c r="AA28" s="251"/>
      <c r="AB28" s="251"/>
      <c r="AC28" s="251"/>
      <c r="AD28" s="251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</row>
    <row r="29" spans="1:43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N29" s="234"/>
      <c r="O29" s="9" t="s">
        <v>596</v>
      </c>
      <c r="P29" s="234"/>
      <c r="Q29" s="234"/>
      <c r="R29" s="250"/>
      <c r="S29" s="250"/>
      <c r="T29" s="250"/>
      <c r="U29" s="250"/>
      <c r="V29" s="251"/>
      <c r="W29" s="251"/>
      <c r="X29" s="251"/>
      <c r="Y29" s="251"/>
      <c r="Z29" s="251"/>
      <c r="AA29" s="251"/>
      <c r="AB29" s="251"/>
      <c r="AC29" s="251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</row>
    <row r="30" spans="1:43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51"/>
      <c r="AB30" s="251"/>
      <c r="AC30" s="251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</row>
    <row r="31" spans="1:43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N31" s="234"/>
      <c r="O31" s="234" t="s">
        <v>597</v>
      </c>
      <c r="P31" s="234"/>
      <c r="Q31" s="234"/>
      <c r="R31" s="240">
        <v>8</v>
      </c>
      <c r="S31" s="240">
        <v>8</v>
      </c>
      <c r="T31" s="240">
        <v>8</v>
      </c>
      <c r="U31" s="240">
        <v>8</v>
      </c>
      <c r="V31" s="240">
        <v>8</v>
      </c>
      <c r="W31" s="240">
        <v>8.5</v>
      </c>
      <c r="X31" s="240">
        <v>8</v>
      </c>
      <c r="Y31" s="240">
        <v>8</v>
      </c>
      <c r="Z31" s="240"/>
      <c r="AA31" s="251"/>
      <c r="AB31" s="251"/>
      <c r="AC31" s="251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</row>
    <row r="32" spans="1:43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N32" s="234"/>
      <c r="O32" s="234" t="s">
        <v>598</v>
      </c>
      <c r="P32" s="234"/>
      <c r="Q32" s="234"/>
      <c r="R32" s="240">
        <v>7</v>
      </c>
      <c r="S32" s="240">
        <v>8</v>
      </c>
      <c r="T32" s="240">
        <v>7.5</v>
      </c>
      <c r="U32" s="240">
        <v>7.5</v>
      </c>
      <c r="V32" s="240">
        <v>7.5</v>
      </c>
      <c r="W32" s="240">
        <v>8</v>
      </c>
      <c r="X32" s="240">
        <v>7</v>
      </c>
      <c r="Y32" s="240">
        <v>7.5</v>
      </c>
      <c r="Z32" s="240"/>
      <c r="AA32" s="251"/>
      <c r="AB32" s="251"/>
      <c r="AC32" s="251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</row>
    <row r="33" spans="1:29" ht="30">
      <c r="A33" s="22" t="s">
        <v>1</v>
      </c>
      <c r="B33" s="23" t="s">
        <v>589</v>
      </c>
      <c r="C33" s="23" t="s">
        <v>4</v>
      </c>
      <c r="D33" s="23" t="s">
        <v>5</v>
      </c>
      <c r="E33" s="23" t="s">
        <v>590</v>
      </c>
      <c r="F33" s="23" t="s">
        <v>602</v>
      </c>
      <c r="G33" s="23" t="s">
        <v>361</v>
      </c>
      <c r="H33" s="234"/>
      <c r="I33" s="234"/>
      <c r="J33" s="234"/>
      <c r="K33" s="234"/>
      <c r="L33" s="234"/>
      <c r="N33" s="234"/>
      <c r="O33" s="234" t="s">
        <v>599</v>
      </c>
      <c r="P33" s="234"/>
      <c r="Q33" s="234"/>
      <c r="R33" s="240">
        <v>7</v>
      </c>
      <c r="S33" s="240">
        <v>7</v>
      </c>
      <c r="T33" s="240">
        <v>8</v>
      </c>
      <c r="U33" s="240">
        <v>7</v>
      </c>
      <c r="V33" s="240">
        <v>8</v>
      </c>
      <c r="W33" s="240">
        <v>9</v>
      </c>
      <c r="X33" s="240">
        <v>7</v>
      </c>
      <c r="Y33" s="240">
        <v>7</v>
      </c>
      <c r="Z33" s="240"/>
      <c r="AA33" s="251"/>
      <c r="AB33" s="251"/>
      <c r="AC33" s="251"/>
    </row>
    <row r="34" spans="1:29">
      <c r="A34" s="3">
        <v>0.59999999999999909</v>
      </c>
      <c r="B34" s="2">
        <v>1</v>
      </c>
      <c r="C34" s="16" t="s">
        <v>308</v>
      </c>
      <c r="D34" s="241" t="s">
        <v>309</v>
      </c>
      <c r="E34" s="241" t="s">
        <v>473</v>
      </c>
      <c r="F34" s="252">
        <f>R38</f>
        <v>0.71</v>
      </c>
      <c r="G34" s="253">
        <f>RANK(F34,$F$34:$F$66,0)</f>
        <v>8</v>
      </c>
      <c r="H34" s="234"/>
      <c r="I34" s="234"/>
      <c r="J34" s="234"/>
      <c r="K34" s="234"/>
      <c r="L34" s="234"/>
      <c r="N34" s="234"/>
      <c r="O34" s="234" t="s">
        <v>600</v>
      </c>
      <c r="P34" s="234"/>
      <c r="Q34" s="234"/>
      <c r="R34" s="240">
        <v>6.5</v>
      </c>
      <c r="S34" s="240">
        <v>7</v>
      </c>
      <c r="T34" s="240">
        <v>7</v>
      </c>
      <c r="U34" s="240">
        <v>8</v>
      </c>
      <c r="V34" s="240">
        <v>9</v>
      </c>
      <c r="W34" s="240">
        <v>7.5</v>
      </c>
      <c r="X34" s="240">
        <v>8.5</v>
      </c>
      <c r="Y34" s="240">
        <v>8</v>
      </c>
      <c r="Z34" s="240"/>
      <c r="AA34" s="251"/>
      <c r="AB34" s="251"/>
      <c r="AC34" s="251"/>
    </row>
    <row r="35" spans="1:29">
      <c r="A35" s="3">
        <v>0.59999999999999909</v>
      </c>
      <c r="B35" s="2">
        <v>1</v>
      </c>
      <c r="C35" s="16" t="s">
        <v>263</v>
      </c>
      <c r="D35" s="241" t="s">
        <v>264</v>
      </c>
      <c r="E35" s="241" t="s">
        <v>473</v>
      </c>
      <c r="F35" s="273"/>
      <c r="G35" s="273"/>
      <c r="H35" s="234"/>
      <c r="I35" s="234"/>
      <c r="J35" s="234"/>
      <c r="K35" s="234"/>
      <c r="L35" s="234"/>
      <c r="N35" s="234"/>
      <c r="O35" s="234" t="s">
        <v>601</v>
      </c>
      <c r="P35" s="234"/>
      <c r="Q35" s="234"/>
      <c r="R35" s="240">
        <v>7</v>
      </c>
      <c r="S35" s="240">
        <v>8</v>
      </c>
      <c r="T35" s="240">
        <v>8</v>
      </c>
      <c r="U35" s="240">
        <v>7.5</v>
      </c>
      <c r="V35" s="240">
        <v>8</v>
      </c>
      <c r="W35" s="240">
        <v>7</v>
      </c>
      <c r="X35" s="240">
        <v>8</v>
      </c>
      <c r="Y35" s="240">
        <v>7.5</v>
      </c>
      <c r="Z35" s="240"/>
      <c r="AA35" s="251"/>
      <c r="AB35" s="251"/>
      <c r="AC35" s="251"/>
    </row>
    <row r="36" spans="1:29">
      <c r="A36" s="3">
        <v>0.60486111111111018</v>
      </c>
      <c r="B36" s="2">
        <v>2</v>
      </c>
      <c r="C36" s="16" t="s">
        <v>476</v>
      </c>
      <c r="D36" s="241" t="s">
        <v>477</v>
      </c>
      <c r="E36" s="241" t="s">
        <v>64</v>
      </c>
      <c r="F36" s="252">
        <f>S38</f>
        <v>0.76</v>
      </c>
      <c r="G36" s="253">
        <f>RANK(F36,$F$34:$F$66,0)</f>
        <v>5</v>
      </c>
      <c r="H36" s="234"/>
      <c r="I36" s="234"/>
      <c r="J36" s="234"/>
      <c r="K36" s="234"/>
      <c r="L36" s="234"/>
      <c r="N36" s="234"/>
      <c r="O36" s="234" t="s">
        <v>191</v>
      </c>
      <c r="P36" s="234">
        <v>50</v>
      </c>
      <c r="Q36" s="234"/>
      <c r="R36" s="250">
        <f t="shared" ref="R36:Z36" si="4">SUM(R31:R35)</f>
        <v>35.5</v>
      </c>
      <c r="S36" s="250">
        <f t="shared" si="4"/>
        <v>38</v>
      </c>
      <c r="T36" s="250">
        <f t="shared" si="4"/>
        <v>38.5</v>
      </c>
      <c r="U36" s="250">
        <f t="shared" si="4"/>
        <v>38</v>
      </c>
      <c r="V36" s="250">
        <f t="shared" si="4"/>
        <v>40.5</v>
      </c>
      <c r="W36" s="250">
        <f t="shared" si="4"/>
        <v>40</v>
      </c>
      <c r="X36" s="250">
        <f t="shared" si="4"/>
        <v>38.5</v>
      </c>
      <c r="Y36" s="250">
        <f t="shared" si="4"/>
        <v>38</v>
      </c>
      <c r="Z36" s="250">
        <f t="shared" si="4"/>
        <v>0</v>
      </c>
      <c r="AA36" s="251"/>
      <c r="AB36" s="251"/>
      <c r="AC36" s="251"/>
    </row>
    <row r="37" spans="1:29">
      <c r="A37" s="3">
        <v>0.60486111111111018</v>
      </c>
      <c r="B37" s="2">
        <v>2</v>
      </c>
      <c r="C37" s="16" t="s">
        <v>479</v>
      </c>
      <c r="D37" s="241" t="s">
        <v>480</v>
      </c>
      <c r="E37" s="241" t="s">
        <v>64</v>
      </c>
      <c r="F37" s="273"/>
      <c r="G37" s="273"/>
      <c r="H37" s="234"/>
      <c r="I37" s="234"/>
      <c r="J37" s="234"/>
      <c r="K37" s="234"/>
      <c r="L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51"/>
      <c r="AB37" s="251"/>
      <c r="AC37" s="251"/>
    </row>
    <row r="38" spans="1:29">
      <c r="A38" s="3">
        <v>0.60972222222222128</v>
      </c>
      <c r="B38" s="2">
        <v>3</v>
      </c>
      <c r="C38" s="16" t="s">
        <v>236</v>
      </c>
      <c r="D38" s="241" t="s">
        <v>237</v>
      </c>
      <c r="E38" s="241" t="s">
        <v>238</v>
      </c>
      <c r="F38" s="252">
        <f>T38</f>
        <v>0.77</v>
      </c>
      <c r="G38" s="253">
        <f>RANK(F38,$F$34:$F$66,0)</f>
        <v>3</v>
      </c>
      <c r="H38" s="234"/>
      <c r="I38" s="234"/>
      <c r="J38" s="234"/>
      <c r="K38" s="234"/>
      <c r="L38" s="234"/>
      <c r="N38" s="234"/>
      <c r="O38" s="234" t="s">
        <v>192</v>
      </c>
      <c r="P38" s="234"/>
      <c r="Q38" s="234"/>
      <c r="R38" s="254">
        <f>R36/$P$36</f>
        <v>0.71</v>
      </c>
      <c r="S38" s="254">
        <f t="shared" ref="S38:Z38" si="5">S36/$P$36</f>
        <v>0.76</v>
      </c>
      <c r="T38" s="254">
        <f t="shared" si="5"/>
        <v>0.77</v>
      </c>
      <c r="U38" s="254">
        <f t="shared" si="5"/>
        <v>0.76</v>
      </c>
      <c r="V38" s="254">
        <f t="shared" si="5"/>
        <v>0.81</v>
      </c>
      <c r="W38" s="254">
        <f t="shared" si="5"/>
        <v>0.8</v>
      </c>
      <c r="X38" s="254">
        <f t="shared" si="5"/>
        <v>0.77</v>
      </c>
      <c r="Y38" s="254">
        <f t="shared" si="5"/>
        <v>0.76</v>
      </c>
      <c r="Z38" s="254">
        <f t="shared" si="5"/>
        <v>0</v>
      </c>
      <c r="AA38" s="251"/>
      <c r="AB38" s="251"/>
      <c r="AC38" s="251"/>
    </row>
    <row r="39" spans="1:29">
      <c r="A39" s="3">
        <v>0.60972222222222128</v>
      </c>
      <c r="B39" s="2">
        <v>3</v>
      </c>
      <c r="C39" s="16" t="s">
        <v>482</v>
      </c>
      <c r="D39" s="241" t="s">
        <v>483</v>
      </c>
      <c r="E39" s="241" t="s">
        <v>238</v>
      </c>
      <c r="F39" s="273"/>
      <c r="G39" s="273"/>
      <c r="H39" s="234"/>
      <c r="I39" s="234"/>
      <c r="J39" s="234"/>
      <c r="K39" s="234"/>
      <c r="L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</row>
    <row r="40" spans="1:29">
      <c r="A40" s="3">
        <v>0.61458333333333237</v>
      </c>
      <c r="B40" s="2">
        <v>4</v>
      </c>
      <c r="C40" s="16" t="s">
        <v>220</v>
      </c>
      <c r="D40" s="241" t="s">
        <v>221</v>
      </c>
      <c r="E40" s="241" t="s">
        <v>222</v>
      </c>
      <c r="F40" s="252">
        <f>U38</f>
        <v>0.76</v>
      </c>
      <c r="G40" s="253">
        <f>RANK(F40,$F$34:$F$66,0)</f>
        <v>5</v>
      </c>
      <c r="H40" s="234"/>
      <c r="I40" s="234"/>
      <c r="J40" s="234"/>
      <c r="K40" s="234"/>
      <c r="L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</row>
    <row r="41" spans="1:29">
      <c r="A41" s="3">
        <v>0.61458333333333237</v>
      </c>
      <c r="B41" s="2">
        <v>4</v>
      </c>
      <c r="C41" s="16" t="s">
        <v>234</v>
      </c>
      <c r="D41" s="241" t="s">
        <v>235</v>
      </c>
      <c r="E41" s="241" t="s">
        <v>55</v>
      </c>
      <c r="F41" s="273"/>
      <c r="G41" s="273"/>
      <c r="H41" s="234"/>
      <c r="I41" s="234"/>
      <c r="J41" s="234"/>
      <c r="K41" s="234"/>
      <c r="L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</row>
    <row r="42" spans="1:29">
      <c r="A42" s="3">
        <v>0.61944444444444346</v>
      </c>
      <c r="B42" s="2">
        <v>5</v>
      </c>
      <c r="C42" s="16" t="s">
        <v>434</v>
      </c>
      <c r="D42" s="241" t="s">
        <v>435</v>
      </c>
      <c r="E42" s="241" t="s">
        <v>485</v>
      </c>
      <c r="F42" s="252">
        <f>V38</f>
        <v>0.81</v>
      </c>
      <c r="G42" s="253">
        <f>RANK(F42,$F$34:$F$66,0)</f>
        <v>1</v>
      </c>
      <c r="H42" s="234"/>
      <c r="I42" s="234"/>
      <c r="J42" s="234"/>
      <c r="K42" s="234"/>
      <c r="L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</row>
    <row r="43" spans="1:29">
      <c r="A43" s="3">
        <v>0.61944444444444346</v>
      </c>
      <c r="B43" s="2">
        <v>5</v>
      </c>
      <c r="C43" s="16" t="s">
        <v>294</v>
      </c>
      <c r="D43" s="241" t="s">
        <v>295</v>
      </c>
      <c r="E43" s="241" t="s">
        <v>485</v>
      </c>
      <c r="F43" s="273"/>
      <c r="G43" s="273"/>
      <c r="H43" s="234"/>
      <c r="I43" s="234"/>
      <c r="J43" s="234"/>
      <c r="K43" s="234"/>
      <c r="L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</row>
    <row r="44" spans="1:29">
      <c r="A44" s="3">
        <v>0.62430555555555456</v>
      </c>
      <c r="B44" s="2">
        <v>6</v>
      </c>
      <c r="C44" s="16" t="s">
        <v>265</v>
      </c>
      <c r="D44" s="241" t="s">
        <v>266</v>
      </c>
      <c r="E44" s="241" t="s">
        <v>490</v>
      </c>
      <c r="F44" s="252">
        <f>W38</f>
        <v>0.8</v>
      </c>
      <c r="G44" s="253">
        <f>RANK(F44,$F$34:$F$66,0)</f>
        <v>2</v>
      </c>
      <c r="H44" s="234"/>
      <c r="I44" s="234"/>
      <c r="J44" s="234"/>
      <c r="K44" s="234"/>
      <c r="L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</row>
    <row r="45" spans="1:29">
      <c r="A45" s="3">
        <v>0.62430555555555456</v>
      </c>
      <c r="B45" s="2">
        <v>6</v>
      </c>
      <c r="C45" s="16" t="s">
        <v>492</v>
      </c>
      <c r="D45" s="241" t="s">
        <v>493</v>
      </c>
      <c r="E45" s="241" t="s">
        <v>490</v>
      </c>
      <c r="F45" s="273"/>
      <c r="G45" s="273"/>
      <c r="H45" s="234"/>
      <c r="I45" s="234"/>
      <c r="J45" s="234"/>
      <c r="K45" s="234"/>
      <c r="L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</row>
    <row r="46" spans="1:29">
      <c r="A46" s="3">
        <v>0.62916666666666565</v>
      </c>
      <c r="B46" s="2">
        <v>7</v>
      </c>
      <c r="C46" s="16" t="s">
        <v>494</v>
      </c>
      <c r="D46" s="241" t="s">
        <v>495</v>
      </c>
      <c r="E46" s="241" t="s">
        <v>496</v>
      </c>
      <c r="F46" s="252">
        <f>X38</f>
        <v>0.77</v>
      </c>
      <c r="G46" s="253">
        <f>RANK(F46,$F$34:$F$66,0)</f>
        <v>3</v>
      </c>
      <c r="H46" s="234"/>
      <c r="I46" s="234"/>
      <c r="J46" s="234"/>
      <c r="K46" s="234"/>
      <c r="L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</row>
    <row r="47" spans="1:29">
      <c r="A47" s="3">
        <v>0.62916666666666565</v>
      </c>
      <c r="B47" s="2">
        <v>7</v>
      </c>
      <c r="C47" s="16" t="s">
        <v>341</v>
      </c>
      <c r="D47" s="241" t="s">
        <v>497</v>
      </c>
      <c r="E47" s="241" t="s">
        <v>496</v>
      </c>
      <c r="F47" s="273"/>
      <c r="G47" s="273"/>
      <c r="H47" s="234"/>
      <c r="I47" s="234"/>
      <c r="J47" s="234"/>
      <c r="K47" s="234"/>
      <c r="L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</row>
    <row r="48" spans="1:29">
      <c r="A48" s="3">
        <v>0.63402777777777675</v>
      </c>
      <c r="B48" s="2">
        <v>8</v>
      </c>
      <c r="C48" s="16" t="s">
        <v>129</v>
      </c>
      <c r="D48" s="241" t="s">
        <v>130</v>
      </c>
      <c r="E48" s="241" t="s">
        <v>46</v>
      </c>
      <c r="F48" s="255">
        <f>Y38</f>
        <v>0.76</v>
      </c>
      <c r="G48" s="253">
        <f>RANK(F48,$F$34:$F$66,0)</f>
        <v>5</v>
      </c>
      <c r="H48" s="234"/>
      <c r="I48" s="234"/>
      <c r="J48" s="234"/>
      <c r="K48" s="234"/>
      <c r="L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</row>
    <row r="49" spans="1:7">
      <c r="A49" s="3">
        <v>0.63402777777777675</v>
      </c>
      <c r="B49" s="2">
        <v>8</v>
      </c>
      <c r="C49" s="16" t="s">
        <v>44</v>
      </c>
      <c r="D49" s="241" t="s">
        <v>45</v>
      </c>
      <c r="E49" s="241" t="s">
        <v>46</v>
      </c>
      <c r="F49" s="234"/>
      <c r="G49" s="273"/>
    </row>
    <row r="50" spans="1:7">
      <c r="A50" s="3"/>
      <c r="B50" s="2"/>
      <c r="C50" s="16"/>
      <c r="D50" s="241"/>
      <c r="E50" s="241"/>
      <c r="F50" s="252"/>
      <c r="G50" s="253"/>
    </row>
    <row r="51" spans="1:7">
      <c r="A51" s="3"/>
      <c r="B51" s="2"/>
      <c r="C51" s="16"/>
      <c r="D51" s="241"/>
      <c r="E51" s="241"/>
      <c r="F51" s="273"/>
      <c r="G51" s="273"/>
    </row>
  </sheetData>
  <pageMargins left="0.70866141732283472" right="0.70866141732283472" top="0.74803149606299213" bottom="0.74803149606299213" header="0.31496062992125984" footer="0.31496062992125984"/>
  <pageSetup paperSize="9" scale="89" fitToHeight="2" orientation="landscape" r:id="rId1"/>
  <rowBreaks count="1" manualBreakCount="1">
    <brk id="30" max="16383" man="1"/>
  </rowBreaks>
  <customProperties>
    <customPr name="_pios_id" r:id="rId2"/>
    <customPr name="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FBAD-349E-9240-8D54-00A41556F7E5}">
  <sheetPr codeName="Sheet15">
    <tabColor theme="7" tint="0.39997558519241921"/>
    <pageSetUpPr fitToPage="1"/>
  </sheetPr>
  <dimension ref="A1:Z51"/>
  <sheetViews>
    <sheetView zoomScale="90" zoomScaleNormal="90" workbookViewId="0">
      <selection activeCell="D29" activeCellId="1" sqref="A1 D29"/>
    </sheetView>
  </sheetViews>
  <sheetFormatPr defaultColWidth="11" defaultRowHeight="15"/>
  <cols>
    <col min="1" max="1" width="11" style="231"/>
    <col min="2" max="2" width="15" style="231" customWidth="1"/>
    <col min="3" max="3" width="20.375" style="231" customWidth="1"/>
    <col min="4" max="4" width="22.625" style="231" bestFit="1" customWidth="1"/>
    <col min="5" max="5" width="18.125" style="231" customWidth="1"/>
    <col min="6" max="6" width="11.625" style="231" bestFit="1" customWidth="1"/>
    <col min="7" max="7" width="10.125" style="231" bestFit="1" customWidth="1"/>
    <col min="8" max="8" width="12" style="231" bestFit="1" customWidth="1"/>
    <col min="9" max="9" width="13.125" style="231" customWidth="1"/>
    <col min="10" max="10" width="9.125" style="231" bestFit="1" customWidth="1"/>
    <col min="11" max="11" width="9.625" style="231" bestFit="1" customWidth="1"/>
    <col min="12" max="12" width="13.625" style="231" bestFit="1" customWidth="1"/>
    <col min="13" max="14" width="11" style="231"/>
    <col min="15" max="15" width="19.375" style="231" customWidth="1"/>
    <col min="16" max="16" width="11" style="231"/>
    <col min="17" max="17" width="3.625" style="231" customWidth="1"/>
    <col min="18" max="21" width="13" style="231" customWidth="1"/>
    <col min="22" max="16384" width="11" style="231"/>
  </cols>
  <sheetData>
    <row r="1" spans="1:2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9" t="s">
        <v>150</v>
      </c>
      <c r="P1" s="235" t="s">
        <v>606</v>
      </c>
      <c r="Q1" s="235"/>
      <c r="R1" s="235"/>
      <c r="S1" s="235"/>
      <c r="T1" s="235"/>
      <c r="U1" s="235"/>
    </row>
    <row r="2" spans="1:21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</row>
    <row r="3" spans="1:21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9" t="s">
        <v>607</v>
      </c>
      <c r="P3" s="234"/>
      <c r="Q3" s="234"/>
      <c r="R3" s="234"/>
      <c r="S3" s="234"/>
      <c r="T3" s="234"/>
      <c r="U3" s="234"/>
    </row>
    <row r="4" spans="1:2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10" t="s">
        <v>156</v>
      </c>
      <c r="S4" s="12" t="s">
        <v>584</v>
      </c>
      <c r="T4" s="10" t="s">
        <v>156</v>
      </c>
      <c r="U4" s="12" t="s">
        <v>585</v>
      </c>
    </row>
    <row r="5" spans="1:21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8">
        <f>B11</f>
        <v>1</v>
      </c>
      <c r="S5" s="238">
        <f>B13</f>
        <v>2</v>
      </c>
      <c r="T5" s="302">
        <f>B12</f>
        <v>1</v>
      </c>
      <c r="U5" s="238">
        <f>B14</f>
        <v>2</v>
      </c>
    </row>
    <row r="6" spans="1:21" ht="30">
      <c r="A6" s="234" t="s">
        <v>3</v>
      </c>
      <c r="B6" s="7" t="s">
        <v>607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9" t="str">
        <f>C11</f>
        <v>Caitlin Pritchard</v>
      </c>
      <c r="S6" s="239" t="str">
        <f>C12</f>
        <v>Felicity Ericsson</v>
      </c>
      <c r="T6" s="303" t="str">
        <f>C13</f>
        <v>Ellie Gilberd</v>
      </c>
      <c r="U6" s="239" t="str">
        <f>C14</f>
        <v>Nicola Lachenicht</v>
      </c>
    </row>
    <row r="7" spans="1:21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 t="s">
        <v>161</v>
      </c>
      <c r="P7" s="234" t="s">
        <v>162</v>
      </c>
      <c r="Q7" s="234"/>
      <c r="R7" s="234"/>
      <c r="S7" s="234"/>
      <c r="T7" s="304"/>
      <c r="U7" s="234"/>
    </row>
    <row r="8" spans="1:21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>
        <v>1</v>
      </c>
      <c r="P8" s="234"/>
      <c r="Q8" s="234"/>
      <c r="R8" s="240">
        <v>8</v>
      </c>
      <c r="S8" s="240"/>
      <c r="T8" s="305">
        <v>8</v>
      </c>
      <c r="U8" s="240"/>
    </row>
    <row r="9" spans="1:21">
      <c r="A9" s="234"/>
      <c r="B9" s="234"/>
      <c r="C9" s="234"/>
      <c r="D9" s="234"/>
      <c r="E9" s="234"/>
      <c r="F9" s="13" t="s">
        <v>163</v>
      </c>
      <c r="G9" s="13" t="s">
        <v>588</v>
      </c>
      <c r="H9" s="234"/>
      <c r="I9" s="234"/>
      <c r="J9" s="234"/>
      <c r="K9" s="234"/>
      <c r="L9" s="234"/>
      <c r="M9" s="234"/>
      <c r="N9" s="234"/>
      <c r="O9" s="234">
        <v>2</v>
      </c>
      <c r="P9" s="234"/>
      <c r="Q9" s="234"/>
      <c r="R9" s="240">
        <v>7</v>
      </c>
      <c r="S9" s="240"/>
      <c r="T9" s="305">
        <v>7</v>
      </c>
      <c r="U9" s="240"/>
    </row>
    <row r="10" spans="1:21" ht="30">
      <c r="A10" s="22" t="s">
        <v>1</v>
      </c>
      <c r="B10" s="23" t="s">
        <v>164</v>
      </c>
      <c r="C10" s="23" t="s">
        <v>4</v>
      </c>
      <c r="D10" s="23" t="s">
        <v>5</v>
      </c>
      <c r="E10" s="23" t="s">
        <v>590</v>
      </c>
      <c r="F10" s="23" t="s">
        <v>591</v>
      </c>
      <c r="G10" s="23" t="s">
        <v>592</v>
      </c>
      <c r="H10" s="23" t="s">
        <v>360</v>
      </c>
      <c r="I10" s="23" t="s">
        <v>608</v>
      </c>
      <c r="J10" s="23" t="s">
        <v>361</v>
      </c>
      <c r="K10" s="23" t="s">
        <v>167</v>
      </c>
      <c r="L10" s="23" t="s">
        <v>169</v>
      </c>
      <c r="M10" s="234"/>
      <c r="N10" s="234"/>
      <c r="O10" s="234">
        <v>3</v>
      </c>
      <c r="P10" s="234"/>
      <c r="Q10" s="234"/>
      <c r="R10" s="240">
        <v>6</v>
      </c>
      <c r="S10" s="240"/>
      <c r="T10" s="305">
        <v>6</v>
      </c>
      <c r="U10" s="240"/>
    </row>
    <row r="11" spans="1:21">
      <c r="A11" s="3">
        <v>0.64583333333333226</v>
      </c>
      <c r="B11" s="2">
        <v>1</v>
      </c>
      <c r="C11" s="2" t="s">
        <v>395</v>
      </c>
      <c r="D11" s="241" t="s">
        <v>520</v>
      </c>
      <c r="E11" s="241" t="s">
        <v>109</v>
      </c>
      <c r="F11" s="252">
        <f>R39</f>
        <v>0.70333333333333337</v>
      </c>
      <c r="G11" s="252"/>
      <c r="H11" s="252">
        <f>AVERAGE(F11,G12)</f>
        <v>0.70333333333333337</v>
      </c>
      <c r="I11" s="270">
        <f>R35+T35</f>
        <v>14.8</v>
      </c>
      <c r="J11" s="253">
        <f>IF(K11&gt;L11,K11,L11)</f>
        <v>1</v>
      </c>
      <c r="K11" s="253">
        <f>RANK(H11,$H$11:$H$16,0)</f>
        <v>1</v>
      </c>
      <c r="L11" s="267"/>
      <c r="M11" s="234"/>
      <c r="N11" s="234"/>
      <c r="O11" s="234">
        <v>4</v>
      </c>
      <c r="P11" s="234"/>
      <c r="Q11" s="234"/>
      <c r="R11" s="240">
        <v>7</v>
      </c>
      <c r="S11" s="240"/>
      <c r="T11" s="305">
        <v>7</v>
      </c>
      <c r="U11" s="240"/>
    </row>
    <row r="12" spans="1:21">
      <c r="A12" s="3">
        <v>0.64583333333333226</v>
      </c>
      <c r="B12" s="2">
        <v>1</v>
      </c>
      <c r="C12" s="2" t="s">
        <v>521</v>
      </c>
      <c r="D12" s="241" t="s">
        <v>522</v>
      </c>
      <c r="E12" s="241" t="s">
        <v>109</v>
      </c>
      <c r="F12" s="309"/>
      <c r="G12" s="309">
        <f>T39</f>
        <v>0.70333333333333337</v>
      </c>
      <c r="H12" s="306"/>
      <c r="I12" s="274"/>
      <c r="J12" s="273"/>
      <c r="K12" s="273"/>
      <c r="L12" s="275"/>
      <c r="M12" s="234"/>
      <c r="N12" s="234"/>
      <c r="O12" s="234">
        <v>5</v>
      </c>
      <c r="P12" s="234"/>
      <c r="Q12" s="234"/>
      <c r="R12" s="240">
        <v>8</v>
      </c>
      <c r="S12" s="240"/>
      <c r="T12" s="305">
        <v>8</v>
      </c>
      <c r="U12" s="240"/>
    </row>
    <row r="13" spans="1:21">
      <c r="A13" s="3">
        <v>0.65069444444444335</v>
      </c>
      <c r="B13" s="2">
        <v>2</v>
      </c>
      <c r="C13" s="2" t="s">
        <v>282</v>
      </c>
      <c r="D13" s="241" t="s">
        <v>283</v>
      </c>
      <c r="E13" s="241" t="s">
        <v>222</v>
      </c>
      <c r="F13" s="310">
        <f>-S39</f>
        <v>0</v>
      </c>
      <c r="G13" s="310"/>
      <c r="H13" s="252">
        <f>AVERAGE(F13,G14)</f>
        <v>0</v>
      </c>
      <c r="I13" s="270">
        <f>S35+U35</f>
        <v>0</v>
      </c>
      <c r="J13" s="253">
        <f>IF(K13&gt;L13,K13,L13)</f>
        <v>2</v>
      </c>
      <c r="K13" s="253">
        <f>RANK(H13,$H$11:$H$16,0)</f>
        <v>2</v>
      </c>
      <c r="L13" s="267"/>
      <c r="M13" s="234"/>
      <c r="N13" s="234"/>
      <c r="O13" s="234">
        <v>6</v>
      </c>
      <c r="P13" s="234">
        <v>2</v>
      </c>
      <c r="Q13" s="234"/>
      <c r="R13" s="240">
        <v>6</v>
      </c>
      <c r="S13" s="240"/>
      <c r="T13" s="305">
        <v>6</v>
      </c>
      <c r="U13" s="240"/>
    </row>
    <row r="14" spans="1:21">
      <c r="A14" s="3">
        <v>0.65069444444444335</v>
      </c>
      <c r="B14" s="2">
        <v>2</v>
      </c>
      <c r="C14" s="2" t="s">
        <v>609</v>
      </c>
      <c r="D14" s="241" t="s">
        <v>610</v>
      </c>
      <c r="E14" s="241" t="s">
        <v>222</v>
      </c>
      <c r="F14" s="309"/>
      <c r="G14" s="309">
        <f>U39</f>
        <v>0</v>
      </c>
      <c r="H14" s="306"/>
      <c r="I14" s="274"/>
      <c r="J14" s="273"/>
      <c r="K14" s="273"/>
      <c r="L14" s="275"/>
      <c r="M14" s="234"/>
      <c r="N14" s="234"/>
      <c r="O14" s="234">
        <v>7</v>
      </c>
      <c r="P14" s="234">
        <v>2</v>
      </c>
      <c r="Q14" s="234"/>
      <c r="R14" s="240">
        <v>7</v>
      </c>
      <c r="S14" s="240"/>
      <c r="T14" s="305">
        <v>7</v>
      </c>
      <c r="U14" s="240"/>
    </row>
    <row r="15" spans="1:21">
      <c r="A15" s="232"/>
      <c r="B15" s="233"/>
      <c r="C15" s="233"/>
      <c r="D15" s="234"/>
      <c r="E15" s="234"/>
      <c r="F15" s="311"/>
      <c r="G15" s="311"/>
      <c r="H15" s="255"/>
      <c r="I15" s="248"/>
      <c r="J15" s="234"/>
      <c r="K15" s="234"/>
      <c r="L15" s="312"/>
      <c r="M15" s="234"/>
      <c r="N15" s="234"/>
      <c r="O15" s="234">
        <v>8</v>
      </c>
      <c r="P15" s="234"/>
      <c r="Q15" s="234"/>
      <c r="R15" s="240">
        <v>8</v>
      </c>
      <c r="S15" s="240"/>
      <c r="T15" s="305">
        <v>8</v>
      </c>
      <c r="U15" s="240"/>
    </row>
    <row r="16" spans="1:21">
      <c r="A16" s="234"/>
      <c r="B16" s="234"/>
      <c r="C16" s="234"/>
      <c r="D16" s="234"/>
      <c r="E16" s="234"/>
      <c r="F16" s="234"/>
      <c r="G16" s="234"/>
      <c r="H16" s="234"/>
      <c r="I16" s="313"/>
      <c r="J16" s="234"/>
      <c r="K16" s="234"/>
      <c r="L16" s="314"/>
      <c r="M16" s="234"/>
      <c r="N16" s="234"/>
      <c r="O16" s="234">
        <v>9</v>
      </c>
      <c r="P16" s="234"/>
      <c r="Q16" s="234"/>
      <c r="R16" s="240">
        <v>6</v>
      </c>
      <c r="S16" s="240"/>
      <c r="T16" s="305">
        <v>6</v>
      </c>
      <c r="U16" s="240"/>
    </row>
    <row r="17" spans="1:21" ht="30">
      <c r="A17" s="22" t="s">
        <v>1</v>
      </c>
      <c r="B17" s="23" t="s">
        <v>589</v>
      </c>
      <c r="C17" s="23" t="s">
        <v>4</v>
      </c>
      <c r="D17" s="23" t="s">
        <v>5</v>
      </c>
      <c r="E17" s="23" t="s">
        <v>590</v>
      </c>
      <c r="F17" s="23" t="s">
        <v>602</v>
      </c>
      <c r="G17" s="23" t="s">
        <v>361</v>
      </c>
      <c r="H17" s="234"/>
      <c r="I17" s="313"/>
      <c r="J17" s="234"/>
      <c r="K17" s="234"/>
      <c r="L17" s="234"/>
      <c r="M17" s="234"/>
      <c r="N17" s="234"/>
      <c r="O17" s="234">
        <v>10</v>
      </c>
      <c r="P17" s="234"/>
      <c r="Q17" s="234"/>
      <c r="R17" s="240">
        <v>7</v>
      </c>
      <c r="S17" s="240"/>
      <c r="T17" s="305">
        <v>7</v>
      </c>
      <c r="U17" s="240"/>
    </row>
    <row r="18" spans="1:21">
      <c r="A18" s="3"/>
      <c r="B18" s="2">
        <f>B11</f>
        <v>1</v>
      </c>
      <c r="C18" s="2" t="str">
        <f t="shared" ref="C18:E18" si="0">C11</f>
        <v>Caitlin Pritchard</v>
      </c>
      <c r="D18" s="241" t="str">
        <f t="shared" si="0"/>
        <v>MONTCALM BAYLAUREL JOE</v>
      </c>
      <c r="E18" s="241" t="str">
        <f t="shared" si="0"/>
        <v xml:space="preserve">King River </v>
      </c>
      <c r="F18" s="252">
        <f>R50</f>
        <v>0</v>
      </c>
      <c r="G18" s="253">
        <f>RANK(F18,$F$18:$F$50,0)</f>
        <v>1</v>
      </c>
      <c r="H18" s="234"/>
      <c r="I18" s="313"/>
      <c r="J18" s="234"/>
      <c r="K18" s="234"/>
      <c r="L18" s="234"/>
      <c r="M18" s="234"/>
      <c r="N18" s="234"/>
      <c r="O18" s="234">
        <v>11</v>
      </c>
      <c r="P18" s="234"/>
      <c r="Q18" s="234"/>
      <c r="R18" s="240">
        <v>7</v>
      </c>
      <c r="S18" s="240"/>
      <c r="T18" s="305">
        <v>7</v>
      </c>
      <c r="U18" s="240"/>
    </row>
    <row r="19" spans="1:21">
      <c r="A19" s="3"/>
      <c r="B19" s="2">
        <f t="shared" ref="B19:E21" si="1">B12</f>
        <v>1</v>
      </c>
      <c r="C19" s="2" t="str">
        <f t="shared" si="1"/>
        <v>Felicity Ericsson</v>
      </c>
      <c r="D19" s="241" t="str">
        <f t="shared" si="1"/>
        <v>ALL BLACK STYLE</v>
      </c>
      <c r="E19" s="241" t="str">
        <f t="shared" si="1"/>
        <v xml:space="preserve">King River </v>
      </c>
      <c r="F19" s="273"/>
      <c r="G19" s="273"/>
      <c r="H19" s="234"/>
      <c r="I19" s="313"/>
      <c r="J19" s="234"/>
      <c r="K19" s="234"/>
      <c r="L19" s="234"/>
      <c r="M19" s="234"/>
      <c r="N19" s="234"/>
      <c r="O19" s="234">
        <v>12</v>
      </c>
      <c r="P19" s="234">
        <v>2</v>
      </c>
      <c r="Q19" s="234"/>
      <c r="R19" s="240">
        <v>6</v>
      </c>
      <c r="S19" s="240"/>
      <c r="T19" s="305">
        <v>6</v>
      </c>
      <c r="U19" s="240"/>
    </row>
    <row r="20" spans="1:21">
      <c r="A20" s="3"/>
      <c r="B20" s="2">
        <f t="shared" si="1"/>
        <v>2</v>
      </c>
      <c r="C20" s="2" t="str">
        <f t="shared" si="1"/>
        <v>Ellie Gilberd</v>
      </c>
      <c r="D20" s="241" t="str">
        <f t="shared" si="1"/>
        <v>NOBLEWOOD CASABLANCA</v>
      </c>
      <c r="E20" s="241" t="str">
        <f t="shared" si="1"/>
        <v>Serpentine</v>
      </c>
      <c r="F20" s="252">
        <f>S50</f>
        <v>0</v>
      </c>
      <c r="G20" s="253">
        <f>RANK(F20,$F$18:$F$50,0)</f>
        <v>1</v>
      </c>
      <c r="H20" s="234"/>
      <c r="I20" s="313"/>
      <c r="J20" s="234"/>
      <c r="K20" s="234"/>
      <c r="L20" s="234"/>
      <c r="M20" s="234"/>
      <c r="N20" s="234"/>
      <c r="O20" s="234">
        <v>13</v>
      </c>
      <c r="P20" s="234">
        <v>2</v>
      </c>
      <c r="Q20" s="234"/>
      <c r="R20" s="240">
        <v>8</v>
      </c>
      <c r="S20" s="240"/>
      <c r="T20" s="305">
        <v>8</v>
      </c>
      <c r="U20" s="240"/>
    </row>
    <row r="21" spans="1:21">
      <c r="A21" s="3"/>
      <c r="B21" s="2">
        <f t="shared" si="1"/>
        <v>2</v>
      </c>
      <c r="C21" s="2" t="str">
        <f t="shared" si="1"/>
        <v>Nicola Lachenicht</v>
      </c>
      <c r="D21" s="241" t="str">
        <f t="shared" si="1"/>
        <v>NEWHOPE SPARKS FLY</v>
      </c>
      <c r="E21" s="241" t="str">
        <f t="shared" si="1"/>
        <v>Serpentine</v>
      </c>
      <c r="F21" s="273"/>
      <c r="G21" s="273"/>
      <c r="H21" s="234"/>
      <c r="I21" s="313"/>
      <c r="J21" s="234"/>
      <c r="K21" s="234"/>
      <c r="L21" s="234"/>
      <c r="M21" s="234"/>
      <c r="N21" s="234"/>
      <c r="O21" s="234">
        <v>14</v>
      </c>
      <c r="P21" s="234">
        <v>2</v>
      </c>
      <c r="Q21" s="234"/>
      <c r="R21" s="240">
        <v>5</v>
      </c>
      <c r="S21" s="240"/>
      <c r="T21" s="305">
        <v>5</v>
      </c>
      <c r="U21" s="240"/>
    </row>
    <row r="22" spans="1:21">
      <c r="A22" s="3"/>
      <c r="B22" s="2"/>
      <c r="C22" s="2"/>
      <c r="D22" s="241"/>
      <c r="E22" s="241"/>
      <c r="F22" s="252"/>
      <c r="G22" s="253"/>
      <c r="H22" s="234"/>
      <c r="I22" s="313"/>
      <c r="J22" s="234"/>
      <c r="K22" s="234"/>
      <c r="L22" s="234"/>
      <c r="M22" s="234"/>
      <c r="N22" s="234"/>
      <c r="O22" s="234">
        <v>15</v>
      </c>
      <c r="P22" s="234">
        <v>2</v>
      </c>
      <c r="Q22" s="234"/>
      <c r="R22" s="246">
        <v>6</v>
      </c>
      <c r="S22" s="246"/>
      <c r="T22" s="308">
        <v>6</v>
      </c>
      <c r="U22" s="246"/>
    </row>
    <row r="23" spans="1:21">
      <c r="A23" s="3"/>
      <c r="B23" s="2"/>
      <c r="C23" s="2"/>
      <c r="D23" s="241"/>
      <c r="E23" s="241"/>
      <c r="F23" s="273"/>
      <c r="G23" s="273"/>
      <c r="H23" s="234"/>
      <c r="I23" s="313"/>
      <c r="J23" s="234"/>
      <c r="K23" s="234"/>
      <c r="L23" s="234"/>
      <c r="M23" s="234"/>
      <c r="N23" s="234"/>
      <c r="O23" s="234" t="s">
        <v>611</v>
      </c>
      <c r="P23" s="234">
        <v>210</v>
      </c>
      <c r="Q23" s="234"/>
      <c r="R23" s="250">
        <f>SUM(R8:R22)+SUM(R13:R14)+SUM(R19:R22)</f>
        <v>140</v>
      </c>
      <c r="S23" s="250">
        <f t="shared" ref="S23:U23" si="2">SUM(S8:S22)+SUM(S13:S14)+SUM(S19:S22)</f>
        <v>0</v>
      </c>
      <c r="T23" s="315">
        <f t="shared" si="2"/>
        <v>140</v>
      </c>
      <c r="U23" s="250">
        <f t="shared" si="2"/>
        <v>0</v>
      </c>
    </row>
    <row r="24" spans="1:21">
      <c r="A24" s="234"/>
      <c r="B24" s="234"/>
      <c r="C24" s="234"/>
      <c r="D24" s="234"/>
      <c r="E24" s="234"/>
      <c r="F24" s="234"/>
      <c r="G24" s="234"/>
      <c r="H24" s="234"/>
      <c r="I24" s="313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304"/>
      <c r="U24" s="234"/>
    </row>
    <row r="25" spans="1:21">
      <c r="A25" s="234"/>
      <c r="B25" s="234"/>
      <c r="C25" s="234"/>
      <c r="D25" s="251"/>
      <c r="E25" s="251"/>
      <c r="F25" s="251"/>
      <c r="G25" s="234"/>
      <c r="H25" s="234"/>
      <c r="I25" s="313"/>
      <c r="J25" s="234"/>
      <c r="K25" s="234"/>
      <c r="L25" s="234"/>
      <c r="M25" s="234"/>
      <c r="N25" s="234"/>
      <c r="O25" s="234" t="s">
        <v>595</v>
      </c>
      <c r="P25" s="234"/>
      <c r="Q25" s="234"/>
      <c r="R25" s="234"/>
      <c r="S25" s="234"/>
      <c r="T25" s="304"/>
      <c r="U25" s="234"/>
    </row>
    <row r="26" spans="1:21">
      <c r="A26" s="234"/>
      <c r="B26" s="234"/>
      <c r="C26" s="234"/>
      <c r="D26" s="234"/>
      <c r="E26" s="234"/>
      <c r="F26" s="234"/>
      <c r="G26" s="234"/>
      <c r="H26" s="234"/>
      <c r="I26" s="313"/>
      <c r="J26" s="234"/>
      <c r="K26" s="234"/>
      <c r="L26" s="234"/>
      <c r="M26" s="234"/>
      <c r="N26" s="234"/>
      <c r="O26" s="234">
        <v>16</v>
      </c>
      <c r="P26" s="234">
        <v>4</v>
      </c>
      <c r="Q26" s="234"/>
      <c r="R26" s="240">
        <v>7</v>
      </c>
      <c r="S26" s="240"/>
      <c r="T26" s="305">
        <v>7</v>
      </c>
      <c r="U26" s="240"/>
    </row>
    <row r="27" spans="1:21">
      <c r="A27" s="234"/>
      <c r="B27" s="234"/>
      <c r="C27" s="234"/>
      <c r="D27" s="234"/>
      <c r="E27" s="234"/>
      <c r="F27" s="234"/>
      <c r="G27" s="234"/>
      <c r="H27" s="234"/>
      <c r="I27" s="313"/>
      <c r="J27" s="234"/>
      <c r="K27" s="234"/>
      <c r="L27" s="234"/>
      <c r="M27" s="234"/>
      <c r="N27" s="234"/>
      <c r="O27" s="234">
        <v>17</v>
      </c>
      <c r="P27" s="234">
        <v>4</v>
      </c>
      <c r="Q27" s="234"/>
      <c r="R27" s="240">
        <v>7</v>
      </c>
      <c r="S27" s="240"/>
      <c r="T27" s="305">
        <v>7</v>
      </c>
      <c r="U27" s="240"/>
    </row>
    <row r="28" spans="1:21">
      <c r="A28" s="234"/>
      <c r="B28" s="234"/>
      <c r="C28" s="234"/>
      <c r="D28" s="234"/>
      <c r="E28" s="234"/>
      <c r="F28" s="234"/>
      <c r="G28" s="234"/>
      <c r="H28" s="234"/>
      <c r="I28" s="313"/>
      <c r="J28" s="234"/>
      <c r="K28" s="234"/>
      <c r="L28" s="234"/>
      <c r="M28" s="234"/>
      <c r="N28" s="234"/>
      <c r="O28" s="234">
        <v>18</v>
      </c>
      <c r="P28" s="234">
        <v>4</v>
      </c>
      <c r="Q28" s="234"/>
      <c r="R28" s="240">
        <v>8</v>
      </c>
      <c r="S28" s="240"/>
      <c r="T28" s="305">
        <v>8</v>
      </c>
      <c r="U28" s="240"/>
    </row>
    <row r="29" spans="1:21">
      <c r="A29" s="234"/>
      <c r="B29" s="234"/>
      <c r="C29" s="234"/>
      <c r="D29" s="234"/>
      <c r="E29" s="234"/>
      <c r="F29" s="234"/>
      <c r="G29" s="234"/>
      <c r="H29" s="234"/>
      <c r="I29" s="313"/>
      <c r="J29" s="234"/>
      <c r="K29" s="234"/>
      <c r="L29" s="234"/>
      <c r="M29" s="234"/>
      <c r="N29" s="234"/>
      <c r="O29" s="234">
        <v>19</v>
      </c>
      <c r="P29" s="234">
        <v>4</v>
      </c>
      <c r="Q29" s="234"/>
      <c r="R29" s="240">
        <v>7</v>
      </c>
      <c r="S29" s="240"/>
      <c r="T29" s="305">
        <v>7</v>
      </c>
      <c r="U29" s="240"/>
    </row>
    <row r="30" spans="1:21">
      <c r="A30" s="234"/>
      <c r="B30" s="234"/>
      <c r="C30" s="234"/>
      <c r="D30" s="234"/>
      <c r="E30" s="234"/>
      <c r="F30" s="234"/>
      <c r="G30" s="234"/>
      <c r="H30" s="234"/>
      <c r="I30" s="248"/>
      <c r="J30" s="234"/>
      <c r="K30" s="234"/>
      <c r="L30" s="234"/>
      <c r="M30" s="234"/>
      <c r="N30" s="234"/>
      <c r="O30" s="234">
        <v>20</v>
      </c>
      <c r="P30" s="234">
        <v>4</v>
      </c>
      <c r="Q30" s="234"/>
      <c r="R30" s="246">
        <v>8</v>
      </c>
      <c r="S30" s="246"/>
      <c r="T30" s="308">
        <v>8</v>
      </c>
      <c r="U30" s="246"/>
    </row>
    <row r="31" spans="1:21">
      <c r="A31" s="234"/>
      <c r="B31" s="234"/>
      <c r="C31" s="234"/>
      <c r="D31" s="234"/>
      <c r="E31" s="234"/>
      <c r="F31" s="234"/>
      <c r="G31" s="234"/>
      <c r="H31" s="234"/>
      <c r="I31" s="248"/>
      <c r="J31" s="234"/>
      <c r="K31" s="234"/>
      <c r="L31" s="234"/>
      <c r="M31" s="234"/>
      <c r="N31" s="234"/>
      <c r="O31" s="234" t="s">
        <v>593</v>
      </c>
      <c r="P31" s="234">
        <v>200</v>
      </c>
      <c r="Q31" s="234"/>
      <c r="R31" s="234">
        <f>SUM(R26:R30)*4</f>
        <v>148</v>
      </c>
      <c r="S31" s="234">
        <f t="shared" ref="S31:U31" si="3">SUM(S26:S30)*4</f>
        <v>0</v>
      </c>
      <c r="T31" s="304">
        <f t="shared" si="3"/>
        <v>148</v>
      </c>
      <c r="U31" s="234">
        <f t="shared" si="3"/>
        <v>0</v>
      </c>
    </row>
    <row r="32" spans="1:21">
      <c r="A32" s="234"/>
      <c r="B32" s="234"/>
      <c r="C32" s="234"/>
      <c r="D32" s="234"/>
      <c r="E32" s="234"/>
      <c r="F32" s="234"/>
      <c r="G32" s="234"/>
      <c r="H32" s="234"/>
      <c r="I32" s="248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304"/>
      <c r="U32" s="234"/>
    </row>
    <row r="33" spans="9:26">
      <c r="I33" s="248"/>
      <c r="J33" s="234"/>
      <c r="K33" s="234"/>
      <c r="L33" s="234"/>
      <c r="M33" s="234"/>
      <c r="N33" s="234"/>
      <c r="O33" s="234" t="s">
        <v>612</v>
      </c>
      <c r="P33" s="234">
        <v>-5.0000000000000001E-3</v>
      </c>
      <c r="Q33" s="234"/>
      <c r="R33" s="247"/>
      <c r="S33" s="247"/>
      <c r="T33" s="316"/>
      <c r="U33" s="247"/>
      <c r="V33" s="234"/>
      <c r="W33" s="234"/>
      <c r="X33" s="234"/>
      <c r="Y33" s="234"/>
      <c r="Z33" s="234"/>
    </row>
    <row r="34" spans="9:26">
      <c r="I34" s="234"/>
      <c r="J34" s="234"/>
      <c r="K34" s="234"/>
      <c r="L34" s="234"/>
      <c r="M34" s="234"/>
      <c r="N34" s="234"/>
      <c r="O34" s="234" t="s">
        <v>613</v>
      </c>
      <c r="P34" s="234"/>
      <c r="Q34" s="234"/>
      <c r="R34" s="258">
        <f>IF(R33="Y",$P$33,0)</f>
        <v>0</v>
      </c>
      <c r="S34" s="258">
        <f t="shared" ref="S34:U34" si="4">IF(S33="Y",$P$33,0)</f>
        <v>0</v>
      </c>
      <c r="T34" s="317">
        <f t="shared" si="4"/>
        <v>0</v>
      </c>
      <c r="U34" s="258">
        <f t="shared" si="4"/>
        <v>0</v>
      </c>
      <c r="V34" s="234"/>
      <c r="W34" s="234"/>
      <c r="X34" s="234"/>
      <c r="Y34" s="234"/>
      <c r="Z34" s="234"/>
    </row>
    <row r="35" spans="9:26">
      <c r="I35" s="234"/>
      <c r="J35" s="234"/>
      <c r="K35" s="234"/>
      <c r="L35" s="234"/>
      <c r="M35" s="234"/>
      <c r="N35" s="234"/>
      <c r="O35" s="234" t="s">
        <v>614</v>
      </c>
      <c r="P35" s="318">
        <v>20</v>
      </c>
      <c r="Q35" s="234"/>
      <c r="R35" s="248">
        <f>(R31+R34)/$P$35</f>
        <v>7.4</v>
      </c>
      <c r="S35" s="248">
        <f t="shared" ref="S35:U35" si="5">(S31+S34)/$P$35</f>
        <v>0</v>
      </c>
      <c r="T35" s="319">
        <f t="shared" si="5"/>
        <v>7.4</v>
      </c>
      <c r="U35" s="248">
        <f t="shared" si="5"/>
        <v>0</v>
      </c>
      <c r="V35" s="234"/>
      <c r="W35" s="234"/>
      <c r="X35" s="234"/>
      <c r="Y35" s="234"/>
      <c r="Z35" s="234"/>
    </row>
    <row r="36" spans="9:26">
      <c r="I36" s="234"/>
      <c r="J36" s="234"/>
      <c r="K36" s="234"/>
      <c r="L36" s="234"/>
      <c r="M36" s="234"/>
      <c r="N36" s="234"/>
      <c r="O36" s="234" t="s">
        <v>615</v>
      </c>
      <c r="P36" s="318">
        <v>21</v>
      </c>
      <c r="Q36" s="234"/>
      <c r="R36" s="248">
        <f t="shared" ref="R36:U36" si="6">R23/$P$36</f>
        <v>6.666666666666667</v>
      </c>
      <c r="S36" s="248">
        <f t="shared" si="6"/>
        <v>0</v>
      </c>
      <c r="T36" s="319">
        <f t="shared" si="6"/>
        <v>6.666666666666667</v>
      </c>
      <c r="U36" s="248">
        <f t="shared" si="6"/>
        <v>0</v>
      </c>
      <c r="V36" s="234"/>
      <c r="W36" s="234"/>
      <c r="X36" s="234"/>
      <c r="Y36" s="234"/>
      <c r="Z36" s="234"/>
    </row>
    <row r="37" spans="9:26">
      <c r="I37" s="234"/>
      <c r="J37" s="234"/>
      <c r="K37" s="234"/>
      <c r="L37" s="234"/>
      <c r="M37" s="234"/>
      <c r="N37" s="234"/>
      <c r="O37" s="234" t="s">
        <v>616</v>
      </c>
      <c r="P37" s="234"/>
      <c r="Q37" s="234"/>
      <c r="R37" s="248">
        <f>R35+R36</f>
        <v>14.066666666666666</v>
      </c>
      <c r="S37" s="248">
        <f t="shared" ref="S37:U37" si="7">S35+S36</f>
        <v>0</v>
      </c>
      <c r="T37" s="319">
        <f t="shared" si="7"/>
        <v>14.066666666666666</v>
      </c>
      <c r="U37" s="248">
        <f t="shared" si="7"/>
        <v>0</v>
      </c>
      <c r="V37" s="234"/>
      <c r="W37" s="234"/>
      <c r="X37" s="234"/>
      <c r="Y37" s="234"/>
      <c r="Z37" s="234"/>
    </row>
    <row r="38" spans="9:26"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304"/>
      <c r="U38" s="234"/>
      <c r="V38" s="234"/>
      <c r="W38" s="234"/>
      <c r="X38" s="234"/>
      <c r="Y38" s="234"/>
      <c r="Z38" s="234"/>
    </row>
    <row r="39" spans="9:26">
      <c r="I39" s="234"/>
      <c r="J39" s="234"/>
      <c r="K39" s="234"/>
      <c r="L39" s="234"/>
      <c r="M39" s="234"/>
      <c r="N39" s="234"/>
      <c r="O39" s="234" t="s">
        <v>192</v>
      </c>
      <c r="P39" s="234"/>
      <c r="Q39" s="234"/>
      <c r="R39" s="249">
        <f>R37/20</f>
        <v>0.70333333333333337</v>
      </c>
      <c r="S39" s="249">
        <f t="shared" ref="S39:U39" si="8">S37/20</f>
        <v>0</v>
      </c>
      <c r="T39" s="320">
        <f t="shared" si="8"/>
        <v>0.70333333333333337</v>
      </c>
      <c r="U39" s="249">
        <f t="shared" si="8"/>
        <v>0</v>
      </c>
      <c r="V39" s="234"/>
      <c r="W39" s="234"/>
      <c r="X39" s="234"/>
      <c r="Y39" s="234"/>
      <c r="Z39" s="234"/>
    </row>
    <row r="41" spans="9:26">
      <c r="I41" s="234"/>
      <c r="J41" s="234"/>
      <c r="K41" s="234"/>
      <c r="L41" s="234"/>
      <c r="M41" s="234"/>
      <c r="N41" s="234"/>
      <c r="O41" s="9" t="s">
        <v>596</v>
      </c>
      <c r="P41" s="234"/>
      <c r="Q41" s="234"/>
      <c r="R41" s="250"/>
      <c r="S41" s="250"/>
      <c r="T41" s="250"/>
      <c r="U41" s="250"/>
      <c r="V41" s="251"/>
      <c r="W41" s="251"/>
      <c r="X41" s="251"/>
      <c r="Y41" s="251"/>
      <c r="Z41" s="251"/>
    </row>
    <row r="42" spans="9:26"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51"/>
      <c r="W42" s="251"/>
      <c r="X42" s="251"/>
      <c r="Y42" s="251"/>
      <c r="Z42" s="251"/>
    </row>
    <row r="43" spans="9:26">
      <c r="I43" s="234"/>
      <c r="J43" s="234"/>
      <c r="K43" s="234"/>
      <c r="L43" s="234"/>
      <c r="M43" s="234"/>
      <c r="N43" s="234"/>
      <c r="O43" s="234" t="s">
        <v>597</v>
      </c>
      <c r="P43" s="234"/>
      <c r="Q43" s="234"/>
      <c r="R43" s="240"/>
      <c r="S43" s="240"/>
      <c r="T43" s="234"/>
      <c r="U43" s="234"/>
      <c r="V43" s="251"/>
      <c r="W43" s="251"/>
      <c r="X43" s="251"/>
      <c r="Y43" s="251"/>
      <c r="Z43" s="251"/>
    </row>
    <row r="44" spans="9:26">
      <c r="I44" s="234"/>
      <c r="J44" s="234"/>
      <c r="K44" s="234"/>
      <c r="L44" s="234"/>
      <c r="M44" s="234"/>
      <c r="N44" s="234"/>
      <c r="O44" s="234" t="s">
        <v>598</v>
      </c>
      <c r="P44" s="234"/>
      <c r="Q44" s="234"/>
      <c r="R44" s="240"/>
      <c r="S44" s="240"/>
      <c r="T44" s="234"/>
      <c r="U44" s="234"/>
      <c r="V44" s="251"/>
      <c r="W44" s="251"/>
      <c r="X44" s="251"/>
      <c r="Y44" s="251"/>
      <c r="Z44" s="251"/>
    </row>
    <row r="45" spans="9:26">
      <c r="I45" s="234"/>
      <c r="J45" s="234"/>
      <c r="K45" s="234"/>
      <c r="L45" s="234"/>
      <c r="M45" s="234"/>
      <c r="N45" s="234"/>
      <c r="O45" s="234" t="s">
        <v>599</v>
      </c>
      <c r="P45" s="234"/>
      <c r="Q45" s="234"/>
      <c r="R45" s="240"/>
      <c r="S45" s="240"/>
      <c r="T45" s="234"/>
      <c r="U45" s="234"/>
      <c r="V45" s="251"/>
      <c r="W45" s="251"/>
      <c r="X45" s="251"/>
      <c r="Y45" s="251"/>
      <c r="Z45" s="251"/>
    </row>
    <row r="46" spans="9:26">
      <c r="I46" s="234"/>
      <c r="J46" s="234"/>
      <c r="K46" s="234"/>
      <c r="L46" s="234"/>
      <c r="M46" s="234"/>
      <c r="N46" s="234"/>
      <c r="O46" s="234" t="s">
        <v>600</v>
      </c>
      <c r="P46" s="234"/>
      <c r="Q46" s="234"/>
      <c r="R46" s="240"/>
      <c r="S46" s="240"/>
      <c r="T46" s="234"/>
      <c r="U46" s="234"/>
      <c r="V46" s="251"/>
      <c r="W46" s="251"/>
      <c r="X46" s="251"/>
      <c r="Y46" s="251"/>
      <c r="Z46" s="251"/>
    </row>
    <row r="47" spans="9:26">
      <c r="I47" s="234"/>
      <c r="J47" s="234"/>
      <c r="K47" s="234"/>
      <c r="L47" s="234"/>
      <c r="M47" s="234"/>
      <c r="N47" s="234"/>
      <c r="O47" s="234" t="s">
        <v>601</v>
      </c>
      <c r="P47" s="234"/>
      <c r="Q47" s="234"/>
      <c r="R47" s="240"/>
      <c r="S47" s="240"/>
      <c r="T47" s="234"/>
      <c r="U47" s="234"/>
      <c r="V47" s="251"/>
      <c r="W47" s="251"/>
      <c r="X47" s="251"/>
      <c r="Y47" s="251"/>
      <c r="Z47" s="251"/>
    </row>
    <row r="48" spans="9:26">
      <c r="I48" s="234"/>
      <c r="J48" s="234"/>
      <c r="K48" s="234"/>
      <c r="L48" s="234"/>
      <c r="M48" s="234"/>
      <c r="N48" s="234"/>
      <c r="O48" s="234" t="s">
        <v>191</v>
      </c>
      <c r="P48" s="234">
        <v>50</v>
      </c>
      <c r="Q48" s="234"/>
      <c r="R48" s="250">
        <f t="shared" ref="R48:S48" si="9">SUM(R43:R47)</f>
        <v>0</v>
      </c>
      <c r="S48" s="250">
        <f t="shared" si="9"/>
        <v>0</v>
      </c>
      <c r="T48" s="234"/>
      <c r="U48" s="234"/>
      <c r="V48" s="251"/>
      <c r="W48" s="251"/>
      <c r="X48" s="251"/>
      <c r="Y48" s="251"/>
      <c r="Z48" s="251"/>
    </row>
    <row r="49" spans="15:26">
      <c r="O49" s="234"/>
      <c r="P49" s="234"/>
      <c r="Q49" s="234"/>
      <c r="R49" s="234"/>
      <c r="S49" s="234"/>
      <c r="T49" s="234"/>
      <c r="U49" s="234"/>
      <c r="V49" s="251"/>
      <c r="W49" s="251"/>
      <c r="X49" s="251"/>
      <c r="Y49" s="251"/>
      <c r="Z49" s="251"/>
    </row>
    <row r="50" spans="15:26">
      <c r="O50" s="234" t="s">
        <v>192</v>
      </c>
      <c r="P50" s="234"/>
      <c r="Q50" s="234"/>
      <c r="R50" s="254">
        <f>R48/$P$48</f>
        <v>0</v>
      </c>
      <c r="S50" s="254">
        <f t="shared" ref="S50" si="10">S48/$P$48</f>
        <v>0</v>
      </c>
      <c r="T50" s="234"/>
      <c r="U50" s="234"/>
      <c r="V50" s="251"/>
      <c r="W50" s="251"/>
      <c r="X50" s="251"/>
      <c r="Y50" s="251"/>
      <c r="Z50" s="251"/>
    </row>
    <row r="51" spans="15:26">
      <c r="O51" s="234"/>
      <c r="P51" s="234"/>
      <c r="Q51" s="234"/>
      <c r="R51" s="234"/>
      <c r="S51" s="234"/>
      <c r="T51" s="234"/>
      <c r="U51" s="234"/>
      <c r="V51" s="251"/>
      <c r="W51" s="251"/>
      <c r="X51" s="251"/>
      <c r="Y51" s="251"/>
      <c r="Z51" s="251"/>
    </row>
  </sheetData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9B0C-1737-4FA7-B9A9-467C6BBABD03}">
  <sheetPr codeName="Sheet36">
    <tabColor theme="5" tint="-0.249977111117893"/>
    <pageSetUpPr fitToPage="1"/>
  </sheetPr>
  <dimension ref="A2:AZ109"/>
  <sheetViews>
    <sheetView workbookViewId="0"/>
  </sheetViews>
  <sheetFormatPr defaultColWidth="11" defaultRowHeight="15"/>
  <cols>
    <col min="1" max="1" width="11" style="8"/>
    <col min="2" max="2" width="12.375" style="8" customWidth="1"/>
    <col min="3" max="3" width="18.625" style="8" customWidth="1"/>
    <col min="4" max="4" width="25.125" style="8" bestFit="1" customWidth="1"/>
    <col min="5" max="5" width="16.875" style="8" bestFit="1" customWidth="1"/>
    <col min="6" max="6" width="14.5" style="8" customWidth="1"/>
    <col min="7" max="8" width="12.625" style="8" customWidth="1"/>
    <col min="9" max="11" width="11" style="8"/>
    <col min="12" max="12" width="16.125" style="8" bestFit="1" customWidth="1"/>
    <col min="13" max="14" width="11" style="8"/>
    <col min="15" max="15" width="0" style="8" hidden="1" customWidth="1"/>
    <col min="16" max="16" width="19.375" style="8" hidden="1" customWidth="1"/>
    <col min="17" max="17" width="0" style="8" hidden="1" customWidth="1"/>
    <col min="18" max="18" width="3.625" style="8" hidden="1" customWidth="1"/>
    <col min="19" max="28" width="6.375" style="8" hidden="1" customWidth="1"/>
    <col min="29" max="29" width="7.375" style="8" hidden="1" customWidth="1"/>
    <col min="30" max="37" width="6.375" style="8" hidden="1" customWidth="1"/>
    <col min="38" max="38" width="10" style="8" hidden="1" customWidth="1"/>
    <col min="39" max="39" width="6.875" style="8" hidden="1" customWidth="1"/>
    <col min="40" max="42" width="6.375" style="8" hidden="1" customWidth="1"/>
    <col min="43" max="43" width="4.375" style="8" hidden="1" customWidth="1"/>
    <col min="44" max="45" width="0" style="8" hidden="1" customWidth="1"/>
    <col min="46" max="46" width="5.125" style="8" hidden="1" customWidth="1"/>
    <col min="47" max="69" width="0" style="8" hidden="1" customWidth="1"/>
    <col min="70" max="16384" width="11" style="8"/>
  </cols>
  <sheetData>
    <row r="2" spans="1:52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</row>
    <row r="3" spans="1:52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7" t="s">
        <v>617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</row>
    <row r="4" spans="1:5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10" t="s">
        <v>156</v>
      </c>
      <c r="T4" s="11"/>
      <c r="U4" s="11"/>
      <c r="V4" s="11"/>
      <c r="W4" s="12" t="s">
        <v>618</v>
      </c>
      <c r="X4" s="12"/>
      <c r="Y4" s="12"/>
      <c r="Z4" s="12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234"/>
      <c r="AR4" s="234"/>
      <c r="AS4" s="234"/>
      <c r="AT4" s="234"/>
      <c r="AU4" s="10" t="s">
        <v>156</v>
      </c>
      <c r="AV4" s="12" t="s">
        <v>585</v>
      </c>
      <c r="AW4" s="11"/>
      <c r="AX4" s="11"/>
      <c r="AY4" s="11"/>
      <c r="AZ4" s="11"/>
    </row>
    <row r="5" spans="1:52">
      <c r="A5" s="234" t="s">
        <v>158</v>
      </c>
      <c r="B5" s="236">
        <v>44779</v>
      </c>
      <c r="C5" s="234"/>
      <c r="D5" s="9" t="s">
        <v>159</v>
      </c>
      <c r="E5" s="237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8">
        <f>B11</f>
        <v>1</v>
      </c>
      <c r="T5" s="238"/>
      <c r="U5" s="238"/>
      <c r="V5" s="238"/>
      <c r="W5" s="238">
        <f>B15</f>
        <v>2</v>
      </c>
      <c r="X5" s="238"/>
      <c r="Y5" s="238"/>
      <c r="Z5" s="238"/>
      <c r="AA5" s="238">
        <f>B19</f>
        <v>3</v>
      </c>
      <c r="AB5" s="238"/>
      <c r="AC5" s="238"/>
      <c r="AD5" s="238"/>
      <c r="AE5" s="238">
        <f>B24</f>
        <v>4</v>
      </c>
      <c r="AF5" s="238"/>
      <c r="AG5" s="238"/>
      <c r="AH5" s="238"/>
      <c r="AI5" s="238">
        <f>B27</f>
        <v>5</v>
      </c>
      <c r="AJ5" s="234"/>
      <c r="AK5" s="234"/>
      <c r="AL5" s="234"/>
      <c r="AM5" s="238">
        <f>B31</f>
        <v>6</v>
      </c>
      <c r="AN5" s="234"/>
      <c r="AO5" s="234"/>
      <c r="AP5" s="234"/>
      <c r="AQ5" s="234"/>
      <c r="AR5" s="234"/>
      <c r="AS5" s="234"/>
      <c r="AT5" s="234"/>
      <c r="AU5" s="238">
        <f>S5</f>
        <v>1</v>
      </c>
      <c r="AV5" s="238">
        <f>W5</f>
        <v>2</v>
      </c>
      <c r="AW5" s="238">
        <f>AA5</f>
        <v>3</v>
      </c>
      <c r="AX5" s="238">
        <f>AE5</f>
        <v>4</v>
      </c>
      <c r="AY5" s="238">
        <f>AI5</f>
        <v>5</v>
      </c>
      <c r="AZ5" s="238">
        <f>AM5</f>
        <v>6</v>
      </c>
    </row>
    <row r="6" spans="1:52">
      <c r="A6" s="234" t="s">
        <v>3</v>
      </c>
      <c r="B6" s="7" t="s">
        <v>619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9"/>
      <c r="Q6" s="234"/>
      <c r="R6" s="234"/>
      <c r="S6" s="234" t="str">
        <f>E11</f>
        <v>Busselton</v>
      </c>
      <c r="T6" s="234"/>
      <c r="U6" s="234"/>
      <c r="V6" s="234"/>
      <c r="W6" s="234" t="str">
        <f>E15</f>
        <v>Woodridge</v>
      </c>
      <c r="X6" s="234"/>
      <c r="Y6" s="234"/>
      <c r="Z6" s="234"/>
      <c r="AA6" s="234" t="str">
        <f>E19</f>
        <v>Baldivis 2</v>
      </c>
      <c r="AB6" s="234"/>
      <c r="AC6" s="234"/>
      <c r="AD6" s="234"/>
      <c r="AE6" s="234" t="str">
        <f>E23</f>
        <v>Murray</v>
      </c>
      <c r="AF6" s="234"/>
      <c r="AG6" s="234"/>
      <c r="AH6" s="234"/>
      <c r="AI6" s="234" t="str">
        <f>E27</f>
        <v>Baldivis 1</v>
      </c>
      <c r="AJ6" s="234"/>
      <c r="AK6" s="234"/>
      <c r="AL6" s="234"/>
      <c r="AM6" s="234" t="str">
        <f>E31</f>
        <v xml:space="preserve">King River </v>
      </c>
      <c r="AN6" s="234"/>
      <c r="AO6" s="234"/>
      <c r="AP6" s="234"/>
      <c r="AQ6" s="234"/>
      <c r="AR6" s="9"/>
      <c r="AS6" s="234"/>
      <c r="AT6" s="234"/>
      <c r="AU6" s="234" t="str">
        <f>S6</f>
        <v>Busselton</v>
      </c>
      <c r="AV6" s="234" t="str">
        <f>W6</f>
        <v>Woodridge</v>
      </c>
      <c r="AW6" s="234" t="str">
        <f>AA6</f>
        <v>Baldivis 2</v>
      </c>
      <c r="AX6" s="234" t="str">
        <f>AE6</f>
        <v>Murray</v>
      </c>
      <c r="AY6" s="234" t="str">
        <f>AI6</f>
        <v>Baldivis 1</v>
      </c>
      <c r="AZ6" s="234" t="str">
        <f>AM6</f>
        <v xml:space="preserve">King River </v>
      </c>
    </row>
    <row r="7" spans="1:52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9" t="s">
        <v>620</v>
      </c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9" t="s">
        <v>620</v>
      </c>
      <c r="AS7" s="234"/>
      <c r="AT7" s="234"/>
      <c r="AU7" s="234"/>
      <c r="AV7" s="234"/>
      <c r="AW7" s="234"/>
      <c r="AX7" s="234"/>
      <c r="AY7" s="234"/>
      <c r="AZ7" s="234"/>
    </row>
    <row r="8" spans="1:52">
      <c r="A8" s="210"/>
      <c r="B8" s="239"/>
      <c r="C8" s="239"/>
      <c r="D8" s="239"/>
      <c r="E8" s="239"/>
      <c r="F8" s="239"/>
      <c r="G8" s="23" t="s">
        <v>163</v>
      </c>
      <c r="H8" s="23" t="s">
        <v>621</v>
      </c>
      <c r="I8" s="239"/>
      <c r="J8" s="239"/>
      <c r="K8" s="239"/>
      <c r="L8" s="239"/>
      <c r="M8" s="239"/>
      <c r="N8" s="234"/>
      <c r="O8" s="234"/>
      <c r="P8" s="234" t="s">
        <v>622</v>
      </c>
      <c r="Q8" s="234" t="s">
        <v>162</v>
      </c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 t="s">
        <v>622</v>
      </c>
      <c r="AS8" s="234" t="s">
        <v>162</v>
      </c>
      <c r="AT8" s="234"/>
      <c r="AU8" s="234"/>
      <c r="AV8" s="234"/>
      <c r="AW8" s="234"/>
      <c r="AX8" s="234"/>
      <c r="AY8" s="234"/>
      <c r="AZ8" s="234"/>
    </row>
    <row r="9" spans="1:52" ht="30">
      <c r="A9" s="239"/>
      <c r="B9" s="239"/>
      <c r="C9" s="239"/>
      <c r="D9" s="239"/>
      <c r="E9" s="239"/>
      <c r="F9" s="239"/>
      <c r="G9" s="23" t="s">
        <v>623</v>
      </c>
      <c r="H9" s="23" t="s">
        <v>592</v>
      </c>
      <c r="I9" s="239"/>
      <c r="J9" s="239"/>
      <c r="K9" s="239"/>
      <c r="L9" s="239"/>
      <c r="M9" s="239"/>
      <c r="N9" s="234"/>
      <c r="O9" s="234"/>
      <c r="P9" s="234">
        <v>1</v>
      </c>
      <c r="Q9" s="234"/>
      <c r="R9" s="234"/>
      <c r="S9" s="240">
        <v>8</v>
      </c>
      <c r="T9" s="250"/>
      <c r="U9" s="250"/>
      <c r="V9" s="250"/>
      <c r="W9" s="240">
        <v>7.5</v>
      </c>
      <c r="X9" s="250"/>
      <c r="Y9" s="250"/>
      <c r="Z9" s="250"/>
      <c r="AA9" s="240">
        <v>7.5</v>
      </c>
      <c r="AB9" s="250"/>
      <c r="AC9" s="250"/>
      <c r="AD9" s="250"/>
      <c r="AE9" s="240">
        <v>7.5</v>
      </c>
      <c r="AF9" s="250"/>
      <c r="AG9" s="250"/>
      <c r="AH9" s="250"/>
      <c r="AI9" s="240">
        <v>6</v>
      </c>
      <c r="AJ9" s="250"/>
      <c r="AK9" s="250"/>
      <c r="AL9" s="250"/>
      <c r="AM9" s="240">
        <v>6.5</v>
      </c>
      <c r="AN9" s="250"/>
      <c r="AO9" s="250"/>
      <c r="AP9" s="250"/>
      <c r="AQ9" s="234"/>
      <c r="AR9" s="234">
        <v>1</v>
      </c>
      <c r="AS9" s="234"/>
      <c r="AT9" s="234"/>
      <c r="AU9" s="240">
        <v>8</v>
      </c>
      <c r="AV9" s="240">
        <v>8</v>
      </c>
      <c r="AW9" s="240">
        <v>7</v>
      </c>
      <c r="AX9" s="240">
        <v>6</v>
      </c>
      <c r="AY9" s="240">
        <v>6</v>
      </c>
      <c r="AZ9" s="240">
        <v>7</v>
      </c>
    </row>
    <row r="10" spans="1:52" ht="15.75">
      <c r="A10" s="211" t="s">
        <v>1</v>
      </c>
      <c r="B10" s="23" t="s">
        <v>624</v>
      </c>
      <c r="C10" s="212" t="s">
        <v>4</v>
      </c>
      <c r="D10" s="23" t="s">
        <v>5</v>
      </c>
      <c r="E10" s="23" t="s">
        <v>590</v>
      </c>
      <c r="F10" s="23" t="s">
        <v>625</v>
      </c>
      <c r="G10" s="23" t="s">
        <v>626</v>
      </c>
      <c r="H10" s="23" t="s">
        <v>626</v>
      </c>
      <c r="I10" s="23" t="s">
        <v>360</v>
      </c>
      <c r="J10" s="23" t="s">
        <v>361</v>
      </c>
      <c r="K10" s="23" t="s">
        <v>167</v>
      </c>
      <c r="L10" s="23" t="s">
        <v>168</v>
      </c>
      <c r="M10" s="23" t="s">
        <v>169</v>
      </c>
      <c r="N10" s="234"/>
      <c r="O10" s="234"/>
      <c r="P10" s="234">
        <v>2</v>
      </c>
      <c r="Q10" s="234"/>
      <c r="R10" s="234"/>
      <c r="S10" s="240">
        <v>7.5</v>
      </c>
      <c r="T10" s="250"/>
      <c r="U10" s="250"/>
      <c r="V10" s="250"/>
      <c r="W10" s="240">
        <v>7.5</v>
      </c>
      <c r="X10" s="250"/>
      <c r="Y10" s="250"/>
      <c r="Z10" s="250"/>
      <c r="AA10" s="240">
        <v>7.5</v>
      </c>
      <c r="AB10" s="250"/>
      <c r="AC10" s="250"/>
      <c r="AD10" s="250"/>
      <c r="AE10" s="240">
        <v>7.5</v>
      </c>
      <c r="AF10" s="250"/>
      <c r="AG10" s="250"/>
      <c r="AH10" s="250"/>
      <c r="AI10" s="240">
        <v>6.5</v>
      </c>
      <c r="AJ10" s="250"/>
      <c r="AK10" s="250"/>
      <c r="AL10" s="250"/>
      <c r="AM10" s="240">
        <v>8</v>
      </c>
      <c r="AN10" s="250"/>
      <c r="AO10" s="250"/>
      <c r="AP10" s="250"/>
      <c r="AQ10" s="234"/>
      <c r="AR10" s="234">
        <v>2</v>
      </c>
      <c r="AS10" s="234"/>
      <c r="AT10" s="234"/>
      <c r="AU10" s="240">
        <v>7</v>
      </c>
      <c r="AV10" s="240">
        <v>7</v>
      </c>
      <c r="AW10" s="240">
        <v>7</v>
      </c>
      <c r="AX10" s="240">
        <v>7</v>
      </c>
      <c r="AY10" s="240">
        <v>6.5</v>
      </c>
      <c r="AZ10" s="240">
        <v>8</v>
      </c>
    </row>
    <row r="11" spans="1:52">
      <c r="A11" s="3">
        <v>0.67708333333333226</v>
      </c>
      <c r="B11" s="260">
        <v>1</v>
      </c>
      <c r="C11" s="2" t="s">
        <v>331</v>
      </c>
      <c r="D11" s="241" t="s">
        <v>332</v>
      </c>
      <c r="E11" s="241" t="s">
        <v>26</v>
      </c>
      <c r="F11" s="321">
        <f>S68</f>
        <v>260</v>
      </c>
      <c r="G11" s="322">
        <f>S28</f>
        <v>4140</v>
      </c>
      <c r="H11" s="322">
        <f>AU28</f>
        <v>3792</v>
      </c>
      <c r="I11" s="322">
        <f>SUM(F11:F14)+AVERAGE(G11,H11)</f>
        <v>5056</v>
      </c>
      <c r="J11" s="253">
        <f>IF(K11&gt;M11,K11,M11)</f>
        <v>1</v>
      </c>
      <c r="K11" s="253">
        <f>RANK(I11,$I$11:$I$42,0)</f>
        <v>1</v>
      </c>
      <c r="L11" s="270">
        <f>S26</f>
        <v>44</v>
      </c>
      <c r="M11" s="267"/>
      <c r="N11" s="234"/>
      <c r="O11" s="234"/>
      <c r="P11" s="234">
        <v>3</v>
      </c>
      <c r="Q11" s="234"/>
      <c r="R11" s="234"/>
      <c r="S11" s="240">
        <v>8.5</v>
      </c>
      <c r="T11" s="250"/>
      <c r="U11" s="250"/>
      <c r="V11" s="250"/>
      <c r="W11" s="240">
        <v>8.5</v>
      </c>
      <c r="X11" s="250"/>
      <c r="Y11" s="250"/>
      <c r="Z11" s="250"/>
      <c r="AA11" s="240">
        <v>7.5</v>
      </c>
      <c r="AB11" s="250"/>
      <c r="AC11" s="250"/>
      <c r="AD11" s="250"/>
      <c r="AE11" s="240">
        <v>7</v>
      </c>
      <c r="AF11" s="250"/>
      <c r="AG11" s="250"/>
      <c r="AH11" s="250"/>
      <c r="AI11" s="240">
        <v>6</v>
      </c>
      <c r="AJ11" s="250"/>
      <c r="AK11" s="250"/>
      <c r="AL11" s="250"/>
      <c r="AM11" s="240">
        <v>8.5</v>
      </c>
      <c r="AN11" s="250"/>
      <c r="AO11" s="250"/>
      <c r="AP11" s="250"/>
      <c r="AQ11" s="234"/>
      <c r="AR11" s="234">
        <v>3</v>
      </c>
      <c r="AS11" s="234"/>
      <c r="AT11" s="234"/>
      <c r="AU11" s="240">
        <v>7</v>
      </c>
      <c r="AV11" s="240">
        <v>8</v>
      </c>
      <c r="AW11" s="240">
        <v>7</v>
      </c>
      <c r="AX11" s="240">
        <v>6.5</v>
      </c>
      <c r="AY11" s="240">
        <v>6.5</v>
      </c>
      <c r="AZ11" s="240">
        <v>8</v>
      </c>
    </row>
    <row r="12" spans="1:52">
      <c r="A12" s="3">
        <v>0.67708333333333226</v>
      </c>
      <c r="B12" s="260">
        <v>1</v>
      </c>
      <c r="C12" s="2" t="s">
        <v>440</v>
      </c>
      <c r="D12" s="241" t="s">
        <v>441</v>
      </c>
      <c r="E12" s="241" t="s">
        <v>90</v>
      </c>
      <c r="F12" s="321">
        <f>T68</f>
        <v>283</v>
      </c>
      <c r="G12" s="323"/>
      <c r="H12" s="324"/>
      <c r="I12" s="285"/>
      <c r="J12" s="268"/>
      <c r="K12" s="268"/>
      <c r="L12" s="272"/>
      <c r="M12" s="269"/>
      <c r="N12" s="234"/>
      <c r="O12" s="234"/>
      <c r="P12" s="234">
        <v>4</v>
      </c>
      <c r="Q12" s="234">
        <v>2</v>
      </c>
      <c r="R12" s="234"/>
      <c r="S12" s="240">
        <v>7.5</v>
      </c>
      <c r="T12" s="250"/>
      <c r="U12" s="250"/>
      <c r="V12" s="250"/>
      <c r="W12" s="240">
        <v>8</v>
      </c>
      <c r="X12" s="250"/>
      <c r="Y12" s="250"/>
      <c r="Z12" s="250"/>
      <c r="AA12" s="240">
        <v>7.5</v>
      </c>
      <c r="AB12" s="250"/>
      <c r="AC12" s="250"/>
      <c r="AD12" s="250"/>
      <c r="AE12" s="240">
        <v>7</v>
      </c>
      <c r="AF12" s="250"/>
      <c r="AG12" s="250"/>
      <c r="AH12" s="250"/>
      <c r="AI12" s="240">
        <v>6.5</v>
      </c>
      <c r="AJ12" s="250"/>
      <c r="AK12" s="250"/>
      <c r="AL12" s="250"/>
      <c r="AM12" s="240">
        <v>7.5</v>
      </c>
      <c r="AN12" s="250"/>
      <c r="AO12" s="250"/>
      <c r="AP12" s="250"/>
      <c r="AQ12" s="234"/>
      <c r="AR12" s="234">
        <v>4</v>
      </c>
      <c r="AS12" s="234">
        <v>2</v>
      </c>
      <c r="AT12" s="234"/>
      <c r="AU12" s="240">
        <v>8</v>
      </c>
      <c r="AV12" s="240">
        <v>7</v>
      </c>
      <c r="AW12" s="240">
        <v>7</v>
      </c>
      <c r="AX12" s="240">
        <v>7</v>
      </c>
      <c r="AY12" s="240">
        <v>6.5</v>
      </c>
      <c r="AZ12" s="240">
        <v>7.5</v>
      </c>
    </row>
    <row r="13" spans="1:52">
      <c r="A13" s="3">
        <v>0.67708333333333226</v>
      </c>
      <c r="B13" s="260">
        <v>1</v>
      </c>
      <c r="C13" s="2" t="s">
        <v>381</v>
      </c>
      <c r="D13" s="241" t="s">
        <v>382</v>
      </c>
      <c r="E13" s="241" t="s">
        <v>90</v>
      </c>
      <c r="F13" s="321">
        <f>U68</f>
        <v>279</v>
      </c>
      <c r="G13" s="323"/>
      <c r="H13" s="324"/>
      <c r="I13" s="285"/>
      <c r="J13" s="268"/>
      <c r="K13" s="268"/>
      <c r="L13" s="272"/>
      <c r="M13" s="269"/>
      <c r="N13" s="234"/>
      <c r="O13" s="234"/>
      <c r="P13" s="234">
        <v>5</v>
      </c>
      <c r="Q13" s="234"/>
      <c r="R13" s="234"/>
      <c r="S13" s="240">
        <v>8.5</v>
      </c>
      <c r="T13" s="250"/>
      <c r="U13" s="250"/>
      <c r="V13" s="250"/>
      <c r="W13" s="240">
        <v>7.5</v>
      </c>
      <c r="X13" s="250"/>
      <c r="Y13" s="250"/>
      <c r="Z13" s="250"/>
      <c r="AA13" s="240">
        <v>7</v>
      </c>
      <c r="AB13" s="250"/>
      <c r="AC13" s="250"/>
      <c r="AD13" s="250"/>
      <c r="AE13" s="240">
        <v>6.5</v>
      </c>
      <c r="AF13" s="250"/>
      <c r="AG13" s="250"/>
      <c r="AH13" s="250"/>
      <c r="AI13" s="240">
        <v>7</v>
      </c>
      <c r="AJ13" s="250"/>
      <c r="AK13" s="250"/>
      <c r="AL13" s="250"/>
      <c r="AM13" s="240">
        <v>8</v>
      </c>
      <c r="AN13" s="250"/>
      <c r="AO13" s="250"/>
      <c r="AP13" s="250"/>
      <c r="AQ13" s="234"/>
      <c r="AR13" s="234">
        <v>5</v>
      </c>
      <c r="AS13" s="234"/>
      <c r="AT13" s="234"/>
      <c r="AU13" s="240">
        <v>8</v>
      </c>
      <c r="AV13" s="240">
        <v>7</v>
      </c>
      <c r="AW13" s="240">
        <v>6.5</v>
      </c>
      <c r="AX13" s="240">
        <v>6</v>
      </c>
      <c r="AY13" s="240">
        <v>6</v>
      </c>
      <c r="AZ13" s="240">
        <v>7</v>
      </c>
    </row>
    <row r="14" spans="1:52">
      <c r="A14" s="3">
        <v>0.67708333333333226</v>
      </c>
      <c r="B14" s="260">
        <v>1</v>
      </c>
      <c r="C14" s="2" t="s">
        <v>504</v>
      </c>
      <c r="D14" s="241" t="s">
        <v>505</v>
      </c>
      <c r="E14" s="241" t="s">
        <v>90</v>
      </c>
      <c r="F14" s="321">
        <f>V68</f>
        <v>268</v>
      </c>
      <c r="G14" s="325"/>
      <c r="H14" s="326"/>
      <c r="I14" s="309"/>
      <c r="J14" s="273"/>
      <c r="K14" s="273"/>
      <c r="L14" s="274"/>
      <c r="M14" s="275"/>
      <c r="N14" s="234"/>
      <c r="O14" s="234"/>
      <c r="P14" s="234">
        <v>6</v>
      </c>
      <c r="Q14" s="234">
        <v>2</v>
      </c>
      <c r="R14" s="234"/>
      <c r="S14" s="240">
        <v>8.5</v>
      </c>
      <c r="T14" s="250"/>
      <c r="U14" s="250"/>
      <c r="V14" s="250"/>
      <c r="W14" s="240">
        <v>7.5</v>
      </c>
      <c r="X14" s="250"/>
      <c r="Y14" s="250"/>
      <c r="Z14" s="250"/>
      <c r="AA14" s="240">
        <v>4</v>
      </c>
      <c r="AB14" s="250"/>
      <c r="AC14" s="250"/>
      <c r="AD14" s="250"/>
      <c r="AE14" s="240">
        <v>5</v>
      </c>
      <c r="AF14" s="250"/>
      <c r="AG14" s="250"/>
      <c r="AH14" s="250"/>
      <c r="AI14" s="240">
        <v>6</v>
      </c>
      <c r="AJ14" s="250"/>
      <c r="AK14" s="250"/>
      <c r="AL14" s="250"/>
      <c r="AM14" s="240">
        <v>7</v>
      </c>
      <c r="AN14" s="250"/>
      <c r="AO14" s="250"/>
      <c r="AP14" s="250"/>
      <c r="AQ14" s="234"/>
      <c r="AR14" s="234">
        <v>6</v>
      </c>
      <c r="AS14" s="234">
        <v>2</v>
      </c>
      <c r="AT14" s="234"/>
      <c r="AU14" s="240">
        <v>7.5</v>
      </c>
      <c r="AV14" s="240">
        <v>7</v>
      </c>
      <c r="AW14" s="240">
        <v>7</v>
      </c>
      <c r="AX14" s="240">
        <v>7</v>
      </c>
      <c r="AY14" s="240">
        <v>5.5</v>
      </c>
      <c r="AZ14" s="240">
        <v>8</v>
      </c>
    </row>
    <row r="15" spans="1:52">
      <c r="A15" s="3">
        <v>0.68749999999999889</v>
      </c>
      <c r="B15" s="260">
        <v>2</v>
      </c>
      <c r="C15" s="2" t="s">
        <v>93</v>
      </c>
      <c r="D15" s="241" t="s">
        <v>94</v>
      </c>
      <c r="E15" s="241" t="s">
        <v>95</v>
      </c>
      <c r="F15" s="321">
        <f>W68</f>
        <v>267</v>
      </c>
      <c r="G15" s="322">
        <f>W28</f>
        <v>3756</v>
      </c>
      <c r="H15" s="322">
        <f>AV28</f>
        <v>3624</v>
      </c>
      <c r="I15" s="322">
        <f>SUM(F15:F18)+AVERAGE(G15,H15)</f>
        <v>4749.5</v>
      </c>
      <c r="J15" s="253">
        <f>IF(K15&gt;M15,K15,M15)</f>
        <v>3</v>
      </c>
      <c r="K15" s="253">
        <f>RANK(I15,$I$11:$I$42,0)</f>
        <v>3</v>
      </c>
      <c r="L15" s="270">
        <f>W26</f>
        <v>39</v>
      </c>
      <c r="M15" s="267"/>
      <c r="N15" s="234"/>
      <c r="O15" s="234"/>
      <c r="P15" s="234">
        <v>7</v>
      </c>
      <c r="Q15" s="234"/>
      <c r="R15" s="234"/>
      <c r="S15" s="240">
        <v>9</v>
      </c>
      <c r="T15" s="250"/>
      <c r="U15" s="250"/>
      <c r="V15" s="250"/>
      <c r="W15" s="240">
        <v>8</v>
      </c>
      <c r="X15" s="250"/>
      <c r="Y15" s="250"/>
      <c r="Z15" s="250"/>
      <c r="AA15" s="240">
        <v>7</v>
      </c>
      <c r="AB15" s="250"/>
      <c r="AC15" s="250"/>
      <c r="AD15" s="250"/>
      <c r="AE15" s="240">
        <v>7</v>
      </c>
      <c r="AF15" s="250"/>
      <c r="AG15" s="250"/>
      <c r="AH15" s="250"/>
      <c r="AI15" s="240">
        <v>6.5</v>
      </c>
      <c r="AJ15" s="250"/>
      <c r="AK15" s="250"/>
      <c r="AL15" s="250"/>
      <c r="AM15" s="240">
        <v>8</v>
      </c>
      <c r="AN15" s="250"/>
      <c r="AO15" s="250"/>
      <c r="AP15" s="250"/>
      <c r="AQ15" s="234"/>
      <c r="AR15" s="234">
        <v>7</v>
      </c>
      <c r="AS15" s="234"/>
      <c r="AT15" s="234"/>
      <c r="AU15" s="240">
        <v>7</v>
      </c>
      <c r="AV15" s="240">
        <v>8</v>
      </c>
      <c r="AW15" s="240">
        <v>8</v>
      </c>
      <c r="AX15" s="240">
        <v>7</v>
      </c>
      <c r="AY15" s="240">
        <v>7</v>
      </c>
      <c r="AZ15" s="240">
        <v>7.5</v>
      </c>
    </row>
    <row r="16" spans="1:52">
      <c r="A16" s="3">
        <v>0.68749999999999889</v>
      </c>
      <c r="B16" s="260">
        <v>2</v>
      </c>
      <c r="C16" s="2" t="s">
        <v>426</v>
      </c>
      <c r="D16" s="241" t="s">
        <v>427</v>
      </c>
      <c r="E16" s="241" t="s">
        <v>95</v>
      </c>
      <c r="F16" s="321">
        <f>X68</f>
        <v>274</v>
      </c>
      <c r="G16" s="323"/>
      <c r="H16" s="324"/>
      <c r="I16" s="285"/>
      <c r="J16" s="268"/>
      <c r="K16" s="268"/>
      <c r="L16" s="272"/>
      <c r="M16" s="269"/>
      <c r="N16" s="234"/>
      <c r="O16" s="234"/>
      <c r="P16" s="234">
        <v>8</v>
      </c>
      <c r="Q16" s="234"/>
      <c r="R16" s="234"/>
      <c r="S16" s="240">
        <v>9</v>
      </c>
      <c r="T16" s="250"/>
      <c r="U16" s="250"/>
      <c r="V16" s="250"/>
      <c r="W16" s="240">
        <v>8</v>
      </c>
      <c r="X16" s="250"/>
      <c r="Y16" s="250"/>
      <c r="Z16" s="250"/>
      <c r="AA16" s="240">
        <v>7</v>
      </c>
      <c r="AB16" s="250"/>
      <c r="AC16" s="250"/>
      <c r="AD16" s="250"/>
      <c r="AE16" s="240">
        <v>6.5</v>
      </c>
      <c r="AF16" s="250"/>
      <c r="AG16" s="250"/>
      <c r="AH16" s="250"/>
      <c r="AI16" s="240">
        <v>7</v>
      </c>
      <c r="AJ16" s="250"/>
      <c r="AK16" s="250"/>
      <c r="AL16" s="250"/>
      <c r="AM16" s="240">
        <v>8.5</v>
      </c>
      <c r="AN16" s="250"/>
      <c r="AO16" s="250"/>
      <c r="AP16" s="250"/>
      <c r="AQ16" s="234"/>
      <c r="AR16" s="234">
        <v>8</v>
      </c>
      <c r="AS16" s="234"/>
      <c r="AT16" s="234"/>
      <c r="AU16" s="240">
        <v>8</v>
      </c>
      <c r="AV16" s="240">
        <v>7</v>
      </c>
      <c r="AW16" s="240">
        <v>8</v>
      </c>
      <c r="AX16" s="240">
        <v>6.5</v>
      </c>
      <c r="AY16" s="240">
        <v>6.5</v>
      </c>
      <c r="AZ16" s="240">
        <v>7</v>
      </c>
    </row>
    <row r="17" spans="1:52">
      <c r="A17" s="3">
        <v>0.68749999999999889</v>
      </c>
      <c r="B17" s="260">
        <v>2</v>
      </c>
      <c r="C17" s="2" t="s">
        <v>506</v>
      </c>
      <c r="D17" s="241" t="s">
        <v>507</v>
      </c>
      <c r="E17" s="241" t="s">
        <v>428</v>
      </c>
      <c r="F17" s="321">
        <f>Y68</f>
        <v>263</v>
      </c>
      <c r="G17" s="323"/>
      <c r="H17" s="324"/>
      <c r="I17" s="285"/>
      <c r="J17" s="268"/>
      <c r="K17" s="268"/>
      <c r="L17" s="272"/>
      <c r="M17" s="269"/>
      <c r="N17" s="234"/>
      <c r="O17" s="234"/>
      <c r="P17" s="234">
        <v>9</v>
      </c>
      <c r="Q17" s="234"/>
      <c r="R17" s="234"/>
      <c r="S17" s="240">
        <v>8.5</v>
      </c>
      <c r="T17" s="250"/>
      <c r="U17" s="250"/>
      <c r="V17" s="250"/>
      <c r="W17" s="240">
        <v>8</v>
      </c>
      <c r="X17" s="250"/>
      <c r="Y17" s="250"/>
      <c r="Z17" s="250"/>
      <c r="AA17" s="240">
        <v>7</v>
      </c>
      <c r="AB17" s="250"/>
      <c r="AC17" s="250"/>
      <c r="AD17" s="250"/>
      <c r="AE17" s="240">
        <v>6.5</v>
      </c>
      <c r="AF17" s="250"/>
      <c r="AG17" s="250"/>
      <c r="AH17" s="250"/>
      <c r="AI17" s="240">
        <v>5</v>
      </c>
      <c r="AJ17" s="250"/>
      <c r="AK17" s="250"/>
      <c r="AL17" s="250"/>
      <c r="AM17" s="240">
        <v>8</v>
      </c>
      <c r="AN17" s="250"/>
      <c r="AO17" s="250"/>
      <c r="AP17" s="250"/>
      <c r="AQ17" s="234"/>
      <c r="AR17" s="234">
        <v>9</v>
      </c>
      <c r="AS17" s="234"/>
      <c r="AT17" s="234"/>
      <c r="AU17" s="240">
        <v>7</v>
      </c>
      <c r="AV17" s="240">
        <v>7</v>
      </c>
      <c r="AW17" s="240">
        <v>7</v>
      </c>
      <c r="AX17" s="240">
        <v>7</v>
      </c>
      <c r="AY17" s="240">
        <v>6</v>
      </c>
      <c r="AZ17" s="240">
        <v>8</v>
      </c>
    </row>
    <row r="18" spans="1:52">
      <c r="A18" s="3">
        <v>0.68749999999999889</v>
      </c>
      <c r="B18" s="260">
        <v>2</v>
      </c>
      <c r="C18" s="2" t="s">
        <v>306</v>
      </c>
      <c r="D18" s="241" t="s">
        <v>307</v>
      </c>
      <c r="E18" s="241" t="s">
        <v>428</v>
      </c>
      <c r="F18" s="321">
        <f>Z68</f>
        <v>255.5</v>
      </c>
      <c r="G18" s="325"/>
      <c r="H18" s="326"/>
      <c r="I18" s="309"/>
      <c r="J18" s="273"/>
      <c r="K18" s="273"/>
      <c r="L18" s="274"/>
      <c r="M18" s="275"/>
      <c r="N18" s="234"/>
      <c r="O18" s="234"/>
      <c r="P18" s="234">
        <v>10</v>
      </c>
      <c r="Q18" s="234">
        <v>2</v>
      </c>
      <c r="R18" s="234"/>
      <c r="S18" s="240">
        <v>9.5</v>
      </c>
      <c r="T18" s="250"/>
      <c r="U18" s="250"/>
      <c r="V18" s="250"/>
      <c r="W18" s="240">
        <v>8</v>
      </c>
      <c r="X18" s="250"/>
      <c r="Y18" s="250"/>
      <c r="Z18" s="250"/>
      <c r="AA18" s="240">
        <v>7.5</v>
      </c>
      <c r="AB18" s="250"/>
      <c r="AC18" s="250"/>
      <c r="AD18" s="250"/>
      <c r="AE18" s="240">
        <v>7.5</v>
      </c>
      <c r="AF18" s="250"/>
      <c r="AG18" s="250"/>
      <c r="AH18" s="250"/>
      <c r="AI18" s="240">
        <v>6.5</v>
      </c>
      <c r="AJ18" s="250"/>
      <c r="AK18" s="250"/>
      <c r="AL18" s="250"/>
      <c r="AM18" s="240">
        <v>9</v>
      </c>
      <c r="AN18" s="250"/>
      <c r="AO18" s="250"/>
      <c r="AP18" s="250"/>
      <c r="AQ18" s="234"/>
      <c r="AR18" s="234">
        <v>10</v>
      </c>
      <c r="AS18" s="234">
        <v>2</v>
      </c>
      <c r="AT18" s="234"/>
      <c r="AU18" s="240">
        <v>7</v>
      </c>
      <c r="AV18" s="240">
        <v>8</v>
      </c>
      <c r="AW18" s="240">
        <v>7</v>
      </c>
      <c r="AX18" s="240">
        <v>6.5</v>
      </c>
      <c r="AY18" s="240">
        <v>6.5</v>
      </c>
      <c r="AZ18" s="240">
        <v>9</v>
      </c>
    </row>
    <row r="19" spans="1:52">
      <c r="A19" s="3">
        <v>0.69791666666666552</v>
      </c>
      <c r="B19" s="260">
        <v>3</v>
      </c>
      <c r="C19" s="2" t="s">
        <v>373</v>
      </c>
      <c r="D19" s="241" t="s">
        <v>374</v>
      </c>
      <c r="E19" s="241" t="s">
        <v>510</v>
      </c>
      <c r="F19" s="321">
        <f>AA68</f>
        <v>277</v>
      </c>
      <c r="G19" s="322">
        <f>AA28</f>
        <v>3456</v>
      </c>
      <c r="H19" s="322">
        <f>AW28</f>
        <v>3420</v>
      </c>
      <c r="I19" s="322">
        <f>SUM(F19:F22)+AVERAGE(G19,H19)</f>
        <v>4500</v>
      </c>
      <c r="J19" s="253">
        <f>IF(K19&gt;M19,K19,M19)</f>
        <v>4</v>
      </c>
      <c r="K19" s="253">
        <f>RANK(I19,$I$11:$I$42,0)</f>
        <v>4</v>
      </c>
      <c r="L19" s="270">
        <f>AA26</f>
        <v>39</v>
      </c>
      <c r="M19" s="267"/>
      <c r="N19" s="234"/>
      <c r="O19" s="234"/>
      <c r="P19" s="234">
        <v>11</v>
      </c>
      <c r="Q19" s="234"/>
      <c r="R19" s="234"/>
      <c r="S19" s="240">
        <v>9.5</v>
      </c>
      <c r="T19" s="250"/>
      <c r="U19" s="250"/>
      <c r="V19" s="250"/>
      <c r="W19" s="240">
        <v>7.5</v>
      </c>
      <c r="X19" s="250"/>
      <c r="Y19" s="250"/>
      <c r="Z19" s="250"/>
      <c r="AA19" s="240">
        <v>8.5</v>
      </c>
      <c r="AB19" s="250"/>
      <c r="AC19" s="250"/>
      <c r="AD19" s="250"/>
      <c r="AE19" s="240">
        <v>7.5</v>
      </c>
      <c r="AF19" s="250"/>
      <c r="AG19" s="250"/>
      <c r="AH19" s="250"/>
      <c r="AI19" s="240">
        <v>6</v>
      </c>
      <c r="AJ19" s="250"/>
      <c r="AK19" s="250"/>
      <c r="AL19" s="250"/>
      <c r="AM19" s="240">
        <v>9</v>
      </c>
      <c r="AN19" s="250"/>
      <c r="AO19" s="250"/>
      <c r="AP19" s="250"/>
      <c r="AQ19" s="234"/>
      <c r="AR19" s="234">
        <v>11</v>
      </c>
      <c r="AS19" s="234"/>
      <c r="AT19" s="234"/>
      <c r="AU19" s="240">
        <v>8</v>
      </c>
      <c r="AV19" s="240">
        <v>7</v>
      </c>
      <c r="AW19" s="240">
        <v>7</v>
      </c>
      <c r="AX19" s="240">
        <v>7</v>
      </c>
      <c r="AY19" s="240">
        <v>5.5</v>
      </c>
      <c r="AZ19" s="240">
        <v>9</v>
      </c>
    </row>
    <row r="20" spans="1:52">
      <c r="A20" s="3">
        <v>0.69791666666666552</v>
      </c>
      <c r="B20" s="260">
        <v>3</v>
      </c>
      <c r="C20" s="2" t="s">
        <v>518</v>
      </c>
      <c r="D20" s="241" t="s">
        <v>519</v>
      </c>
      <c r="E20" s="241" t="s">
        <v>510</v>
      </c>
      <c r="F20" s="321">
        <f>AB68</f>
        <v>264</v>
      </c>
      <c r="G20" s="323"/>
      <c r="H20" s="324"/>
      <c r="I20" s="285"/>
      <c r="J20" s="268"/>
      <c r="K20" s="268"/>
      <c r="L20" s="272"/>
      <c r="M20" s="269"/>
      <c r="N20" s="234"/>
      <c r="O20" s="234"/>
      <c r="P20" s="234">
        <v>12</v>
      </c>
      <c r="Q20" s="234"/>
      <c r="R20" s="234"/>
      <c r="S20" s="246">
        <v>9</v>
      </c>
      <c r="T20" s="257"/>
      <c r="U20" s="257"/>
      <c r="V20" s="257"/>
      <c r="W20" s="246">
        <v>8</v>
      </c>
      <c r="X20" s="257"/>
      <c r="Y20" s="257"/>
      <c r="Z20" s="257"/>
      <c r="AA20" s="246">
        <v>8</v>
      </c>
      <c r="AB20" s="257"/>
      <c r="AC20" s="257"/>
      <c r="AD20" s="257"/>
      <c r="AE20" s="246">
        <v>7</v>
      </c>
      <c r="AF20" s="257"/>
      <c r="AG20" s="257"/>
      <c r="AH20" s="257"/>
      <c r="AI20" s="246">
        <v>6</v>
      </c>
      <c r="AJ20" s="257"/>
      <c r="AK20" s="257"/>
      <c r="AL20" s="257"/>
      <c r="AM20" s="246">
        <v>8</v>
      </c>
      <c r="AN20" s="257"/>
      <c r="AO20" s="257"/>
      <c r="AP20" s="257"/>
      <c r="AQ20" s="234"/>
      <c r="AR20" s="234">
        <v>12</v>
      </c>
      <c r="AS20" s="234"/>
      <c r="AT20" s="234"/>
      <c r="AU20" s="246">
        <v>8</v>
      </c>
      <c r="AV20" s="246">
        <v>8</v>
      </c>
      <c r="AW20" s="246">
        <v>8</v>
      </c>
      <c r="AX20" s="246">
        <v>7</v>
      </c>
      <c r="AY20" s="246">
        <v>6</v>
      </c>
      <c r="AZ20" s="246">
        <v>9</v>
      </c>
    </row>
    <row r="21" spans="1:52">
      <c r="A21" s="3">
        <v>0.69791666666666552</v>
      </c>
      <c r="B21" s="260">
        <v>3</v>
      </c>
      <c r="C21" s="2" t="s">
        <v>508</v>
      </c>
      <c r="D21" s="241" t="s">
        <v>509</v>
      </c>
      <c r="E21" s="241" t="s">
        <v>510</v>
      </c>
      <c r="F21" s="321">
        <f>AC68</f>
        <v>267</v>
      </c>
      <c r="G21" s="323"/>
      <c r="H21" s="324"/>
      <c r="I21" s="285"/>
      <c r="J21" s="268"/>
      <c r="K21" s="268"/>
      <c r="L21" s="272"/>
      <c r="M21" s="269"/>
      <c r="N21" s="234"/>
      <c r="O21" s="234"/>
      <c r="P21" s="234" t="s">
        <v>174</v>
      </c>
      <c r="Q21" s="234">
        <v>150</v>
      </c>
      <c r="R21" s="234"/>
      <c r="S21" s="250">
        <f>SUM(S9:S20)+S12+S14+S18</f>
        <v>128.5</v>
      </c>
      <c r="T21" s="250"/>
      <c r="U21" s="250"/>
      <c r="V21" s="250"/>
      <c r="W21" s="250">
        <f>SUM(W9:W20)+W12+W14+W18</f>
        <v>117.5</v>
      </c>
      <c r="X21" s="250"/>
      <c r="Y21" s="250"/>
      <c r="Z21" s="250"/>
      <c r="AA21" s="250">
        <f>SUM(AA9:AA20)+AA12+AA14+AA18</f>
        <v>105</v>
      </c>
      <c r="AB21" s="250"/>
      <c r="AC21" s="250"/>
      <c r="AD21" s="250"/>
      <c r="AE21" s="250">
        <f>SUM(AE9:AE20)+AE12+AE14+AE18</f>
        <v>102</v>
      </c>
      <c r="AF21" s="250"/>
      <c r="AG21" s="250"/>
      <c r="AH21" s="250"/>
      <c r="AI21" s="250">
        <f>SUM(AI9:AI20)+AI12+AI14+AI18</f>
        <v>94</v>
      </c>
      <c r="AJ21" s="250"/>
      <c r="AK21" s="250"/>
      <c r="AL21" s="250"/>
      <c r="AM21" s="250">
        <f>SUM(AM9:AM20)+AM12+AM14+AM18</f>
        <v>119.5</v>
      </c>
      <c r="AN21" s="250"/>
      <c r="AO21" s="250"/>
      <c r="AP21" s="250"/>
      <c r="AQ21" s="234"/>
      <c r="AR21" s="234" t="s">
        <v>174</v>
      </c>
      <c r="AS21" s="234">
        <v>150</v>
      </c>
      <c r="AT21" s="234"/>
      <c r="AU21" s="250">
        <f t="shared" ref="AU21:AZ21" si="0">SUM(AU9:AU20)+AU12+AU14+AU18</f>
        <v>113</v>
      </c>
      <c r="AV21" s="250">
        <f t="shared" si="0"/>
        <v>111</v>
      </c>
      <c r="AW21" s="250">
        <f t="shared" si="0"/>
        <v>107.5</v>
      </c>
      <c r="AX21" s="250">
        <f t="shared" si="0"/>
        <v>101</v>
      </c>
      <c r="AY21" s="250">
        <f t="shared" si="0"/>
        <v>93</v>
      </c>
      <c r="AZ21" s="250">
        <f t="shared" si="0"/>
        <v>119.5</v>
      </c>
    </row>
    <row r="22" spans="1:52">
      <c r="A22" s="3">
        <v>0.69791666666666552</v>
      </c>
      <c r="B22" s="260">
        <v>3</v>
      </c>
      <c r="C22" s="2" t="s">
        <v>511</v>
      </c>
      <c r="D22" s="241" t="s">
        <v>512</v>
      </c>
      <c r="E22" s="241" t="s">
        <v>510</v>
      </c>
      <c r="F22" s="321">
        <f>AD68</f>
        <v>254</v>
      </c>
      <c r="G22" s="325"/>
      <c r="H22" s="326"/>
      <c r="I22" s="309"/>
      <c r="J22" s="273"/>
      <c r="K22" s="273"/>
      <c r="L22" s="274"/>
      <c r="M22" s="275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</row>
    <row r="23" spans="1:52">
      <c r="A23" s="3">
        <v>0.70833333333333215</v>
      </c>
      <c r="B23" s="260">
        <v>4</v>
      </c>
      <c r="C23" s="2" t="s">
        <v>627</v>
      </c>
      <c r="D23" s="241" t="s">
        <v>628</v>
      </c>
      <c r="E23" s="241" t="s">
        <v>64</v>
      </c>
      <c r="F23" s="321">
        <f>AE68</f>
        <v>284</v>
      </c>
      <c r="G23" s="322">
        <f>AE28</f>
        <v>3360</v>
      </c>
      <c r="H23" s="322">
        <f>AX28</f>
        <v>3228</v>
      </c>
      <c r="I23" s="322">
        <f>SUM(F23:F26)+AVERAGE(G23,H23)</f>
        <v>4387</v>
      </c>
      <c r="J23" s="253">
        <f>IF(K23&gt;M23,K23,M23)</f>
        <v>5</v>
      </c>
      <c r="K23" s="253">
        <f>RANK(I23,$I$11:$I$42,0)</f>
        <v>5</v>
      </c>
      <c r="L23" s="270">
        <f>AE26</f>
        <v>38</v>
      </c>
      <c r="M23" s="267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</row>
    <row r="24" spans="1:52">
      <c r="A24" s="3">
        <v>0.70833333333333215</v>
      </c>
      <c r="B24" s="260">
        <v>4</v>
      </c>
      <c r="C24" s="2" t="s">
        <v>463</v>
      </c>
      <c r="D24" s="241" t="s">
        <v>464</v>
      </c>
      <c r="E24" s="241" t="s">
        <v>64</v>
      </c>
      <c r="F24" s="321">
        <f>AF68</f>
        <v>281</v>
      </c>
      <c r="G24" s="323"/>
      <c r="H24" s="324"/>
      <c r="I24" s="285"/>
      <c r="J24" s="268"/>
      <c r="K24" s="268"/>
      <c r="L24" s="272"/>
      <c r="M24" s="269"/>
      <c r="N24" s="234"/>
      <c r="O24" s="234"/>
      <c r="P24" s="234" t="s">
        <v>629</v>
      </c>
      <c r="Q24" s="234">
        <v>3</v>
      </c>
      <c r="R24" s="234"/>
      <c r="S24" s="240">
        <v>9</v>
      </c>
      <c r="T24" s="250"/>
      <c r="U24" s="250"/>
      <c r="V24" s="250"/>
      <c r="W24" s="240">
        <v>8</v>
      </c>
      <c r="X24" s="250"/>
      <c r="Y24" s="250"/>
      <c r="Z24" s="250"/>
      <c r="AA24" s="240">
        <v>8</v>
      </c>
      <c r="AB24" s="250"/>
      <c r="AC24" s="250"/>
      <c r="AD24" s="250"/>
      <c r="AE24" s="240">
        <v>8</v>
      </c>
      <c r="AF24" s="250"/>
      <c r="AG24" s="250"/>
      <c r="AH24" s="250"/>
      <c r="AI24" s="240">
        <v>7.5</v>
      </c>
      <c r="AJ24" s="250"/>
      <c r="AK24" s="250"/>
      <c r="AL24" s="250"/>
      <c r="AM24" s="240">
        <v>8.5</v>
      </c>
      <c r="AN24" s="250"/>
      <c r="AO24" s="250"/>
      <c r="AP24" s="250"/>
      <c r="AQ24" s="234"/>
      <c r="AR24" s="234" t="s">
        <v>629</v>
      </c>
      <c r="AS24" s="234">
        <v>3</v>
      </c>
      <c r="AT24" s="234"/>
      <c r="AU24" s="240">
        <v>9</v>
      </c>
      <c r="AV24" s="240">
        <v>8</v>
      </c>
      <c r="AW24" s="240">
        <v>7</v>
      </c>
      <c r="AX24" s="240">
        <v>6.5</v>
      </c>
      <c r="AY24" s="240">
        <v>5</v>
      </c>
      <c r="AZ24" s="240">
        <v>9</v>
      </c>
    </row>
    <row r="25" spans="1:52">
      <c r="A25" s="3">
        <v>0.70833333333333215</v>
      </c>
      <c r="B25" s="260">
        <v>4</v>
      </c>
      <c r="C25" s="2" t="s">
        <v>292</v>
      </c>
      <c r="D25" s="241" t="s">
        <v>293</v>
      </c>
      <c r="E25" s="241" t="s">
        <v>64</v>
      </c>
      <c r="F25" s="321">
        <f>AG68</f>
        <v>266</v>
      </c>
      <c r="G25" s="323"/>
      <c r="H25" s="324"/>
      <c r="I25" s="285"/>
      <c r="J25" s="268"/>
      <c r="K25" s="268"/>
      <c r="L25" s="272"/>
      <c r="M25" s="269"/>
      <c r="N25" s="234"/>
      <c r="O25" s="234"/>
      <c r="P25" s="234" t="s">
        <v>630</v>
      </c>
      <c r="Q25" s="234">
        <v>2</v>
      </c>
      <c r="R25" s="234"/>
      <c r="S25" s="246">
        <v>8.5</v>
      </c>
      <c r="T25" s="257"/>
      <c r="U25" s="257"/>
      <c r="V25" s="257"/>
      <c r="W25" s="246">
        <v>7.5</v>
      </c>
      <c r="X25" s="257"/>
      <c r="Y25" s="257"/>
      <c r="Z25" s="257"/>
      <c r="AA25" s="246">
        <v>7.5</v>
      </c>
      <c r="AB25" s="257"/>
      <c r="AC25" s="257"/>
      <c r="AD25" s="257"/>
      <c r="AE25" s="246">
        <v>7</v>
      </c>
      <c r="AF25" s="257"/>
      <c r="AG25" s="257"/>
      <c r="AH25" s="257"/>
      <c r="AI25" s="246">
        <v>6.5</v>
      </c>
      <c r="AJ25" s="257"/>
      <c r="AK25" s="257"/>
      <c r="AL25" s="257"/>
      <c r="AM25" s="246">
        <v>8</v>
      </c>
      <c r="AN25" s="257"/>
      <c r="AO25" s="257"/>
      <c r="AP25" s="257"/>
      <c r="AQ25" s="234"/>
      <c r="AR25" s="234" t="s">
        <v>630</v>
      </c>
      <c r="AS25" s="234">
        <v>2</v>
      </c>
      <c r="AT25" s="234"/>
      <c r="AU25" s="246">
        <v>9</v>
      </c>
      <c r="AV25" s="246">
        <v>8</v>
      </c>
      <c r="AW25" s="246">
        <v>7</v>
      </c>
      <c r="AX25" s="246">
        <v>7</v>
      </c>
      <c r="AY25" s="246">
        <v>5</v>
      </c>
      <c r="AZ25" s="246">
        <v>9</v>
      </c>
    </row>
    <row r="26" spans="1:52">
      <c r="A26" s="3">
        <v>0.70833333333333215</v>
      </c>
      <c r="B26" s="260">
        <v>4</v>
      </c>
      <c r="C26" s="2" t="s">
        <v>407</v>
      </c>
      <c r="D26" s="241" t="s">
        <v>408</v>
      </c>
      <c r="E26" s="241" t="s">
        <v>64</v>
      </c>
      <c r="F26" s="321">
        <f>AH68</f>
        <v>262</v>
      </c>
      <c r="G26" s="325"/>
      <c r="H26" s="326"/>
      <c r="I26" s="309"/>
      <c r="J26" s="273"/>
      <c r="K26" s="273"/>
      <c r="L26" s="274"/>
      <c r="M26" s="275"/>
      <c r="N26" s="234"/>
      <c r="O26" s="234"/>
      <c r="P26" s="234" t="s">
        <v>631</v>
      </c>
      <c r="Q26" s="234">
        <v>50</v>
      </c>
      <c r="R26" s="234"/>
      <c r="S26" s="250">
        <f>(S24*$Q$24)+(S25*$Q$25)</f>
        <v>44</v>
      </c>
      <c r="T26" s="250"/>
      <c r="U26" s="250"/>
      <c r="V26" s="250"/>
      <c r="W26" s="250">
        <f>(W24*$Q$24)+(W25*$Q$25)</f>
        <v>39</v>
      </c>
      <c r="X26" s="250"/>
      <c r="Y26" s="250"/>
      <c r="Z26" s="250"/>
      <c r="AA26" s="250">
        <f>(AA24*$Q$24)+(AA25*$Q$25)</f>
        <v>39</v>
      </c>
      <c r="AB26" s="250"/>
      <c r="AC26" s="250"/>
      <c r="AD26" s="250"/>
      <c r="AE26" s="250">
        <f>(AE24*$Q$24)+(AE25*$Q$25)</f>
        <v>38</v>
      </c>
      <c r="AF26" s="250"/>
      <c r="AG26" s="250"/>
      <c r="AH26" s="250"/>
      <c r="AI26" s="250">
        <f>(AI24*$Q$24)+(AI25*$Q$25)</f>
        <v>35.5</v>
      </c>
      <c r="AJ26" s="250"/>
      <c r="AK26" s="250"/>
      <c r="AL26" s="250"/>
      <c r="AM26" s="250">
        <f>(AM24*$Q$24)+(AM25*$Q$25)</f>
        <v>41.5</v>
      </c>
      <c r="AN26" s="250"/>
      <c r="AO26" s="250"/>
      <c r="AP26" s="250"/>
      <c r="AQ26" s="234"/>
      <c r="AR26" s="234" t="s">
        <v>631</v>
      </c>
      <c r="AS26" s="234">
        <v>50</v>
      </c>
      <c r="AT26" s="234"/>
      <c r="AU26" s="250">
        <f t="shared" ref="AU26:AZ26" si="1">(AU24*$Q$24)+(AU25*$Q$25)</f>
        <v>45</v>
      </c>
      <c r="AV26" s="250">
        <f t="shared" si="1"/>
        <v>40</v>
      </c>
      <c r="AW26" s="250">
        <f t="shared" si="1"/>
        <v>35</v>
      </c>
      <c r="AX26" s="250">
        <f t="shared" si="1"/>
        <v>33.5</v>
      </c>
      <c r="AY26" s="250">
        <f t="shared" si="1"/>
        <v>25</v>
      </c>
      <c r="AZ26" s="250">
        <f t="shared" si="1"/>
        <v>45</v>
      </c>
    </row>
    <row r="27" spans="1:52">
      <c r="A27" s="3">
        <v>0.71874999999999878</v>
      </c>
      <c r="B27" s="260">
        <v>5</v>
      </c>
      <c r="C27" s="2" t="s">
        <v>377</v>
      </c>
      <c r="D27" s="241" t="s">
        <v>378</v>
      </c>
      <c r="E27" s="241" t="s">
        <v>517</v>
      </c>
      <c r="F27" s="321">
        <f>AI68</f>
        <v>282</v>
      </c>
      <c r="G27" s="322">
        <f>AI28</f>
        <v>3108</v>
      </c>
      <c r="H27" s="322">
        <f>AY28</f>
        <v>2832</v>
      </c>
      <c r="I27" s="322">
        <f>SUM(F27:F30)+AVERAGE(G27,H27)</f>
        <v>4033.5</v>
      </c>
      <c r="J27" s="253">
        <f>IF(K27&gt;M27,K27,M27)</f>
        <v>6</v>
      </c>
      <c r="K27" s="253">
        <f>RANK(I27,$I$11:$I$42,0)</f>
        <v>6</v>
      </c>
      <c r="L27" s="270">
        <f>AI26</f>
        <v>35.5</v>
      </c>
      <c r="M27" s="267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</row>
    <row r="28" spans="1:52">
      <c r="A28" s="3">
        <v>0.71874999999999878</v>
      </c>
      <c r="B28" s="260">
        <v>5</v>
      </c>
      <c r="C28" s="2" t="s">
        <v>515</v>
      </c>
      <c r="D28" s="241" t="s">
        <v>516</v>
      </c>
      <c r="E28" s="241" t="s">
        <v>517</v>
      </c>
      <c r="F28" s="321">
        <f>AJ68</f>
        <v>267</v>
      </c>
      <c r="G28" s="323"/>
      <c r="H28" s="324"/>
      <c r="I28" s="285"/>
      <c r="J28" s="268"/>
      <c r="K28" s="268"/>
      <c r="L28" s="272"/>
      <c r="M28" s="269"/>
      <c r="N28" s="234"/>
      <c r="O28" s="234"/>
      <c r="P28" s="234" t="s">
        <v>632</v>
      </c>
      <c r="Q28" s="234">
        <v>24</v>
      </c>
      <c r="R28" s="234"/>
      <c r="S28" s="250">
        <f>(S21+S26)*$Q$28</f>
        <v>4140</v>
      </c>
      <c r="T28" s="250"/>
      <c r="U28" s="250"/>
      <c r="V28" s="250"/>
      <c r="W28" s="250">
        <f>(W21+W26)*$Q$28</f>
        <v>3756</v>
      </c>
      <c r="X28" s="250"/>
      <c r="Y28" s="250"/>
      <c r="Z28" s="250"/>
      <c r="AA28" s="250">
        <f>(AA21+AA26)*$Q$28</f>
        <v>3456</v>
      </c>
      <c r="AB28" s="250"/>
      <c r="AC28" s="250"/>
      <c r="AD28" s="250"/>
      <c r="AE28" s="250">
        <f>(AE21+AE26)*$Q$28</f>
        <v>3360</v>
      </c>
      <c r="AF28" s="250"/>
      <c r="AG28" s="250"/>
      <c r="AH28" s="250"/>
      <c r="AI28" s="250">
        <f>(AI21+AI26)*$Q$28</f>
        <v>3108</v>
      </c>
      <c r="AJ28" s="250"/>
      <c r="AK28" s="250"/>
      <c r="AL28" s="250"/>
      <c r="AM28" s="250">
        <f>(AM21+AM26)*$Q$28</f>
        <v>3864</v>
      </c>
      <c r="AN28" s="250"/>
      <c r="AO28" s="250"/>
      <c r="AP28" s="250"/>
      <c r="AQ28" s="234"/>
      <c r="AR28" s="234" t="s">
        <v>632</v>
      </c>
      <c r="AS28" s="234">
        <v>24</v>
      </c>
      <c r="AT28" s="234"/>
      <c r="AU28" s="250">
        <f t="shared" ref="AU28:AZ28" si="2">(AU21+AU26)*$Q$28</f>
        <v>3792</v>
      </c>
      <c r="AV28" s="250">
        <f t="shared" si="2"/>
        <v>3624</v>
      </c>
      <c r="AW28" s="250">
        <f t="shared" si="2"/>
        <v>3420</v>
      </c>
      <c r="AX28" s="250">
        <f t="shared" si="2"/>
        <v>3228</v>
      </c>
      <c r="AY28" s="250">
        <f t="shared" si="2"/>
        <v>2832</v>
      </c>
      <c r="AZ28" s="250">
        <f t="shared" si="2"/>
        <v>3948</v>
      </c>
    </row>
    <row r="29" spans="1:52">
      <c r="A29" s="3">
        <v>0.71874999999999878</v>
      </c>
      <c r="B29" s="260">
        <v>5</v>
      </c>
      <c r="C29" s="2" t="s">
        <v>513</v>
      </c>
      <c r="D29" s="241" t="s">
        <v>514</v>
      </c>
      <c r="E29" s="241" t="s">
        <v>517</v>
      </c>
      <c r="F29" s="321">
        <f>AK68</f>
        <v>253.5</v>
      </c>
      <c r="G29" s="323"/>
      <c r="H29" s="324"/>
      <c r="I29" s="285"/>
      <c r="J29" s="268"/>
      <c r="K29" s="268"/>
      <c r="L29" s="272"/>
      <c r="M29" s="269"/>
      <c r="N29" s="234"/>
      <c r="O29" s="234"/>
      <c r="P29" s="234" t="s">
        <v>181</v>
      </c>
      <c r="Q29" s="234">
        <v>4800</v>
      </c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 t="s">
        <v>181</v>
      </c>
      <c r="AS29" s="234">
        <v>4800</v>
      </c>
      <c r="AT29" s="234"/>
      <c r="AU29" s="234"/>
      <c r="AV29" s="234"/>
      <c r="AW29" s="234"/>
      <c r="AX29" s="234"/>
      <c r="AY29" s="234"/>
      <c r="AZ29" s="234"/>
    </row>
    <row r="30" spans="1:52">
      <c r="A30" s="3">
        <v>0.71874999999999878</v>
      </c>
      <c r="B30" s="260">
        <v>5</v>
      </c>
      <c r="C30" s="2" t="s">
        <v>375</v>
      </c>
      <c r="D30" s="241" t="s">
        <v>376</v>
      </c>
      <c r="E30" s="241" t="s">
        <v>517</v>
      </c>
      <c r="F30" s="321">
        <f>AL68</f>
        <v>261</v>
      </c>
      <c r="G30" s="325"/>
      <c r="H30" s="326"/>
      <c r="I30" s="309"/>
      <c r="J30" s="273"/>
      <c r="K30" s="273"/>
      <c r="L30" s="274"/>
      <c r="M30" s="275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</row>
    <row r="31" spans="1:52">
      <c r="A31" s="3">
        <v>0.72916666666666541</v>
      </c>
      <c r="B31" s="260">
        <v>6</v>
      </c>
      <c r="C31" s="2" t="s">
        <v>399</v>
      </c>
      <c r="D31" s="241" t="s">
        <v>400</v>
      </c>
      <c r="E31" s="241" t="s">
        <v>109</v>
      </c>
      <c r="F31" s="321">
        <f>AM68</f>
        <v>264</v>
      </c>
      <c r="G31" s="322">
        <f>AM28</f>
        <v>3864</v>
      </c>
      <c r="H31" s="322">
        <f>AZ28</f>
        <v>3948</v>
      </c>
      <c r="I31" s="322">
        <f>SUM(F31:F34)+AVERAGE(G31,H31)</f>
        <v>4991</v>
      </c>
      <c r="J31" s="253">
        <f>IF(K31&gt;M31,K31,M31)</f>
        <v>2</v>
      </c>
      <c r="K31" s="253">
        <f>RANK(I31,$I$11:$I$42,0)</f>
        <v>2</v>
      </c>
      <c r="L31" s="270">
        <f>AM26</f>
        <v>41.5</v>
      </c>
      <c r="M31" s="267"/>
      <c r="N31" s="234"/>
      <c r="O31" s="234"/>
      <c r="P31" s="9" t="s">
        <v>633</v>
      </c>
      <c r="Q31" s="234"/>
      <c r="R31" s="234"/>
      <c r="S31" s="234">
        <f>B11</f>
        <v>1</v>
      </c>
      <c r="T31" s="234">
        <f>B12</f>
        <v>1</v>
      </c>
      <c r="U31" s="234">
        <f>B13</f>
        <v>1</v>
      </c>
      <c r="V31" s="234">
        <f>B14</f>
        <v>1</v>
      </c>
      <c r="W31" s="234">
        <f>B15</f>
        <v>2</v>
      </c>
      <c r="X31" s="234">
        <f>B16</f>
        <v>2</v>
      </c>
      <c r="Y31" s="234">
        <f>B17</f>
        <v>2</v>
      </c>
      <c r="Z31" s="234">
        <f>B18</f>
        <v>2</v>
      </c>
      <c r="AA31" s="234">
        <f>B19</f>
        <v>3</v>
      </c>
      <c r="AB31" s="234">
        <f>B20</f>
        <v>3</v>
      </c>
      <c r="AC31" s="234">
        <f>B21</f>
        <v>3</v>
      </c>
      <c r="AD31" s="234">
        <f>B22</f>
        <v>3</v>
      </c>
      <c r="AE31" s="234">
        <f>B23</f>
        <v>4</v>
      </c>
      <c r="AF31" s="234">
        <f>B24</f>
        <v>4</v>
      </c>
      <c r="AG31" s="234">
        <f>B25</f>
        <v>4</v>
      </c>
      <c r="AH31" s="234">
        <f>B26</f>
        <v>4</v>
      </c>
      <c r="AI31" s="234">
        <f>B27</f>
        <v>5</v>
      </c>
      <c r="AJ31" s="234">
        <f>B28</f>
        <v>5</v>
      </c>
      <c r="AK31" s="234">
        <f>B29</f>
        <v>5</v>
      </c>
      <c r="AL31" s="234">
        <f>B30</f>
        <v>5</v>
      </c>
      <c r="AM31" s="234">
        <f>B31</f>
        <v>6</v>
      </c>
      <c r="AN31" s="234">
        <f>B32</f>
        <v>6</v>
      </c>
      <c r="AO31" s="234">
        <f>B33</f>
        <v>6</v>
      </c>
      <c r="AP31" s="234">
        <f>B34</f>
        <v>6</v>
      </c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</row>
    <row r="32" spans="1:52" ht="60">
      <c r="A32" s="3">
        <v>0.72916666666666541</v>
      </c>
      <c r="B32" s="260">
        <v>6</v>
      </c>
      <c r="C32" s="2" t="s">
        <v>397</v>
      </c>
      <c r="D32" s="241" t="s">
        <v>398</v>
      </c>
      <c r="E32" s="241" t="s">
        <v>109</v>
      </c>
      <c r="F32" s="321">
        <f>AN68</f>
        <v>290</v>
      </c>
      <c r="G32" s="323"/>
      <c r="H32" s="324"/>
      <c r="I32" s="285"/>
      <c r="J32" s="268"/>
      <c r="K32" s="268"/>
      <c r="L32" s="272"/>
      <c r="M32" s="269"/>
      <c r="N32" s="234"/>
      <c r="O32" s="234"/>
      <c r="P32" s="9"/>
      <c r="Q32" s="234"/>
      <c r="R32" s="234"/>
      <c r="S32" s="239" t="str">
        <f>C11</f>
        <v>Harriet Forrest</v>
      </c>
      <c r="T32" s="239" t="str">
        <f>C12</f>
        <v>Tameaka Smith</v>
      </c>
      <c r="U32" s="239" t="str">
        <f>C13</f>
        <v>Kaitlyn Brown</v>
      </c>
      <c r="V32" s="239" t="str">
        <f>C14</f>
        <v>Lauren Rowe</v>
      </c>
      <c r="W32" s="239" t="str">
        <f>C15</f>
        <v>Chenin Hislop</v>
      </c>
      <c r="X32" s="239" t="str">
        <f>C16</f>
        <v>Matilda Agnew</v>
      </c>
      <c r="Y32" s="239" t="str">
        <f>C17</f>
        <v>Lyla Valuri</v>
      </c>
      <c r="Z32" s="239" t="str">
        <f>C18</f>
        <v>Sadie Gemmell</v>
      </c>
      <c r="AA32" s="239" t="str">
        <f>C19</f>
        <v>Charvelle Miller</v>
      </c>
      <c r="AB32" s="239" t="str">
        <f>C20</f>
        <v>Ruby Weightman</v>
      </c>
      <c r="AC32" s="239" t="str">
        <f>C21</f>
        <v>Jemma Swarts</v>
      </c>
      <c r="AD32" s="239" t="str">
        <f>C22</f>
        <v>Kayley Brahim</v>
      </c>
      <c r="AE32" s="239" t="str">
        <f>C23</f>
        <v>Willow Hawkins</v>
      </c>
      <c r="AF32" s="239" t="str">
        <f>C24</f>
        <v>Charli Holmes</v>
      </c>
      <c r="AG32" s="239" t="str">
        <f>C25</f>
        <v>Milly Mathews</v>
      </c>
      <c r="AH32" s="239" t="str">
        <f>C26</f>
        <v>Olivia Hawkins</v>
      </c>
      <c r="AI32" s="239" t="str">
        <f>C27</f>
        <v>Nicole Dragovich</v>
      </c>
      <c r="AJ32" s="239" t="str">
        <f>C28</f>
        <v>Caitlin Maguire</v>
      </c>
      <c r="AK32" s="239" t="str">
        <f>C29</f>
        <v>Sarah Hatch</v>
      </c>
      <c r="AL32" s="239" t="str">
        <f>C30</f>
        <v>Sarah Carter</v>
      </c>
      <c r="AM32" s="239" t="str">
        <f>C31</f>
        <v>Asha Wiegele</v>
      </c>
      <c r="AN32" s="239" t="str">
        <f>C32</f>
        <v>Ashleigh Pritchard</v>
      </c>
      <c r="AO32" s="239" t="str">
        <f>C33</f>
        <v>Caitlin Pritchard</v>
      </c>
      <c r="AP32" s="239" t="str">
        <f>C34</f>
        <v>Felicity Ericsson</v>
      </c>
      <c r="AQ32" s="239"/>
      <c r="AR32" s="234"/>
      <c r="AS32" s="234"/>
      <c r="AT32" s="234"/>
      <c r="AU32" s="234"/>
      <c r="AV32" s="234"/>
      <c r="AW32" s="234"/>
      <c r="AX32" s="234"/>
      <c r="AY32" s="234"/>
      <c r="AZ32" s="234"/>
    </row>
    <row r="33" spans="1:42">
      <c r="A33" s="3">
        <v>0.72916666666666541</v>
      </c>
      <c r="B33" s="260">
        <v>6</v>
      </c>
      <c r="C33" s="2" t="s">
        <v>395</v>
      </c>
      <c r="D33" s="241" t="s">
        <v>520</v>
      </c>
      <c r="E33" s="241" t="s">
        <v>109</v>
      </c>
      <c r="F33" s="321">
        <f>AO68</f>
        <v>262</v>
      </c>
      <c r="G33" s="323"/>
      <c r="H33" s="324"/>
      <c r="I33" s="285"/>
      <c r="J33" s="268"/>
      <c r="K33" s="268"/>
      <c r="L33" s="272"/>
      <c r="M33" s="269"/>
      <c r="N33" s="234"/>
      <c r="O33" s="234"/>
      <c r="P33" s="9" t="s">
        <v>634</v>
      </c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</row>
    <row r="34" spans="1:42">
      <c r="A34" s="3">
        <v>0.72916666666666541</v>
      </c>
      <c r="B34" s="260">
        <v>6</v>
      </c>
      <c r="C34" s="2" t="s">
        <v>521</v>
      </c>
      <c r="D34" s="241" t="s">
        <v>522</v>
      </c>
      <c r="E34" s="241" t="s">
        <v>109</v>
      </c>
      <c r="F34" s="321">
        <f>AP68</f>
        <v>269</v>
      </c>
      <c r="G34" s="325"/>
      <c r="H34" s="326"/>
      <c r="I34" s="309"/>
      <c r="J34" s="273"/>
      <c r="K34" s="273"/>
      <c r="L34" s="274"/>
      <c r="M34" s="275"/>
      <c r="N34" s="234"/>
      <c r="O34" s="234"/>
      <c r="P34" s="234" t="s">
        <v>635</v>
      </c>
      <c r="Q34" s="234"/>
      <c r="R34" s="234"/>
      <c r="S34" s="327">
        <v>9</v>
      </c>
      <c r="T34" s="327">
        <v>9</v>
      </c>
      <c r="U34" s="327">
        <v>9</v>
      </c>
      <c r="V34" s="327">
        <v>8</v>
      </c>
      <c r="W34" s="327">
        <v>9</v>
      </c>
      <c r="X34" s="327">
        <v>9</v>
      </c>
      <c r="Y34" s="327">
        <v>8</v>
      </c>
      <c r="Z34" s="327">
        <v>8</v>
      </c>
      <c r="AA34" s="327">
        <v>10</v>
      </c>
      <c r="AB34" s="327">
        <v>10</v>
      </c>
      <c r="AC34" s="327">
        <v>8</v>
      </c>
      <c r="AD34" s="327">
        <v>8</v>
      </c>
      <c r="AE34" s="327">
        <v>10</v>
      </c>
      <c r="AF34" s="327">
        <v>9</v>
      </c>
      <c r="AG34" s="327">
        <v>10</v>
      </c>
      <c r="AH34" s="327">
        <v>8</v>
      </c>
      <c r="AI34" s="327">
        <v>8</v>
      </c>
      <c r="AJ34" s="327">
        <v>7</v>
      </c>
      <c r="AK34" s="327">
        <v>8</v>
      </c>
      <c r="AL34" s="327">
        <v>8</v>
      </c>
      <c r="AM34" s="327">
        <v>8</v>
      </c>
      <c r="AN34" s="327">
        <v>10</v>
      </c>
      <c r="AO34" s="327">
        <v>9</v>
      </c>
      <c r="AP34" s="327">
        <v>9</v>
      </c>
    </row>
    <row r="35" spans="1:42">
      <c r="A35" s="234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 t="s">
        <v>636</v>
      </c>
      <c r="Q35" s="234"/>
      <c r="R35" s="234"/>
      <c r="S35" s="327">
        <v>7.5</v>
      </c>
      <c r="T35" s="327">
        <v>8</v>
      </c>
      <c r="U35" s="327">
        <v>9</v>
      </c>
      <c r="V35" s="327">
        <v>8</v>
      </c>
      <c r="W35" s="327">
        <v>8</v>
      </c>
      <c r="X35" s="327">
        <v>8</v>
      </c>
      <c r="Y35" s="327">
        <v>9</v>
      </c>
      <c r="Z35" s="327">
        <v>8</v>
      </c>
      <c r="AA35" s="327">
        <v>9</v>
      </c>
      <c r="AB35" s="327">
        <v>8</v>
      </c>
      <c r="AC35" s="327">
        <v>9</v>
      </c>
      <c r="AD35" s="327">
        <v>7</v>
      </c>
      <c r="AE35" s="327">
        <v>9</v>
      </c>
      <c r="AF35" s="327">
        <v>10</v>
      </c>
      <c r="AG35" s="327">
        <v>9</v>
      </c>
      <c r="AH35" s="327">
        <v>7</v>
      </c>
      <c r="AI35" s="327">
        <v>9</v>
      </c>
      <c r="AJ35" s="327">
        <v>8</v>
      </c>
      <c r="AK35" s="327">
        <v>8</v>
      </c>
      <c r="AL35" s="327">
        <v>10</v>
      </c>
      <c r="AM35" s="327">
        <v>8</v>
      </c>
      <c r="AN35" s="327">
        <v>10</v>
      </c>
      <c r="AO35" s="327">
        <v>7</v>
      </c>
      <c r="AP35" s="327">
        <v>8</v>
      </c>
    </row>
    <row r="36" spans="1:42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 t="s">
        <v>637</v>
      </c>
      <c r="Q36" s="263"/>
      <c r="R36" s="234"/>
      <c r="S36" s="327">
        <v>8.5</v>
      </c>
      <c r="T36" s="327">
        <v>9</v>
      </c>
      <c r="U36" s="327">
        <v>9</v>
      </c>
      <c r="V36" s="327">
        <v>9</v>
      </c>
      <c r="W36" s="327">
        <v>8</v>
      </c>
      <c r="X36" s="327">
        <v>10</v>
      </c>
      <c r="Y36" s="327">
        <v>8</v>
      </c>
      <c r="Z36" s="327">
        <v>8</v>
      </c>
      <c r="AA36" s="327">
        <v>9</v>
      </c>
      <c r="AB36" s="327">
        <v>8</v>
      </c>
      <c r="AC36" s="327">
        <v>8</v>
      </c>
      <c r="AD36" s="327">
        <v>7</v>
      </c>
      <c r="AE36" s="327">
        <v>9</v>
      </c>
      <c r="AF36" s="327">
        <v>10</v>
      </c>
      <c r="AG36" s="327">
        <v>9</v>
      </c>
      <c r="AH36" s="327">
        <v>7.5</v>
      </c>
      <c r="AI36" s="327">
        <v>9</v>
      </c>
      <c r="AJ36" s="327">
        <v>9</v>
      </c>
      <c r="AK36" s="327">
        <v>7</v>
      </c>
      <c r="AL36" s="327">
        <v>7</v>
      </c>
      <c r="AM36" s="327">
        <v>8</v>
      </c>
      <c r="AN36" s="327">
        <v>9</v>
      </c>
      <c r="AO36" s="327">
        <v>9</v>
      </c>
      <c r="AP36" s="327">
        <v>9</v>
      </c>
    </row>
    <row r="37" spans="1:42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 t="s">
        <v>638</v>
      </c>
      <c r="Q37" s="263"/>
      <c r="R37" s="234"/>
      <c r="S37" s="327">
        <v>9</v>
      </c>
      <c r="T37" s="327">
        <v>9</v>
      </c>
      <c r="U37" s="327">
        <v>10</v>
      </c>
      <c r="V37" s="327">
        <v>10</v>
      </c>
      <c r="W37" s="327">
        <v>10</v>
      </c>
      <c r="X37" s="327">
        <v>9</v>
      </c>
      <c r="Y37" s="327">
        <v>9</v>
      </c>
      <c r="Z37" s="327">
        <v>9</v>
      </c>
      <c r="AA37" s="327">
        <v>10</v>
      </c>
      <c r="AB37" s="327">
        <v>8</v>
      </c>
      <c r="AC37" s="327">
        <v>8</v>
      </c>
      <c r="AD37" s="327">
        <v>8</v>
      </c>
      <c r="AE37" s="327">
        <v>10</v>
      </c>
      <c r="AF37" s="327">
        <v>10</v>
      </c>
      <c r="AG37" s="327">
        <v>9</v>
      </c>
      <c r="AH37" s="327">
        <v>7.5</v>
      </c>
      <c r="AI37" s="327">
        <v>10</v>
      </c>
      <c r="AJ37" s="327">
        <v>8</v>
      </c>
      <c r="AK37" s="327">
        <v>7</v>
      </c>
      <c r="AL37" s="327">
        <v>8</v>
      </c>
      <c r="AM37" s="327">
        <v>9</v>
      </c>
      <c r="AN37" s="327">
        <v>10</v>
      </c>
      <c r="AO37" s="327">
        <v>9</v>
      </c>
      <c r="AP37" s="327">
        <v>9</v>
      </c>
    </row>
    <row r="38" spans="1:42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 t="s">
        <v>639</v>
      </c>
      <c r="Q38" s="263"/>
      <c r="R38" s="234"/>
      <c r="S38" s="327">
        <v>9</v>
      </c>
      <c r="T38" s="327">
        <v>10</v>
      </c>
      <c r="U38" s="327">
        <v>9</v>
      </c>
      <c r="V38" s="327">
        <v>9</v>
      </c>
      <c r="W38" s="327">
        <v>8</v>
      </c>
      <c r="X38" s="327">
        <v>9</v>
      </c>
      <c r="Y38" s="327">
        <v>8</v>
      </c>
      <c r="Z38" s="327">
        <v>8</v>
      </c>
      <c r="AA38" s="327">
        <v>9</v>
      </c>
      <c r="AB38" s="327">
        <v>8</v>
      </c>
      <c r="AC38" s="327">
        <v>9</v>
      </c>
      <c r="AD38" s="327">
        <v>9</v>
      </c>
      <c r="AE38" s="327">
        <v>10</v>
      </c>
      <c r="AF38" s="327">
        <v>10</v>
      </c>
      <c r="AG38" s="327">
        <v>9</v>
      </c>
      <c r="AH38" s="327">
        <v>9</v>
      </c>
      <c r="AI38" s="327">
        <v>9</v>
      </c>
      <c r="AJ38" s="327">
        <v>7</v>
      </c>
      <c r="AK38" s="327">
        <v>8</v>
      </c>
      <c r="AL38" s="327">
        <v>10</v>
      </c>
      <c r="AM38" s="327">
        <v>9</v>
      </c>
      <c r="AN38" s="327">
        <v>10</v>
      </c>
      <c r="AO38" s="327">
        <v>9</v>
      </c>
      <c r="AP38" s="327">
        <v>9</v>
      </c>
    </row>
    <row r="39" spans="1:42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 t="s">
        <v>640</v>
      </c>
      <c r="Q39" s="263"/>
      <c r="R39" s="234"/>
      <c r="S39" s="327">
        <v>9</v>
      </c>
      <c r="T39" s="327">
        <v>10</v>
      </c>
      <c r="U39" s="327">
        <v>9</v>
      </c>
      <c r="V39" s="327">
        <v>9</v>
      </c>
      <c r="W39" s="327">
        <v>9</v>
      </c>
      <c r="X39" s="327">
        <v>8</v>
      </c>
      <c r="Y39" s="327">
        <v>9</v>
      </c>
      <c r="Z39" s="327">
        <v>8</v>
      </c>
      <c r="AA39" s="327">
        <v>9</v>
      </c>
      <c r="AB39" s="327">
        <v>7</v>
      </c>
      <c r="AC39" s="327">
        <v>9</v>
      </c>
      <c r="AD39" s="327">
        <v>9</v>
      </c>
      <c r="AE39" s="327">
        <v>9</v>
      </c>
      <c r="AF39" s="327">
        <v>10</v>
      </c>
      <c r="AG39" s="327">
        <v>9</v>
      </c>
      <c r="AH39" s="327">
        <v>8</v>
      </c>
      <c r="AI39" s="327">
        <v>9</v>
      </c>
      <c r="AJ39" s="327">
        <v>5</v>
      </c>
      <c r="AK39" s="327">
        <v>7</v>
      </c>
      <c r="AL39" s="327">
        <v>10</v>
      </c>
      <c r="AM39" s="327">
        <v>8</v>
      </c>
      <c r="AN39" s="327">
        <v>10</v>
      </c>
      <c r="AO39" s="327">
        <v>8</v>
      </c>
      <c r="AP39" s="327">
        <v>9</v>
      </c>
    </row>
    <row r="40" spans="1:42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 t="s">
        <v>641</v>
      </c>
      <c r="Q40" s="263"/>
      <c r="R40" s="234"/>
      <c r="S40" s="327">
        <v>8</v>
      </c>
      <c r="T40" s="327">
        <v>10</v>
      </c>
      <c r="U40" s="327">
        <v>9</v>
      </c>
      <c r="V40" s="327">
        <v>10</v>
      </c>
      <c r="W40" s="327">
        <v>5</v>
      </c>
      <c r="X40" s="327">
        <v>10</v>
      </c>
      <c r="Y40" s="327">
        <v>9</v>
      </c>
      <c r="Z40" s="327">
        <v>9</v>
      </c>
      <c r="AA40" s="327">
        <v>9</v>
      </c>
      <c r="AB40" s="327">
        <v>10</v>
      </c>
      <c r="AC40" s="327">
        <v>10</v>
      </c>
      <c r="AD40" s="327">
        <v>9</v>
      </c>
      <c r="AE40" s="327">
        <v>10</v>
      </c>
      <c r="AF40" s="327">
        <v>10</v>
      </c>
      <c r="AG40" s="327">
        <v>9</v>
      </c>
      <c r="AH40" s="327">
        <v>9</v>
      </c>
      <c r="AI40" s="327">
        <v>9</v>
      </c>
      <c r="AJ40" s="327">
        <v>9</v>
      </c>
      <c r="AK40" s="327">
        <v>9</v>
      </c>
      <c r="AL40" s="327">
        <v>10</v>
      </c>
      <c r="AM40" s="327">
        <v>9</v>
      </c>
      <c r="AN40" s="327">
        <v>10</v>
      </c>
      <c r="AO40" s="327">
        <v>9</v>
      </c>
      <c r="AP40" s="327">
        <v>9</v>
      </c>
    </row>
    <row r="41" spans="1:42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 t="s">
        <v>642</v>
      </c>
      <c r="Q41" s="263"/>
      <c r="R41" s="234"/>
      <c r="S41" s="327">
        <v>9</v>
      </c>
      <c r="T41" s="327">
        <v>10</v>
      </c>
      <c r="U41" s="327">
        <v>10</v>
      </c>
      <c r="V41" s="327">
        <v>7</v>
      </c>
      <c r="W41" s="327">
        <v>8</v>
      </c>
      <c r="X41" s="327">
        <v>8</v>
      </c>
      <c r="Y41" s="327">
        <v>9</v>
      </c>
      <c r="Z41" s="327">
        <v>8</v>
      </c>
      <c r="AA41" s="327">
        <v>10</v>
      </c>
      <c r="AB41" s="327">
        <v>7</v>
      </c>
      <c r="AC41" s="327">
        <v>7</v>
      </c>
      <c r="AD41" s="327">
        <v>7</v>
      </c>
      <c r="AE41" s="327">
        <v>9</v>
      </c>
      <c r="AF41" s="327">
        <v>10</v>
      </c>
      <c r="AG41" s="327">
        <v>8</v>
      </c>
      <c r="AH41" s="327">
        <v>8</v>
      </c>
      <c r="AI41" s="327">
        <v>9</v>
      </c>
      <c r="AJ41" s="327">
        <v>10</v>
      </c>
      <c r="AK41" s="327">
        <v>7.5</v>
      </c>
      <c r="AL41" s="327">
        <v>7</v>
      </c>
      <c r="AM41" s="327">
        <v>9</v>
      </c>
      <c r="AN41" s="327">
        <v>10</v>
      </c>
      <c r="AO41" s="327">
        <v>9</v>
      </c>
      <c r="AP41" s="327">
        <v>9</v>
      </c>
    </row>
    <row r="42" spans="1:42">
      <c r="A42" s="23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 t="s">
        <v>643</v>
      </c>
      <c r="Q42" s="263">
        <v>2</v>
      </c>
      <c r="R42" s="234"/>
      <c r="S42" s="328">
        <v>9</v>
      </c>
      <c r="T42" s="328">
        <v>10</v>
      </c>
      <c r="U42" s="328">
        <v>9</v>
      </c>
      <c r="V42" s="328">
        <v>9</v>
      </c>
      <c r="W42" s="328">
        <v>8</v>
      </c>
      <c r="X42" s="328">
        <v>9</v>
      </c>
      <c r="Y42" s="328">
        <v>9</v>
      </c>
      <c r="Z42" s="328">
        <v>8</v>
      </c>
      <c r="AA42" s="328">
        <v>10</v>
      </c>
      <c r="AB42" s="328">
        <v>8</v>
      </c>
      <c r="AC42" s="328">
        <v>7</v>
      </c>
      <c r="AD42" s="328">
        <v>8</v>
      </c>
      <c r="AE42" s="328">
        <v>9</v>
      </c>
      <c r="AF42" s="328">
        <v>9</v>
      </c>
      <c r="AG42" s="328">
        <v>8</v>
      </c>
      <c r="AH42" s="328">
        <v>8</v>
      </c>
      <c r="AI42" s="328">
        <v>10</v>
      </c>
      <c r="AJ42" s="328">
        <v>8</v>
      </c>
      <c r="AK42" s="328">
        <v>8</v>
      </c>
      <c r="AL42" s="328">
        <v>8</v>
      </c>
      <c r="AM42" s="328">
        <v>10</v>
      </c>
      <c r="AN42" s="328">
        <v>10</v>
      </c>
      <c r="AO42" s="328">
        <v>8</v>
      </c>
      <c r="AP42" s="328">
        <v>9</v>
      </c>
    </row>
    <row r="43" spans="1:42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>
        <v>100</v>
      </c>
      <c r="R43" s="234"/>
      <c r="S43" s="234">
        <f t="shared" ref="S43:AL43" si="3">SUM(S34:S42)+S42</f>
        <v>87</v>
      </c>
      <c r="T43" s="234">
        <f t="shared" si="3"/>
        <v>95</v>
      </c>
      <c r="U43" s="234">
        <f t="shared" si="3"/>
        <v>92</v>
      </c>
      <c r="V43" s="234">
        <f t="shared" si="3"/>
        <v>88</v>
      </c>
      <c r="W43" s="234">
        <f t="shared" si="3"/>
        <v>81</v>
      </c>
      <c r="X43" s="234">
        <f t="shared" si="3"/>
        <v>89</v>
      </c>
      <c r="Y43" s="234">
        <f t="shared" si="3"/>
        <v>87</v>
      </c>
      <c r="Z43" s="234">
        <f t="shared" si="3"/>
        <v>82</v>
      </c>
      <c r="AA43" s="234">
        <f t="shared" si="3"/>
        <v>95</v>
      </c>
      <c r="AB43" s="234">
        <f t="shared" si="3"/>
        <v>82</v>
      </c>
      <c r="AC43" s="234">
        <f t="shared" si="3"/>
        <v>82</v>
      </c>
      <c r="AD43" s="234">
        <f t="shared" si="3"/>
        <v>80</v>
      </c>
      <c r="AE43" s="234">
        <f t="shared" si="3"/>
        <v>94</v>
      </c>
      <c r="AF43" s="234">
        <f t="shared" si="3"/>
        <v>97</v>
      </c>
      <c r="AG43" s="234">
        <f t="shared" si="3"/>
        <v>88</v>
      </c>
      <c r="AH43" s="234">
        <f t="shared" si="3"/>
        <v>80</v>
      </c>
      <c r="AI43" s="234">
        <f t="shared" si="3"/>
        <v>92</v>
      </c>
      <c r="AJ43" s="234">
        <f t="shared" si="3"/>
        <v>79</v>
      </c>
      <c r="AK43" s="234">
        <f t="shared" si="3"/>
        <v>77.5</v>
      </c>
      <c r="AL43" s="234">
        <f t="shared" si="3"/>
        <v>86</v>
      </c>
      <c r="AM43" s="234">
        <f t="shared" ref="AM43:AP43" si="4">SUM(AM34:AM42)+AM42</f>
        <v>88</v>
      </c>
      <c r="AN43" s="234">
        <f t="shared" si="4"/>
        <v>99</v>
      </c>
      <c r="AO43" s="234">
        <f t="shared" si="4"/>
        <v>85</v>
      </c>
      <c r="AP43" s="234">
        <f t="shared" si="4"/>
        <v>89</v>
      </c>
    </row>
    <row r="44" spans="1:42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</row>
    <row r="45" spans="1:42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9" t="s">
        <v>644</v>
      </c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</row>
    <row r="46" spans="1:42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 t="s">
        <v>645</v>
      </c>
      <c r="Q46" s="234"/>
      <c r="R46" s="234"/>
      <c r="S46" s="327">
        <v>9</v>
      </c>
      <c r="T46" s="327">
        <v>10</v>
      </c>
      <c r="U46" s="327">
        <v>10</v>
      </c>
      <c r="V46" s="327">
        <v>6</v>
      </c>
      <c r="W46" s="327">
        <v>10</v>
      </c>
      <c r="X46" s="327">
        <v>9</v>
      </c>
      <c r="Y46" s="327">
        <v>8</v>
      </c>
      <c r="Z46" s="327">
        <v>8</v>
      </c>
      <c r="AA46" s="327">
        <v>9</v>
      </c>
      <c r="AB46" s="327">
        <v>8</v>
      </c>
      <c r="AC46" s="327">
        <v>8</v>
      </c>
      <c r="AD46" s="327">
        <v>8</v>
      </c>
      <c r="AE46" s="327">
        <v>10</v>
      </c>
      <c r="AF46" s="327">
        <v>10</v>
      </c>
      <c r="AG46" s="327">
        <v>9</v>
      </c>
      <c r="AH46" s="327">
        <v>9</v>
      </c>
      <c r="AI46" s="327">
        <v>10</v>
      </c>
      <c r="AJ46" s="327">
        <v>10</v>
      </c>
      <c r="AK46" s="327">
        <v>9</v>
      </c>
      <c r="AL46" s="327">
        <v>10</v>
      </c>
      <c r="AM46" s="327">
        <v>9</v>
      </c>
      <c r="AN46" s="327">
        <v>9</v>
      </c>
      <c r="AO46" s="327">
        <v>8</v>
      </c>
      <c r="AP46" s="327">
        <v>10</v>
      </c>
    </row>
    <row r="47" spans="1:42">
      <c r="A47" s="234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 t="s">
        <v>646</v>
      </c>
      <c r="Q47" s="234"/>
      <c r="R47" s="234"/>
      <c r="S47" s="327">
        <v>9</v>
      </c>
      <c r="T47" s="327">
        <v>8</v>
      </c>
      <c r="U47" s="327">
        <v>9</v>
      </c>
      <c r="V47" s="327">
        <v>7</v>
      </c>
      <c r="W47" s="327">
        <v>7</v>
      </c>
      <c r="X47" s="327">
        <v>9</v>
      </c>
      <c r="Y47" s="327">
        <v>8</v>
      </c>
      <c r="Z47" s="327">
        <v>8</v>
      </c>
      <c r="AA47" s="327">
        <v>8</v>
      </c>
      <c r="AB47" s="327">
        <v>10</v>
      </c>
      <c r="AC47" s="327">
        <v>8</v>
      </c>
      <c r="AD47" s="327">
        <v>8</v>
      </c>
      <c r="AE47" s="327">
        <v>10</v>
      </c>
      <c r="AF47" s="327">
        <v>10</v>
      </c>
      <c r="AG47" s="327">
        <v>8</v>
      </c>
      <c r="AH47" s="327">
        <v>9</v>
      </c>
      <c r="AI47" s="327">
        <v>9</v>
      </c>
      <c r="AJ47" s="327">
        <v>9</v>
      </c>
      <c r="AK47" s="327">
        <v>9</v>
      </c>
      <c r="AL47" s="327">
        <v>8</v>
      </c>
      <c r="AM47" s="327">
        <v>9</v>
      </c>
      <c r="AN47" s="327">
        <v>9</v>
      </c>
      <c r="AO47" s="327">
        <v>9</v>
      </c>
      <c r="AP47" s="327">
        <v>9</v>
      </c>
    </row>
    <row r="48" spans="1:42">
      <c r="A48" s="234"/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 t="s">
        <v>647</v>
      </c>
      <c r="Q48" s="234"/>
      <c r="R48" s="234"/>
      <c r="S48" s="327">
        <v>9</v>
      </c>
      <c r="T48" s="327">
        <v>10</v>
      </c>
      <c r="U48" s="327">
        <v>9</v>
      </c>
      <c r="V48" s="327">
        <v>9</v>
      </c>
      <c r="W48" s="327">
        <v>10</v>
      </c>
      <c r="X48" s="327">
        <v>10</v>
      </c>
      <c r="Y48" s="327">
        <v>8</v>
      </c>
      <c r="Z48" s="327">
        <v>8</v>
      </c>
      <c r="AA48" s="327">
        <v>9</v>
      </c>
      <c r="AB48" s="327">
        <v>10</v>
      </c>
      <c r="AC48" s="327">
        <v>10</v>
      </c>
      <c r="AD48" s="327">
        <v>8</v>
      </c>
      <c r="AE48" s="327">
        <v>10</v>
      </c>
      <c r="AF48" s="327">
        <v>10</v>
      </c>
      <c r="AG48" s="327">
        <v>9</v>
      </c>
      <c r="AH48" s="327">
        <v>9</v>
      </c>
      <c r="AI48" s="327">
        <v>9</v>
      </c>
      <c r="AJ48" s="327">
        <v>10</v>
      </c>
      <c r="AK48" s="327">
        <v>9</v>
      </c>
      <c r="AL48" s="327">
        <v>9</v>
      </c>
      <c r="AM48" s="327">
        <v>10</v>
      </c>
      <c r="AN48" s="327">
        <v>10</v>
      </c>
      <c r="AO48" s="327">
        <v>9</v>
      </c>
      <c r="AP48" s="327">
        <v>9</v>
      </c>
    </row>
    <row r="49" spans="16:42">
      <c r="P49" s="234" t="s">
        <v>648</v>
      </c>
      <c r="Q49" s="234"/>
      <c r="R49" s="234"/>
      <c r="S49" s="327">
        <v>6</v>
      </c>
      <c r="T49" s="327">
        <v>8</v>
      </c>
      <c r="U49" s="327">
        <v>9</v>
      </c>
      <c r="V49" s="327">
        <v>9</v>
      </c>
      <c r="W49" s="327">
        <v>7</v>
      </c>
      <c r="X49" s="327">
        <v>8</v>
      </c>
      <c r="Y49" s="327">
        <v>8</v>
      </c>
      <c r="Z49" s="327">
        <v>8</v>
      </c>
      <c r="AA49" s="327">
        <v>9</v>
      </c>
      <c r="AB49" s="327">
        <v>9</v>
      </c>
      <c r="AC49" s="327">
        <v>9</v>
      </c>
      <c r="AD49" s="327">
        <v>9</v>
      </c>
      <c r="AE49" s="327">
        <v>8</v>
      </c>
      <c r="AF49" s="327">
        <v>8</v>
      </c>
      <c r="AG49" s="327">
        <v>9</v>
      </c>
      <c r="AH49" s="327">
        <v>9</v>
      </c>
      <c r="AI49" s="327">
        <v>9</v>
      </c>
      <c r="AJ49" s="327">
        <v>10</v>
      </c>
      <c r="AK49" s="327">
        <v>9</v>
      </c>
      <c r="AL49" s="327">
        <v>8</v>
      </c>
      <c r="AM49" s="327">
        <v>10</v>
      </c>
      <c r="AN49" s="327">
        <v>9</v>
      </c>
      <c r="AO49" s="327">
        <v>8</v>
      </c>
      <c r="AP49" s="327">
        <v>8</v>
      </c>
    </row>
    <row r="50" spans="16:42">
      <c r="P50" s="234" t="s">
        <v>649</v>
      </c>
      <c r="Q50" s="234"/>
      <c r="R50" s="234"/>
      <c r="S50" s="327">
        <v>8</v>
      </c>
      <c r="T50" s="327">
        <v>9</v>
      </c>
      <c r="U50" s="327">
        <v>9</v>
      </c>
      <c r="V50" s="327">
        <v>9</v>
      </c>
      <c r="W50" s="327">
        <v>9</v>
      </c>
      <c r="X50" s="327">
        <v>9</v>
      </c>
      <c r="Y50" s="327">
        <v>9</v>
      </c>
      <c r="Z50" s="327">
        <v>8</v>
      </c>
      <c r="AA50" s="327">
        <v>9</v>
      </c>
      <c r="AB50" s="327">
        <v>9</v>
      </c>
      <c r="AC50" s="327">
        <v>9</v>
      </c>
      <c r="AD50" s="327">
        <v>9</v>
      </c>
      <c r="AE50" s="327">
        <v>10</v>
      </c>
      <c r="AF50" s="327">
        <v>9</v>
      </c>
      <c r="AG50" s="327">
        <v>8</v>
      </c>
      <c r="AH50" s="327">
        <v>8</v>
      </c>
      <c r="AI50" s="327">
        <v>10</v>
      </c>
      <c r="AJ50" s="327">
        <v>10</v>
      </c>
      <c r="AK50" s="327">
        <v>8</v>
      </c>
      <c r="AL50" s="327">
        <v>9</v>
      </c>
      <c r="AM50" s="327">
        <v>10</v>
      </c>
      <c r="AN50" s="327">
        <v>9</v>
      </c>
      <c r="AO50" s="327">
        <v>8</v>
      </c>
      <c r="AP50" s="327">
        <v>8</v>
      </c>
    </row>
    <row r="51" spans="16:42">
      <c r="P51" s="234" t="s">
        <v>650</v>
      </c>
      <c r="Q51" s="234"/>
      <c r="R51" s="234"/>
      <c r="S51" s="327">
        <v>7</v>
      </c>
      <c r="T51" s="327">
        <v>9</v>
      </c>
      <c r="U51" s="327">
        <v>9</v>
      </c>
      <c r="V51" s="327">
        <v>9</v>
      </c>
      <c r="W51" s="327">
        <v>10</v>
      </c>
      <c r="X51" s="327">
        <v>9</v>
      </c>
      <c r="Y51" s="327">
        <v>9</v>
      </c>
      <c r="Z51" s="327">
        <v>8</v>
      </c>
      <c r="AA51" s="327">
        <v>9</v>
      </c>
      <c r="AB51" s="327">
        <v>9</v>
      </c>
      <c r="AC51" s="327">
        <v>10</v>
      </c>
      <c r="AD51" s="327">
        <v>10</v>
      </c>
      <c r="AE51" s="327">
        <v>9</v>
      </c>
      <c r="AF51" s="327">
        <v>10</v>
      </c>
      <c r="AG51" s="327">
        <v>8</v>
      </c>
      <c r="AH51" s="327">
        <v>9</v>
      </c>
      <c r="AI51" s="327">
        <v>10</v>
      </c>
      <c r="AJ51" s="327">
        <v>10</v>
      </c>
      <c r="AK51" s="327">
        <v>9</v>
      </c>
      <c r="AL51" s="327">
        <v>9</v>
      </c>
      <c r="AM51" s="327">
        <v>10</v>
      </c>
      <c r="AN51" s="327">
        <v>10</v>
      </c>
      <c r="AO51" s="327">
        <v>9</v>
      </c>
      <c r="AP51" s="327">
        <v>9</v>
      </c>
    </row>
    <row r="52" spans="16:42">
      <c r="P52" s="234" t="s">
        <v>651</v>
      </c>
      <c r="Q52" s="234"/>
      <c r="R52" s="234"/>
      <c r="S52" s="327">
        <v>7</v>
      </c>
      <c r="T52" s="327">
        <v>9</v>
      </c>
      <c r="U52" s="327">
        <v>9</v>
      </c>
      <c r="V52" s="327">
        <v>9</v>
      </c>
      <c r="W52" s="327">
        <v>9</v>
      </c>
      <c r="X52" s="327">
        <v>10</v>
      </c>
      <c r="Y52" s="327">
        <v>8</v>
      </c>
      <c r="Z52" s="327">
        <v>7.5</v>
      </c>
      <c r="AA52" s="327">
        <v>8</v>
      </c>
      <c r="AB52" s="327">
        <v>9</v>
      </c>
      <c r="AC52" s="327">
        <v>10</v>
      </c>
      <c r="AD52" s="327">
        <v>8</v>
      </c>
      <c r="AE52" s="327">
        <v>10</v>
      </c>
      <c r="AF52" s="327">
        <v>9</v>
      </c>
      <c r="AG52" s="327">
        <v>9</v>
      </c>
      <c r="AH52" s="327">
        <v>9</v>
      </c>
      <c r="AI52" s="327">
        <v>10</v>
      </c>
      <c r="AJ52" s="327">
        <v>10</v>
      </c>
      <c r="AK52" s="327">
        <v>8</v>
      </c>
      <c r="AL52" s="327">
        <v>8</v>
      </c>
      <c r="AM52" s="327">
        <v>8</v>
      </c>
      <c r="AN52" s="327">
        <v>9</v>
      </c>
      <c r="AO52" s="327">
        <v>8</v>
      </c>
      <c r="AP52" s="327">
        <v>9</v>
      </c>
    </row>
    <row r="53" spans="16:42">
      <c r="P53" s="234" t="s">
        <v>652</v>
      </c>
      <c r="Q53" s="234"/>
      <c r="R53" s="234"/>
      <c r="S53" s="327">
        <v>9</v>
      </c>
      <c r="T53" s="327">
        <v>10</v>
      </c>
      <c r="U53" s="327">
        <v>9</v>
      </c>
      <c r="V53" s="327">
        <v>9</v>
      </c>
      <c r="W53" s="327">
        <v>10</v>
      </c>
      <c r="X53" s="327">
        <v>8</v>
      </c>
      <c r="Y53" s="327">
        <v>8</v>
      </c>
      <c r="Z53" s="327">
        <v>9</v>
      </c>
      <c r="AA53" s="327">
        <v>8</v>
      </c>
      <c r="AB53" s="327">
        <v>8</v>
      </c>
      <c r="AC53" s="327">
        <v>9</v>
      </c>
      <c r="AD53" s="327">
        <v>8</v>
      </c>
      <c r="AE53" s="327">
        <v>10</v>
      </c>
      <c r="AF53" s="327">
        <v>8</v>
      </c>
      <c r="AG53" s="327">
        <v>8</v>
      </c>
      <c r="AH53" s="327">
        <v>9</v>
      </c>
      <c r="AI53" s="327">
        <v>9</v>
      </c>
      <c r="AJ53" s="327">
        <v>9</v>
      </c>
      <c r="AK53" s="327">
        <v>9</v>
      </c>
      <c r="AL53" s="327">
        <v>8</v>
      </c>
      <c r="AM53" s="327">
        <v>7</v>
      </c>
      <c r="AN53" s="327">
        <v>10</v>
      </c>
      <c r="AO53" s="327">
        <v>9</v>
      </c>
      <c r="AP53" s="327">
        <v>8</v>
      </c>
    </row>
    <row r="54" spans="16:42">
      <c r="P54" s="234" t="s">
        <v>653</v>
      </c>
      <c r="Q54" s="234"/>
      <c r="R54" s="234"/>
      <c r="S54" s="327">
        <v>8</v>
      </c>
      <c r="T54" s="327">
        <v>10</v>
      </c>
      <c r="U54" s="327">
        <v>10</v>
      </c>
      <c r="V54" s="327">
        <v>9</v>
      </c>
      <c r="W54" s="327">
        <v>10</v>
      </c>
      <c r="X54" s="327">
        <v>10</v>
      </c>
      <c r="Y54" s="327">
        <v>8</v>
      </c>
      <c r="Z54" s="327">
        <v>8</v>
      </c>
      <c r="AA54" s="327">
        <v>8</v>
      </c>
      <c r="AB54" s="327">
        <v>10</v>
      </c>
      <c r="AC54" s="327">
        <v>9</v>
      </c>
      <c r="AD54" s="327">
        <v>8</v>
      </c>
      <c r="AE54" s="327">
        <v>9</v>
      </c>
      <c r="AF54" s="327">
        <v>9</v>
      </c>
      <c r="AG54" s="327">
        <v>8</v>
      </c>
      <c r="AH54" s="327">
        <v>9</v>
      </c>
      <c r="AI54" s="327">
        <v>9</v>
      </c>
      <c r="AJ54" s="327">
        <v>10</v>
      </c>
      <c r="AK54" s="327">
        <v>8</v>
      </c>
      <c r="AL54" s="327">
        <v>8</v>
      </c>
      <c r="AM54" s="327">
        <v>7</v>
      </c>
      <c r="AN54" s="327">
        <v>10</v>
      </c>
      <c r="AO54" s="327">
        <v>9</v>
      </c>
      <c r="AP54" s="327">
        <v>8</v>
      </c>
    </row>
    <row r="55" spans="16:42">
      <c r="P55" s="234" t="s">
        <v>654</v>
      </c>
      <c r="Q55" s="234"/>
      <c r="R55" s="234"/>
      <c r="S55" s="328">
        <v>10</v>
      </c>
      <c r="T55" s="328">
        <v>10</v>
      </c>
      <c r="U55" s="328">
        <v>9</v>
      </c>
      <c r="V55" s="328">
        <v>10</v>
      </c>
      <c r="W55" s="328">
        <v>10</v>
      </c>
      <c r="X55" s="328">
        <v>10</v>
      </c>
      <c r="Y55" s="328">
        <v>9</v>
      </c>
      <c r="Z55" s="328">
        <v>9</v>
      </c>
      <c r="AA55" s="328">
        <v>8</v>
      </c>
      <c r="AB55" s="328">
        <v>8</v>
      </c>
      <c r="AC55" s="328">
        <v>9</v>
      </c>
      <c r="AD55" s="328">
        <v>8</v>
      </c>
      <c r="AE55" s="328">
        <v>9</v>
      </c>
      <c r="AF55" s="328">
        <v>10</v>
      </c>
      <c r="AG55" s="328">
        <v>9</v>
      </c>
      <c r="AH55" s="328">
        <v>8</v>
      </c>
      <c r="AI55" s="328">
        <v>9</v>
      </c>
      <c r="AJ55" s="328">
        <v>8</v>
      </c>
      <c r="AK55" s="328">
        <v>8</v>
      </c>
      <c r="AL55" s="328">
        <v>8</v>
      </c>
      <c r="AM55" s="328">
        <v>7</v>
      </c>
      <c r="AN55" s="328">
        <v>9</v>
      </c>
      <c r="AO55" s="328">
        <v>8</v>
      </c>
      <c r="AP55" s="328">
        <v>8</v>
      </c>
    </row>
    <row r="56" spans="16:42">
      <c r="P56" s="234"/>
      <c r="Q56" s="234">
        <v>100</v>
      </c>
      <c r="R56" s="234"/>
      <c r="S56" s="234">
        <f>SUM(S46:S55)</f>
        <v>82</v>
      </c>
      <c r="T56" s="234">
        <f t="shared" ref="T56:AL56" si="5">SUM(T46:T55)</f>
        <v>93</v>
      </c>
      <c r="U56" s="234">
        <f t="shared" si="5"/>
        <v>92</v>
      </c>
      <c r="V56" s="234">
        <f t="shared" si="5"/>
        <v>86</v>
      </c>
      <c r="W56" s="234">
        <f t="shared" si="5"/>
        <v>92</v>
      </c>
      <c r="X56" s="234">
        <f t="shared" si="5"/>
        <v>92</v>
      </c>
      <c r="Y56" s="234">
        <f t="shared" si="5"/>
        <v>83</v>
      </c>
      <c r="Z56" s="234">
        <f t="shared" si="5"/>
        <v>81.5</v>
      </c>
      <c r="AA56" s="234">
        <f t="shared" si="5"/>
        <v>85</v>
      </c>
      <c r="AB56" s="234">
        <f t="shared" si="5"/>
        <v>90</v>
      </c>
      <c r="AC56" s="234">
        <f t="shared" si="5"/>
        <v>91</v>
      </c>
      <c r="AD56" s="234">
        <f t="shared" si="5"/>
        <v>84</v>
      </c>
      <c r="AE56" s="234">
        <f t="shared" si="5"/>
        <v>95</v>
      </c>
      <c r="AF56" s="234">
        <f t="shared" si="5"/>
        <v>93</v>
      </c>
      <c r="AG56" s="234">
        <f t="shared" si="5"/>
        <v>85</v>
      </c>
      <c r="AH56" s="234">
        <f t="shared" si="5"/>
        <v>88</v>
      </c>
      <c r="AI56" s="234">
        <f t="shared" si="5"/>
        <v>94</v>
      </c>
      <c r="AJ56" s="234">
        <f t="shared" si="5"/>
        <v>96</v>
      </c>
      <c r="AK56" s="234">
        <f t="shared" si="5"/>
        <v>86</v>
      </c>
      <c r="AL56" s="234">
        <f t="shared" si="5"/>
        <v>85</v>
      </c>
      <c r="AM56" s="234">
        <f t="shared" ref="AM56:AP56" si="6">SUM(AM46:AM55)</f>
        <v>87</v>
      </c>
      <c r="AN56" s="234">
        <f t="shared" si="6"/>
        <v>94</v>
      </c>
      <c r="AO56" s="234">
        <f t="shared" si="6"/>
        <v>85</v>
      </c>
      <c r="AP56" s="234">
        <f t="shared" si="6"/>
        <v>86</v>
      </c>
    </row>
    <row r="58" spans="16:42">
      <c r="P58" s="9" t="s">
        <v>655</v>
      </c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</row>
    <row r="59" spans="16:42">
      <c r="P59" s="234" t="s">
        <v>656</v>
      </c>
      <c r="Q59" s="234"/>
      <c r="R59" s="234"/>
      <c r="S59" s="327">
        <v>9</v>
      </c>
      <c r="T59" s="327">
        <v>9</v>
      </c>
      <c r="U59" s="327">
        <v>9</v>
      </c>
      <c r="V59" s="327">
        <v>9</v>
      </c>
      <c r="W59" s="327">
        <v>10</v>
      </c>
      <c r="X59" s="327">
        <v>10</v>
      </c>
      <c r="Y59" s="327">
        <v>10</v>
      </c>
      <c r="Z59" s="327">
        <v>8</v>
      </c>
      <c r="AA59" s="327">
        <v>10</v>
      </c>
      <c r="AB59" s="327">
        <v>8</v>
      </c>
      <c r="AC59" s="327">
        <v>10</v>
      </c>
      <c r="AD59" s="327">
        <v>9</v>
      </c>
      <c r="AE59" s="327">
        <v>10</v>
      </c>
      <c r="AF59" s="327">
        <v>8</v>
      </c>
      <c r="AG59" s="327">
        <v>9</v>
      </c>
      <c r="AH59" s="327">
        <v>10</v>
      </c>
      <c r="AI59" s="327">
        <v>10</v>
      </c>
      <c r="AJ59" s="327">
        <v>8</v>
      </c>
      <c r="AK59" s="327">
        <v>9</v>
      </c>
      <c r="AL59" s="327">
        <v>9</v>
      </c>
      <c r="AM59" s="327">
        <v>8</v>
      </c>
      <c r="AN59" s="327">
        <v>9</v>
      </c>
      <c r="AO59" s="327">
        <v>10</v>
      </c>
      <c r="AP59" s="327">
        <v>9</v>
      </c>
    </row>
    <row r="60" spans="16:42">
      <c r="P60" s="234" t="s">
        <v>657</v>
      </c>
      <c r="Q60" s="234"/>
      <c r="R60" s="234"/>
      <c r="S60" s="327">
        <v>8</v>
      </c>
      <c r="T60" s="327">
        <v>10</v>
      </c>
      <c r="U60" s="327">
        <v>9</v>
      </c>
      <c r="V60" s="327">
        <v>10</v>
      </c>
      <c r="W60" s="327">
        <v>9</v>
      </c>
      <c r="X60" s="327">
        <v>9</v>
      </c>
      <c r="Y60" s="327">
        <v>8</v>
      </c>
      <c r="Z60" s="327">
        <v>9</v>
      </c>
      <c r="AA60" s="327">
        <v>8</v>
      </c>
      <c r="AB60" s="327">
        <v>10</v>
      </c>
      <c r="AC60" s="327">
        <v>9</v>
      </c>
      <c r="AD60" s="327">
        <v>8</v>
      </c>
      <c r="AE60" s="327">
        <v>8</v>
      </c>
      <c r="AF60" s="327">
        <v>8</v>
      </c>
      <c r="AG60" s="327">
        <v>9</v>
      </c>
      <c r="AH60" s="327">
        <v>9</v>
      </c>
      <c r="AI60" s="327">
        <v>10</v>
      </c>
      <c r="AJ60" s="327">
        <v>10</v>
      </c>
      <c r="AK60" s="327">
        <v>9</v>
      </c>
      <c r="AL60" s="327">
        <v>9</v>
      </c>
      <c r="AM60" s="327">
        <v>8</v>
      </c>
      <c r="AN60" s="327">
        <v>10</v>
      </c>
      <c r="AO60" s="327">
        <v>9</v>
      </c>
      <c r="AP60" s="327">
        <v>10</v>
      </c>
    </row>
    <row r="61" spans="16:42">
      <c r="P61" s="234" t="s">
        <v>658</v>
      </c>
      <c r="Q61" s="263"/>
      <c r="R61" s="234"/>
      <c r="S61" s="327">
        <v>9</v>
      </c>
      <c r="T61" s="327">
        <v>9</v>
      </c>
      <c r="U61" s="327">
        <v>9</v>
      </c>
      <c r="V61" s="327">
        <v>10</v>
      </c>
      <c r="W61" s="327">
        <v>8</v>
      </c>
      <c r="X61" s="327">
        <v>8</v>
      </c>
      <c r="Y61" s="327">
        <v>9</v>
      </c>
      <c r="Z61" s="327">
        <v>9</v>
      </c>
      <c r="AA61" s="327">
        <v>9</v>
      </c>
      <c r="AB61" s="327">
        <v>9</v>
      </c>
      <c r="AC61" s="327">
        <v>9</v>
      </c>
      <c r="AD61" s="327">
        <v>8</v>
      </c>
      <c r="AE61" s="327">
        <v>10</v>
      </c>
      <c r="AF61" s="327">
        <v>10</v>
      </c>
      <c r="AG61" s="327">
        <v>10</v>
      </c>
      <c r="AH61" s="327">
        <v>10</v>
      </c>
      <c r="AI61" s="327">
        <v>10</v>
      </c>
      <c r="AJ61" s="327">
        <v>10</v>
      </c>
      <c r="AK61" s="327">
        <v>9</v>
      </c>
      <c r="AL61" s="327">
        <v>8</v>
      </c>
      <c r="AM61" s="327">
        <v>9</v>
      </c>
      <c r="AN61" s="327">
        <v>10</v>
      </c>
      <c r="AO61" s="327">
        <v>8</v>
      </c>
      <c r="AP61" s="327">
        <v>9</v>
      </c>
    </row>
    <row r="62" spans="16:42">
      <c r="P62" s="234" t="s">
        <v>659</v>
      </c>
      <c r="Q62" s="263"/>
      <c r="R62" s="234"/>
      <c r="S62" s="327">
        <v>9</v>
      </c>
      <c r="T62" s="327">
        <v>9</v>
      </c>
      <c r="U62" s="327">
        <v>9</v>
      </c>
      <c r="V62" s="327">
        <v>8</v>
      </c>
      <c r="W62" s="327">
        <v>10</v>
      </c>
      <c r="X62" s="327">
        <v>9</v>
      </c>
      <c r="Y62" s="327">
        <v>9</v>
      </c>
      <c r="Z62" s="327">
        <v>9</v>
      </c>
      <c r="AA62" s="327">
        <v>10</v>
      </c>
      <c r="AB62" s="327">
        <v>9</v>
      </c>
      <c r="AC62" s="327">
        <v>9</v>
      </c>
      <c r="AD62" s="327">
        <v>9</v>
      </c>
      <c r="AE62" s="327">
        <v>10</v>
      </c>
      <c r="AF62" s="327">
        <v>9</v>
      </c>
      <c r="AG62" s="327">
        <v>9</v>
      </c>
      <c r="AH62" s="327">
        <v>9</v>
      </c>
      <c r="AI62" s="327">
        <v>9</v>
      </c>
      <c r="AJ62" s="327">
        <v>9</v>
      </c>
      <c r="AK62" s="327">
        <v>8</v>
      </c>
      <c r="AL62" s="327">
        <v>9</v>
      </c>
      <c r="AM62" s="327">
        <v>9</v>
      </c>
      <c r="AN62" s="327">
        <v>9</v>
      </c>
      <c r="AO62" s="327">
        <v>9</v>
      </c>
      <c r="AP62" s="327">
        <v>9</v>
      </c>
    </row>
    <row r="63" spans="16:42">
      <c r="P63" s="234" t="s">
        <v>660</v>
      </c>
      <c r="Q63" s="263"/>
      <c r="R63" s="234"/>
      <c r="S63" s="327">
        <v>9</v>
      </c>
      <c r="T63" s="327">
        <v>10</v>
      </c>
      <c r="U63" s="327">
        <v>9</v>
      </c>
      <c r="V63" s="327">
        <v>10</v>
      </c>
      <c r="W63" s="327">
        <v>10</v>
      </c>
      <c r="X63" s="327">
        <v>10</v>
      </c>
      <c r="Y63" s="327">
        <v>9</v>
      </c>
      <c r="Z63" s="327">
        <v>10</v>
      </c>
      <c r="AA63" s="327">
        <v>10</v>
      </c>
      <c r="AB63" s="327">
        <v>9</v>
      </c>
      <c r="AC63" s="327">
        <v>10</v>
      </c>
      <c r="AD63" s="327">
        <v>9</v>
      </c>
      <c r="AE63" s="327">
        <v>8</v>
      </c>
      <c r="AF63" s="327">
        <v>8</v>
      </c>
      <c r="AG63" s="327">
        <v>9</v>
      </c>
      <c r="AH63" s="327">
        <v>9</v>
      </c>
      <c r="AI63" s="327">
        <v>10</v>
      </c>
      <c r="AJ63" s="327">
        <v>10</v>
      </c>
      <c r="AK63" s="327">
        <v>7</v>
      </c>
      <c r="AL63" s="327">
        <v>8</v>
      </c>
      <c r="AM63" s="327">
        <v>7</v>
      </c>
      <c r="AN63" s="327">
        <v>10</v>
      </c>
      <c r="AO63" s="327">
        <v>8</v>
      </c>
      <c r="AP63" s="327">
        <v>9</v>
      </c>
    </row>
    <row r="64" spans="16:42">
      <c r="P64" s="234"/>
      <c r="Q64" s="234">
        <v>50</v>
      </c>
      <c r="R64" s="234"/>
      <c r="S64" s="234">
        <f t="shared" ref="S64:AL64" si="7">SUM(S59:S63)</f>
        <v>44</v>
      </c>
      <c r="T64" s="234">
        <f t="shared" si="7"/>
        <v>47</v>
      </c>
      <c r="U64" s="234">
        <f t="shared" si="7"/>
        <v>45</v>
      </c>
      <c r="V64" s="234">
        <f t="shared" si="7"/>
        <v>47</v>
      </c>
      <c r="W64" s="234">
        <f t="shared" si="7"/>
        <v>47</v>
      </c>
      <c r="X64" s="234">
        <f t="shared" si="7"/>
        <v>46</v>
      </c>
      <c r="Y64" s="234">
        <f t="shared" si="7"/>
        <v>45</v>
      </c>
      <c r="Z64" s="234">
        <f t="shared" si="7"/>
        <v>45</v>
      </c>
      <c r="AA64" s="234">
        <f t="shared" si="7"/>
        <v>47</v>
      </c>
      <c r="AB64" s="234">
        <f t="shared" si="7"/>
        <v>45</v>
      </c>
      <c r="AC64" s="234">
        <f t="shared" si="7"/>
        <v>47</v>
      </c>
      <c r="AD64" s="234">
        <f t="shared" si="7"/>
        <v>43</v>
      </c>
      <c r="AE64" s="234">
        <f t="shared" si="7"/>
        <v>46</v>
      </c>
      <c r="AF64" s="234">
        <f t="shared" si="7"/>
        <v>43</v>
      </c>
      <c r="AG64" s="234">
        <f t="shared" si="7"/>
        <v>46</v>
      </c>
      <c r="AH64" s="234">
        <f t="shared" si="7"/>
        <v>47</v>
      </c>
      <c r="AI64" s="234">
        <f t="shared" si="7"/>
        <v>49</v>
      </c>
      <c r="AJ64" s="234">
        <f t="shared" si="7"/>
        <v>47</v>
      </c>
      <c r="AK64" s="234">
        <f t="shared" si="7"/>
        <v>42</v>
      </c>
      <c r="AL64" s="234">
        <f t="shared" si="7"/>
        <v>43</v>
      </c>
      <c r="AM64" s="234">
        <f t="shared" ref="AM64:AP64" si="8">SUM(AM59:AM63)</f>
        <v>41</v>
      </c>
      <c r="AN64" s="234">
        <f t="shared" si="8"/>
        <v>48</v>
      </c>
      <c r="AO64" s="234">
        <f t="shared" si="8"/>
        <v>44</v>
      </c>
      <c r="AP64" s="234">
        <f t="shared" si="8"/>
        <v>46</v>
      </c>
    </row>
    <row r="65" spans="16:42">
      <c r="P65" s="234" t="s">
        <v>661</v>
      </c>
      <c r="Q65" s="234">
        <v>50</v>
      </c>
      <c r="R65" s="234"/>
      <c r="S65" s="329">
        <v>47</v>
      </c>
      <c r="T65" s="329">
        <v>48</v>
      </c>
      <c r="U65" s="329">
        <v>50</v>
      </c>
      <c r="V65" s="329">
        <v>47</v>
      </c>
      <c r="W65" s="329">
        <v>47</v>
      </c>
      <c r="X65" s="329">
        <v>47</v>
      </c>
      <c r="Y65" s="329">
        <v>48</v>
      </c>
      <c r="Z65" s="329">
        <v>47</v>
      </c>
      <c r="AA65" s="329">
        <v>50</v>
      </c>
      <c r="AB65" s="329">
        <v>47</v>
      </c>
      <c r="AC65" s="329">
        <v>47</v>
      </c>
      <c r="AD65" s="329">
        <v>47</v>
      </c>
      <c r="AE65" s="329">
        <v>49</v>
      </c>
      <c r="AF65" s="329">
        <v>48</v>
      </c>
      <c r="AG65" s="329">
        <v>47</v>
      </c>
      <c r="AH65" s="329">
        <v>47</v>
      </c>
      <c r="AI65" s="329">
        <v>47</v>
      </c>
      <c r="AJ65" s="329">
        <v>45</v>
      </c>
      <c r="AK65" s="329">
        <v>48</v>
      </c>
      <c r="AL65" s="329">
        <v>47</v>
      </c>
      <c r="AM65" s="329">
        <v>48</v>
      </c>
      <c r="AN65" s="329">
        <v>49</v>
      </c>
      <c r="AO65" s="329">
        <v>48</v>
      </c>
      <c r="AP65" s="329">
        <v>48</v>
      </c>
    </row>
    <row r="66" spans="16:42">
      <c r="P66" s="234"/>
      <c r="Q66" s="234"/>
      <c r="R66" s="234"/>
      <c r="S66" s="234"/>
      <c r="T66" s="234" t="s">
        <v>582</v>
      </c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4"/>
    </row>
    <row r="67" spans="16:42"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</row>
    <row r="68" spans="16:42">
      <c r="P68" s="234" t="s">
        <v>662</v>
      </c>
      <c r="Q68" s="234"/>
      <c r="R68" s="234"/>
      <c r="S68" s="330">
        <f>S43+S56+S64+S65</f>
        <v>260</v>
      </c>
      <c r="T68" s="330">
        <f t="shared" ref="T68:AL68" si="9">T43+T56+T64+T65</f>
        <v>283</v>
      </c>
      <c r="U68" s="330">
        <f t="shared" si="9"/>
        <v>279</v>
      </c>
      <c r="V68" s="330">
        <f t="shared" si="9"/>
        <v>268</v>
      </c>
      <c r="W68" s="330">
        <f t="shared" si="9"/>
        <v>267</v>
      </c>
      <c r="X68" s="330">
        <f t="shared" si="9"/>
        <v>274</v>
      </c>
      <c r="Y68" s="330">
        <f t="shared" si="9"/>
        <v>263</v>
      </c>
      <c r="Z68" s="330">
        <f t="shared" si="9"/>
        <v>255.5</v>
      </c>
      <c r="AA68" s="330">
        <f t="shared" si="9"/>
        <v>277</v>
      </c>
      <c r="AB68" s="330">
        <f t="shared" si="9"/>
        <v>264</v>
      </c>
      <c r="AC68" s="330">
        <f t="shared" si="9"/>
        <v>267</v>
      </c>
      <c r="AD68" s="330">
        <f t="shared" si="9"/>
        <v>254</v>
      </c>
      <c r="AE68" s="330">
        <f t="shared" si="9"/>
        <v>284</v>
      </c>
      <c r="AF68" s="330">
        <f t="shared" si="9"/>
        <v>281</v>
      </c>
      <c r="AG68" s="330">
        <f t="shared" si="9"/>
        <v>266</v>
      </c>
      <c r="AH68" s="330">
        <f t="shared" si="9"/>
        <v>262</v>
      </c>
      <c r="AI68" s="330">
        <f t="shared" si="9"/>
        <v>282</v>
      </c>
      <c r="AJ68" s="330">
        <f t="shared" si="9"/>
        <v>267</v>
      </c>
      <c r="AK68" s="330">
        <f t="shared" si="9"/>
        <v>253.5</v>
      </c>
      <c r="AL68" s="330">
        <f t="shared" si="9"/>
        <v>261</v>
      </c>
      <c r="AM68" s="330">
        <f t="shared" ref="AM68:AP68" si="10">AM43+AM56+AM64+AM65</f>
        <v>264</v>
      </c>
      <c r="AN68" s="330">
        <f t="shared" si="10"/>
        <v>290</v>
      </c>
      <c r="AO68" s="330">
        <f t="shared" si="10"/>
        <v>262</v>
      </c>
      <c r="AP68" s="330">
        <f t="shared" si="10"/>
        <v>269</v>
      </c>
    </row>
    <row r="69" spans="16:42">
      <c r="P69" s="234"/>
      <c r="Q69" s="234"/>
      <c r="R69" s="234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</row>
    <row r="70" spans="16:42">
      <c r="P70" s="234"/>
      <c r="Q70" s="234"/>
      <c r="R70" s="234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</row>
    <row r="71" spans="16:42"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4"/>
    </row>
    <row r="72" spans="16:42">
      <c r="P72" s="234"/>
      <c r="Q72" s="234"/>
      <c r="R72" s="234"/>
      <c r="S72" s="251"/>
      <c r="T72" s="251"/>
      <c r="U72" s="251"/>
      <c r="V72" s="251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</row>
    <row r="73" spans="16:42"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4"/>
    </row>
    <row r="74" spans="16:42">
      <c r="P74" s="234"/>
      <c r="Q74" s="234"/>
      <c r="R74" s="234"/>
      <c r="S74" s="251"/>
      <c r="T74" s="251"/>
      <c r="U74" s="251"/>
      <c r="V74" s="251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4"/>
    </row>
    <row r="75" spans="16:42"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4"/>
    </row>
    <row r="76" spans="16:42">
      <c r="P76" s="234"/>
      <c r="Q76" s="234"/>
      <c r="R76" s="234"/>
      <c r="S76" s="251"/>
      <c r="T76" s="251"/>
      <c r="U76" s="251"/>
      <c r="V76" s="251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</row>
    <row r="77" spans="16:42"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4"/>
    </row>
    <row r="78" spans="16:42">
      <c r="P78" s="234"/>
      <c r="Q78" s="234"/>
      <c r="R78" s="234"/>
      <c r="S78" s="251"/>
      <c r="T78" s="251"/>
      <c r="U78" s="251"/>
      <c r="V78" s="251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</row>
    <row r="79" spans="16:42"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</row>
    <row r="80" spans="16:42">
      <c r="P80" s="234"/>
      <c r="Q80" s="234"/>
      <c r="R80" s="234"/>
      <c r="S80" s="251"/>
      <c r="T80" s="251"/>
      <c r="U80" s="251"/>
      <c r="V80" s="251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</row>
    <row r="81" spans="19:22">
      <c r="S81" s="234"/>
      <c r="T81" s="234"/>
      <c r="U81" s="234"/>
      <c r="V81" s="234"/>
    </row>
    <row r="82" spans="19:22">
      <c r="S82" s="251"/>
      <c r="T82" s="251"/>
      <c r="U82" s="251"/>
      <c r="V82" s="251"/>
    </row>
    <row r="83" spans="19:22">
      <c r="S83" s="234"/>
      <c r="T83" s="234"/>
      <c r="U83" s="234"/>
      <c r="V83" s="234"/>
    </row>
    <row r="84" spans="19:22">
      <c r="S84" s="251"/>
      <c r="T84" s="251"/>
      <c r="U84" s="251"/>
      <c r="V84" s="251"/>
    </row>
    <row r="85" spans="19:22">
      <c r="S85" s="234"/>
      <c r="T85" s="234"/>
      <c r="U85" s="234"/>
      <c r="V85" s="234"/>
    </row>
    <row r="86" spans="19:22">
      <c r="S86" s="251"/>
      <c r="T86" s="251"/>
      <c r="U86" s="251"/>
      <c r="V86" s="251"/>
    </row>
    <row r="87" spans="19:22">
      <c r="S87" s="234"/>
      <c r="T87" s="234"/>
      <c r="U87" s="234"/>
      <c r="V87" s="234"/>
    </row>
    <row r="88" spans="19:22">
      <c r="S88" s="251"/>
      <c r="T88" s="251"/>
      <c r="U88" s="251"/>
      <c r="V88" s="251"/>
    </row>
    <row r="89" spans="19:22">
      <c r="S89" s="234"/>
      <c r="T89" s="234"/>
      <c r="U89" s="234"/>
      <c r="V89" s="234"/>
    </row>
    <row r="90" spans="19:22">
      <c r="S90" s="251"/>
      <c r="T90" s="251"/>
      <c r="U90" s="251"/>
      <c r="V90" s="251"/>
    </row>
    <row r="91" spans="19:22">
      <c r="S91" s="234"/>
      <c r="T91" s="234"/>
      <c r="U91" s="234"/>
      <c r="V91" s="234"/>
    </row>
    <row r="92" spans="19:22">
      <c r="S92" s="251"/>
      <c r="T92" s="251"/>
      <c r="U92" s="251"/>
      <c r="V92" s="251"/>
    </row>
    <row r="93" spans="19:22">
      <c r="S93" s="234"/>
      <c r="T93" s="234"/>
      <c r="U93" s="234"/>
      <c r="V93" s="234"/>
    </row>
    <row r="94" spans="19:22">
      <c r="S94" s="251"/>
      <c r="T94" s="251"/>
      <c r="U94" s="251"/>
      <c r="V94" s="251"/>
    </row>
    <row r="95" spans="19:22">
      <c r="S95" s="234"/>
      <c r="T95" s="234"/>
      <c r="U95" s="234"/>
      <c r="V95" s="234"/>
    </row>
    <row r="96" spans="19:22">
      <c r="S96" s="251"/>
      <c r="T96" s="251"/>
      <c r="U96" s="251"/>
      <c r="V96" s="251"/>
    </row>
    <row r="97" spans="19:22">
      <c r="S97" s="234"/>
      <c r="T97" s="234"/>
      <c r="U97" s="234"/>
      <c r="V97" s="234"/>
    </row>
    <row r="98" spans="19:22">
      <c r="S98" s="251"/>
      <c r="T98" s="251"/>
      <c r="U98" s="251"/>
      <c r="V98" s="251"/>
    </row>
    <row r="99" spans="19:22">
      <c r="S99" s="234"/>
      <c r="T99" s="234"/>
      <c r="U99" s="234"/>
      <c r="V99" s="234"/>
    </row>
    <row r="100" spans="19:22">
      <c r="S100" s="251"/>
      <c r="T100" s="251"/>
      <c r="U100" s="251"/>
      <c r="V100" s="251"/>
    </row>
    <row r="101" spans="19:22">
      <c r="S101" s="234"/>
      <c r="T101" s="234"/>
      <c r="U101" s="234"/>
      <c r="V101" s="234"/>
    </row>
    <row r="102" spans="19:22">
      <c r="S102" s="251"/>
      <c r="T102" s="251"/>
      <c r="U102" s="251"/>
      <c r="V102" s="251"/>
    </row>
    <row r="103" spans="19:22">
      <c r="S103" s="234"/>
      <c r="T103" s="234"/>
      <c r="U103" s="234"/>
      <c r="V103" s="234"/>
    </row>
    <row r="104" spans="19:22">
      <c r="S104" s="251"/>
      <c r="T104" s="251"/>
      <c r="U104" s="251"/>
      <c r="V104" s="251"/>
    </row>
    <row r="105" spans="19:22">
      <c r="S105" s="234"/>
      <c r="T105" s="234"/>
      <c r="U105" s="234"/>
      <c r="V105" s="234"/>
    </row>
    <row r="106" spans="19:22">
      <c r="S106" s="251"/>
      <c r="T106" s="251"/>
      <c r="U106" s="251"/>
      <c r="V106" s="251"/>
    </row>
    <row r="107" spans="19:22">
      <c r="S107" s="234"/>
      <c r="T107" s="234"/>
      <c r="U107" s="234"/>
      <c r="V107" s="234"/>
    </row>
    <row r="108" spans="19:22">
      <c r="S108" s="251"/>
      <c r="T108" s="251"/>
      <c r="U108" s="251"/>
      <c r="V108" s="251"/>
    </row>
    <row r="109" spans="19:22">
      <c r="S109" s="234"/>
      <c r="T109" s="234"/>
      <c r="U109" s="234"/>
      <c r="V109" s="234"/>
    </row>
  </sheetData>
  <pageMargins left="0.7" right="0.7" top="0.75" bottom="0.75" header="0.3" footer="0.3"/>
  <pageSetup paperSize="9" scale="82" fitToHeight="0" orientation="landscape" r:id="rId1"/>
  <customProperties>
    <customPr name="_pios_id" r:id="rId2"/>
    <customPr name="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F34E-E44D-447C-B9C1-0CB56C6DF05F}">
  <sheetPr codeName="Sheet37">
    <tabColor theme="5" tint="0.59999389629810485"/>
    <pageSetUpPr fitToPage="1"/>
  </sheetPr>
  <dimension ref="A1:J34"/>
  <sheetViews>
    <sheetView workbookViewId="0">
      <selection activeCell="D29" activeCellId="1" sqref="A1 D29"/>
    </sheetView>
  </sheetViews>
  <sheetFormatPr defaultRowHeight="15.75"/>
  <cols>
    <col min="2" max="2" width="10.125" customWidth="1"/>
    <col min="3" max="3" width="21.875" customWidth="1"/>
    <col min="4" max="4" width="25" bestFit="1" customWidth="1"/>
    <col min="5" max="5" width="14.375" customWidth="1"/>
    <col min="7" max="7" width="11.125" customWidth="1"/>
    <col min="8" max="8" width="11.5" customWidth="1"/>
  </cols>
  <sheetData>
    <row r="1" spans="1:10">
      <c r="A1" s="234"/>
      <c r="B1" s="234"/>
      <c r="C1" s="234"/>
      <c r="D1" s="234"/>
      <c r="E1" s="234"/>
      <c r="F1" s="234"/>
      <c r="G1" s="234"/>
      <c r="H1" s="234"/>
      <c r="I1" s="234"/>
      <c r="J1" s="234"/>
    </row>
    <row r="2" spans="1:10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10">
      <c r="A5" s="234" t="s">
        <v>158</v>
      </c>
      <c r="B5" s="236">
        <v>44779</v>
      </c>
      <c r="C5" s="234"/>
      <c r="D5" s="9" t="s">
        <v>159</v>
      </c>
      <c r="E5" s="237" t="s">
        <v>663</v>
      </c>
      <c r="F5" s="234"/>
      <c r="G5" s="234"/>
      <c r="H5" s="234"/>
      <c r="I5" s="234"/>
      <c r="J5" s="234"/>
    </row>
    <row r="6" spans="1:10">
      <c r="A6" s="234" t="s">
        <v>3</v>
      </c>
      <c r="B6" s="7" t="s">
        <v>619</v>
      </c>
      <c r="C6" s="234"/>
      <c r="D6" s="234"/>
      <c r="E6" s="234"/>
      <c r="F6" s="234"/>
      <c r="G6" s="234"/>
      <c r="H6" s="234"/>
      <c r="I6" s="234"/>
      <c r="J6" s="234"/>
    </row>
    <row r="7" spans="1:10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</row>
    <row r="8" spans="1:10">
      <c r="A8" s="210"/>
      <c r="B8" s="239"/>
      <c r="C8" s="239"/>
      <c r="D8" s="239"/>
      <c r="E8" s="239"/>
      <c r="F8" s="239"/>
      <c r="G8" s="23" t="s">
        <v>163</v>
      </c>
      <c r="H8" s="23" t="s">
        <v>664</v>
      </c>
      <c r="I8" s="239"/>
      <c r="J8" s="239"/>
    </row>
    <row r="9" spans="1:10" ht="30">
      <c r="A9" s="239"/>
      <c r="B9" s="239"/>
      <c r="C9" s="239"/>
      <c r="D9" s="239"/>
      <c r="E9" s="239"/>
      <c r="F9" s="239"/>
      <c r="G9" s="23" t="s">
        <v>623</v>
      </c>
      <c r="H9" s="23" t="s">
        <v>592</v>
      </c>
      <c r="I9" s="239"/>
      <c r="J9" s="239"/>
    </row>
    <row r="10" spans="1:10" ht="30">
      <c r="A10" s="211" t="s">
        <v>1</v>
      </c>
      <c r="B10" s="23"/>
      <c r="C10" s="212" t="s">
        <v>4</v>
      </c>
      <c r="D10" s="23" t="s">
        <v>5</v>
      </c>
      <c r="E10" s="23" t="s">
        <v>590</v>
      </c>
      <c r="F10" s="23" t="s">
        <v>625</v>
      </c>
      <c r="G10" s="23" t="s">
        <v>626</v>
      </c>
      <c r="H10" s="23" t="s">
        <v>626</v>
      </c>
      <c r="I10" s="23" t="s">
        <v>360</v>
      </c>
      <c r="J10" s="23" t="s">
        <v>361</v>
      </c>
    </row>
    <row r="11" spans="1:10">
      <c r="A11" s="3">
        <v>0.67708333333333226</v>
      </c>
      <c r="B11" s="260"/>
      <c r="C11" s="2" t="s">
        <v>331</v>
      </c>
      <c r="D11" s="241" t="s">
        <v>332</v>
      </c>
      <c r="E11" s="241" t="s">
        <v>26</v>
      </c>
      <c r="F11" s="321">
        <v>260</v>
      </c>
      <c r="G11" s="322">
        <v>4140</v>
      </c>
      <c r="H11" s="322">
        <v>3792</v>
      </c>
      <c r="I11" s="322">
        <v>5056</v>
      </c>
      <c r="J11" s="253">
        <v>1</v>
      </c>
    </row>
    <row r="12" spans="1:10">
      <c r="A12" s="3">
        <v>0.67708333333333226</v>
      </c>
      <c r="B12" s="260"/>
      <c r="C12" s="2" t="s">
        <v>440</v>
      </c>
      <c r="D12" s="241" t="s">
        <v>441</v>
      </c>
      <c r="E12" s="241" t="s">
        <v>90</v>
      </c>
      <c r="F12" s="321">
        <v>283</v>
      </c>
      <c r="G12" s="323"/>
      <c r="H12" s="324"/>
      <c r="I12" s="285"/>
      <c r="J12" s="268"/>
    </row>
    <row r="13" spans="1:10">
      <c r="A13" s="3">
        <v>0.67708333333333226</v>
      </c>
      <c r="B13" s="260"/>
      <c r="C13" s="2" t="s">
        <v>381</v>
      </c>
      <c r="D13" s="241" t="s">
        <v>382</v>
      </c>
      <c r="E13" s="241" t="s">
        <v>90</v>
      </c>
      <c r="F13" s="321">
        <v>279</v>
      </c>
      <c r="G13" s="323"/>
      <c r="H13" s="324"/>
      <c r="I13" s="285"/>
      <c r="J13" s="268"/>
    </row>
    <row r="14" spans="1:10" ht="16.5" thickBot="1">
      <c r="A14" s="229">
        <v>0.67708333333333226</v>
      </c>
      <c r="B14" s="287"/>
      <c r="C14" s="230" t="s">
        <v>504</v>
      </c>
      <c r="D14" s="288" t="s">
        <v>505</v>
      </c>
      <c r="E14" s="288" t="s">
        <v>90</v>
      </c>
      <c r="F14" s="331">
        <v>268</v>
      </c>
      <c r="G14" s="332"/>
      <c r="H14" s="333"/>
      <c r="I14" s="290"/>
      <c r="J14" s="291"/>
    </row>
    <row r="15" spans="1:10">
      <c r="A15" s="227">
        <v>0.72916666666666541</v>
      </c>
      <c r="B15" s="334"/>
      <c r="C15" s="228" t="s">
        <v>399</v>
      </c>
      <c r="D15" s="273" t="s">
        <v>400</v>
      </c>
      <c r="E15" s="273" t="s">
        <v>109</v>
      </c>
      <c r="F15" s="326">
        <v>264</v>
      </c>
      <c r="G15" s="324">
        <v>3864</v>
      </c>
      <c r="H15" s="324">
        <v>3948</v>
      </c>
      <c r="I15" s="324">
        <v>4991</v>
      </c>
      <c r="J15" s="268">
        <v>2</v>
      </c>
    </row>
    <row r="16" spans="1:10">
      <c r="A16" s="3">
        <v>0.72916666666666541</v>
      </c>
      <c r="B16" s="260"/>
      <c r="C16" s="2" t="s">
        <v>397</v>
      </c>
      <c r="D16" s="241" t="s">
        <v>398</v>
      </c>
      <c r="E16" s="241" t="s">
        <v>109</v>
      </c>
      <c r="F16" s="321">
        <v>290</v>
      </c>
      <c r="G16" s="323"/>
      <c r="H16" s="324"/>
      <c r="I16" s="285"/>
      <c r="J16" s="268"/>
    </row>
    <row r="17" spans="1:10">
      <c r="A17" s="3">
        <v>0.72916666666666541</v>
      </c>
      <c r="B17" s="260"/>
      <c r="C17" s="2" t="s">
        <v>395</v>
      </c>
      <c r="D17" s="241" t="s">
        <v>520</v>
      </c>
      <c r="E17" s="241" t="s">
        <v>109</v>
      </c>
      <c r="F17" s="321">
        <v>262</v>
      </c>
      <c r="G17" s="323"/>
      <c r="H17" s="324"/>
      <c r="I17" s="285"/>
      <c r="J17" s="268"/>
    </row>
    <row r="18" spans="1:10" ht="16.5" thickBot="1">
      <c r="A18" s="229">
        <v>0.72916666666666541</v>
      </c>
      <c r="B18" s="287"/>
      <c r="C18" s="230" t="s">
        <v>521</v>
      </c>
      <c r="D18" s="288" t="s">
        <v>522</v>
      </c>
      <c r="E18" s="288" t="s">
        <v>109</v>
      </c>
      <c r="F18" s="331">
        <v>269</v>
      </c>
      <c r="G18" s="332"/>
      <c r="H18" s="333"/>
      <c r="I18" s="290"/>
      <c r="J18" s="291"/>
    </row>
    <row r="19" spans="1:10">
      <c r="A19" s="227">
        <v>0.68749999999999889</v>
      </c>
      <c r="B19" s="334"/>
      <c r="C19" s="228" t="s">
        <v>93</v>
      </c>
      <c r="D19" s="273" t="s">
        <v>94</v>
      </c>
      <c r="E19" s="273" t="s">
        <v>95</v>
      </c>
      <c r="F19" s="326">
        <v>267</v>
      </c>
      <c r="G19" s="324">
        <v>3756</v>
      </c>
      <c r="H19" s="324">
        <v>3624</v>
      </c>
      <c r="I19" s="324">
        <v>4749.5</v>
      </c>
      <c r="J19" s="268">
        <v>3</v>
      </c>
    </row>
    <row r="20" spans="1:10">
      <c r="A20" s="3">
        <v>0.68749999999999889</v>
      </c>
      <c r="B20" s="260"/>
      <c r="C20" s="2" t="s">
        <v>426</v>
      </c>
      <c r="D20" s="241" t="s">
        <v>427</v>
      </c>
      <c r="E20" s="241" t="s">
        <v>95</v>
      </c>
      <c r="F20" s="321">
        <v>274</v>
      </c>
      <c r="G20" s="323"/>
      <c r="H20" s="324"/>
      <c r="I20" s="285"/>
      <c r="J20" s="268"/>
    </row>
    <row r="21" spans="1:10">
      <c r="A21" s="3">
        <v>0.68749999999999889</v>
      </c>
      <c r="B21" s="260"/>
      <c r="C21" s="2" t="s">
        <v>506</v>
      </c>
      <c r="D21" s="241" t="s">
        <v>507</v>
      </c>
      <c r="E21" s="241" t="s">
        <v>428</v>
      </c>
      <c r="F21" s="321">
        <v>263</v>
      </c>
      <c r="G21" s="323"/>
      <c r="H21" s="324"/>
      <c r="I21" s="285"/>
      <c r="J21" s="268"/>
    </row>
    <row r="22" spans="1:10" ht="16.5" thickBot="1">
      <c r="A22" s="229">
        <v>0.68749999999999889</v>
      </c>
      <c r="B22" s="287"/>
      <c r="C22" s="230" t="s">
        <v>306</v>
      </c>
      <c r="D22" s="288" t="s">
        <v>307</v>
      </c>
      <c r="E22" s="288" t="s">
        <v>428</v>
      </c>
      <c r="F22" s="331">
        <v>255.5</v>
      </c>
      <c r="G22" s="332"/>
      <c r="H22" s="333"/>
      <c r="I22" s="290"/>
      <c r="J22" s="291"/>
    </row>
    <row r="23" spans="1:10">
      <c r="A23" s="227">
        <v>0.69791666666666552</v>
      </c>
      <c r="B23" s="334"/>
      <c r="C23" s="228" t="s">
        <v>373</v>
      </c>
      <c r="D23" s="273" t="s">
        <v>374</v>
      </c>
      <c r="E23" s="273" t="s">
        <v>510</v>
      </c>
      <c r="F23" s="326">
        <v>277</v>
      </c>
      <c r="G23" s="324">
        <v>3456</v>
      </c>
      <c r="H23" s="324">
        <v>3420</v>
      </c>
      <c r="I23" s="324">
        <v>4500</v>
      </c>
      <c r="J23" s="268">
        <v>4</v>
      </c>
    </row>
    <row r="24" spans="1:10">
      <c r="A24" s="3">
        <v>0.69791666666666552</v>
      </c>
      <c r="B24" s="260"/>
      <c r="C24" s="2" t="s">
        <v>518</v>
      </c>
      <c r="D24" s="241" t="s">
        <v>519</v>
      </c>
      <c r="E24" s="241" t="s">
        <v>510</v>
      </c>
      <c r="F24" s="321">
        <v>264</v>
      </c>
      <c r="G24" s="323"/>
      <c r="H24" s="324"/>
      <c r="I24" s="285"/>
      <c r="J24" s="268"/>
    </row>
    <row r="25" spans="1:10">
      <c r="A25" s="3">
        <v>0.69791666666666552</v>
      </c>
      <c r="B25" s="260"/>
      <c r="C25" s="2" t="s">
        <v>508</v>
      </c>
      <c r="D25" s="241" t="s">
        <v>509</v>
      </c>
      <c r="E25" s="241" t="s">
        <v>510</v>
      </c>
      <c r="F25" s="321">
        <v>267</v>
      </c>
      <c r="G25" s="323"/>
      <c r="H25" s="324"/>
      <c r="I25" s="285"/>
      <c r="J25" s="268"/>
    </row>
    <row r="26" spans="1:10" ht="16.5" thickBot="1">
      <c r="A26" s="229">
        <v>0.69791666666666552</v>
      </c>
      <c r="B26" s="287"/>
      <c r="C26" s="230" t="s">
        <v>511</v>
      </c>
      <c r="D26" s="288" t="s">
        <v>512</v>
      </c>
      <c r="E26" s="288" t="s">
        <v>510</v>
      </c>
      <c r="F26" s="331">
        <v>254</v>
      </c>
      <c r="G26" s="332"/>
      <c r="H26" s="333"/>
      <c r="I26" s="290"/>
      <c r="J26" s="291"/>
    </row>
    <row r="27" spans="1:10">
      <c r="A27" s="227">
        <v>0.70833333333333215</v>
      </c>
      <c r="B27" s="334"/>
      <c r="C27" s="228" t="s">
        <v>627</v>
      </c>
      <c r="D27" s="273" t="s">
        <v>628</v>
      </c>
      <c r="E27" s="273" t="s">
        <v>64</v>
      </c>
      <c r="F27" s="326">
        <v>284</v>
      </c>
      <c r="G27" s="324">
        <v>3360</v>
      </c>
      <c r="H27" s="324">
        <v>3228</v>
      </c>
      <c r="I27" s="324">
        <v>4387</v>
      </c>
      <c r="J27" s="268">
        <v>5</v>
      </c>
    </row>
    <row r="28" spans="1:10">
      <c r="A28" s="3">
        <v>0.70833333333333215</v>
      </c>
      <c r="B28" s="260"/>
      <c r="C28" s="2" t="s">
        <v>463</v>
      </c>
      <c r="D28" s="241" t="s">
        <v>464</v>
      </c>
      <c r="E28" s="241" t="s">
        <v>64</v>
      </c>
      <c r="F28" s="321">
        <v>281</v>
      </c>
      <c r="G28" s="323"/>
      <c r="H28" s="324"/>
      <c r="I28" s="285"/>
      <c r="J28" s="268"/>
    </row>
    <row r="29" spans="1:10">
      <c r="A29" s="3">
        <v>0.70833333333333215</v>
      </c>
      <c r="B29" s="260"/>
      <c r="C29" s="2" t="s">
        <v>292</v>
      </c>
      <c r="D29" s="241" t="s">
        <v>293</v>
      </c>
      <c r="E29" s="241" t="s">
        <v>64</v>
      </c>
      <c r="F29" s="321">
        <v>266</v>
      </c>
      <c r="G29" s="323"/>
      <c r="H29" s="324"/>
      <c r="I29" s="285"/>
      <c r="J29" s="268"/>
    </row>
    <row r="30" spans="1:10" ht="16.5" thickBot="1">
      <c r="A30" s="229">
        <v>0.70833333333333215</v>
      </c>
      <c r="B30" s="287"/>
      <c r="C30" s="230" t="s">
        <v>407</v>
      </c>
      <c r="D30" s="288" t="s">
        <v>408</v>
      </c>
      <c r="E30" s="288" t="s">
        <v>64</v>
      </c>
      <c r="F30" s="331">
        <v>262</v>
      </c>
      <c r="G30" s="332"/>
      <c r="H30" s="333"/>
      <c r="I30" s="290"/>
      <c r="J30" s="291"/>
    </row>
    <row r="31" spans="1:10">
      <c r="A31" s="227">
        <v>0.71874999999999878</v>
      </c>
      <c r="B31" s="334"/>
      <c r="C31" s="228" t="s">
        <v>377</v>
      </c>
      <c r="D31" s="273" t="s">
        <v>378</v>
      </c>
      <c r="E31" s="273" t="s">
        <v>517</v>
      </c>
      <c r="F31" s="326">
        <v>282</v>
      </c>
      <c r="G31" s="324">
        <v>3108</v>
      </c>
      <c r="H31" s="324">
        <v>2832</v>
      </c>
      <c r="I31" s="324">
        <v>4033.5</v>
      </c>
      <c r="J31" s="268">
        <v>6</v>
      </c>
    </row>
    <row r="32" spans="1:10">
      <c r="A32" s="3">
        <v>0.71874999999999878</v>
      </c>
      <c r="B32" s="260"/>
      <c r="C32" s="2" t="s">
        <v>515</v>
      </c>
      <c r="D32" s="241" t="s">
        <v>516</v>
      </c>
      <c r="E32" s="241" t="s">
        <v>517</v>
      </c>
      <c r="F32" s="321">
        <v>267</v>
      </c>
      <c r="G32" s="323"/>
      <c r="H32" s="324"/>
      <c r="I32" s="285"/>
      <c r="J32" s="268"/>
    </row>
    <row r="33" spans="1:10">
      <c r="A33" s="3">
        <v>0.71874999999999878</v>
      </c>
      <c r="B33" s="260"/>
      <c r="C33" s="2" t="s">
        <v>513</v>
      </c>
      <c r="D33" s="241" t="s">
        <v>514</v>
      </c>
      <c r="E33" s="241" t="s">
        <v>517</v>
      </c>
      <c r="F33" s="321">
        <v>253.5</v>
      </c>
      <c r="G33" s="323"/>
      <c r="H33" s="324"/>
      <c r="I33" s="285"/>
      <c r="J33" s="268"/>
    </row>
    <row r="34" spans="1:10" ht="16.5" thickBot="1">
      <c r="A34" s="229">
        <v>0.71874999999999878</v>
      </c>
      <c r="B34" s="287"/>
      <c r="C34" s="230" t="s">
        <v>375</v>
      </c>
      <c r="D34" s="288" t="s">
        <v>376</v>
      </c>
      <c r="E34" s="288" t="s">
        <v>517</v>
      </c>
      <c r="F34" s="331">
        <v>261</v>
      </c>
      <c r="G34" s="332"/>
      <c r="H34" s="333"/>
      <c r="I34" s="290"/>
      <c r="J34" s="291"/>
    </row>
  </sheetData>
  <pageMargins left="0.7" right="0.7" top="0.75" bottom="0.75" header="0.3" footer="0.3"/>
  <pageSetup paperSize="9" scale="86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D83-D59D-4DB2-8896-FBBAF7C03BDD}">
  <sheetPr codeName="Sheet38">
    <tabColor theme="5" tint="-0.249977111117893"/>
    <pageSetUpPr fitToPage="1"/>
  </sheetPr>
  <dimension ref="A2:AL109"/>
  <sheetViews>
    <sheetView topLeftCell="A4" workbookViewId="0">
      <selection activeCell="H9" sqref="H9"/>
    </sheetView>
  </sheetViews>
  <sheetFormatPr defaultColWidth="11" defaultRowHeight="15"/>
  <cols>
    <col min="1" max="1" width="11" style="8"/>
    <col min="2" max="2" width="12.375" style="8" customWidth="1"/>
    <col min="3" max="3" width="14.5" style="8" bestFit="1" customWidth="1"/>
    <col min="4" max="4" width="25" style="8" bestFit="1" customWidth="1"/>
    <col min="5" max="5" width="16.875" style="8" bestFit="1" customWidth="1"/>
    <col min="6" max="6" width="14.5" style="8" customWidth="1"/>
    <col min="7" max="8" width="12.125" style="8" customWidth="1"/>
    <col min="9" max="11" width="11" style="8"/>
    <col min="12" max="12" width="16.125" style="8" bestFit="1" customWidth="1"/>
    <col min="13" max="15" width="11" style="8"/>
    <col min="16" max="16" width="19.375" style="8" customWidth="1"/>
    <col min="17" max="17" width="11" style="8"/>
    <col min="18" max="18" width="3.625" style="8" customWidth="1"/>
    <col min="19" max="38" width="6.375" style="8" customWidth="1"/>
    <col min="39" max="16384" width="11" style="8"/>
  </cols>
  <sheetData>
    <row r="2" spans="1:38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</row>
    <row r="3" spans="1:38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7" t="s">
        <v>617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</row>
    <row r="4" spans="1:38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10" t="s">
        <v>156</v>
      </c>
      <c r="T4" s="11"/>
      <c r="U4" s="12" t="s">
        <v>618</v>
      </c>
      <c r="V4" s="12"/>
      <c r="W4" s="12"/>
      <c r="X4" s="12"/>
      <c r="Y4" s="11"/>
      <c r="Z4" s="11"/>
      <c r="AA4" s="11"/>
      <c r="AB4" s="11"/>
      <c r="AC4" s="11"/>
      <c r="AD4" s="10"/>
      <c r="AE4" s="11" t="s">
        <v>156</v>
      </c>
      <c r="AF4" s="11"/>
      <c r="AG4" s="12" t="s">
        <v>618</v>
      </c>
      <c r="AH4" s="12"/>
      <c r="AI4" s="12"/>
      <c r="AJ4" s="12"/>
      <c r="AK4" s="11"/>
      <c r="AL4" s="11"/>
    </row>
    <row r="5" spans="1:38">
      <c r="A5" s="234" t="s">
        <v>158</v>
      </c>
      <c r="B5" s="236">
        <v>44779</v>
      </c>
      <c r="C5" s="234"/>
      <c r="D5" s="9" t="s">
        <v>159</v>
      </c>
      <c r="E5" s="237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8">
        <f>B11</f>
        <v>1</v>
      </c>
      <c r="T5" s="238"/>
      <c r="U5" s="238"/>
      <c r="V5" s="238"/>
      <c r="W5" s="238">
        <f>B15</f>
        <v>2</v>
      </c>
      <c r="X5" s="238"/>
      <c r="Y5" s="238"/>
      <c r="Z5" s="238"/>
      <c r="AA5" s="238"/>
      <c r="AB5" s="238"/>
      <c r="AC5" s="238"/>
      <c r="AD5" s="302"/>
      <c r="AE5" s="238">
        <f>S5</f>
        <v>1</v>
      </c>
      <c r="AF5" s="238"/>
      <c r="AG5" s="238"/>
      <c r="AH5" s="238"/>
      <c r="AI5" s="238">
        <f>W5</f>
        <v>2</v>
      </c>
      <c r="AJ5" s="234"/>
      <c r="AK5" s="234"/>
      <c r="AL5" s="234"/>
    </row>
    <row r="6" spans="1:38">
      <c r="A6" s="234" t="s">
        <v>3</v>
      </c>
      <c r="B6" s="7" t="s">
        <v>665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 t="str">
        <f>E11</f>
        <v>Serpentine</v>
      </c>
      <c r="T6" s="234"/>
      <c r="U6" s="234"/>
      <c r="V6" s="234"/>
      <c r="W6" s="234" t="str">
        <f>E15</f>
        <v>Busselton</v>
      </c>
      <c r="X6" s="234"/>
      <c r="Y6" s="234"/>
      <c r="Z6" s="234"/>
      <c r="AA6" s="234"/>
      <c r="AB6" s="234"/>
      <c r="AC6" s="234"/>
      <c r="AD6" s="304"/>
      <c r="AE6" s="234" t="str">
        <f>S6</f>
        <v>Serpentine</v>
      </c>
      <c r="AF6" s="234"/>
      <c r="AG6" s="234"/>
      <c r="AH6" s="234"/>
      <c r="AI6" s="234" t="str">
        <f>W6</f>
        <v>Busselton</v>
      </c>
      <c r="AJ6" s="234"/>
      <c r="AK6" s="234"/>
      <c r="AL6" s="234"/>
    </row>
    <row r="7" spans="1:38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9" t="s">
        <v>620</v>
      </c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304"/>
      <c r="AE7" s="234"/>
      <c r="AF7" s="234"/>
      <c r="AG7" s="234"/>
      <c r="AH7" s="234"/>
      <c r="AI7" s="234"/>
      <c r="AJ7" s="234"/>
      <c r="AK7" s="234"/>
      <c r="AL7" s="234"/>
    </row>
    <row r="8" spans="1:38">
      <c r="A8" s="7"/>
      <c r="B8" s="234"/>
      <c r="C8" s="234"/>
      <c r="D8" s="234"/>
      <c r="E8" s="234"/>
      <c r="F8" s="234"/>
      <c r="G8" s="23" t="s">
        <v>163</v>
      </c>
      <c r="H8" s="23" t="s">
        <v>664</v>
      </c>
      <c r="I8" s="234"/>
      <c r="J8" s="234"/>
      <c r="K8" s="234"/>
      <c r="L8" s="234"/>
      <c r="M8" s="234"/>
      <c r="N8" s="234"/>
      <c r="O8" s="234"/>
      <c r="P8" s="234" t="s">
        <v>622</v>
      </c>
      <c r="Q8" s="234" t="s">
        <v>162</v>
      </c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304"/>
      <c r="AE8" s="234"/>
      <c r="AF8" s="234"/>
      <c r="AG8" s="234"/>
      <c r="AH8" s="234"/>
      <c r="AI8" s="234"/>
      <c r="AJ8" s="234"/>
      <c r="AK8" s="234"/>
      <c r="AL8" s="234"/>
    </row>
    <row r="9" spans="1:38" ht="30">
      <c r="A9" s="234"/>
      <c r="B9" s="234"/>
      <c r="C9" s="234"/>
      <c r="D9" s="234"/>
      <c r="E9" s="234"/>
      <c r="F9" s="234"/>
      <c r="G9" s="23" t="s">
        <v>623</v>
      </c>
      <c r="H9" s="23" t="s">
        <v>592</v>
      </c>
      <c r="I9" s="234"/>
      <c r="J9" s="234"/>
      <c r="K9" s="234"/>
      <c r="L9" s="234"/>
      <c r="M9" s="234"/>
      <c r="N9" s="234"/>
      <c r="O9" s="234"/>
      <c r="P9" s="234">
        <v>1</v>
      </c>
      <c r="Q9" s="234"/>
      <c r="R9" s="234"/>
      <c r="S9" s="240">
        <v>6</v>
      </c>
      <c r="T9" s="250"/>
      <c r="U9" s="250"/>
      <c r="V9" s="250"/>
      <c r="W9" s="240">
        <v>7</v>
      </c>
      <c r="X9" s="250"/>
      <c r="Y9" s="250"/>
      <c r="Z9" s="250"/>
      <c r="AA9" s="240"/>
      <c r="AB9" s="250"/>
      <c r="AC9" s="250"/>
      <c r="AD9" s="307"/>
      <c r="AE9" s="240">
        <v>6</v>
      </c>
      <c r="AF9" s="250"/>
      <c r="AG9" s="250"/>
      <c r="AH9" s="250"/>
      <c r="AI9" s="240">
        <v>7.5</v>
      </c>
      <c r="AJ9" s="250"/>
      <c r="AK9" s="250"/>
      <c r="AL9" s="250"/>
    </row>
    <row r="10" spans="1:38" ht="30">
      <c r="A10" s="211" t="s">
        <v>1</v>
      </c>
      <c r="B10" s="23" t="s">
        <v>624</v>
      </c>
      <c r="C10" s="212" t="s">
        <v>4</v>
      </c>
      <c r="D10" s="23" t="s">
        <v>5</v>
      </c>
      <c r="E10" s="23" t="s">
        <v>590</v>
      </c>
      <c r="F10" s="23" t="s">
        <v>625</v>
      </c>
      <c r="G10" s="23" t="s">
        <v>626</v>
      </c>
      <c r="H10" s="23" t="s">
        <v>626</v>
      </c>
      <c r="I10" s="23" t="s">
        <v>360</v>
      </c>
      <c r="J10" s="23" t="s">
        <v>361</v>
      </c>
      <c r="K10" s="23" t="s">
        <v>167</v>
      </c>
      <c r="L10" s="23" t="s">
        <v>168</v>
      </c>
      <c r="M10" s="23" t="s">
        <v>169</v>
      </c>
      <c r="N10" s="234"/>
      <c r="O10" s="234"/>
      <c r="P10" s="234">
        <v>2</v>
      </c>
      <c r="Q10" s="234"/>
      <c r="R10" s="234"/>
      <c r="S10" s="240">
        <v>6</v>
      </c>
      <c r="T10" s="250"/>
      <c r="U10" s="250"/>
      <c r="V10" s="250"/>
      <c r="W10" s="240">
        <v>7.5</v>
      </c>
      <c r="X10" s="250"/>
      <c r="Y10" s="250"/>
      <c r="Z10" s="250"/>
      <c r="AA10" s="240"/>
      <c r="AB10" s="250"/>
      <c r="AC10" s="250"/>
      <c r="AD10" s="307"/>
      <c r="AE10" s="240">
        <v>6</v>
      </c>
      <c r="AF10" s="250"/>
      <c r="AG10" s="250"/>
      <c r="AH10" s="250"/>
      <c r="AI10" s="240">
        <v>7.5</v>
      </c>
      <c r="AJ10" s="250"/>
      <c r="AK10" s="250"/>
      <c r="AL10" s="250"/>
    </row>
    <row r="11" spans="1:38">
      <c r="A11" s="3">
        <v>0.73958333333333204</v>
      </c>
      <c r="B11" s="260">
        <v>1</v>
      </c>
      <c r="C11" s="2" t="s">
        <v>220</v>
      </c>
      <c r="D11" s="241" t="s">
        <v>221</v>
      </c>
      <c r="E11" s="241" t="s">
        <v>222</v>
      </c>
      <c r="F11" s="321">
        <f>S68</f>
        <v>279</v>
      </c>
      <c r="G11" s="322">
        <f>S28</f>
        <v>2796</v>
      </c>
      <c r="H11" s="322">
        <f>AE28</f>
        <v>2760</v>
      </c>
      <c r="I11" s="322">
        <f>SUM(F11:F14)+G11</f>
        <v>3933</v>
      </c>
      <c r="J11" s="253">
        <f>IF(K11&gt;M11,K11,M11)</f>
        <v>2</v>
      </c>
      <c r="K11" s="253">
        <f>RANK(I11,$I$11:$I$34,0)</f>
        <v>2</v>
      </c>
      <c r="L11" s="270">
        <f>S26</f>
        <v>28.5</v>
      </c>
      <c r="M11" s="267"/>
      <c r="N11" s="234"/>
      <c r="O11" s="234"/>
      <c r="P11" s="234">
        <v>3</v>
      </c>
      <c r="Q11" s="234"/>
      <c r="R11" s="234"/>
      <c r="S11" s="240">
        <v>7</v>
      </c>
      <c r="T11" s="250"/>
      <c r="U11" s="250"/>
      <c r="V11" s="250"/>
      <c r="W11" s="240">
        <v>7.5</v>
      </c>
      <c r="X11" s="250"/>
      <c r="Y11" s="250"/>
      <c r="Z11" s="250"/>
      <c r="AA11" s="240"/>
      <c r="AB11" s="250"/>
      <c r="AC11" s="250"/>
      <c r="AD11" s="307"/>
      <c r="AE11" s="240">
        <v>6</v>
      </c>
      <c r="AF11" s="250"/>
      <c r="AG11" s="250"/>
      <c r="AH11" s="250"/>
      <c r="AI11" s="240">
        <v>7.5</v>
      </c>
      <c r="AJ11" s="250"/>
      <c r="AK11" s="250"/>
      <c r="AL11" s="250"/>
    </row>
    <row r="12" spans="1:38">
      <c r="A12" s="3">
        <v>0.73958333333333204</v>
      </c>
      <c r="B12" s="260">
        <v>1</v>
      </c>
      <c r="C12" s="2" t="s">
        <v>524</v>
      </c>
      <c r="D12" s="241" t="s">
        <v>525</v>
      </c>
      <c r="E12" s="241" t="s">
        <v>222</v>
      </c>
      <c r="F12" s="321">
        <f>T68</f>
        <v>283</v>
      </c>
      <c r="G12" s="323"/>
      <c r="H12" s="323"/>
      <c r="I12" s="285"/>
      <c r="J12" s="268"/>
      <c r="K12" s="268"/>
      <c r="L12" s="272"/>
      <c r="M12" s="269"/>
      <c r="N12" s="234"/>
      <c r="O12" s="234"/>
      <c r="P12" s="234">
        <v>4</v>
      </c>
      <c r="Q12" s="234">
        <v>2</v>
      </c>
      <c r="R12" s="234"/>
      <c r="S12" s="240">
        <v>6</v>
      </c>
      <c r="T12" s="250"/>
      <c r="U12" s="250"/>
      <c r="V12" s="250"/>
      <c r="W12" s="240">
        <v>7</v>
      </c>
      <c r="X12" s="250"/>
      <c r="Y12" s="250"/>
      <c r="Z12" s="250"/>
      <c r="AA12" s="240"/>
      <c r="AB12" s="250"/>
      <c r="AC12" s="250"/>
      <c r="AD12" s="307"/>
      <c r="AE12" s="240">
        <v>6</v>
      </c>
      <c r="AF12" s="250"/>
      <c r="AG12" s="250"/>
      <c r="AH12" s="250"/>
      <c r="AI12" s="240">
        <v>7</v>
      </c>
      <c r="AJ12" s="250"/>
      <c r="AK12" s="250"/>
      <c r="AL12" s="250"/>
    </row>
    <row r="13" spans="1:38">
      <c r="A13" s="3">
        <v>0.73958333333333204</v>
      </c>
      <c r="B13" s="260">
        <v>1</v>
      </c>
      <c r="C13" s="2" t="s">
        <v>53</v>
      </c>
      <c r="D13" s="241" t="s">
        <v>54</v>
      </c>
      <c r="E13" s="241" t="s">
        <v>55</v>
      </c>
      <c r="F13" s="321">
        <f>U68</f>
        <v>294</v>
      </c>
      <c r="G13" s="323"/>
      <c r="H13" s="323"/>
      <c r="I13" s="285"/>
      <c r="J13" s="268"/>
      <c r="K13" s="268"/>
      <c r="L13" s="272"/>
      <c r="M13" s="269"/>
      <c r="N13" s="234"/>
      <c r="O13" s="234"/>
      <c r="P13" s="234">
        <v>5</v>
      </c>
      <c r="Q13" s="234"/>
      <c r="R13" s="234"/>
      <c r="S13" s="240">
        <v>6.5</v>
      </c>
      <c r="T13" s="250"/>
      <c r="U13" s="250"/>
      <c r="V13" s="250"/>
      <c r="W13" s="240">
        <v>7.5</v>
      </c>
      <c r="X13" s="250"/>
      <c r="Y13" s="250"/>
      <c r="Z13" s="250"/>
      <c r="AA13" s="240"/>
      <c r="AB13" s="250"/>
      <c r="AC13" s="250"/>
      <c r="AD13" s="307"/>
      <c r="AE13" s="240">
        <v>6</v>
      </c>
      <c r="AF13" s="250"/>
      <c r="AG13" s="250"/>
      <c r="AH13" s="250"/>
      <c r="AI13" s="240">
        <v>7</v>
      </c>
      <c r="AJ13" s="250"/>
      <c r="AK13" s="250"/>
      <c r="AL13" s="250"/>
    </row>
    <row r="14" spans="1:38">
      <c r="A14" s="3">
        <v>0.73958333333333204</v>
      </c>
      <c r="B14" s="260">
        <v>1</v>
      </c>
      <c r="C14" s="2" t="s">
        <v>234</v>
      </c>
      <c r="D14" s="241" t="s">
        <v>235</v>
      </c>
      <c r="E14" s="241" t="s">
        <v>55</v>
      </c>
      <c r="F14" s="321">
        <f>V68</f>
        <v>281</v>
      </c>
      <c r="G14" s="325"/>
      <c r="H14" s="325"/>
      <c r="I14" s="309"/>
      <c r="J14" s="273"/>
      <c r="K14" s="273"/>
      <c r="L14" s="274"/>
      <c r="M14" s="275"/>
      <c r="N14" s="234"/>
      <c r="O14" s="234"/>
      <c r="P14" s="234">
        <v>6</v>
      </c>
      <c r="Q14" s="234">
        <v>2</v>
      </c>
      <c r="R14" s="234"/>
      <c r="S14" s="240">
        <v>5.5</v>
      </c>
      <c r="T14" s="250"/>
      <c r="U14" s="250"/>
      <c r="V14" s="250"/>
      <c r="W14" s="240">
        <v>8</v>
      </c>
      <c r="X14" s="250"/>
      <c r="Y14" s="250"/>
      <c r="Z14" s="250"/>
      <c r="AA14" s="240"/>
      <c r="AB14" s="250"/>
      <c r="AC14" s="250"/>
      <c r="AD14" s="307"/>
      <c r="AE14" s="240">
        <v>6.5</v>
      </c>
      <c r="AF14" s="250"/>
      <c r="AG14" s="250"/>
      <c r="AH14" s="250"/>
      <c r="AI14" s="240">
        <v>7</v>
      </c>
      <c r="AJ14" s="250"/>
      <c r="AK14" s="250"/>
      <c r="AL14" s="250"/>
    </row>
    <row r="15" spans="1:38">
      <c r="A15" s="3">
        <v>0.74999999999999867</v>
      </c>
      <c r="B15" s="260">
        <v>2</v>
      </c>
      <c r="C15" s="2" t="s">
        <v>203</v>
      </c>
      <c r="D15" s="241" t="s">
        <v>204</v>
      </c>
      <c r="E15" s="241" t="s">
        <v>26</v>
      </c>
      <c r="F15" s="321">
        <f>W68</f>
        <v>287</v>
      </c>
      <c r="G15" s="322">
        <f>W28</f>
        <v>3612</v>
      </c>
      <c r="H15" s="322">
        <f>AI28</f>
        <v>3564</v>
      </c>
      <c r="I15" s="322">
        <f>SUM(F15:F18)+G15</f>
        <v>4744</v>
      </c>
      <c r="J15" s="253">
        <f>IF(K15&gt;M15,K15,M15)</f>
        <v>1</v>
      </c>
      <c r="K15" s="253">
        <f>RANK(I15,$I$11:$I$34,0)</f>
        <v>1</v>
      </c>
      <c r="L15" s="270">
        <f>W26</f>
        <v>37.5</v>
      </c>
      <c r="M15" s="267"/>
      <c r="N15" s="234"/>
      <c r="O15" s="234"/>
      <c r="P15" s="234">
        <v>7</v>
      </c>
      <c r="Q15" s="234"/>
      <c r="R15" s="234"/>
      <c r="S15" s="240">
        <v>6.5</v>
      </c>
      <c r="T15" s="250"/>
      <c r="U15" s="250"/>
      <c r="V15" s="250"/>
      <c r="W15" s="240">
        <v>7</v>
      </c>
      <c r="X15" s="250"/>
      <c r="Y15" s="250"/>
      <c r="Z15" s="250"/>
      <c r="AA15" s="240"/>
      <c r="AB15" s="250"/>
      <c r="AC15" s="250"/>
      <c r="AD15" s="307"/>
      <c r="AE15" s="240">
        <v>6</v>
      </c>
      <c r="AF15" s="250"/>
      <c r="AG15" s="250"/>
      <c r="AH15" s="250"/>
      <c r="AI15" s="240">
        <v>7</v>
      </c>
      <c r="AJ15" s="250"/>
      <c r="AK15" s="250"/>
      <c r="AL15" s="250"/>
    </row>
    <row r="16" spans="1:38">
      <c r="A16" s="3">
        <v>0.74999999999999867</v>
      </c>
      <c r="B16" s="260">
        <v>2</v>
      </c>
      <c r="C16" s="2" t="s">
        <v>526</v>
      </c>
      <c r="D16" s="241" t="s">
        <v>527</v>
      </c>
      <c r="E16" s="241" t="s">
        <v>90</v>
      </c>
      <c r="F16" s="321">
        <f>X68</f>
        <v>289</v>
      </c>
      <c r="G16" s="323"/>
      <c r="H16" s="323"/>
      <c r="I16" s="285"/>
      <c r="J16" s="268"/>
      <c r="K16" s="268"/>
      <c r="L16" s="272"/>
      <c r="M16" s="269"/>
      <c r="N16" s="234"/>
      <c r="O16" s="234"/>
      <c r="P16" s="234">
        <v>8</v>
      </c>
      <c r="Q16" s="234"/>
      <c r="R16" s="234"/>
      <c r="S16" s="240">
        <v>6</v>
      </c>
      <c r="T16" s="250"/>
      <c r="U16" s="250"/>
      <c r="V16" s="250"/>
      <c r="W16" s="240">
        <v>7.5</v>
      </c>
      <c r="X16" s="250"/>
      <c r="Y16" s="250"/>
      <c r="Z16" s="250"/>
      <c r="AA16" s="240"/>
      <c r="AB16" s="250"/>
      <c r="AC16" s="250"/>
      <c r="AD16" s="307"/>
      <c r="AE16" s="240">
        <v>5.5</v>
      </c>
      <c r="AF16" s="250"/>
      <c r="AG16" s="250"/>
      <c r="AH16" s="250"/>
      <c r="AI16" s="240">
        <v>7.5</v>
      </c>
      <c r="AJ16" s="250"/>
      <c r="AK16" s="250"/>
      <c r="AL16" s="250"/>
    </row>
    <row r="17" spans="1:38">
      <c r="A17" s="3">
        <v>0.74999999999999867</v>
      </c>
      <c r="B17" s="260">
        <v>2</v>
      </c>
      <c r="C17" s="2" t="s">
        <v>331</v>
      </c>
      <c r="D17" s="241" t="s">
        <v>528</v>
      </c>
      <c r="E17" s="241" t="s">
        <v>90</v>
      </c>
      <c r="F17" s="321">
        <f>Y68</f>
        <v>278</v>
      </c>
      <c r="G17" s="323"/>
      <c r="H17" s="323"/>
      <c r="I17" s="285"/>
      <c r="J17" s="268"/>
      <c r="K17" s="268"/>
      <c r="L17" s="272"/>
      <c r="M17" s="269"/>
      <c r="N17" s="234"/>
      <c r="O17" s="234"/>
      <c r="P17" s="234">
        <v>9</v>
      </c>
      <c r="Q17" s="234"/>
      <c r="R17" s="234"/>
      <c r="S17" s="240">
        <v>6</v>
      </c>
      <c r="T17" s="250"/>
      <c r="U17" s="250"/>
      <c r="V17" s="250"/>
      <c r="W17" s="240">
        <v>7.5</v>
      </c>
      <c r="X17" s="250"/>
      <c r="Y17" s="250"/>
      <c r="Z17" s="250"/>
      <c r="AA17" s="240"/>
      <c r="AB17" s="250"/>
      <c r="AC17" s="250"/>
      <c r="AD17" s="307"/>
      <c r="AE17" s="240">
        <v>6</v>
      </c>
      <c r="AF17" s="250"/>
      <c r="AG17" s="250"/>
      <c r="AH17" s="250"/>
      <c r="AI17" s="240">
        <v>7.5</v>
      </c>
      <c r="AJ17" s="250"/>
      <c r="AK17" s="250"/>
      <c r="AL17" s="250"/>
    </row>
    <row r="18" spans="1:38">
      <c r="A18" s="3">
        <v>0.74999999999999867</v>
      </c>
      <c r="B18" s="260">
        <v>2</v>
      </c>
      <c r="C18" s="2" t="s">
        <v>88</v>
      </c>
      <c r="D18" s="241" t="s">
        <v>89</v>
      </c>
      <c r="E18" s="241" t="s">
        <v>90</v>
      </c>
      <c r="F18" s="321">
        <f>Z68</f>
        <v>278</v>
      </c>
      <c r="G18" s="325"/>
      <c r="H18" s="325"/>
      <c r="I18" s="309"/>
      <c r="J18" s="273"/>
      <c r="K18" s="273"/>
      <c r="L18" s="274"/>
      <c r="M18" s="275"/>
      <c r="N18" s="234"/>
      <c r="O18" s="234"/>
      <c r="P18" s="234">
        <v>10</v>
      </c>
      <c r="Q18" s="234">
        <v>2</v>
      </c>
      <c r="R18" s="234"/>
      <c r="S18" s="240">
        <v>5</v>
      </c>
      <c r="T18" s="250"/>
      <c r="U18" s="250"/>
      <c r="V18" s="250"/>
      <c r="W18" s="240">
        <v>8</v>
      </c>
      <c r="X18" s="250"/>
      <c r="Y18" s="250"/>
      <c r="Z18" s="250"/>
      <c r="AA18" s="240"/>
      <c r="AB18" s="250"/>
      <c r="AC18" s="250"/>
      <c r="AD18" s="307"/>
      <c r="AE18" s="240">
        <v>5.5</v>
      </c>
      <c r="AF18" s="250"/>
      <c r="AG18" s="250"/>
      <c r="AH18" s="250"/>
      <c r="AI18" s="240">
        <v>7</v>
      </c>
      <c r="AJ18" s="250"/>
      <c r="AK18" s="250"/>
      <c r="AL18" s="250"/>
    </row>
    <row r="19" spans="1:38">
      <c r="A19" s="3"/>
      <c r="B19" s="260"/>
      <c r="C19" s="2"/>
      <c r="D19" s="241"/>
      <c r="E19" s="241"/>
      <c r="F19" s="321"/>
      <c r="G19" s="322"/>
      <c r="H19" s="322"/>
      <c r="I19" s="322"/>
      <c r="J19" s="253"/>
      <c r="K19" s="253"/>
      <c r="L19" s="270"/>
      <c r="M19" s="267"/>
      <c r="N19" s="234"/>
      <c r="O19" s="234"/>
      <c r="P19" s="234">
        <v>11</v>
      </c>
      <c r="Q19" s="234"/>
      <c r="R19" s="234"/>
      <c r="S19" s="240">
        <v>6</v>
      </c>
      <c r="T19" s="250"/>
      <c r="U19" s="250"/>
      <c r="V19" s="250"/>
      <c r="W19" s="240">
        <v>8</v>
      </c>
      <c r="X19" s="250"/>
      <c r="Y19" s="250"/>
      <c r="Z19" s="250"/>
      <c r="AA19" s="240"/>
      <c r="AB19" s="250"/>
      <c r="AC19" s="250"/>
      <c r="AD19" s="307"/>
      <c r="AE19" s="240">
        <v>6.5</v>
      </c>
      <c r="AF19" s="250"/>
      <c r="AG19" s="250"/>
      <c r="AH19" s="250"/>
      <c r="AI19" s="240">
        <v>8</v>
      </c>
      <c r="AJ19" s="250"/>
      <c r="AK19" s="250"/>
      <c r="AL19" s="250"/>
    </row>
    <row r="20" spans="1:38">
      <c r="A20" s="3"/>
      <c r="B20" s="260"/>
      <c r="C20" s="2"/>
      <c r="D20" s="241"/>
      <c r="E20" s="241"/>
      <c r="F20" s="321"/>
      <c r="G20" s="323"/>
      <c r="H20" s="323"/>
      <c r="I20" s="285"/>
      <c r="J20" s="268"/>
      <c r="K20" s="268"/>
      <c r="L20" s="272"/>
      <c r="M20" s="269"/>
      <c r="N20" s="234"/>
      <c r="O20" s="234"/>
      <c r="P20" s="234">
        <v>12</v>
      </c>
      <c r="Q20" s="234"/>
      <c r="R20" s="234"/>
      <c r="S20" s="246">
        <v>5</v>
      </c>
      <c r="T20" s="257"/>
      <c r="U20" s="257"/>
      <c r="V20" s="257"/>
      <c r="W20" s="246">
        <v>7.5</v>
      </c>
      <c r="X20" s="257"/>
      <c r="Y20" s="257"/>
      <c r="Z20" s="257"/>
      <c r="AA20" s="246"/>
      <c r="AB20" s="257"/>
      <c r="AC20" s="257"/>
      <c r="AD20" s="335"/>
      <c r="AE20" s="246">
        <v>6</v>
      </c>
      <c r="AF20" s="257"/>
      <c r="AG20" s="257"/>
      <c r="AH20" s="257"/>
      <c r="AI20" s="246">
        <v>7</v>
      </c>
      <c r="AJ20" s="257"/>
      <c r="AK20" s="257"/>
      <c r="AL20" s="257"/>
    </row>
    <row r="21" spans="1:38">
      <c r="A21" s="3"/>
      <c r="B21" s="260"/>
      <c r="C21" s="2"/>
      <c r="D21" s="241"/>
      <c r="E21" s="241"/>
      <c r="F21" s="321"/>
      <c r="G21" s="323"/>
      <c r="H21" s="323"/>
      <c r="I21" s="285"/>
      <c r="J21" s="268"/>
      <c r="K21" s="268"/>
      <c r="L21" s="272"/>
      <c r="M21" s="269"/>
      <c r="N21" s="234"/>
      <c r="O21" s="234"/>
      <c r="P21" s="234" t="s">
        <v>174</v>
      </c>
      <c r="Q21" s="234">
        <v>150</v>
      </c>
      <c r="R21" s="234"/>
      <c r="S21" s="250">
        <f>SUM(S9:S20)+S12+S14+S18</f>
        <v>88</v>
      </c>
      <c r="T21" s="250"/>
      <c r="U21" s="250"/>
      <c r="V21" s="250"/>
      <c r="W21" s="250">
        <f>SUM(W9:W20)+W12+W14+W18</f>
        <v>113</v>
      </c>
      <c r="X21" s="250"/>
      <c r="Y21" s="250"/>
      <c r="Z21" s="250"/>
      <c r="AA21" s="250">
        <f>SUM(AA9:AA20)+AA12+AA14+AA18</f>
        <v>0</v>
      </c>
      <c r="AB21" s="250"/>
      <c r="AC21" s="250"/>
      <c r="AD21" s="307"/>
      <c r="AE21" s="250">
        <f>SUM(AE9:AE20)+AE12+AE14+AE18</f>
        <v>90</v>
      </c>
      <c r="AF21" s="250"/>
      <c r="AG21" s="250"/>
      <c r="AH21" s="250"/>
      <c r="AI21" s="250">
        <f>SUM(AI9:AI20)+AI12+AI14+AI18</f>
        <v>108.5</v>
      </c>
      <c r="AJ21" s="250"/>
      <c r="AK21" s="250"/>
      <c r="AL21" s="250"/>
    </row>
    <row r="22" spans="1:38">
      <c r="A22" s="3"/>
      <c r="B22" s="260"/>
      <c r="C22" s="2"/>
      <c r="D22" s="241"/>
      <c r="E22" s="241"/>
      <c r="F22" s="321"/>
      <c r="G22" s="325"/>
      <c r="H22" s="325"/>
      <c r="I22" s="309"/>
      <c r="J22" s="273"/>
      <c r="K22" s="273"/>
      <c r="L22" s="274"/>
      <c r="M22" s="275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304"/>
      <c r="AE22" s="234"/>
      <c r="AF22" s="234"/>
      <c r="AG22" s="234"/>
      <c r="AH22" s="234"/>
      <c r="AI22" s="234"/>
      <c r="AJ22" s="234"/>
      <c r="AK22" s="234"/>
      <c r="AL22" s="234"/>
    </row>
    <row r="23" spans="1:38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304"/>
      <c r="AE23" s="234"/>
      <c r="AF23" s="234"/>
      <c r="AG23" s="234"/>
      <c r="AH23" s="234"/>
      <c r="AI23" s="234"/>
      <c r="AJ23" s="234"/>
      <c r="AK23" s="234"/>
      <c r="AL23" s="234"/>
    </row>
    <row r="24" spans="1:38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 t="s">
        <v>629</v>
      </c>
      <c r="Q24" s="234">
        <v>3</v>
      </c>
      <c r="R24" s="234"/>
      <c r="S24" s="240">
        <v>5.5</v>
      </c>
      <c r="T24" s="250"/>
      <c r="U24" s="250"/>
      <c r="V24" s="250"/>
      <c r="W24" s="240">
        <v>7.5</v>
      </c>
      <c r="X24" s="250"/>
      <c r="Y24" s="250"/>
      <c r="Z24" s="250"/>
      <c r="AA24" s="240"/>
      <c r="AB24" s="250"/>
      <c r="AC24" s="250"/>
      <c r="AD24" s="307"/>
      <c r="AE24" s="240">
        <v>5</v>
      </c>
      <c r="AF24" s="250"/>
      <c r="AG24" s="250"/>
      <c r="AH24" s="250"/>
      <c r="AI24" s="240">
        <v>8</v>
      </c>
      <c r="AJ24" s="250"/>
      <c r="AK24" s="250"/>
      <c r="AL24" s="250"/>
    </row>
    <row r="25" spans="1:38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 t="s">
        <v>630</v>
      </c>
      <c r="Q25" s="234">
        <v>2</v>
      </c>
      <c r="R25" s="234"/>
      <c r="S25" s="246">
        <v>6</v>
      </c>
      <c r="T25" s="257"/>
      <c r="U25" s="257"/>
      <c r="V25" s="257"/>
      <c r="W25" s="246">
        <v>7.5</v>
      </c>
      <c r="X25" s="257"/>
      <c r="Y25" s="257"/>
      <c r="Z25" s="257"/>
      <c r="AA25" s="246"/>
      <c r="AB25" s="257"/>
      <c r="AC25" s="257"/>
      <c r="AD25" s="335"/>
      <c r="AE25" s="246">
        <v>5</v>
      </c>
      <c r="AF25" s="257"/>
      <c r="AG25" s="257"/>
      <c r="AH25" s="257"/>
      <c r="AI25" s="246">
        <v>8</v>
      </c>
      <c r="AJ25" s="257"/>
      <c r="AK25" s="257"/>
      <c r="AL25" s="257"/>
    </row>
    <row r="26" spans="1:38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 t="s">
        <v>631</v>
      </c>
      <c r="Q26" s="234">
        <v>50</v>
      </c>
      <c r="R26" s="234"/>
      <c r="S26" s="250">
        <f>(S24*$Q$24)+(S25*$Q$25)</f>
        <v>28.5</v>
      </c>
      <c r="T26" s="250"/>
      <c r="U26" s="250"/>
      <c r="V26" s="250"/>
      <c r="W26" s="250">
        <f>(W24*$Q$24)+(W25*$Q$25)</f>
        <v>37.5</v>
      </c>
      <c r="X26" s="250"/>
      <c r="Y26" s="250"/>
      <c r="Z26" s="250"/>
      <c r="AA26" s="250">
        <f>(AA24*$Q$24)+(AA25*$Q$25)</f>
        <v>0</v>
      </c>
      <c r="AB26" s="250"/>
      <c r="AC26" s="250"/>
      <c r="AD26" s="307"/>
      <c r="AE26" s="250">
        <f>(AE24*$Q$24)+(AE25*$Q$25)</f>
        <v>25</v>
      </c>
      <c r="AF26" s="250"/>
      <c r="AG26" s="250"/>
      <c r="AH26" s="250"/>
      <c r="AI26" s="250">
        <f>(AI24*$Q$24)+(AI25*$Q$25)</f>
        <v>40</v>
      </c>
      <c r="AJ26" s="250"/>
      <c r="AK26" s="250"/>
      <c r="AL26" s="250"/>
    </row>
    <row r="27" spans="1:38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304"/>
      <c r="AE27" s="234"/>
      <c r="AF27" s="234"/>
      <c r="AG27" s="234"/>
      <c r="AH27" s="234"/>
      <c r="AI27" s="234"/>
      <c r="AJ27" s="234"/>
      <c r="AK27" s="234"/>
      <c r="AL27" s="234"/>
    </row>
    <row r="28" spans="1:38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 t="s">
        <v>632</v>
      </c>
      <c r="Q28" s="234">
        <v>24</v>
      </c>
      <c r="R28" s="234"/>
      <c r="S28" s="250">
        <f>(S21+S26)*$Q$28</f>
        <v>2796</v>
      </c>
      <c r="T28" s="250"/>
      <c r="U28" s="250"/>
      <c r="V28" s="250"/>
      <c r="W28" s="250">
        <f>(W21+W26)*$Q$28</f>
        <v>3612</v>
      </c>
      <c r="X28" s="250"/>
      <c r="Y28" s="250"/>
      <c r="Z28" s="250"/>
      <c r="AA28" s="250">
        <f>(AA21+AA26)*$Q$28</f>
        <v>0</v>
      </c>
      <c r="AB28" s="250"/>
      <c r="AC28" s="250"/>
      <c r="AD28" s="307"/>
      <c r="AE28" s="250">
        <f>(AE21+AE26)*$Q$28</f>
        <v>2760</v>
      </c>
      <c r="AF28" s="250"/>
      <c r="AG28" s="250"/>
      <c r="AH28" s="250"/>
      <c r="AI28" s="250">
        <f>(AI21+AI26)*$Q$28</f>
        <v>3564</v>
      </c>
      <c r="AJ28" s="250"/>
      <c r="AK28" s="250"/>
      <c r="AL28" s="250"/>
    </row>
    <row r="29" spans="1:38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 t="s">
        <v>181</v>
      </c>
      <c r="Q29" s="234">
        <v>4800</v>
      </c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</row>
    <row r="31" spans="1:38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9" t="s">
        <v>633</v>
      </c>
      <c r="Q31" s="234"/>
      <c r="R31" s="234"/>
      <c r="S31" s="234">
        <f>B11</f>
        <v>1</v>
      </c>
      <c r="T31" s="234">
        <f>B12</f>
        <v>1</v>
      </c>
      <c r="U31" s="234">
        <f>B13</f>
        <v>1</v>
      </c>
      <c r="V31" s="234">
        <f>B14</f>
        <v>1</v>
      </c>
      <c r="W31" s="234">
        <f>B15</f>
        <v>2</v>
      </c>
      <c r="X31" s="234">
        <f>B16</f>
        <v>2</v>
      </c>
      <c r="Y31" s="234">
        <f>B17</f>
        <v>2</v>
      </c>
      <c r="Z31" s="234">
        <f>B18</f>
        <v>2</v>
      </c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</row>
    <row r="32" spans="1:38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9"/>
      <c r="Q32" s="234"/>
      <c r="R32" s="234"/>
      <c r="S32" s="234" t="str">
        <f>C11</f>
        <v>Ruby Douglas</v>
      </c>
      <c r="T32" s="234" t="str">
        <f>C12</f>
        <v>Stella Brown</v>
      </c>
      <c r="U32" s="234" t="str">
        <f>C13</f>
        <v>Amelia Gordon</v>
      </c>
      <c r="V32" s="234" t="str">
        <f>C14</f>
        <v>Ava Bowles</v>
      </c>
      <c r="W32" s="234" t="str">
        <f>C15</f>
        <v>Chloe Wood</v>
      </c>
      <c r="X32" s="234" t="str">
        <f>C16</f>
        <v>Chaise Fowler</v>
      </c>
      <c r="Y32" s="234" t="str">
        <f>C17</f>
        <v>Harriet Forrest</v>
      </c>
      <c r="Z32" s="234" t="str">
        <f>C18</f>
        <v>Lolah Day</v>
      </c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</row>
    <row r="33" spans="16:28">
      <c r="P33" s="9" t="s">
        <v>634</v>
      </c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</row>
    <row r="34" spans="16:28">
      <c r="P34" s="234" t="s">
        <v>635</v>
      </c>
      <c r="Q34" s="234"/>
      <c r="R34" s="234"/>
      <c r="S34" s="327">
        <v>9</v>
      </c>
      <c r="T34" s="327">
        <v>10</v>
      </c>
      <c r="U34" s="327">
        <v>10</v>
      </c>
      <c r="V34" s="327">
        <v>9</v>
      </c>
      <c r="W34" s="327">
        <v>9</v>
      </c>
      <c r="X34" s="327">
        <v>9</v>
      </c>
      <c r="Y34" s="327">
        <v>10</v>
      </c>
      <c r="Z34" s="327">
        <v>8</v>
      </c>
      <c r="AA34" s="327"/>
      <c r="AB34" s="327"/>
    </row>
    <row r="35" spans="16:28">
      <c r="P35" s="234" t="s">
        <v>636</v>
      </c>
      <c r="Q35" s="234"/>
      <c r="R35" s="234"/>
      <c r="S35" s="327">
        <v>8</v>
      </c>
      <c r="T35" s="327">
        <v>9</v>
      </c>
      <c r="U35" s="327">
        <v>9</v>
      </c>
      <c r="V35" s="327">
        <v>10</v>
      </c>
      <c r="W35" s="327">
        <v>9</v>
      </c>
      <c r="X35" s="327">
        <v>10</v>
      </c>
      <c r="Y35" s="327">
        <v>8</v>
      </c>
      <c r="Z35" s="327">
        <v>9</v>
      </c>
      <c r="AA35" s="327"/>
      <c r="AB35" s="327"/>
    </row>
    <row r="36" spans="16:28">
      <c r="P36" s="234" t="s">
        <v>637</v>
      </c>
      <c r="Q36" s="263"/>
      <c r="R36" s="234"/>
      <c r="S36" s="327">
        <v>10</v>
      </c>
      <c r="T36" s="327">
        <v>9</v>
      </c>
      <c r="U36" s="327">
        <v>10</v>
      </c>
      <c r="V36" s="327">
        <v>10</v>
      </c>
      <c r="W36" s="327">
        <v>10</v>
      </c>
      <c r="X36" s="327">
        <v>9</v>
      </c>
      <c r="Y36" s="327">
        <v>10</v>
      </c>
      <c r="Z36" s="327">
        <v>10</v>
      </c>
      <c r="AA36" s="327"/>
      <c r="AB36" s="327"/>
    </row>
    <row r="37" spans="16:28">
      <c r="P37" s="234" t="s">
        <v>638</v>
      </c>
      <c r="Q37" s="263"/>
      <c r="R37" s="234"/>
      <c r="S37" s="327">
        <v>9</v>
      </c>
      <c r="T37" s="327">
        <v>9</v>
      </c>
      <c r="U37" s="327">
        <v>10</v>
      </c>
      <c r="V37" s="327">
        <v>10</v>
      </c>
      <c r="W37" s="327">
        <v>8</v>
      </c>
      <c r="X37" s="327">
        <v>8</v>
      </c>
      <c r="Y37" s="327">
        <v>10</v>
      </c>
      <c r="Z37" s="327">
        <v>10</v>
      </c>
      <c r="AA37" s="327"/>
      <c r="AB37" s="327"/>
    </row>
    <row r="38" spans="16:28">
      <c r="P38" s="234" t="s">
        <v>639</v>
      </c>
      <c r="Q38" s="263"/>
      <c r="R38" s="234"/>
      <c r="S38" s="327">
        <v>10</v>
      </c>
      <c r="T38" s="327">
        <v>10</v>
      </c>
      <c r="U38" s="327">
        <v>10</v>
      </c>
      <c r="V38" s="327">
        <v>9</v>
      </c>
      <c r="W38" s="327">
        <v>10</v>
      </c>
      <c r="X38" s="327">
        <v>10</v>
      </c>
      <c r="Y38" s="327">
        <v>10</v>
      </c>
      <c r="Z38" s="327">
        <v>10</v>
      </c>
      <c r="AA38" s="327"/>
      <c r="AB38" s="327"/>
    </row>
    <row r="39" spans="16:28">
      <c r="P39" s="234" t="s">
        <v>640</v>
      </c>
      <c r="Q39" s="263"/>
      <c r="R39" s="234"/>
      <c r="S39" s="327">
        <v>9</v>
      </c>
      <c r="T39" s="327">
        <v>10</v>
      </c>
      <c r="U39" s="327">
        <v>10</v>
      </c>
      <c r="V39" s="327">
        <v>9</v>
      </c>
      <c r="W39" s="327">
        <v>10</v>
      </c>
      <c r="X39" s="327">
        <v>9</v>
      </c>
      <c r="Y39" s="327">
        <v>9</v>
      </c>
      <c r="Z39" s="327">
        <v>9</v>
      </c>
      <c r="AA39" s="327"/>
      <c r="AB39" s="327"/>
    </row>
    <row r="40" spans="16:28">
      <c r="P40" s="234" t="s">
        <v>641</v>
      </c>
      <c r="Q40" s="263"/>
      <c r="R40" s="234"/>
      <c r="S40" s="327">
        <v>10</v>
      </c>
      <c r="T40" s="327">
        <v>10</v>
      </c>
      <c r="U40" s="327">
        <v>10</v>
      </c>
      <c r="V40" s="327">
        <v>10</v>
      </c>
      <c r="W40" s="327">
        <v>9</v>
      </c>
      <c r="X40" s="327">
        <v>10</v>
      </c>
      <c r="Y40" s="327">
        <v>10</v>
      </c>
      <c r="Z40" s="327">
        <v>9</v>
      </c>
      <c r="AA40" s="327"/>
      <c r="AB40" s="327"/>
    </row>
    <row r="41" spans="16:28">
      <c r="P41" s="234" t="s">
        <v>642</v>
      </c>
      <c r="Q41" s="263"/>
      <c r="R41" s="234"/>
      <c r="S41" s="327">
        <v>10</v>
      </c>
      <c r="T41" s="327">
        <v>9</v>
      </c>
      <c r="U41" s="327">
        <v>10</v>
      </c>
      <c r="V41" s="327">
        <v>9</v>
      </c>
      <c r="W41" s="327">
        <v>10</v>
      </c>
      <c r="X41" s="327">
        <v>10</v>
      </c>
      <c r="Y41" s="327">
        <v>10</v>
      </c>
      <c r="Z41" s="327">
        <v>10</v>
      </c>
      <c r="AA41" s="327"/>
      <c r="AB41" s="327"/>
    </row>
    <row r="42" spans="16:28">
      <c r="P42" s="234" t="s">
        <v>643</v>
      </c>
      <c r="Q42" s="263">
        <v>2</v>
      </c>
      <c r="R42" s="234"/>
      <c r="S42" s="328">
        <v>9</v>
      </c>
      <c r="T42" s="328">
        <v>10</v>
      </c>
      <c r="U42" s="328">
        <v>10</v>
      </c>
      <c r="V42" s="328">
        <v>10</v>
      </c>
      <c r="W42" s="328">
        <v>9</v>
      </c>
      <c r="X42" s="328">
        <v>10</v>
      </c>
      <c r="Y42" s="328">
        <v>10</v>
      </c>
      <c r="Z42" s="328">
        <v>9</v>
      </c>
      <c r="AA42" s="328"/>
      <c r="AB42" s="328"/>
    </row>
    <row r="43" spans="16:28">
      <c r="P43" s="234"/>
      <c r="Q43" s="234">
        <v>100</v>
      </c>
      <c r="R43" s="234"/>
      <c r="S43" s="234">
        <f t="shared" ref="S43:AB43" si="0">SUM(S34:S42)+S42</f>
        <v>93</v>
      </c>
      <c r="T43" s="234">
        <f t="shared" si="0"/>
        <v>96</v>
      </c>
      <c r="U43" s="234">
        <f t="shared" si="0"/>
        <v>99</v>
      </c>
      <c r="V43" s="234">
        <f t="shared" si="0"/>
        <v>96</v>
      </c>
      <c r="W43" s="234">
        <f t="shared" si="0"/>
        <v>93</v>
      </c>
      <c r="X43" s="234">
        <f t="shared" si="0"/>
        <v>95</v>
      </c>
      <c r="Y43" s="234">
        <f t="shared" si="0"/>
        <v>97</v>
      </c>
      <c r="Z43" s="234">
        <f t="shared" si="0"/>
        <v>93</v>
      </c>
      <c r="AA43" s="234">
        <f t="shared" si="0"/>
        <v>0</v>
      </c>
      <c r="AB43" s="234">
        <f t="shared" si="0"/>
        <v>0</v>
      </c>
    </row>
    <row r="44" spans="16:28"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</row>
    <row r="45" spans="16:28">
      <c r="P45" s="9" t="s">
        <v>644</v>
      </c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</row>
    <row r="46" spans="16:28">
      <c r="P46" s="234" t="s">
        <v>645</v>
      </c>
      <c r="Q46" s="234"/>
      <c r="R46" s="234"/>
      <c r="S46" s="327">
        <v>9</v>
      </c>
      <c r="T46" s="327">
        <v>10</v>
      </c>
      <c r="U46" s="327">
        <v>10</v>
      </c>
      <c r="V46" s="327">
        <v>9</v>
      </c>
      <c r="W46" s="327">
        <v>9</v>
      </c>
      <c r="X46" s="327">
        <v>10</v>
      </c>
      <c r="Y46" s="327">
        <v>10</v>
      </c>
      <c r="Z46" s="327">
        <v>8</v>
      </c>
      <c r="AA46" s="327"/>
      <c r="AB46" s="327"/>
    </row>
    <row r="47" spans="16:28">
      <c r="P47" s="234" t="s">
        <v>646</v>
      </c>
      <c r="Q47" s="234"/>
      <c r="R47" s="234"/>
      <c r="S47" s="327">
        <v>9</v>
      </c>
      <c r="T47" s="327">
        <v>9</v>
      </c>
      <c r="U47" s="327">
        <v>10</v>
      </c>
      <c r="V47" s="327">
        <v>9</v>
      </c>
      <c r="W47" s="327">
        <v>10</v>
      </c>
      <c r="X47" s="327">
        <v>10</v>
      </c>
      <c r="Y47" s="327">
        <v>9</v>
      </c>
      <c r="Z47" s="327">
        <v>9</v>
      </c>
      <c r="AA47" s="327"/>
      <c r="AB47" s="327"/>
    </row>
    <row r="48" spans="16:28">
      <c r="P48" s="234" t="s">
        <v>647</v>
      </c>
      <c r="Q48" s="234"/>
      <c r="R48" s="234"/>
      <c r="S48" s="327">
        <v>9</v>
      </c>
      <c r="T48" s="327">
        <v>10</v>
      </c>
      <c r="U48" s="327">
        <v>10</v>
      </c>
      <c r="V48" s="327">
        <v>9</v>
      </c>
      <c r="W48" s="327">
        <v>10</v>
      </c>
      <c r="X48" s="327">
        <v>10</v>
      </c>
      <c r="Y48" s="327">
        <v>9</v>
      </c>
      <c r="Z48" s="327">
        <v>9</v>
      </c>
      <c r="AA48" s="327"/>
      <c r="AB48" s="327"/>
    </row>
    <row r="49" spans="16:28">
      <c r="P49" s="234" t="s">
        <v>648</v>
      </c>
      <c r="Q49" s="234"/>
      <c r="R49" s="234"/>
      <c r="S49" s="327">
        <v>9</v>
      </c>
      <c r="T49" s="327">
        <v>9</v>
      </c>
      <c r="U49" s="327">
        <v>9</v>
      </c>
      <c r="V49" s="327">
        <v>8</v>
      </c>
      <c r="W49" s="327">
        <v>10</v>
      </c>
      <c r="X49" s="327">
        <v>8</v>
      </c>
      <c r="Y49" s="327">
        <v>8</v>
      </c>
      <c r="Z49" s="327">
        <v>9</v>
      </c>
      <c r="AA49" s="327"/>
      <c r="AB49" s="327"/>
    </row>
    <row r="50" spans="16:28">
      <c r="P50" s="234" t="s">
        <v>649</v>
      </c>
      <c r="Q50" s="234"/>
      <c r="R50" s="234"/>
      <c r="S50" s="327">
        <v>9</v>
      </c>
      <c r="T50" s="327">
        <v>8</v>
      </c>
      <c r="U50" s="327">
        <v>10</v>
      </c>
      <c r="V50" s="327">
        <v>9</v>
      </c>
      <c r="W50" s="327">
        <v>9</v>
      </c>
      <c r="X50" s="327">
        <v>9</v>
      </c>
      <c r="Y50" s="327">
        <v>9</v>
      </c>
      <c r="Z50" s="327">
        <v>9</v>
      </c>
      <c r="AA50" s="327"/>
      <c r="AB50" s="327"/>
    </row>
    <row r="51" spans="16:28">
      <c r="P51" s="234" t="s">
        <v>650</v>
      </c>
      <c r="Q51" s="234"/>
      <c r="R51" s="234"/>
      <c r="S51" s="327">
        <v>9</v>
      </c>
      <c r="T51" s="327">
        <v>9</v>
      </c>
      <c r="U51" s="327">
        <v>10</v>
      </c>
      <c r="V51" s="327">
        <v>8</v>
      </c>
      <c r="W51" s="327">
        <v>9</v>
      </c>
      <c r="X51" s="327">
        <v>10</v>
      </c>
      <c r="Y51" s="327">
        <v>8</v>
      </c>
      <c r="Z51" s="327">
        <v>9</v>
      </c>
      <c r="AA51" s="327"/>
      <c r="AB51" s="327"/>
    </row>
    <row r="52" spans="16:28">
      <c r="P52" s="234" t="s">
        <v>651</v>
      </c>
      <c r="Q52" s="234"/>
      <c r="R52" s="234"/>
      <c r="S52" s="327">
        <v>8</v>
      </c>
      <c r="T52" s="327">
        <v>10</v>
      </c>
      <c r="U52" s="327">
        <v>9</v>
      </c>
      <c r="V52" s="327">
        <v>9</v>
      </c>
      <c r="W52" s="327">
        <v>10</v>
      </c>
      <c r="X52" s="327">
        <v>9</v>
      </c>
      <c r="Y52" s="327">
        <v>9</v>
      </c>
      <c r="Z52" s="327">
        <v>9</v>
      </c>
      <c r="AA52" s="327"/>
      <c r="AB52" s="327"/>
    </row>
    <row r="53" spans="16:28">
      <c r="P53" s="234" t="s">
        <v>652</v>
      </c>
      <c r="Q53" s="234"/>
      <c r="R53" s="234"/>
      <c r="S53" s="327">
        <v>9</v>
      </c>
      <c r="T53" s="327">
        <v>10</v>
      </c>
      <c r="U53" s="327">
        <v>10</v>
      </c>
      <c r="V53" s="327">
        <v>9</v>
      </c>
      <c r="W53" s="327">
        <v>9</v>
      </c>
      <c r="X53" s="327">
        <v>10</v>
      </c>
      <c r="Y53" s="327">
        <v>8</v>
      </c>
      <c r="Z53" s="327">
        <v>10</v>
      </c>
      <c r="AA53" s="327"/>
      <c r="AB53" s="327"/>
    </row>
    <row r="54" spans="16:28">
      <c r="P54" s="234" t="s">
        <v>653</v>
      </c>
      <c r="Q54" s="234"/>
      <c r="R54" s="234"/>
      <c r="S54" s="327">
        <v>9</v>
      </c>
      <c r="T54" s="327">
        <v>10</v>
      </c>
      <c r="U54" s="327">
        <v>10</v>
      </c>
      <c r="V54" s="327">
        <v>8</v>
      </c>
      <c r="W54" s="327">
        <v>10</v>
      </c>
      <c r="X54" s="327">
        <v>10</v>
      </c>
      <c r="Y54" s="327">
        <v>8</v>
      </c>
      <c r="Z54" s="327">
        <v>8</v>
      </c>
      <c r="AA54" s="327"/>
      <c r="AB54" s="327"/>
    </row>
    <row r="55" spans="16:28">
      <c r="P55" s="234" t="s">
        <v>654</v>
      </c>
      <c r="Q55" s="234"/>
      <c r="R55" s="234"/>
      <c r="S55" s="328">
        <v>8</v>
      </c>
      <c r="T55" s="328">
        <v>9</v>
      </c>
      <c r="U55" s="328">
        <v>9</v>
      </c>
      <c r="V55" s="328">
        <v>8</v>
      </c>
      <c r="W55" s="328">
        <v>10</v>
      </c>
      <c r="X55" s="328">
        <v>10</v>
      </c>
      <c r="Y55" s="328">
        <v>9</v>
      </c>
      <c r="Z55" s="328">
        <v>8</v>
      </c>
      <c r="AA55" s="328"/>
      <c r="AB55" s="328"/>
    </row>
    <row r="56" spans="16:28">
      <c r="P56" s="234"/>
      <c r="Q56" s="234">
        <v>100</v>
      </c>
      <c r="R56" s="234"/>
      <c r="S56" s="234">
        <f>SUM(S46:S55)</f>
        <v>88</v>
      </c>
      <c r="T56" s="234">
        <f t="shared" ref="T56:AB56" si="1">SUM(T46:T55)</f>
        <v>94</v>
      </c>
      <c r="U56" s="234">
        <f t="shared" si="1"/>
        <v>97</v>
      </c>
      <c r="V56" s="234">
        <f t="shared" si="1"/>
        <v>86</v>
      </c>
      <c r="W56" s="234">
        <f t="shared" si="1"/>
        <v>96</v>
      </c>
      <c r="X56" s="234">
        <f t="shared" si="1"/>
        <v>96</v>
      </c>
      <c r="Y56" s="234">
        <f t="shared" si="1"/>
        <v>87</v>
      </c>
      <c r="Z56" s="234">
        <f t="shared" si="1"/>
        <v>88</v>
      </c>
      <c r="AA56" s="234">
        <f t="shared" si="1"/>
        <v>0</v>
      </c>
      <c r="AB56" s="234">
        <f t="shared" si="1"/>
        <v>0</v>
      </c>
    </row>
    <row r="58" spans="16:28">
      <c r="P58" s="9" t="s">
        <v>655</v>
      </c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</row>
    <row r="59" spans="16:28">
      <c r="P59" s="234" t="s">
        <v>656</v>
      </c>
      <c r="Q59" s="234"/>
      <c r="R59" s="234"/>
      <c r="S59" s="327">
        <v>9</v>
      </c>
      <c r="T59" s="327">
        <v>8</v>
      </c>
      <c r="U59" s="327">
        <v>10</v>
      </c>
      <c r="V59" s="327">
        <v>10</v>
      </c>
      <c r="W59" s="327">
        <v>10</v>
      </c>
      <c r="X59" s="327">
        <v>10</v>
      </c>
      <c r="Y59" s="327">
        <v>9</v>
      </c>
      <c r="Z59" s="327">
        <v>10</v>
      </c>
      <c r="AA59" s="327"/>
      <c r="AB59" s="327"/>
    </row>
    <row r="60" spans="16:28">
      <c r="P60" s="234" t="s">
        <v>657</v>
      </c>
      <c r="Q60" s="234"/>
      <c r="R60" s="234"/>
      <c r="S60" s="327">
        <v>10</v>
      </c>
      <c r="T60" s="327">
        <v>9</v>
      </c>
      <c r="U60" s="327">
        <v>10</v>
      </c>
      <c r="V60" s="327">
        <v>10</v>
      </c>
      <c r="W60" s="327">
        <v>10</v>
      </c>
      <c r="X60" s="327">
        <v>10</v>
      </c>
      <c r="Y60" s="327">
        <v>9</v>
      </c>
      <c r="Z60" s="327">
        <v>10</v>
      </c>
      <c r="AA60" s="327"/>
      <c r="AB60" s="327"/>
    </row>
    <row r="61" spans="16:28">
      <c r="P61" s="234" t="s">
        <v>658</v>
      </c>
      <c r="Q61" s="263"/>
      <c r="R61" s="234"/>
      <c r="S61" s="327">
        <v>10</v>
      </c>
      <c r="T61" s="327">
        <v>10</v>
      </c>
      <c r="U61" s="327">
        <v>10</v>
      </c>
      <c r="V61" s="327">
        <v>10</v>
      </c>
      <c r="W61" s="327">
        <v>10</v>
      </c>
      <c r="X61" s="327">
        <v>10</v>
      </c>
      <c r="Y61" s="327">
        <v>9</v>
      </c>
      <c r="Z61" s="327">
        <v>9</v>
      </c>
      <c r="AA61" s="327"/>
      <c r="AB61" s="327"/>
    </row>
    <row r="62" spans="16:28">
      <c r="P62" s="234" t="s">
        <v>659</v>
      </c>
      <c r="Q62" s="263"/>
      <c r="R62" s="234"/>
      <c r="S62" s="327">
        <v>10</v>
      </c>
      <c r="T62" s="327">
        <v>10</v>
      </c>
      <c r="U62" s="327">
        <v>10</v>
      </c>
      <c r="V62" s="327">
        <v>10</v>
      </c>
      <c r="W62" s="327">
        <v>10</v>
      </c>
      <c r="X62" s="327">
        <v>10</v>
      </c>
      <c r="Y62" s="327">
        <v>9</v>
      </c>
      <c r="Z62" s="327">
        <v>10</v>
      </c>
      <c r="AA62" s="327"/>
      <c r="AB62" s="327"/>
    </row>
    <row r="63" spans="16:28">
      <c r="P63" s="234" t="s">
        <v>660</v>
      </c>
      <c r="Q63" s="263"/>
      <c r="R63" s="234"/>
      <c r="S63" s="327">
        <v>9</v>
      </c>
      <c r="T63" s="327">
        <v>8</v>
      </c>
      <c r="U63" s="327">
        <v>9</v>
      </c>
      <c r="V63" s="327">
        <v>9</v>
      </c>
      <c r="W63" s="327">
        <v>9</v>
      </c>
      <c r="X63" s="327">
        <v>10</v>
      </c>
      <c r="Y63" s="327">
        <v>9</v>
      </c>
      <c r="Z63" s="327">
        <v>9</v>
      </c>
      <c r="AA63" s="327"/>
      <c r="AB63" s="327"/>
    </row>
    <row r="64" spans="16:28">
      <c r="P64" s="234"/>
      <c r="Q64" s="234">
        <v>50</v>
      </c>
      <c r="R64" s="234"/>
      <c r="S64" s="234">
        <f t="shared" ref="S64:AB64" si="2">SUM(S59:S63)</f>
        <v>48</v>
      </c>
      <c r="T64" s="234">
        <f t="shared" si="2"/>
        <v>45</v>
      </c>
      <c r="U64" s="234">
        <f t="shared" si="2"/>
        <v>49</v>
      </c>
      <c r="V64" s="234">
        <f t="shared" si="2"/>
        <v>49</v>
      </c>
      <c r="W64" s="234">
        <f t="shared" si="2"/>
        <v>49</v>
      </c>
      <c r="X64" s="234">
        <f t="shared" si="2"/>
        <v>50</v>
      </c>
      <c r="Y64" s="234">
        <f t="shared" si="2"/>
        <v>45</v>
      </c>
      <c r="Z64" s="234">
        <f t="shared" si="2"/>
        <v>48</v>
      </c>
      <c r="AA64" s="234">
        <f t="shared" si="2"/>
        <v>0</v>
      </c>
      <c r="AB64" s="234">
        <f t="shared" si="2"/>
        <v>0</v>
      </c>
    </row>
    <row r="65" spans="16:28">
      <c r="P65" s="234" t="s">
        <v>661</v>
      </c>
      <c r="Q65" s="234">
        <v>50</v>
      </c>
      <c r="R65" s="234"/>
      <c r="S65" s="329">
        <v>50</v>
      </c>
      <c r="T65" s="329">
        <v>48</v>
      </c>
      <c r="U65" s="329">
        <v>49</v>
      </c>
      <c r="V65" s="329">
        <v>50</v>
      </c>
      <c r="W65" s="329">
        <v>49</v>
      </c>
      <c r="X65" s="329">
        <v>48</v>
      </c>
      <c r="Y65" s="329">
        <v>49</v>
      </c>
      <c r="Z65" s="329">
        <v>49</v>
      </c>
      <c r="AA65" s="329"/>
      <c r="AB65" s="329"/>
    </row>
    <row r="66" spans="16:28"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</row>
    <row r="67" spans="16:28"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</row>
    <row r="68" spans="16:28">
      <c r="P68" s="234" t="s">
        <v>662</v>
      </c>
      <c r="Q68" s="234"/>
      <c r="R68" s="234"/>
      <c r="S68" s="330">
        <f>S43+S56+S64+S65</f>
        <v>279</v>
      </c>
      <c r="T68" s="330">
        <f t="shared" ref="T68:AB68" si="3">T43+T56+T64+T65</f>
        <v>283</v>
      </c>
      <c r="U68" s="330">
        <f t="shared" si="3"/>
        <v>294</v>
      </c>
      <c r="V68" s="330">
        <f t="shared" si="3"/>
        <v>281</v>
      </c>
      <c r="W68" s="330">
        <f t="shared" si="3"/>
        <v>287</v>
      </c>
      <c r="X68" s="330">
        <f t="shared" si="3"/>
        <v>289</v>
      </c>
      <c r="Y68" s="330">
        <f t="shared" si="3"/>
        <v>278</v>
      </c>
      <c r="Z68" s="330">
        <f t="shared" si="3"/>
        <v>278</v>
      </c>
      <c r="AA68" s="330">
        <f t="shared" si="3"/>
        <v>0</v>
      </c>
      <c r="AB68" s="330">
        <f t="shared" si="3"/>
        <v>0</v>
      </c>
    </row>
    <row r="69" spans="16:28">
      <c r="P69" s="234"/>
      <c r="Q69" s="234"/>
      <c r="R69" s="234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</row>
    <row r="70" spans="16:28">
      <c r="P70" s="234"/>
      <c r="Q70" s="234"/>
      <c r="R70" s="234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</row>
    <row r="71" spans="16:28"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</row>
    <row r="72" spans="16:28">
      <c r="P72" s="234"/>
      <c r="Q72" s="234"/>
      <c r="R72" s="234"/>
      <c r="S72" s="251"/>
      <c r="T72" s="251"/>
      <c r="U72" s="251"/>
      <c r="V72" s="251"/>
      <c r="W72" s="234"/>
      <c r="X72" s="234"/>
      <c r="Y72" s="234"/>
      <c r="Z72" s="234"/>
      <c r="AA72" s="234"/>
      <c r="AB72" s="234"/>
    </row>
    <row r="73" spans="16:28"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</row>
    <row r="74" spans="16:28">
      <c r="P74" s="234"/>
      <c r="Q74" s="234"/>
      <c r="R74" s="234"/>
      <c r="S74" s="251"/>
      <c r="T74" s="251"/>
      <c r="U74" s="251"/>
      <c r="V74" s="251"/>
      <c r="W74" s="234"/>
      <c r="X74" s="234"/>
      <c r="Y74" s="234"/>
      <c r="Z74" s="234"/>
      <c r="AA74" s="234"/>
      <c r="AB74" s="234"/>
    </row>
    <row r="75" spans="16:28"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</row>
    <row r="76" spans="16:28">
      <c r="P76" s="234"/>
      <c r="Q76" s="234"/>
      <c r="R76" s="234"/>
      <c r="S76" s="251"/>
      <c r="T76" s="251"/>
      <c r="U76" s="251"/>
      <c r="V76" s="251"/>
      <c r="W76" s="234"/>
      <c r="X76" s="234"/>
      <c r="Y76" s="234"/>
      <c r="Z76" s="234"/>
      <c r="AA76" s="234"/>
      <c r="AB76" s="234"/>
    </row>
    <row r="77" spans="16:28"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</row>
    <row r="78" spans="16:28">
      <c r="P78" s="234"/>
      <c r="Q78" s="234"/>
      <c r="R78" s="234"/>
      <c r="S78" s="251"/>
      <c r="T78" s="251"/>
      <c r="U78" s="251"/>
      <c r="V78" s="251"/>
      <c r="W78" s="234"/>
      <c r="X78" s="234"/>
      <c r="Y78" s="234"/>
      <c r="Z78" s="234"/>
      <c r="AA78" s="234"/>
      <c r="AB78" s="234"/>
    </row>
    <row r="79" spans="16:28"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</row>
    <row r="80" spans="16:28">
      <c r="P80" s="234"/>
      <c r="Q80" s="234"/>
      <c r="R80" s="234"/>
      <c r="S80" s="251"/>
      <c r="T80" s="251"/>
      <c r="U80" s="251"/>
      <c r="V80" s="251"/>
      <c r="W80" s="234"/>
      <c r="X80" s="234"/>
      <c r="Y80" s="234"/>
      <c r="Z80" s="234"/>
      <c r="AA80" s="234"/>
      <c r="AB80" s="234"/>
    </row>
    <row r="81" spans="19:22">
      <c r="S81" s="234"/>
      <c r="T81" s="234"/>
      <c r="U81" s="234"/>
      <c r="V81" s="234"/>
    </row>
    <row r="82" spans="19:22">
      <c r="S82" s="251"/>
      <c r="T82" s="251"/>
      <c r="U82" s="251"/>
      <c r="V82" s="251"/>
    </row>
    <row r="83" spans="19:22">
      <c r="S83" s="234"/>
      <c r="T83" s="234"/>
      <c r="U83" s="234"/>
      <c r="V83" s="234"/>
    </row>
    <row r="84" spans="19:22">
      <c r="S84" s="251"/>
      <c r="T84" s="251"/>
      <c r="U84" s="251"/>
      <c r="V84" s="251"/>
    </row>
    <row r="85" spans="19:22">
      <c r="S85" s="234"/>
      <c r="T85" s="234"/>
      <c r="U85" s="234"/>
      <c r="V85" s="234"/>
    </row>
    <row r="86" spans="19:22">
      <c r="S86" s="251"/>
      <c r="T86" s="251"/>
      <c r="U86" s="251"/>
      <c r="V86" s="251"/>
    </row>
    <row r="87" spans="19:22">
      <c r="S87" s="234"/>
      <c r="T87" s="234"/>
      <c r="U87" s="234"/>
      <c r="V87" s="234"/>
    </row>
    <row r="88" spans="19:22">
      <c r="S88" s="251"/>
      <c r="T88" s="251"/>
      <c r="U88" s="251"/>
      <c r="V88" s="251"/>
    </row>
    <row r="89" spans="19:22">
      <c r="S89" s="234"/>
      <c r="T89" s="234"/>
      <c r="U89" s="234"/>
      <c r="V89" s="234"/>
    </row>
    <row r="90" spans="19:22">
      <c r="S90" s="251"/>
      <c r="T90" s="251"/>
      <c r="U90" s="251"/>
      <c r="V90" s="251"/>
    </row>
    <row r="91" spans="19:22">
      <c r="S91" s="234"/>
      <c r="T91" s="234"/>
      <c r="U91" s="234"/>
      <c r="V91" s="234"/>
    </row>
    <row r="92" spans="19:22">
      <c r="S92" s="251"/>
      <c r="T92" s="251"/>
      <c r="U92" s="251"/>
      <c r="V92" s="251"/>
    </row>
    <row r="93" spans="19:22">
      <c r="S93" s="234"/>
      <c r="T93" s="234"/>
      <c r="U93" s="234"/>
      <c r="V93" s="234"/>
    </row>
    <row r="94" spans="19:22">
      <c r="S94" s="251"/>
      <c r="T94" s="251"/>
      <c r="U94" s="251"/>
      <c r="V94" s="251"/>
    </row>
    <row r="95" spans="19:22">
      <c r="S95" s="234"/>
      <c r="T95" s="234"/>
      <c r="U95" s="234"/>
      <c r="V95" s="234"/>
    </row>
    <row r="96" spans="19:22">
      <c r="S96" s="251"/>
      <c r="T96" s="251"/>
      <c r="U96" s="251"/>
      <c r="V96" s="251"/>
    </row>
    <row r="97" spans="19:22">
      <c r="S97" s="234"/>
      <c r="T97" s="234"/>
      <c r="U97" s="234"/>
      <c r="V97" s="234"/>
    </row>
    <row r="98" spans="19:22">
      <c r="S98" s="251"/>
      <c r="T98" s="251"/>
      <c r="U98" s="251"/>
      <c r="V98" s="251"/>
    </row>
    <row r="99" spans="19:22">
      <c r="S99" s="234"/>
      <c r="T99" s="234"/>
      <c r="U99" s="234"/>
      <c r="V99" s="234"/>
    </row>
    <row r="100" spans="19:22">
      <c r="S100" s="251"/>
      <c r="T100" s="251"/>
      <c r="U100" s="251"/>
      <c r="V100" s="251"/>
    </row>
    <row r="101" spans="19:22">
      <c r="S101" s="234"/>
      <c r="T101" s="234"/>
      <c r="U101" s="234"/>
      <c r="V101" s="234"/>
    </row>
    <row r="102" spans="19:22">
      <c r="S102" s="251"/>
      <c r="T102" s="251"/>
      <c r="U102" s="251"/>
      <c r="V102" s="251"/>
    </row>
    <row r="103" spans="19:22">
      <c r="S103" s="234"/>
      <c r="T103" s="234"/>
      <c r="U103" s="234"/>
      <c r="V103" s="234"/>
    </row>
    <row r="104" spans="19:22">
      <c r="S104" s="251"/>
      <c r="T104" s="251"/>
      <c r="U104" s="251"/>
      <c r="V104" s="251"/>
    </row>
    <row r="105" spans="19:22">
      <c r="S105" s="234"/>
      <c r="T105" s="234"/>
      <c r="U105" s="234"/>
      <c r="V105" s="234"/>
    </row>
    <row r="106" spans="19:22">
      <c r="S106" s="251"/>
      <c r="T106" s="251"/>
      <c r="U106" s="251"/>
      <c r="V106" s="251"/>
    </row>
    <row r="107" spans="19:22">
      <c r="S107" s="234"/>
      <c r="T107" s="234"/>
      <c r="U107" s="234"/>
      <c r="V107" s="234"/>
    </row>
    <row r="108" spans="19:22">
      <c r="S108" s="251"/>
      <c r="T108" s="251"/>
      <c r="U108" s="251"/>
      <c r="V108" s="251"/>
    </row>
    <row r="109" spans="19:22">
      <c r="S109" s="234"/>
      <c r="T109" s="234"/>
      <c r="U109" s="234"/>
      <c r="V109" s="234"/>
    </row>
  </sheetData>
  <pageMargins left="0.7" right="0.7" top="0.75" bottom="0.75" header="0.3" footer="0.3"/>
  <pageSetup paperSize="9" scale="86" fitToHeight="0" orientation="landscape" r:id="rId1"/>
  <customProperties>
    <customPr name="_pios_id" r:id="rId2"/>
    <customPr name="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DDD7-CE4C-40D0-A585-9DFF4FFB5E82}">
  <sheetPr codeName="Sheet39">
    <tabColor theme="5" tint="0.59999389629810485"/>
    <pageSetUpPr fitToPage="1"/>
  </sheetPr>
  <dimension ref="A1:J15"/>
  <sheetViews>
    <sheetView workbookViewId="0">
      <selection activeCell="D29" activeCellId="1" sqref="A1 D29"/>
    </sheetView>
  </sheetViews>
  <sheetFormatPr defaultRowHeight="15.75"/>
  <cols>
    <col min="2" max="2" width="12.375" customWidth="1"/>
    <col min="3" max="3" width="14.375" bestFit="1" customWidth="1"/>
    <col min="4" max="4" width="24.5" bestFit="1" customWidth="1"/>
    <col min="5" max="5" width="16.5" customWidth="1"/>
    <col min="7" max="8" width="11.125" customWidth="1"/>
  </cols>
  <sheetData>
    <row r="1" spans="1:10">
      <c r="A1" s="234"/>
      <c r="B1" s="234"/>
      <c r="C1" s="234"/>
      <c r="D1" s="234"/>
      <c r="E1" s="234"/>
      <c r="F1" s="234"/>
      <c r="G1" s="234"/>
      <c r="H1" s="234"/>
      <c r="I1" s="234"/>
      <c r="J1" s="234"/>
    </row>
    <row r="2" spans="1:10">
      <c r="A2" s="234" t="s">
        <v>158</v>
      </c>
      <c r="B2" s="236">
        <v>44779</v>
      </c>
      <c r="C2" s="234"/>
      <c r="D2" s="9" t="s">
        <v>159</v>
      </c>
      <c r="E2" s="336">
        <v>0.78472222222222221</v>
      </c>
      <c r="F2" s="234"/>
      <c r="G2" s="234"/>
      <c r="H2" s="234"/>
      <c r="I2" s="234"/>
      <c r="J2" s="234"/>
    </row>
    <row r="3" spans="1:10">
      <c r="A3" s="234" t="s">
        <v>3</v>
      </c>
      <c r="B3" s="7" t="s">
        <v>665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234" t="s">
        <v>11</v>
      </c>
      <c r="B4" s="234" t="s">
        <v>580</v>
      </c>
      <c r="C4" s="234"/>
      <c r="D4" s="234"/>
      <c r="E4" s="234"/>
      <c r="F4" s="234"/>
      <c r="G4" s="234"/>
      <c r="H4" s="234"/>
      <c r="I4" s="234"/>
      <c r="J4" s="234"/>
    </row>
    <row r="5" spans="1:10">
      <c r="A5" s="7"/>
      <c r="B5" s="234"/>
      <c r="C5" s="234"/>
      <c r="D5" s="234"/>
      <c r="E5" s="234"/>
      <c r="F5" s="234"/>
      <c r="G5" s="23" t="s">
        <v>163</v>
      </c>
      <c r="H5" s="23" t="s">
        <v>664</v>
      </c>
      <c r="I5" s="234"/>
      <c r="J5" s="234"/>
    </row>
    <row r="6" spans="1:10" ht="30">
      <c r="A6" s="234"/>
      <c r="B6" s="234"/>
      <c r="C6" s="234"/>
      <c r="D6" s="234"/>
      <c r="E6" s="234"/>
      <c r="F6" s="234"/>
      <c r="G6" s="23" t="s">
        <v>623</v>
      </c>
      <c r="H6" s="23" t="s">
        <v>592</v>
      </c>
      <c r="I6" s="234"/>
      <c r="J6" s="234"/>
    </row>
    <row r="7" spans="1:10" ht="30">
      <c r="A7" s="211" t="s">
        <v>1</v>
      </c>
      <c r="B7" s="23"/>
      <c r="C7" s="212" t="s">
        <v>4</v>
      </c>
      <c r="D7" s="23" t="s">
        <v>5</v>
      </c>
      <c r="E7" s="23" t="s">
        <v>590</v>
      </c>
      <c r="F7" s="23" t="s">
        <v>625</v>
      </c>
      <c r="G7" s="23" t="s">
        <v>626</v>
      </c>
      <c r="H7" s="23" t="s">
        <v>626</v>
      </c>
      <c r="I7" s="23" t="s">
        <v>360</v>
      </c>
      <c r="J7" s="23" t="s">
        <v>361</v>
      </c>
    </row>
    <row r="8" spans="1:10">
      <c r="A8" s="3">
        <v>0.74999999999999867</v>
      </c>
      <c r="B8" s="260"/>
      <c r="C8" s="2" t="s">
        <v>203</v>
      </c>
      <c r="D8" s="241" t="s">
        <v>204</v>
      </c>
      <c r="E8" s="241" t="s">
        <v>26</v>
      </c>
      <c r="F8" s="321">
        <v>287</v>
      </c>
      <c r="G8" s="322">
        <v>3612</v>
      </c>
      <c r="H8" s="322">
        <v>3564</v>
      </c>
      <c r="I8" s="322">
        <v>4744</v>
      </c>
      <c r="J8" s="253">
        <v>1</v>
      </c>
    </row>
    <row r="9" spans="1:10">
      <c r="A9" s="3">
        <v>0.74999999999999867</v>
      </c>
      <c r="B9" s="260"/>
      <c r="C9" s="2" t="s">
        <v>526</v>
      </c>
      <c r="D9" s="241" t="s">
        <v>527</v>
      </c>
      <c r="E9" s="241" t="s">
        <v>90</v>
      </c>
      <c r="F9" s="321">
        <v>289</v>
      </c>
      <c r="G9" s="323"/>
      <c r="H9" s="323"/>
      <c r="I9" s="285"/>
      <c r="J9" s="268"/>
    </row>
    <row r="10" spans="1:10">
      <c r="A10" s="3">
        <v>0.74999999999999867</v>
      </c>
      <c r="B10" s="260"/>
      <c r="C10" s="2" t="s">
        <v>331</v>
      </c>
      <c r="D10" s="241" t="s">
        <v>528</v>
      </c>
      <c r="E10" s="241" t="s">
        <v>90</v>
      </c>
      <c r="F10" s="321">
        <v>278</v>
      </c>
      <c r="G10" s="323"/>
      <c r="H10" s="323"/>
      <c r="I10" s="285"/>
      <c r="J10" s="268"/>
    </row>
    <row r="11" spans="1:10">
      <c r="A11" s="3">
        <v>0.74999999999999867</v>
      </c>
      <c r="B11" s="260"/>
      <c r="C11" s="2" t="s">
        <v>88</v>
      </c>
      <c r="D11" s="241" t="s">
        <v>89</v>
      </c>
      <c r="E11" s="241" t="s">
        <v>90</v>
      </c>
      <c r="F11" s="321">
        <v>278</v>
      </c>
      <c r="G11" s="325"/>
      <c r="H11" s="325"/>
      <c r="I11" s="309"/>
      <c r="J11" s="273"/>
    </row>
    <row r="12" spans="1:10">
      <c r="A12" s="3">
        <v>0.73958333333333204</v>
      </c>
      <c r="B12" s="260"/>
      <c r="C12" s="2" t="s">
        <v>220</v>
      </c>
      <c r="D12" s="241" t="s">
        <v>221</v>
      </c>
      <c r="E12" s="241" t="s">
        <v>222</v>
      </c>
      <c r="F12" s="321">
        <v>279</v>
      </c>
      <c r="G12" s="322">
        <v>2796</v>
      </c>
      <c r="H12" s="322">
        <v>2760</v>
      </c>
      <c r="I12" s="322">
        <v>3933</v>
      </c>
      <c r="J12" s="253">
        <v>2</v>
      </c>
    </row>
    <row r="13" spans="1:10">
      <c r="A13" s="3">
        <v>0.73958333333333204</v>
      </c>
      <c r="B13" s="260"/>
      <c r="C13" s="2" t="s">
        <v>524</v>
      </c>
      <c r="D13" s="241" t="s">
        <v>525</v>
      </c>
      <c r="E13" s="241" t="s">
        <v>222</v>
      </c>
      <c r="F13" s="321">
        <v>283</v>
      </c>
      <c r="G13" s="323"/>
      <c r="H13" s="323"/>
      <c r="I13" s="285"/>
      <c r="J13" s="268"/>
    </row>
    <row r="14" spans="1:10">
      <c r="A14" s="3">
        <v>0.73958333333333204</v>
      </c>
      <c r="B14" s="260"/>
      <c r="C14" s="2" t="s">
        <v>53</v>
      </c>
      <c r="D14" s="241" t="s">
        <v>54</v>
      </c>
      <c r="E14" s="241" t="s">
        <v>55</v>
      </c>
      <c r="F14" s="321">
        <v>294</v>
      </c>
      <c r="G14" s="323"/>
      <c r="H14" s="323"/>
      <c r="I14" s="285"/>
      <c r="J14" s="268"/>
    </row>
    <row r="15" spans="1:10">
      <c r="A15" s="3">
        <v>0.73958333333333204</v>
      </c>
      <c r="B15" s="260"/>
      <c r="C15" s="2" t="s">
        <v>234</v>
      </c>
      <c r="D15" s="241" t="s">
        <v>235</v>
      </c>
      <c r="E15" s="241" t="s">
        <v>55</v>
      </c>
      <c r="F15" s="321">
        <v>281</v>
      </c>
      <c r="G15" s="325"/>
      <c r="H15" s="325"/>
      <c r="I15" s="309"/>
      <c r="J15" s="273"/>
    </row>
  </sheetData>
  <pageMargins left="0.7" right="0.7" top="0.75" bottom="0.75" header="0.3" footer="0.3"/>
  <pageSetup paperSize="9" scale="96" fitToHeight="0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8865-58D4-4EAD-8FCB-6CE75AECA4F0}">
  <sheetPr codeName="Sheet40">
    <tabColor theme="5" tint="-0.249977111117893"/>
    <pageSetUpPr fitToPage="1"/>
  </sheetPr>
  <dimension ref="A1:U67"/>
  <sheetViews>
    <sheetView topLeftCell="C5" workbookViewId="0">
      <selection activeCell="G29" sqref="G29"/>
    </sheetView>
  </sheetViews>
  <sheetFormatPr defaultColWidth="11" defaultRowHeight="15"/>
  <cols>
    <col min="1" max="1" width="11" style="8"/>
    <col min="2" max="2" width="12.375" style="8" customWidth="1"/>
    <col min="3" max="3" width="24" style="8" bestFit="1" customWidth="1"/>
    <col min="4" max="4" width="24.5" style="8" bestFit="1" customWidth="1"/>
    <col min="5" max="6" width="16.875" style="8" bestFit="1" customWidth="1"/>
    <col min="7" max="7" width="13.5" style="8" customWidth="1"/>
    <col min="8" max="8" width="14.875" style="8" customWidth="1"/>
    <col min="9" max="9" width="16.625" style="8" customWidth="1"/>
    <col min="10" max="11" width="11" style="8"/>
    <col min="12" max="12" width="19.375" style="8" customWidth="1"/>
    <col min="13" max="13" width="11" style="8"/>
    <col min="14" max="14" width="3.625" style="8" customWidth="1"/>
    <col min="15" max="15" width="8" style="8" bestFit="1" customWidth="1"/>
    <col min="16" max="19" width="8.375" style="8" customWidth="1"/>
    <col min="20" max="21" width="6.375" style="8" customWidth="1"/>
    <col min="22" max="16384" width="11" style="8"/>
  </cols>
  <sheetData>
    <row r="1" spans="1:19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1:19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7" t="s">
        <v>666</v>
      </c>
      <c r="M3" s="234"/>
      <c r="N3" s="234"/>
      <c r="O3" s="234"/>
      <c r="P3" s="234"/>
      <c r="Q3" s="234"/>
      <c r="R3" s="234"/>
      <c r="S3" s="234"/>
    </row>
    <row r="4" spans="1:19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10" t="s">
        <v>667</v>
      </c>
      <c r="P4" s="12" t="s">
        <v>668</v>
      </c>
      <c r="Q4" s="11"/>
      <c r="R4" s="11"/>
      <c r="S4" s="11"/>
    </row>
    <row r="5" spans="1:19">
      <c r="A5" s="234" t="s">
        <v>158</v>
      </c>
      <c r="B5" s="236">
        <v>44779</v>
      </c>
      <c r="C5" s="234"/>
      <c r="D5" s="9" t="s">
        <v>159</v>
      </c>
      <c r="E5" s="237"/>
      <c r="F5" s="234"/>
      <c r="G5" s="234"/>
      <c r="H5" s="234"/>
      <c r="I5" s="234"/>
      <c r="J5" s="234"/>
      <c r="K5" s="234"/>
      <c r="L5" s="234"/>
      <c r="M5" s="234"/>
      <c r="N5" s="234"/>
      <c r="O5" s="337">
        <f>B11</f>
        <v>1</v>
      </c>
      <c r="P5" s="337">
        <f>B18</f>
        <v>2</v>
      </c>
      <c r="Q5" s="337">
        <f>B28</f>
        <v>3</v>
      </c>
      <c r="R5" s="337">
        <f>B35</f>
        <v>4</v>
      </c>
      <c r="S5" s="337">
        <f>B41</f>
        <v>5</v>
      </c>
    </row>
    <row r="6" spans="1:19">
      <c r="A6" s="234" t="s">
        <v>3</v>
      </c>
      <c r="B6" s="24" t="s">
        <v>669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337" t="str">
        <f>E11</f>
        <v>Dardanup</v>
      </c>
      <c r="P6" s="337" t="str">
        <f>E18</f>
        <v>Log Fence</v>
      </c>
      <c r="Q6" s="337" t="str">
        <f>E28</f>
        <v>Murray</v>
      </c>
      <c r="R6" s="337" t="str">
        <f>E35</f>
        <v>Baldivis</v>
      </c>
      <c r="S6" s="337" t="str">
        <f>E41</f>
        <v>Busselton</v>
      </c>
    </row>
    <row r="7" spans="1:19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234"/>
      <c r="K7" s="234"/>
      <c r="L7" s="9" t="s">
        <v>670</v>
      </c>
      <c r="M7" s="234"/>
      <c r="N7" s="234"/>
      <c r="O7" s="249"/>
      <c r="P7" s="249"/>
      <c r="Q7" s="249"/>
      <c r="R7" s="249"/>
      <c r="S7" s="249"/>
    </row>
    <row r="8" spans="1:19">
      <c r="A8" s="24"/>
      <c r="B8" s="234"/>
      <c r="C8" s="234"/>
      <c r="D8" s="234"/>
      <c r="E8" s="234"/>
      <c r="F8" s="19" t="s">
        <v>163</v>
      </c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</row>
    <row r="9" spans="1:19" ht="57.6" customHeight="1">
      <c r="A9" s="234"/>
      <c r="B9" s="234"/>
      <c r="C9" s="234"/>
      <c r="D9" s="234"/>
      <c r="E9" s="234"/>
      <c r="F9" s="19" t="s">
        <v>671</v>
      </c>
      <c r="G9" s="234"/>
      <c r="H9" s="372" t="s">
        <v>672</v>
      </c>
      <c r="I9" s="373"/>
      <c r="J9" s="234"/>
      <c r="K9" s="234"/>
      <c r="L9" s="234">
        <v>1</v>
      </c>
      <c r="M9" s="234">
        <v>3</v>
      </c>
      <c r="N9" s="234"/>
      <c r="O9" s="240">
        <v>7</v>
      </c>
      <c r="P9" s="240">
        <v>7</v>
      </c>
      <c r="Q9" s="240">
        <v>7</v>
      </c>
      <c r="R9" s="240">
        <v>7</v>
      </c>
      <c r="S9" s="240">
        <v>8</v>
      </c>
    </row>
    <row r="10" spans="1:19">
      <c r="A10" s="18" t="s">
        <v>1</v>
      </c>
      <c r="B10" s="19" t="s">
        <v>624</v>
      </c>
      <c r="C10" s="19" t="s">
        <v>4</v>
      </c>
      <c r="D10" s="19" t="s">
        <v>5</v>
      </c>
      <c r="E10" s="19" t="s">
        <v>590</v>
      </c>
      <c r="F10" s="19" t="s">
        <v>626</v>
      </c>
      <c r="G10" s="19" t="s">
        <v>673</v>
      </c>
      <c r="H10" s="19" t="s">
        <v>674</v>
      </c>
      <c r="I10" s="19" t="s">
        <v>675</v>
      </c>
      <c r="J10" s="234"/>
      <c r="K10" s="234"/>
      <c r="L10" s="234">
        <v>2</v>
      </c>
      <c r="M10" s="234">
        <v>2</v>
      </c>
      <c r="N10" s="234"/>
      <c r="O10" s="240">
        <v>8</v>
      </c>
      <c r="P10" s="240">
        <v>7.5</v>
      </c>
      <c r="Q10" s="240">
        <v>7.5</v>
      </c>
      <c r="R10" s="240">
        <v>8</v>
      </c>
      <c r="S10" s="240">
        <v>8</v>
      </c>
    </row>
    <row r="11" spans="1:19">
      <c r="A11" s="17">
        <v>0.77083333333333193</v>
      </c>
      <c r="B11" s="260">
        <v>1</v>
      </c>
      <c r="C11" s="16" t="s">
        <v>310</v>
      </c>
      <c r="D11" s="241" t="s">
        <v>311</v>
      </c>
      <c r="E11" s="241" t="s">
        <v>125</v>
      </c>
      <c r="F11" s="252">
        <f>O18</f>
        <v>0.74130434782608701</v>
      </c>
      <c r="G11" s="253">
        <f>RANK(F11,$F$11:$F$50,0)</f>
        <v>3</v>
      </c>
      <c r="H11" s="252">
        <f>O35</f>
        <v>0.86428571428571432</v>
      </c>
      <c r="I11" s="253">
        <f>RANK(H11,$H$11:$H$51,0)</f>
        <v>3</v>
      </c>
      <c r="J11" s="234"/>
      <c r="K11" s="234"/>
      <c r="L11" s="234">
        <v>3</v>
      </c>
      <c r="M11" s="234">
        <v>3</v>
      </c>
      <c r="N11" s="234"/>
      <c r="O11" s="240">
        <v>7.5</v>
      </c>
      <c r="P11" s="240">
        <v>7.5</v>
      </c>
      <c r="Q11" s="240">
        <v>7</v>
      </c>
      <c r="R11" s="240">
        <v>7</v>
      </c>
      <c r="S11" s="240">
        <v>8</v>
      </c>
    </row>
    <row r="12" spans="1:19">
      <c r="A12" s="17">
        <v>0.77083333333333193</v>
      </c>
      <c r="B12" s="260">
        <v>1</v>
      </c>
      <c r="C12" s="16" t="s">
        <v>449</v>
      </c>
      <c r="D12" s="241" t="s">
        <v>450</v>
      </c>
      <c r="E12" s="241" t="s">
        <v>125</v>
      </c>
      <c r="F12" s="271"/>
      <c r="G12" s="268"/>
      <c r="H12" s="285"/>
      <c r="I12" s="285"/>
      <c r="J12" s="234"/>
      <c r="K12" s="234"/>
      <c r="L12" s="234">
        <v>4</v>
      </c>
      <c r="M12" s="234">
        <v>4</v>
      </c>
      <c r="N12" s="234"/>
      <c r="O12" s="240">
        <v>7.5</v>
      </c>
      <c r="P12" s="240">
        <v>7</v>
      </c>
      <c r="Q12" s="240">
        <v>7</v>
      </c>
      <c r="R12" s="240">
        <v>7</v>
      </c>
      <c r="S12" s="240">
        <v>7.5</v>
      </c>
    </row>
    <row r="13" spans="1:19">
      <c r="A13" s="17">
        <v>0.77083333333333193</v>
      </c>
      <c r="B13" s="260">
        <v>1</v>
      </c>
      <c r="C13" s="16" t="s">
        <v>123</v>
      </c>
      <c r="D13" s="241" t="s">
        <v>124</v>
      </c>
      <c r="E13" s="241" t="s">
        <v>125</v>
      </c>
      <c r="F13" s="271"/>
      <c r="G13" s="268"/>
      <c r="H13" s="285"/>
      <c r="I13" s="285"/>
      <c r="J13" s="234"/>
      <c r="K13" s="234"/>
      <c r="L13" s="234">
        <v>5</v>
      </c>
      <c r="M13" s="234">
        <v>2</v>
      </c>
      <c r="N13" s="234"/>
      <c r="O13" s="240">
        <v>6</v>
      </c>
      <c r="P13" s="240">
        <v>7.5</v>
      </c>
      <c r="Q13" s="240">
        <v>7</v>
      </c>
      <c r="R13" s="240">
        <v>6.5</v>
      </c>
      <c r="S13" s="240">
        <v>8</v>
      </c>
    </row>
    <row r="14" spans="1:19">
      <c r="A14" s="17">
        <v>0.77083333333333193</v>
      </c>
      <c r="B14" s="260">
        <v>1</v>
      </c>
      <c r="C14" s="16" t="s">
        <v>532</v>
      </c>
      <c r="D14" s="241" t="s">
        <v>533</v>
      </c>
      <c r="E14" s="241" t="s">
        <v>125</v>
      </c>
      <c r="F14" s="271"/>
      <c r="G14" s="268"/>
      <c r="H14" s="285"/>
      <c r="I14" s="285"/>
      <c r="J14" s="234"/>
      <c r="K14" s="234"/>
      <c r="L14" s="234">
        <v>6</v>
      </c>
      <c r="M14" s="234">
        <v>3</v>
      </c>
      <c r="N14" s="234"/>
      <c r="O14" s="240">
        <v>7</v>
      </c>
      <c r="P14" s="240">
        <v>8.5</v>
      </c>
      <c r="Q14" s="240">
        <v>7</v>
      </c>
      <c r="R14" s="240">
        <v>7.5</v>
      </c>
      <c r="S14" s="240">
        <v>8</v>
      </c>
    </row>
    <row r="15" spans="1:19">
      <c r="A15" s="17">
        <v>0.77083333333333193</v>
      </c>
      <c r="B15" s="260">
        <v>1</v>
      </c>
      <c r="C15" s="16" t="s">
        <v>211</v>
      </c>
      <c r="D15" s="241" t="s">
        <v>212</v>
      </c>
      <c r="E15" s="241" t="s">
        <v>125</v>
      </c>
      <c r="F15" s="271"/>
      <c r="G15" s="268"/>
      <c r="H15" s="271"/>
      <c r="I15" s="271"/>
      <c r="J15" s="234"/>
      <c r="K15" s="234"/>
      <c r="L15" s="234">
        <v>7</v>
      </c>
      <c r="M15" s="234">
        <v>3</v>
      </c>
      <c r="N15" s="234"/>
      <c r="O15" s="240">
        <v>7.5</v>
      </c>
      <c r="P15" s="240">
        <v>7</v>
      </c>
      <c r="Q15" s="240">
        <v>7</v>
      </c>
      <c r="R15" s="240">
        <v>7.5</v>
      </c>
      <c r="S15" s="240">
        <v>7.5</v>
      </c>
    </row>
    <row r="16" spans="1:19">
      <c r="A16" s="17">
        <v>0.77083333333333193</v>
      </c>
      <c r="B16" s="260">
        <v>1</v>
      </c>
      <c r="C16" s="16" t="s">
        <v>536</v>
      </c>
      <c r="D16" s="241" t="s">
        <v>537</v>
      </c>
      <c r="E16" s="241" t="s">
        <v>125</v>
      </c>
      <c r="F16" s="271"/>
      <c r="G16" s="268"/>
      <c r="H16" s="285"/>
      <c r="I16" s="285"/>
      <c r="J16" s="234"/>
      <c r="K16" s="234"/>
      <c r="L16" s="234">
        <v>8</v>
      </c>
      <c r="M16" s="234">
        <v>3</v>
      </c>
      <c r="N16" s="234"/>
      <c r="O16" s="246">
        <v>8.5</v>
      </c>
      <c r="P16" s="246">
        <v>8.5</v>
      </c>
      <c r="Q16" s="246">
        <v>8</v>
      </c>
      <c r="R16" s="246">
        <v>7.5</v>
      </c>
      <c r="S16" s="246">
        <v>9</v>
      </c>
    </row>
    <row r="17" spans="1:19">
      <c r="A17" s="17">
        <v>0.77083333333333193</v>
      </c>
      <c r="B17" s="260">
        <v>1</v>
      </c>
      <c r="C17" s="16" t="s">
        <v>209</v>
      </c>
      <c r="D17" s="241" t="s">
        <v>210</v>
      </c>
      <c r="E17" s="241" t="s">
        <v>125</v>
      </c>
      <c r="F17" s="306"/>
      <c r="G17" s="273"/>
      <c r="H17" s="309"/>
      <c r="I17" s="309"/>
      <c r="J17" s="234"/>
      <c r="K17" s="234"/>
      <c r="L17" s="234" t="s">
        <v>676</v>
      </c>
      <c r="M17" s="234">
        <v>230</v>
      </c>
      <c r="N17" s="234"/>
      <c r="O17" s="250">
        <f>SUMPRODUCT(O9:O16,$M$9:$M$16)</f>
        <v>170.5</v>
      </c>
      <c r="P17" s="250">
        <f t="shared" ref="P17:S17" si="0">SUMPRODUCT(P9:P16,$M$9:$M$16)</f>
        <v>173.5</v>
      </c>
      <c r="Q17" s="250">
        <f t="shared" si="0"/>
        <v>165</v>
      </c>
      <c r="R17" s="250">
        <f t="shared" si="0"/>
        <v>166.5</v>
      </c>
      <c r="S17" s="250">
        <f t="shared" si="0"/>
        <v>183.5</v>
      </c>
    </row>
    <row r="18" spans="1:19">
      <c r="A18" s="17">
        <v>0.77986111111110967</v>
      </c>
      <c r="B18" s="260">
        <v>2</v>
      </c>
      <c r="C18" s="16" t="s">
        <v>403</v>
      </c>
      <c r="D18" s="241" t="s">
        <v>404</v>
      </c>
      <c r="E18" s="241" t="s">
        <v>32</v>
      </c>
      <c r="F18" s="252">
        <f>P18</f>
        <v>0.7543478260869565</v>
      </c>
      <c r="G18" s="253">
        <f>RANK(F18,$F$11:$F$50,0)</f>
        <v>2</v>
      </c>
      <c r="H18" s="310">
        <f>P35</f>
        <v>0.8214285714285714</v>
      </c>
      <c r="I18" s="253">
        <f>RANK(H18,$H$11:$H$51,0)</f>
        <v>5</v>
      </c>
      <c r="J18" s="234"/>
      <c r="K18" s="234"/>
      <c r="L18" s="234" t="s">
        <v>677</v>
      </c>
      <c r="M18" s="234"/>
      <c r="N18" s="234"/>
      <c r="O18" s="249">
        <f>O17/$M$17</f>
        <v>0.74130434782608701</v>
      </c>
      <c r="P18" s="249">
        <f>P17/$M$17</f>
        <v>0.7543478260869565</v>
      </c>
      <c r="Q18" s="249">
        <f>Q17/$M$17</f>
        <v>0.71739130434782605</v>
      </c>
      <c r="R18" s="249">
        <f>R17/$M$17</f>
        <v>0.72391304347826091</v>
      </c>
      <c r="S18" s="249">
        <f>S17/$M$17</f>
        <v>0.79782608695652169</v>
      </c>
    </row>
    <row r="19" spans="1:19">
      <c r="A19" s="17">
        <v>0.77986111111110967</v>
      </c>
      <c r="B19" s="260">
        <v>2</v>
      </c>
      <c r="C19" s="16" t="s">
        <v>30</v>
      </c>
      <c r="D19" s="241" t="s">
        <v>31</v>
      </c>
      <c r="E19" s="241" t="s">
        <v>32</v>
      </c>
      <c r="F19" s="271"/>
      <c r="G19" s="268"/>
      <c r="H19" s="271"/>
      <c r="I19" s="271"/>
      <c r="J19" s="234"/>
      <c r="K19" s="234"/>
      <c r="L19" s="234"/>
      <c r="M19" s="234"/>
      <c r="N19" s="234"/>
      <c r="O19" s="249"/>
      <c r="P19" s="249"/>
      <c r="Q19" s="249"/>
      <c r="R19" s="249"/>
      <c r="S19" s="249"/>
    </row>
    <row r="20" spans="1:19">
      <c r="A20" s="17">
        <v>0.77986111111110967</v>
      </c>
      <c r="B20" s="260">
        <v>2</v>
      </c>
      <c r="C20" s="16" t="s">
        <v>401</v>
      </c>
      <c r="D20" s="241" t="s">
        <v>402</v>
      </c>
      <c r="E20" s="241" t="s">
        <v>32</v>
      </c>
      <c r="F20" s="271"/>
      <c r="G20" s="268"/>
      <c r="H20" s="285"/>
      <c r="I20" s="285"/>
      <c r="J20" s="234"/>
      <c r="K20" s="234"/>
      <c r="L20" s="9" t="s">
        <v>678</v>
      </c>
      <c r="M20" s="234"/>
      <c r="N20" s="234"/>
      <c r="O20" s="234"/>
      <c r="P20" s="234"/>
      <c r="Q20" s="234"/>
      <c r="R20" s="234"/>
      <c r="S20" s="234"/>
    </row>
    <row r="21" spans="1:19">
      <c r="A21" s="17">
        <v>0.77986111111110967</v>
      </c>
      <c r="B21" s="260">
        <v>2</v>
      </c>
      <c r="C21" s="16" t="s">
        <v>77</v>
      </c>
      <c r="D21" s="241" t="s">
        <v>78</v>
      </c>
      <c r="E21" s="241" t="s">
        <v>32</v>
      </c>
      <c r="F21" s="271"/>
      <c r="G21" s="268"/>
      <c r="H21" s="285"/>
      <c r="I21" s="285"/>
      <c r="J21" s="234"/>
      <c r="K21" s="234"/>
      <c r="L21" s="234" t="s">
        <v>597</v>
      </c>
      <c r="M21" s="234">
        <v>10</v>
      </c>
      <c r="N21" s="234"/>
      <c r="O21" s="327">
        <v>9</v>
      </c>
      <c r="P21" s="327">
        <v>9</v>
      </c>
      <c r="Q21" s="327">
        <v>10</v>
      </c>
      <c r="R21" s="327">
        <v>8.5</v>
      </c>
      <c r="S21" s="327">
        <v>10</v>
      </c>
    </row>
    <row r="22" spans="1:19">
      <c r="A22" s="17">
        <v>0.77986111111110967</v>
      </c>
      <c r="B22" s="260">
        <v>2</v>
      </c>
      <c r="C22" s="16" t="s">
        <v>539</v>
      </c>
      <c r="D22" s="241" t="s">
        <v>540</v>
      </c>
      <c r="E22" s="241" t="s">
        <v>32</v>
      </c>
      <c r="F22" s="271"/>
      <c r="G22" s="268"/>
      <c r="H22" s="285"/>
      <c r="I22" s="285"/>
      <c r="J22" s="234"/>
      <c r="K22" s="234"/>
      <c r="L22" s="234" t="s">
        <v>598</v>
      </c>
      <c r="M22" s="234">
        <v>10</v>
      </c>
      <c r="N22" s="234"/>
      <c r="O22" s="327">
        <v>9</v>
      </c>
      <c r="P22" s="327">
        <v>8</v>
      </c>
      <c r="Q22" s="327">
        <v>10</v>
      </c>
      <c r="R22" s="327">
        <v>8.5</v>
      </c>
      <c r="S22" s="327">
        <v>8.5</v>
      </c>
    </row>
    <row r="23" spans="1:19">
      <c r="A23" s="17">
        <v>0.77986111111110967</v>
      </c>
      <c r="B23" s="260">
        <v>2</v>
      </c>
      <c r="C23" s="16" t="s">
        <v>541</v>
      </c>
      <c r="D23" s="241" t="s">
        <v>542</v>
      </c>
      <c r="E23" s="241" t="s">
        <v>543</v>
      </c>
      <c r="F23" s="271"/>
      <c r="G23" s="268"/>
      <c r="H23" s="271"/>
      <c r="I23" s="271"/>
      <c r="J23" s="234"/>
      <c r="K23" s="234"/>
      <c r="L23" s="234" t="s">
        <v>599</v>
      </c>
      <c r="M23" s="234">
        <v>10</v>
      </c>
      <c r="N23" s="234"/>
      <c r="O23" s="327">
        <v>9</v>
      </c>
      <c r="P23" s="327">
        <v>8</v>
      </c>
      <c r="Q23" s="327">
        <v>10</v>
      </c>
      <c r="R23" s="327">
        <v>10</v>
      </c>
      <c r="S23" s="327">
        <v>9</v>
      </c>
    </row>
    <row r="24" spans="1:19">
      <c r="A24" s="17">
        <v>0.77986111111110967</v>
      </c>
      <c r="B24" s="260">
        <v>2</v>
      </c>
      <c r="C24" s="16" t="s">
        <v>544</v>
      </c>
      <c r="D24" s="241" t="s">
        <v>545</v>
      </c>
      <c r="E24" s="241" t="s">
        <v>543</v>
      </c>
      <c r="F24" s="271"/>
      <c r="G24" s="268"/>
      <c r="H24" s="285"/>
      <c r="I24" s="285"/>
      <c r="J24" s="234"/>
      <c r="K24" s="234"/>
      <c r="L24" s="234" t="s">
        <v>600</v>
      </c>
      <c r="M24" s="234">
        <v>10</v>
      </c>
      <c r="N24" s="234"/>
      <c r="O24" s="327">
        <v>7</v>
      </c>
      <c r="P24" s="327">
        <v>8</v>
      </c>
      <c r="Q24" s="327">
        <v>10</v>
      </c>
      <c r="R24" s="327">
        <v>9</v>
      </c>
      <c r="S24" s="327">
        <v>10</v>
      </c>
    </row>
    <row r="25" spans="1:19">
      <c r="A25" s="17">
        <v>0.77986111111111001</v>
      </c>
      <c r="B25" s="260">
        <v>2</v>
      </c>
      <c r="C25" s="16" t="s">
        <v>679</v>
      </c>
      <c r="D25" s="241" t="s">
        <v>680</v>
      </c>
      <c r="E25" s="241" t="s">
        <v>543</v>
      </c>
      <c r="F25" s="271"/>
      <c r="G25" s="268"/>
      <c r="H25" s="285"/>
      <c r="I25" s="285"/>
      <c r="J25" s="234"/>
      <c r="K25" s="234"/>
      <c r="L25" s="234" t="s">
        <v>601</v>
      </c>
      <c r="M25" s="234">
        <v>10</v>
      </c>
      <c r="N25" s="234"/>
      <c r="O25" s="327">
        <v>8.5</v>
      </c>
      <c r="P25" s="327">
        <v>8.5</v>
      </c>
      <c r="Q25" s="327">
        <v>10</v>
      </c>
      <c r="R25" s="327">
        <v>9</v>
      </c>
      <c r="S25" s="327">
        <v>10</v>
      </c>
    </row>
    <row r="26" spans="1:19">
      <c r="A26" s="17">
        <v>0.77986111111111001</v>
      </c>
      <c r="B26" s="260">
        <v>2</v>
      </c>
      <c r="C26" s="16" t="s">
        <v>681</v>
      </c>
      <c r="D26" s="241" t="s">
        <v>682</v>
      </c>
      <c r="E26" s="241" t="s">
        <v>543</v>
      </c>
      <c r="F26" s="271"/>
      <c r="G26" s="268"/>
      <c r="H26" s="285"/>
      <c r="I26" s="285"/>
      <c r="J26" s="234"/>
      <c r="K26" s="234"/>
      <c r="L26" s="234" t="s">
        <v>683</v>
      </c>
      <c r="M26" s="234">
        <v>50</v>
      </c>
      <c r="N26" s="234"/>
      <c r="O26" s="234">
        <f>SUM(O21:O25)</f>
        <v>42.5</v>
      </c>
      <c r="P26" s="234">
        <f>SUM(P21:P25)</f>
        <v>41.5</v>
      </c>
      <c r="Q26" s="234">
        <f>SUM(Q21:Q25)</f>
        <v>50</v>
      </c>
      <c r="R26" s="234">
        <f>SUM(R21:R25)</f>
        <v>45</v>
      </c>
      <c r="S26" s="234">
        <f>SUM(S21:S25)</f>
        <v>47.5</v>
      </c>
    </row>
    <row r="27" spans="1:19">
      <c r="A27" s="17">
        <v>0.77986111111110967</v>
      </c>
      <c r="B27" s="260">
        <v>2</v>
      </c>
      <c r="C27" s="16" t="s">
        <v>546</v>
      </c>
      <c r="D27" s="241" t="s">
        <v>547</v>
      </c>
      <c r="E27" s="241" t="s">
        <v>543</v>
      </c>
      <c r="F27" s="306"/>
      <c r="G27" s="273"/>
      <c r="H27" s="309"/>
      <c r="I27" s="309"/>
      <c r="J27" s="234"/>
      <c r="K27" s="234"/>
      <c r="L27" s="234"/>
      <c r="M27" s="234"/>
      <c r="N27" s="234"/>
      <c r="O27" s="249"/>
      <c r="P27" s="249"/>
      <c r="Q27" s="249"/>
      <c r="R27" s="249"/>
      <c r="S27" s="249"/>
    </row>
    <row r="28" spans="1:19">
      <c r="A28" s="17">
        <v>0.78888888888888742</v>
      </c>
      <c r="B28" s="260">
        <v>3</v>
      </c>
      <c r="C28" s="16" t="s">
        <v>126</v>
      </c>
      <c r="D28" s="241" t="s">
        <v>127</v>
      </c>
      <c r="E28" s="241" t="s">
        <v>64</v>
      </c>
      <c r="F28" s="252">
        <f>Q18</f>
        <v>0.71739130434782605</v>
      </c>
      <c r="G28" s="253">
        <v>5</v>
      </c>
      <c r="H28" s="310">
        <f>Q35</f>
        <v>0.95714285714285718</v>
      </c>
      <c r="I28" s="253">
        <f>RANK(H28,$H$11:$H$51,0)</f>
        <v>1</v>
      </c>
      <c r="J28" s="234"/>
      <c r="K28" s="234"/>
      <c r="L28" s="234"/>
      <c r="M28" s="234"/>
      <c r="N28" s="234"/>
      <c r="O28" s="234"/>
      <c r="P28" s="234"/>
      <c r="Q28" s="234"/>
      <c r="R28" s="234"/>
      <c r="S28" s="234"/>
    </row>
    <row r="29" spans="1:19">
      <c r="A29" s="17">
        <v>0.78888888888888742</v>
      </c>
      <c r="B29" s="260">
        <v>3</v>
      </c>
      <c r="C29" s="16" t="s">
        <v>548</v>
      </c>
      <c r="D29" s="241" t="s">
        <v>549</v>
      </c>
      <c r="E29" s="241" t="s">
        <v>64</v>
      </c>
      <c r="F29" s="271"/>
      <c r="G29" s="268"/>
      <c r="H29" s="271"/>
      <c r="I29" s="271"/>
      <c r="J29" s="234"/>
      <c r="K29" s="234"/>
      <c r="L29" s="9" t="s">
        <v>684</v>
      </c>
      <c r="M29" s="234"/>
      <c r="N29" s="234"/>
      <c r="O29" s="234"/>
      <c r="P29" s="234"/>
      <c r="Q29" s="234"/>
      <c r="R29" s="234"/>
      <c r="S29" s="234"/>
    </row>
    <row r="30" spans="1:19">
      <c r="A30" s="17">
        <v>0.78888888888888742</v>
      </c>
      <c r="B30" s="260">
        <v>3</v>
      </c>
      <c r="C30" s="16" t="s">
        <v>550</v>
      </c>
      <c r="D30" s="241" t="s">
        <v>551</v>
      </c>
      <c r="E30" s="241" t="s">
        <v>64</v>
      </c>
      <c r="F30" s="271"/>
      <c r="G30" s="268"/>
      <c r="H30" s="285"/>
      <c r="I30" s="285"/>
      <c r="J30" s="234"/>
      <c r="K30" s="234"/>
      <c r="L30" s="234" t="s">
        <v>597</v>
      </c>
      <c r="M30" s="234">
        <v>10</v>
      </c>
      <c r="N30" s="234"/>
      <c r="O30" s="327">
        <v>9</v>
      </c>
      <c r="P30" s="327">
        <v>8</v>
      </c>
      <c r="Q30" s="327">
        <v>8</v>
      </c>
      <c r="R30" s="327">
        <v>7</v>
      </c>
      <c r="S30" s="327">
        <v>8</v>
      </c>
    </row>
    <row r="31" spans="1:19">
      <c r="A31" s="17">
        <v>0.78888888888888742</v>
      </c>
      <c r="B31" s="260">
        <v>3</v>
      </c>
      <c r="C31" s="16" t="s">
        <v>463</v>
      </c>
      <c r="D31" s="241" t="s">
        <v>464</v>
      </c>
      <c r="E31" s="241" t="s">
        <v>64</v>
      </c>
      <c r="F31" s="271"/>
      <c r="G31" s="268"/>
      <c r="H31" s="285"/>
      <c r="I31" s="285"/>
      <c r="J31" s="234"/>
      <c r="K31" s="234"/>
      <c r="L31" s="234" t="s">
        <v>598</v>
      </c>
      <c r="M31" s="234">
        <v>10</v>
      </c>
      <c r="N31" s="234"/>
      <c r="O31" s="327">
        <v>9</v>
      </c>
      <c r="P31" s="327">
        <v>8</v>
      </c>
      <c r="Q31" s="327">
        <v>9</v>
      </c>
      <c r="R31" s="327">
        <v>7</v>
      </c>
      <c r="S31" s="327">
        <v>8.5</v>
      </c>
    </row>
    <row r="32" spans="1:19">
      <c r="A32" s="17">
        <v>0.78888888888888742</v>
      </c>
      <c r="B32" s="260">
        <v>3</v>
      </c>
      <c r="C32" s="16" t="s">
        <v>552</v>
      </c>
      <c r="D32" s="241" t="s">
        <v>553</v>
      </c>
      <c r="E32" s="241" t="s">
        <v>64</v>
      </c>
      <c r="F32" s="271"/>
      <c r="G32" s="268"/>
      <c r="H32" s="285"/>
      <c r="I32" s="285"/>
      <c r="J32" s="234"/>
      <c r="K32" s="234"/>
      <c r="L32" s="234" t="s">
        <v>683</v>
      </c>
      <c r="M32" s="234">
        <v>20</v>
      </c>
      <c r="N32" s="234"/>
      <c r="O32" s="234">
        <f>SUM(O30:O31)</f>
        <v>18</v>
      </c>
      <c r="P32" s="234">
        <f>SUM(P30:P31)</f>
        <v>16</v>
      </c>
      <c r="Q32" s="234">
        <f>SUM(Q30:Q31)</f>
        <v>17</v>
      </c>
      <c r="R32" s="234">
        <f>SUM(R30:R31)</f>
        <v>14</v>
      </c>
      <c r="S32" s="234">
        <f>SUM(S30:S31)</f>
        <v>16.5</v>
      </c>
    </row>
    <row r="33" spans="1:21">
      <c r="A33" s="17">
        <v>0.78888888888888742</v>
      </c>
      <c r="B33" s="260">
        <v>3</v>
      </c>
      <c r="C33" s="16" t="s">
        <v>337</v>
      </c>
      <c r="D33" s="241" t="s">
        <v>338</v>
      </c>
      <c r="E33" s="241" t="s">
        <v>64</v>
      </c>
      <c r="F33" s="271"/>
      <c r="G33" s="268"/>
      <c r="H33" s="271"/>
      <c r="I33" s="271"/>
      <c r="J33" s="234"/>
      <c r="K33" s="234"/>
      <c r="L33" s="234"/>
      <c r="M33" s="234"/>
      <c r="N33" s="234"/>
      <c r="O33" s="249"/>
      <c r="P33" s="249"/>
      <c r="Q33" s="249"/>
      <c r="R33" s="249"/>
      <c r="S33" s="249"/>
      <c r="T33" s="234"/>
      <c r="U33" s="234"/>
    </row>
    <row r="34" spans="1:21">
      <c r="A34" s="17">
        <v>0.78888888888888742</v>
      </c>
      <c r="B34" s="260">
        <v>3</v>
      </c>
      <c r="C34" s="16" t="s">
        <v>258</v>
      </c>
      <c r="D34" s="241" t="s">
        <v>259</v>
      </c>
      <c r="E34" s="241" t="s">
        <v>64</v>
      </c>
      <c r="F34" s="306"/>
      <c r="G34" s="273"/>
      <c r="H34" s="309"/>
      <c r="I34" s="309"/>
      <c r="J34" s="234"/>
      <c r="K34" s="234"/>
      <c r="L34" s="234" t="s">
        <v>685</v>
      </c>
      <c r="M34" s="234">
        <v>70</v>
      </c>
      <c r="N34" s="234"/>
      <c r="O34" s="330">
        <f>O26+O32</f>
        <v>60.5</v>
      </c>
      <c r="P34" s="330">
        <f t="shared" ref="P34:S34" si="1">P26+P32</f>
        <v>57.5</v>
      </c>
      <c r="Q34" s="330">
        <f t="shared" si="1"/>
        <v>67</v>
      </c>
      <c r="R34" s="330">
        <f t="shared" si="1"/>
        <v>59</v>
      </c>
      <c r="S34" s="330">
        <f t="shared" si="1"/>
        <v>64</v>
      </c>
      <c r="T34" s="234"/>
      <c r="U34" s="234"/>
    </row>
    <row r="35" spans="1:21">
      <c r="A35" s="17">
        <v>0.79791666666666516</v>
      </c>
      <c r="B35" s="260">
        <v>4</v>
      </c>
      <c r="C35" s="16" t="s">
        <v>236</v>
      </c>
      <c r="D35" s="241" t="s">
        <v>237</v>
      </c>
      <c r="E35" s="241" t="s">
        <v>238</v>
      </c>
      <c r="F35" s="252">
        <f>R18</f>
        <v>0.72391304347826091</v>
      </c>
      <c r="G35" s="253">
        <f>RANK(F35,$F$11:$F$50,0)</f>
        <v>4</v>
      </c>
      <c r="H35" s="310">
        <f>R35</f>
        <v>0.84285714285714286</v>
      </c>
      <c r="I35" s="253">
        <f>RANK(H35,$H$11:$H$51,0)</f>
        <v>4</v>
      </c>
      <c r="J35" s="234"/>
      <c r="K35" s="234"/>
      <c r="L35" s="234" t="s">
        <v>686</v>
      </c>
      <c r="M35" s="234"/>
      <c r="N35" s="234"/>
      <c r="O35" s="255">
        <f>O34/$M$34</f>
        <v>0.86428571428571432</v>
      </c>
      <c r="P35" s="255">
        <f t="shared" ref="P35:S35" si="2">P34/$M$34</f>
        <v>0.8214285714285714</v>
      </c>
      <c r="Q35" s="255">
        <f t="shared" si="2"/>
        <v>0.95714285714285718</v>
      </c>
      <c r="R35" s="255">
        <f t="shared" si="2"/>
        <v>0.84285714285714286</v>
      </c>
      <c r="S35" s="255">
        <f t="shared" si="2"/>
        <v>0.91428571428571426</v>
      </c>
      <c r="T35" s="234"/>
      <c r="U35" s="234"/>
    </row>
    <row r="36" spans="1:21">
      <c r="A36" s="17">
        <v>0.79791666666666516</v>
      </c>
      <c r="B36" s="260">
        <v>4</v>
      </c>
      <c r="C36" s="16" t="s">
        <v>515</v>
      </c>
      <c r="D36" s="241" t="s">
        <v>516</v>
      </c>
      <c r="E36" s="241" t="s">
        <v>238</v>
      </c>
      <c r="F36" s="271"/>
      <c r="G36" s="268"/>
      <c r="H36" s="271"/>
      <c r="I36" s="271"/>
      <c r="J36" s="234"/>
      <c r="K36" s="234"/>
      <c r="L36" s="234"/>
      <c r="M36" s="234"/>
      <c r="N36" s="234"/>
      <c r="O36" s="251"/>
      <c r="P36" s="234"/>
      <c r="Q36" s="234"/>
      <c r="R36" s="234"/>
      <c r="S36" s="234"/>
      <c r="T36" s="234"/>
      <c r="U36" s="234"/>
    </row>
    <row r="37" spans="1:21">
      <c r="A37" s="17">
        <v>0.79791666666666516</v>
      </c>
      <c r="B37" s="260">
        <v>4</v>
      </c>
      <c r="C37" s="16" t="s">
        <v>482</v>
      </c>
      <c r="D37" s="241" t="s">
        <v>483</v>
      </c>
      <c r="E37" s="241" t="s">
        <v>238</v>
      </c>
      <c r="F37" s="271"/>
      <c r="G37" s="268"/>
      <c r="H37" s="285"/>
      <c r="I37" s="285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</row>
    <row r="38" spans="1:21">
      <c r="A38" s="17">
        <v>0.79791666666666516</v>
      </c>
      <c r="B38" s="260">
        <v>4</v>
      </c>
      <c r="C38" s="16" t="s">
        <v>377</v>
      </c>
      <c r="D38" s="241" t="s">
        <v>378</v>
      </c>
      <c r="E38" s="241" t="s">
        <v>238</v>
      </c>
      <c r="F38" s="271"/>
      <c r="G38" s="268"/>
      <c r="H38" s="285"/>
      <c r="I38" s="285"/>
      <c r="J38" s="234"/>
      <c r="K38" s="234"/>
      <c r="L38" s="234"/>
      <c r="M38" s="234"/>
      <c r="N38" s="234"/>
      <c r="O38" s="251"/>
      <c r="P38" s="234"/>
      <c r="Q38" s="234"/>
      <c r="R38" s="234"/>
      <c r="S38" s="234"/>
      <c r="T38" s="330"/>
      <c r="U38" s="330"/>
    </row>
    <row r="39" spans="1:21">
      <c r="A39" s="17">
        <v>0.79791666666666516</v>
      </c>
      <c r="B39" s="260">
        <v>4</v>
      </c>
      <c r="C39" s="16" t="s">
        <v>375</v>
      </c>
      <c r="D39" s="241" t="s">
        <v>376</v>
      </c>
      <c r="E39" s="241" t="s">
        <v>238</v>
      </c>
      <c r="F39" s="271"/>
      <c r="G39" s="268"/>
      <c r="H39" s="285"/>
      <c r="I39" s="285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51"/>
      <c r="U39" s="251"/>
    </row>
    <row r="40" spans="1:21">
      <c r="A40" s="17">
        <v>0.79791666666666516</v>
      </c>
      <c r="B40" s="260">
        <v>4</v>
      </c>
      <c r="C40" s="16" t="s">
        <v>513</v>
      </c>
      <c r="D40" s="241" t="s">
        <v>514</v>
      </c>
      <c r="E40" s="241" t="s">
        <v>238</v>
      </c>
      <c r="F40" s="306"/>
      <c r="G40" s="273"/>
      <c r="H40" s="306"/>
      <c r="I40" s="306"/>
      <c r="J40" s="234"/>
      <c r="K40" s="234"/>
      <c r="L40" s="234"/>
      <c r="M40" s="234"/>
      <c r="N40" s="234"/>
      <c r="O40" s="251"/>
      <c r="P40" s="234"/>
      <c r="Q40" s="234"/>
      <c r="R40" s="234"/>
      <c r="S40" s="234"/>
      <c r="T40" s="234"/>
      <c r="U40" s="234"/>
    </row>
    <row r="41" spans="1:21">
      <c r="A41" s="17">
        <v>0.80694444444444291</v>
      </c>
      <c r="B41" s="260">
        <v>5</v>
      </c>
      <c r="C41" s="16" t="s">
        <v>223</v>
      </c>
      <c r="D41" s="241" t="s">
        <v>224</v>
      </c>
      <c r="E41" s="241" t="s">
        <v>26</v>
      </c>
      <c r="F41" s="252">
        <f>S18</f>
        <v>0.79782608695652169</v>
      </c>
      <c r="G41" s="253">
        <f>RANK(F41,$F$11:$F$50,0)</f>
        <v>1</v>
      </c>
      <c r="H41" s="310">
        <f>S35</f>
        <v>0.91428571428571426</v>
      </c>
      <c r="I41" s="253">
        <f>RANK(H41,$H$11:$H$51,0)</f>
        <v>2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</row>
    <row r="42" spans="1:21">
      <c r="A42" s="17">
        <v>0.80694444444444291</v>
      </c>
      <c r="B42" s="260">
        <v>5</v>
      </c>
      <c r="C42" s="16" t="s">
        <v>203</v>
      </c>
      <c r="D42" s="241" t="s">
        <v>204</v>
      </c>
      <c r="E42" s="241" t="s">
        <v>26</v>
      </c>
      <c r="F42" s="271"/>
      <c r="G42" s="268"/>
      <c r="H42" s="271"/>
      <c r="I42" s="271"/>
      <c r="J42" s="234"/>
      <c r="K42" s="234"/>
      <c r="L42" s="234"/>
      <c r="M42" s="234"/>
      <c r="N42" s="234"/>
      <c r="O42" s="251"/>
      <c r="P42" s="234"/>
      <c r="Q42" s="234"/>
      <c r="R42" s="234"/>
      <c r="S42" s="234"/>
      <c r="T42" s="234"/>
      <c r="U42" s="234"/>
    </row>
    <row r="43" spans="1:21">
      <c r="A43" s="17">
        <v>0.80694444444444291</v>
      </c>
      <c r="B43" s="260">
        <v>5</v>
      </c>
      <c r="C43" s="16" t="s">
        <v>331</v>
      </c>
      <c r="D43" s="241" t="s">
        <v>528</v>
      </c>
      <c r="E43" s="241" t="s">
        <v>26</v>
      </c>
      <c r="F43" s="271"/>
      <c r="G43" s="268"/>
      <c r="H43" s="271"/>
      <c r="I43" s="271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</row>
    <row r="44" spans="1:21">
      <c r="A44" s="17">
        <v>0.80694444444444291</v>
      </c>
      <c r="B44" s="260">
        <v>5</v>
      </c>
      <c r="C44" s="16" t="s">
        <v>24</v>
      </c>
      <c r="D44" s="241" t="s">
        <v>25</v>
      </c>
      <c r="E44" s="241" t="s">
        <v>26</v>
      </c>
      <c r="F44" s="271"/>
      <c r="G44" s="268"/>
      <c r="H44" s="271"/>
      <c r="I44" s="271"/>
      <c r="J44" s="234"/>
      <c r="K44" s="234"/>
      <c r="L44" s="234"/>
      <c r="M44" s="234"/>
      <c r="N44" s="234"/>
      <c r="O44" s="251"/>
      <c r="P44" s="234"/>
      <c r="Q44" s="234"/>
      <c r="R44" s="234"/>
      <c r="S44" s="234"/>
      <c r="T44" s="234"/>
      <c r="U44" s="234"/>
    </row>
    <row r="45" spans="1:21">
      <c r="A45" s="17">
        <v>0.80694444444444291</v>
      </c>
      <c r="B45" s="260">
        <v>5</v>
      </c>
      <c r="C45" s="16" t="s">
        <v>526</v>
      </c>
      <c r="D45" s="241" t="s">
        <v>527</v>
      </c>
      <c r="E45" s="241" t="s">
        <v>90</v>
      </c>
      <c r="F45" s="271"/>
      <c r="G45" s="268"/>
      <c r="H45" s="271"/>
      <c r="I45" s="271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</row>
    <row r="46" spans="1:21">
      <c r="A46" s="17">
        <v>0.80694444444444291</v>
      </c>
      <c r="B46" s="260">
        <v>5</v>
      </c>
      <c r="C46" s="16" t="s">
        <v>381</v>
      </c>
      <c r="D46" s="241" t="s">
        <v>382</v>
      </c>
      <c r="E46" s="241" t="s">
        <v>90</v>
      </c>
      <c r="F46" s="271"/>
      <c r="G46" s="268"/>
      <c r="H46" s="271"/>
      <c r="I46" s="271"/>
      <c r="J46" s="234"/>
      <c r="K46" s="234"/>
      <c r="L46" s="234"/>
      <c r="M46" s="234"/>
      <c r="N46" s="234"/>
      <c r="O46" s="251"/>
      <c r="P46" s="234"/>
      <c r="Q46" s="234"/>
      <c r="R46" s="234"/>
      <c r="S46" s="234"/>
      <c r="T46" s="234"/>
      <c r="U46" s="234"/>
    </row>
    <row r="47" spans="1:21">
      <c r="A47" s="17">
        <v>0.80694444444444291</v>
      </c>
      <c r="B47" s="260">
        <v>5</v>
      </c>
      <c r="C47" s="16" t="s">
        <v>88</v>
      </c>
      <c r="D47" s="241" t="s">
        <v>89</v>
      </c>
      <c r="E47" s="241" t="s">
        <v>90</v>
      </c>
      <c r="F47" s="271"/>
      <c r="G47" s="268"/>
      <c r="H47" s="285"/>
      <c r="I47" s="285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</row>
    <row r="48" spans="1:21">
      <c r="A48" s="17">
        <v>0.80694444444444291</v>
      </c>
      <c r="B48" s="260">
        <v>5</v>
      </c>
      <c r="C48" s="16" t="s">
        <v>555</v>
      </c>
      <c r="D48" s="241" t="s">
        <v>556</v>
      </c>
      <c r="E48" s="241" t="s">
        <v>90</v>
      </c>
      <c r="F48" s="271"/>
      <c r="G48" s="268"/>
      <c r="H48" s="285"/>
      <c r="I48" s="285"/>
      <c r="J48" s="234"/>
      <c r="K48" s="234"/>
      <c r="L48" s="234"/>
      <c r="M48" s="234"/>
      <c r="N48" s="234"/>
      <c r="O48" s="251"/>
      <c r="P48" s="234"/>
      <c r="Q48" s="234"/>
      <c r="R48" s="234"/>
      <c r="S48" s="234"/>
      <c r="T48" s="234"/>
      <c r="U48" s="234"/>
    </row>
    <row r="49" spans="1:15">
      <c r="A49" s="17">
        <v>0.80694444444444291</v>
      </c>
      <c r="B49" s="260">
        <v>5</v>
      </c>
      <c r="C49" s="16" t="s">
        <v>326</v>
      </c>
      <c r="D49" s="241" t="s">
        <v>327</v>
      </c>
      <c r="E49" s="241" t="s">
        <v>90</v>
      </c>
      <c r="F49" s="271"/>
      <c r="G49" s="268"/>
      <c r="H49" s="285"/>
      <c r="I49" s="285"/>
      <c r="J49" s="234"/>
      <c r="K49" s="234"/>
      <c r="L49" s="234"/>
      <c r="M49" s="234"/>
      <c r="N49" s="234"/>
      <c r="O49" s="234"/>
    </row>
    <row r="50" spans="1:15">
      <c r="A50" s="17">
        <v>0.80694444444444291</v>
      </c>
      <c r="B50" s="260">
        <v>5</v>
      </c>
      <c r="C50" s="16" t="s">
        <v>440</v>
      </c>
      <c r="D50" s="241" t="s">
        <v>441</v>
      </c>
      <c r="E50" s="241" t="s">
        <v>90</v>
      </c>
      <c r="F50" s="306"/>
      <c r="G50" s="273"/>
      <c r="H50" s="306"/>
      <c r="I50" s="306"/>
      <c r="J50" s="234"/>
      <c r="K50" s="234"/>
      <c r="L50" s="234"/>
      <c r="M50" s="234"/>
      <c r="N50" s="234"/>
      <c r="O50" s="251"/>
    </row>
    <row r="51" spans="1:15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</row>
    <row r="52" spans="1:15">
      <c r="A52" s="234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51"/>
    </row>
    <row r="53" spans="1:15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</row>
    <row r="54" spans="1:15">
      <c r="A54" s="234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51"/>
    </row>
    <row r="55" spans="1:15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</row>
    <row r="56" spans="1:15">
      <c r="A56" s="234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51"/>
    </row>
    <row r="57" spans="1:15">
      <c r="A57" s="234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</row>
    <row r="58" spans="1:15">
      <c r="A58" s="234"/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51"/>
    </row>
    <row r="59" spans="1:15">
      <c r="A59" s="234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</row>
    <row r="60" spans="1:15">
      <c r="A60" s="234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51"/>
    </row>
    <row r="61" spans="1:15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</row>
    <row r="62" spans="1:15">
      <c r="A62" s="234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51"/>
    </row>
    <row r="63" spans="1:15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</row>
    <row r="64" spans="1:15">
      <c r="A64" s="234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51"/>
    </row>
    <row r="65" spans="15:15">
      <c r="O65" s="234"/>
    </row>
    <row r="66" spans="15:15">
      <c r="O66" s="251"/>
    </row>
    <row r="67" spans="15:15">
      <c r="O67" s="234"/>
    </row>
  </sheetData>
  <mergeCells count="1">
    <mergeCell ref="H9:I9"/>
  </mergeCells>
  <pageMargins left="0.7" right="0.7" top="0.75" bottom="0.75" header="0.3" footer="0.3"/>
  <pageSetup paperSize="9" scale="67" orientation="landscape" r:id="rId1"/>
  <customProperties>
    <customPr name="_pios_id" r:id="rId2"/>
    <customPr name="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ABB2-0FC4-4617-AA7D-65C35837BAE3}">
  <sheetPr codeName="Sheet41">
    <tabColor theme="5" tint="0.59999389629810485"/>
    <pageSetUpPr fitToPage="1"/>
  </sheetPr>
  <dimension ref="A1:I96"/>
  <sheetViews>
    <sheetView workbookViewId="0">
      <selection activeCell="D29" activeCellId="1" sqref="A1 D29"/>
    </sheetView>
  </sheetViews>
  <sheetFormatPr defaultRowHeight="15.75"/>
  <cols>
    <col min="1" max="1" width="8.875" style="8"/>
    <col min="2" max="2" width="12.375" style="8" customWidth="1"/>
    <col min="3" max="3" width="24" style="8" bestFit="1" customWidth="1"/>
    <col min="4" max="4" width="25.125" style="8" customWidth="1"/>
    <col min="5" max="6" width="16.875" style="8" bestFit="1" customWidth="1"/>
    <col min="7" max="7" width="15.625" style="8" customWidth="1"/>
    <col min="8" max="8" width="14.875" style="8" customWidth="1"/>
    <col min="9" max="9" width="16.625" style="8" customWidth="1"/>
  </cols>
  <sheetData>
    <row r="1" spans="1:9">
      <c r="A1" s="9" t="s">
        <v>152</v>
      </c>
      <c r="B1" s="234"/>
      <c r="C1" s="234"/>
      <c r="D1" s="234"/>
      <c r="E1" s="234"/>
      <c r="F1" s="234"/>
      <c r="G1" s="234"/>
      <c r="H1" s="234"/>
      <c r="I1" s="234"/>
    </row>
    <row r="2" spans="1:9">
      <c r="A2" s="9" t="s">
        <v>154</v>
      </c>
      <c r="B2" s="234"/>
      <c r="C2" s="234"/>
      <c r="D2" s="234"/>
      <c r="E2" s="234"/>
      <c r="F2" s="234"/>
      <c r="G2" s="234"/>
      <c r="H2" s="234"/>
      <c r="I2" s="234"/>
    </row>
    <row r="3" spans="1:9">
      <c r="A3" s="234" t="s">
        <v>158</v>
      </c>
      <c r="B3" s="236">
        <v>44779</v>
      </c>
      <c r="C3" s="234"/>
      <c r="D3" s="9" t="s">
        <v>159</v>
      </c>
      <c r="E3" s="237"/>
      <c r="F3" s="234"/>
      <c r="G3" s="234"/>
      <c r="H3" s="234"/>
      <c r="I3" s="234"/>
    </row>
    <row r="4" spans="1:9">
      <c r="A4" s="234" t="s">
        <v>11</v>
      </c>
      <c r="B4" s="234" t="s">
        <v>580</v>
      </c>
      <c r="C4" s="234" t="s">
        <v>3</v>
      </c>
      <c r="D4" s="24" t="s">
        <v>669</v>
      </c>
      <c r="E4" s="234"/>
      <c r="F4" s="19" t="s">
        <v>163</v>
      </c>
      <c r="G4" s="234"/>
      <c r="H4" s="234"/>
      <c r="I4" s="234"/>
    </row>
    <row r="5" spans="1:9">
      <c r="A5" s="234"/>
      <c r="B5" s="234"/>
      <c r="C5" s="234"/>
      <c r="D5" s="234"/>
      <c r="E5" s="234"/>
      <c r="F5" s="19" t="s">
        <v>671</v>
      </c>
      <c r="G5" s="234"/>
      <c r="H5" s="234"/>
      <c r="I5" s="234"/>
    </row>
    <row r="6" spans="1:9">
      <c r="A6" s="18" t="s">
        <v>1</v>
      </c>
      <c r="B6" s="19" t="s">
        <v>624</v>
      </c>
      <c r="C6" s="19" t="s">
        <v>4</v>
      </c>
      <c r="D6" s="19" t="s">
        <v>5</v>
      </c>
      <c r="E6" s="19" t="s">
        <v>590</v>
      </c>
      <c r="F6" s="19" t="s">
        <v>626</v>
      </c>
      <c r="G6" s="19" t="s">
        <v>673</v>
      </c>
      <c r="H6" s="234"/>
      <c r="I6" s="234"/>
    </row>
    <row r="7" spans="1:9">
      <c r="A7" s="17">
        <v>0.80694444444444291</v>
      </c>
      <c r="B7" s="260">
        <v>5</v>
      </c>
      <c r="C7" s="16" t="s">
        <v>223</v>
      </c>
      <c r="D7" s="241" t="s">
        <v>224</v>
      </c>
      <c r="E7" s="241" t="s">
        <v>26</v>
      </c>
      <c r="F7" s="252">
        <v>0.79782608695652169</v>
      </c>
      <c r="G7" s="253">
        <v>1</v>
      </c>
      <c r="H7" s="234"/>
      <c r="I7" s="234"/>
    </row>
    <row r="8" spans="1:9">
      <c r="A8" s="17">
        <v>0.80694444444444291</v>
      </c>
      <c r="B8" s="260">
        <v>5</v>
      </c>
      <c r="C8" s="16" t="s">
        <v>203</v>
      </c>
      <c r="D8" s="241" t="s">
        <v>204</v>
      </c>
      <c r="E8" s="241" t="s">
        <v>26</v>
      </c>
      <c r="F8" s="271"/>
      <c r="G8" s="268"/>
      <c r="H8" s="234"/>
      <c r="I8" s="234"/>
    </row>
    <row r="9" spans="1:9">
      <c r="A9" s="17">
        <v>0.80694444444444291</v>
      </c>
      <c r="B9" s="260">
        <v>5</v>
      </c>
      <c r="C9" s="16" t="s">
        <v>331</v>
      </c>
      <c r="D9" s="241" t="s">
        <v>528</v>
      </c>
      <c r="E9" s="241" t="s">
        <v>26</v>
      </c>
      <c r="F9" s="271"/>
      <c r="G9" s="268"/>
      <c r="H9" s="234"/>
      <c r="I9" s="234"/>
    </row>
    <row r="10" spans="1:9">
      <c r="A10" s="17">
        <v>0.80694444444444291</v>
      </c>
      <c r="B10" s="260">
        <v>5</v>
      </c>
      <c r="C10" s="16" t="s">
        <v>24</v>
      </c>
      <c r="D10" s="241" t="s">
        <v>25</v>
      </c>
      <c r="E10" s="241" t="s">
        <v>26</v>
      </c>
      <c r="F10" s="271"/>
      <c r="G10" s="268"/>
      <c r="H10" s="234"/>
      <c r="I10" s="234"/>
    </row>
    <row r="11" spans="1:9">
      <c r="A11" s="17">
        <v>0.80694444444444291</v>
      </c>
      <c r="B11" s="260">
        <v>5</v>
      </c>
      <c r="C11" s="16" t="s">
        <v>526</v>
      </c>
      <c r="D11" s="241" t="s">
        <v>527</v>
      </c>
      <c r="E11" s="241" t="s">
        <v>90</v>
      </c>
      <c r="F11" s="271"/>
      <c r="G11" s="268"/>
      <c r="H11" s="234"/>
      <c r="I11" s="234"/>
    </row>
    <row r="12" spans="1:9">
      <c r="A12" s="17">
        <v>0.80694444444444291</v>
      </c>
      <c r="B12" s="260">
        <v>5</v>
      </c>
      <c r="C12" s="16" t="s">
        <v>381</v>
      </c>
      <c r="D12" s="241" t="s">
        <v>382</v>
      </c>
      <c r="E12" s="241" t="s">
        <v>90</v>
      </c>
      <c r="F12" s="271"/>
      <c r="G12" s="268"/>
      <c r="H12" s="234"/>
      <c r="I12" s="234"/>
    </row>
    <row r="13" spans="1:9">
      <c r="A13" s="17">
        <v>0.80694444444444291</v>
      </c>
      <c r="B13" s="260">
        <v>5</v>
      </c>
      <c r="C13" s="16" t="s">
        <v>88</v>
      </c>
      <c r="D13" s="241" t="s">
        <v>89</v>
      </c>
      <c r="E13" s="241" t="s">
        <v>90</v>
      </c>
      <c r="F13" s="271"/>
      <c r="G13" s="268"/>
      <c r="H13" s="234"/>
      <c r="I13" s="234"/>
    </row>
    <row r="14" spans="1:9">
      <c r="A14" s="17">
        <v>0.80694444444444291</v>
      </c>
      <c r="B14" s="260">
        <v>5</v>
      </c>
      <c r="C14" s="16" t="s">
        <v>555</v>
      </c>
      <c r="D14" s="241" t="s">
        <v>556</v>
      </c>
      <c r="E14" s="241" t="s">
        <v>90</v>
      </c>
      <c r="F14" s="271"/>
      <c r="G14" s="268"/>
      <c r="H14" s="234"/>
      <c r="I14" s="234"/>
    </row>
    <row r="15" spans="1:9">
      <c r="A15" s="17">
        <v>0.80694444444444291</v>
      </c>
      <c r="B15" s="260">
        <v>5</v>
      </c>
      <c r="C15" s="16" t="s">
        <v>326</v>
      </c>
      <c r="D15" s="241" t="s">
        <v>327</v>
      </c>
      <c r="E15" s="241" t="s">
        <v>90</v>
      </c>
      <c r="F15" s="271"/>
      <c r="G15" s="268"/>
      <c r="H15" s="234"/>
      <c r="I15" s="234"/>
    </row>
    <row r="16" spans="1:9">
      <c r="A16" s="17">
        <v>0.80694444444444291</v>
      </c>
      <c r="B16" s="260">
        <v>5</v>
      </c>
      <c r="C16" s="16" t="s">
        <v>440</v>
      </c>
      <c r="D16" s="241" t="s">
        <v>441</v>
      </c>
      <c r="E16" s="241" t="s">
        <v>90</v>
      </c>
      <c r="F16" s="306"/>
      <c r="G16" s="273"/>
      <c r="H16" s="234"/>
      <c r="I16" s="234"/>
    </row>
    <row r="17" spans="1:9">
      <c r="A17" s="17">
        <v>0.77986111111110967</v>
      </c>
      <c r="B17" s="260">
        <v>2</v>
      </c>
      <c r="C17" s="16" t="s">
        <v>403</v>
      </c>
      <c r="D17" s="241" t="s">
        <v>404</v>
      </c>
      <c r="E17" s="241" t="s">
        <v>32</v>
      </c>
      <c r="F17" s="252">
        <v>0.7543478260869565</v>
      </c>
      <c r="G17" s="253">
        <v>2</v>
      </c>
      <c r="H17" s="234"/>
      <c r="I17" s="234"/>
    </row>
    <row r="18" spans="1:9">
      <c r="A18" s="17">
        <v>0.77986111111110967</v>
      </c>
      <c r="B18" s="260">
        <v>2</v>
      </c>
      <c r="C18" s="16" t="s">
        <v>30</v>
      </c>
      <c r="D18" s="241" t="s">
        <v>31</v>
      </c>
      <c r="E18" s="241" t="s">
        <v>32</v>
      </c>
      <c r="F18" s="271"/>
      <c r="G18" s="268"/>
      <c r="H18" s="234"/>
      <c r="I18" s="234"/>
    </row>
    <row r="19" spans="1:9">
      <c r="A19" s="17">
        <v>0.77986111111110967</v>
      </c>
      <c r="B19" s="260">
        <v>2</v>
      </c>
      <c r="C19" s="16" t="s">
        <v>401</v>
      </c>
      <c r="D19" s="241" t="s">
        <v>402</v>
      </c>
      <c r="E19" s="241" t="s">
        <v>32</v>
      </c>
      <c r="F19" s="271"/>
      <c r="G19" s="268"/>
      <c r="H19" s="234"/>
      <c r="I19" s="234"/>
    </row>
    <row r="20" spans="1:9">
      <c r="A20" s="17">
        <v>0.77986111111110967</v>
      </c>
      <c r="B20" s="260">
        <v>2</v>
      </c>
      <c r="C20" s="16" t="s">
        <v>77</v>
      </c>
      <c r="D20" s="241" t="s">
        <v>78</v>
      </c>
      <c r="E20" s="241" t="s">
        <v>32</v>
      </c>
      <c r="F20" s="271"/>
      <c r="G20" s="268"/>
      <c r="H20" s="234"/>
      <c r="I20" s="234"/>
    </row>
    <row r="21" spans="1:9">
      <c r="A21" s="17">
        <v>0.77986111111110967</v>
      </c>
      <c r="B21" s="260">
        <v>2</v>
      </c>
      <c r="C21" s="16" t="s">
        <v>539</v>
      </c>
      <c r="D21" s="241" t="s">
        <v>540</v>
      </c>
      <c r="E21" s="241" t="s">
        <v>32</v>
      </c>
      <c r="F21" s="271"/>
      <c r="G21" s="268"/>
      <c r="H21" s="234"/>
      <c r="I21" s="234"/>
    </row>
    <row r="22" spans="1:9">
      <c r="A22" s="17">
        <v>0.77986111111110967</v>
      </c>
      <c r="B22" s="260">
        <v>2</v>
      </c>
      <c r="C22" s="16" t="s">
        <v>541</v>
      </c>
      <c r="D22" s="241" t="s">
        <v>542</v>
      </c>
      <c r="E22" s="241" t="s">
        <v>543</v>
      </c>
      <c r="F22" s="271"/>
      <c r="G22" s="268"/>
      <c r="H22" s="234"/>
      <c r="I22" s="234"/>
    </row>
    <row r="23" spans="1:9">
      <c r="A23" s="17">
        <v>0.77986111111110967</v>
      </c>
      <c r="B23" s="260">
        <v>2</v>
      </c>
      <c r="C23" s="16" t="s">
        <v>544</v>
      </c>
      <c r="D23" s="241" t="s">
        <v>545</v>
      </c>
      <c r="E23" s="241" t="s">
        <v>543</v>
      </c>
      <c r="F23" s="271"/>
      <c r="G23" s="268"/>
      <c r="H23" s="234"/>
      <c r="I23" s="234"/>
    </row>
    <row r="24" spans="1:9">
      <c r="A24" s="17">
        <v>0.77986111111111001</v>
      </c>
      <c r="B24" s="260">
        <v>2</v>
      </c>
      <c r="C24" s="16" t="s">
        <v>679</v>
      </c>
      <c r="D24" s="241" t="s">
        <v>680</v>
      </c>
      <c r="E24" s="241" t="s">
        <v>543</v>
      </c>
      <c r="F24" s="271"/>
      <c r="G24" s="268"/>
      <c r="H24" s="234"/>
      <c r="I24" s="234"/>
    </row>
    <row r="25" spans="1:9">
      <c r="A25" s="17">
        <v>0.77986111111111001</v>
      </c>
      <c r="B25" s="260">
        <v>2</v>
      </c>
      <c r="C25" s="16" t="s">
        <v>681</v>
      </c>
      <c r="D25" s="241" t="s">
        <v>682</v>
      </c>
      <c r="E25" s="241" t="s">
        <v>543</v>
      </c>
      <c r="F25" s="271"/>
      <c r="G25" s="268"/>
      <c r="H25" s="234"/>
      <c r="I25" s="234"/>
    </row>
    <row r="26" spans="1:9">
      <c r="A26" s="17">
        <v>0.77986111111110967</v>
      </c>
      <c r="B26" s="260">
        <v>2</v>
      </c>
      <c r="C26" s="16" t="s">
        <v>546</v>
      </c>
      <c r="D26" s="241" t="s">
        <v>547</v>
      </c>
      <c r="E26" s="241" t="s">
        <v>543</v>
      </c>
      <c r="F26" s="306"/>
      <c r="G26" s="273"/>
      <c r="H26" s="234"/>
      <c r="I26" s="234"/>
    </row>
    <row r="27" spans="1:9">
      <c r="A27" s="17">
        <v>0.77083333333333193</v>
      </c>
      <c r="B27" s="260">
        <v>1</v>
      </c>
      <c r="C27" s="16" t="s">
        <v>310</v>
      </c>
      <c r="D27" s="241" t="s">
        <v>311</v>
      </c>
      <c r="E27" s="241" t="s">
        <v>125</v>
      </c>
      <c r="F27" s="252">
        <v>0.74130434782608701</v>
      </c>
      <c r="G27" s="253">
        <v>3</v>
      </c>
      <c r="H27" s="234"/>
      <c r="I27" s="234"/>
    </row>
    <row r="28" spans="1:9">
      <c r="A28" s="17">
        <v>0.77083333333333193</v>
      </c>
      <c r="B28" s="260">
        <v>1</v>
      </c>
      <c r="C28" s="16" t="s">
        <v>449</v>
      </c>
      <c r="D28" s="241" t="s">
        <v>450</v>
      </c>
      <c r="E28" s="241" t="s">
        <v>125</v>
      </c>
      <c r="F28" s="271"/>
      <c r="G28" s="268"/>
      <c r="H28" s="234"/>
      <c r="I28" s="234"/>
    </row>
    <row r="29" spans="1:9">
      <c r="A29" s="17">
        <v>0.77083333333333193</v>
      </c>
      <c r="B29" s="260">
        <v>1</v>
      </c>
      <c r="C29" s="16" t="s">
        <v>123</v>
      </c>
      <c r="D29" s="241" t="s">
        <v>124</v>
      </c>
      <c r="E29" s="241" t="s">
        <v>125</v>
      </c>
      <c r="F29" s="271"/>
      <c r="G29" s="268"/>
      <c r="H29" s="234"/>
      <c r="I29" s="234"/>
    </row>
    <row r="30" spans="1:9">
      <c r="A30" s="17">
        <v>0.77083333333333193</v>
      </c>
      <c r="B30" s="260">
        <v>1</v>
      </c>
      <c r="C30" s="16" t="s">
        <v>532</v>
      </c>
      <c r="D30" s="241" t="s">
        <v>533</v>
      </c>
      <c r="E30" s="241" t="s">
        <v>125</v>
      </c>
      <c r="F30" s="271"/>
      <c r="G30" s="268"/>
      <c r="H30" s="234"/>
      <c r="I30" s="234"/>
    </row>
    <row r="31" spans="1:9">
      <c r="A31" s="17">
        <v>0.77083333333333193</v>
      </c>
      <c r="B31" s="260">
        <v>1</v>
      </c>
      <c r="C31" s="16" t="s">
        <v>211</v>
      </c>
      <c r="D31" s="241" t="s">
        <v>212</v>
      </c>
      <c r="E31" s="241" t="s">
        <v>125</v>
      </c>
      <c r="F31" s="271"/>
      <c r="G31" s="268"/>
      <c r="H31" s="234"/>
      <c r="I31" s="234"/>
    </row>
    <row r="32" spans="1:9">
      <c r="A32" s="17">
        <v>0.77083333333333193</v>
      </c>
      <c r="B32" s="260">
        <v>1</v>
      </c>
      <c r="C32" s="16" t="s">
        <v>536</v>
      </c>
      <c r="D32" s="241" t="s">
        <v>537</v>
      </c>
      <c r="E32" s="241" t="s">
        <v>125</v>
      </c>
      <c r="F32" s="271"/>
      <c r="G32" s="268"/>
      <c r="H32" s="234"/>
      <c r="I32" s="234"/>
    </row>
    <row r="33" spans="1:9">
      <c r="A33" s="17">
        <v>0.77083333333333193</v>
      </c>
      <c r="B33" s="260">
        <v>1</v>
      </c>
      <c r="C33" s="16" t="s">
        <v>209</v>
      </c>
      <c r="D33" s="241" t="s">
        <v>210</v>
      </c>
      <c r="E33" s="241" t="s">
        <v>125</v>
      </c>
      <c r="F33" s="306"/>
      <c r="G33" s="273"/>
      <c r="H33" s="234"/>
      <c r="I33" s="234"/>
    </row>
    <row r="34" spans="1:9">
      <c r="A34" s="17">
        <v>0.79791666666666516</v>
      </c>
      <c r="B34" s="260">
        <v>4</v>
      </c>
      <c r="C34" s="16" t="s">
        <v>236</v>
      </c>
      <c r="D34" s="241" t="s">
        <v>237</v>
      </c>
      <c r="E34" s="241" t="s">
        <v>238</v>
      </c>
      <c r="F34" s="252">
        <v>0.72391304347826091</v>
      </c>
      <c r="G34" s="253">
        <v>4</v>
      </c>
      <c r="H34" s="234"/>
      <c r="I34" s="234"/>
    </row>
    <row r="35" spans="1:9">
      <c r="A35" s="17">
        <v>0.79791666666666516</v>
      </c>
      <c r="B35" s="260">
        <v>4</v>
      </c>
      <c r="C35" s="16" t="s">
        <v>515</v>
      </c>
      <c r="D35" s="241" t="s">
        <v>516</v>
      </c>
      <c r="E35" s="241" t="s">
        <v>238</v>
      </c>
      <c r="F35" s="271"/>
      <c r="G35" s="268"/>
      <c r="H35" s="234"/>
      <c r="I35" s="234"/>
    </row>
    <row r="36" spans="1:9">
      <c r="A36" s="17">
        <v>0.79791666666666516</v>
      </c>
      <c r="B36" s="260">
        <v>4</v>
      </c>
      <c r="C36" s="16" t="s">
        <v>482</v>
      </c>
      <c r="D36" s="241" t="s">
        <v>483</v>
      </c>
      <c r="E36" s="241" t="s">
        <v>238</v>
      </c>
      <c r="F36" s="271"/>
      <c r="G36" s="268"/>
      <c r="H36" s="234"/>
      <c r="I36" s="234"/>
    </row>
    <row r="37" spans="1:9">
      <c r="A37" s="17">
        <v>0.79791666666666516</v>
      </c>
      <c r="B37" s="260">
        <v>4</v>
      </c>
      <c r="C37" s="16" t="s">
        <v>377</v>
      </c>
      <c r="D37" s="241" t="s">
        <v>378</v>
      </c>
      <c r="E37" s="241" t="s">
        <v>238</v>
      </c>
      <c r="F37" s="271"/>
      <c r="G37" s="268"/>
      <c r="H37" s="234"/>
      <c r="I37" s="234"/>
    </row>
    <row r="38" spans="1:9">
      <c r="A38" s="17">
        <v>0.79791666666666516</v>
      </c>
      <c r="B38" s="260">
        <v>4</v>
      </c>
      <c r="C38" s="16" t="s">
        <v>375</v>
      </c>
      <c r="D38" s="241" t="s">
        <v>376</v>
      </c>
      <c r="E38" s="241" t="s">
        <v>238</v>
      </c>
      <c r="F38" s="271"/>
      <c r="G38" s="268"/>
      <c r="H38" s="234"/>
      <c r="I38" s="234"/>
    </row>
    <row r="39" spans="1:9">
      <c r="A39" s="17">
        <v>0.79791666666666516</v>
      </c>
      <c r="B39" s="260">
        <v>4</v>
      </c>
      <c r="C39" s="16" t="s">
        <v>513</v>
      </c>
      <c r="D39" s="241" t="s">
        <v>514</v>
      </c>
      <c r="E39" s="241" t="s">
        <v>238</v>
      </c>
      <c r="F39" s="306"/>
      <c r="G39" s="273"/>
      <c r="H39" s="234"/>
      <c r="I39" s="234"/>
    </row>
    <row r="40" spans="1:9">
      <c r="A40" s="17">
        <v>0.78888888888888742</v>
      </c>
      <c r="B40" s="260">
        <v>3</v>
      </c>
      <c r="C40" s="16" t="s">
        <v>126</v>
      </c>
      <c r="D40" s="241" t="s">
        <v>127</v>
      </c>
      <c r="E40" s="241" t="s">
        <v>64</v>
      </c>
      <c r="F40" s="252">
        <v>0.71739130434782605</v>
      </c>
      <c r="G40" s="253">
        <v>5</v>
      </c>
      <c r="H40" s="234"/>
      <c r="I40" s="234"/>
    </row>
    <row r="41" spans="1:9">
      <c r="A41" s="17">
        <v>0.78888888888888742</v>
      </c>
      <c r="B41" s="260">
        <v>3</v>
      </c>
      <c r="C41" s="16" t="s">
        <v>548</v>
      </c>
      <c r="D41" s="241" t="s">
        <v>549</v>
      </c>
      <c r="E41" s="241" t="s">
        <v>64</v>
      </c>
      <c r="F41" s="271"/>
      <c r="G41" s="268"/>
      <c r="H41" s="234"/>
      <c r="I41" s="234"/>
    </row>
    <row r="42" spans="1:9">
      <c r="A42" s="17">
        <v>0.78888888888888742</v>
      </c>
      <c r="B42" s="260">
        <v>3</v>
      </c>
      <c r="C42" s="16" t="s">
        <v>550</v>
      </c>
      <c r="D42" s="241" t="s">
        <v>551</v>
      </c>
      <c r="E42" s="241" t="s">
        <v>64</v>
      </c>
      <c r="F42" s="271"/>
      <c r="G42" s="268"/>
      <c r="H42" s="234"/>
      <c r="I42" s="234"/>
    </row>
    <row r="43" spans="1:9">
      <c r="A43" s="17">
        <v>0.78888888888888742</v>
      </c>
      <c r="B43" s="260">
        <v>3</v>
      </c>
      <c r="C43" s="16" t="s">
        <v>463</v>
      </c>
      <c r="D43" s="241" t="s">
        <v>464</v>
      </c>
      <c r="E43" s="241" t="s">
        <v>64</v>
      </c>
      <c r="F43" s="271"/>
      <c r="G43" s="268"/>
      <c r="H43" s="234"/>
      <c r="I43" s="234"/>
    </row>
    <row r="44" spans="1:9">
      <c r="A44" s="17">
        <v>0.78888888888888742</v>
      </c>
      <c r="B44" s="260">
        <v>3</v>
      </c>
      <c r="C44" s="16" t="s">
        <v>552</v>
      </c>
      <c r="D44" s="241" t="s">
        <v>553</v>
      </c>
      <c r="E44" s="241" t="s">
        <v>64</v>
      </c>
      <c r="F44" s="271"/>
      <c r="G44" s="268"/>
      <c r="H44" s="234"/>
      <c r="I44" s="234"/>
    </row>
    <row r="45" spans="1:9">
      <c r="A45" s="17">
        <v>0.78888888888888742</v>
      </c>
      <c r="B45" s="260">
        <v>3</v>
      </c>
      <c r="C45" s="16" t="s">
        <v>337</v>
      </c>
      <c r="D45" s="241" t="s">
        <v>338</v>
      </c>
      <c r="E45" s="241" t="s">
        <v>64</v>
      </c>
      <c r="F45" s="271"/>
      <c r="G45" s="268"/>
      <c r="H45" s="234"/>
      <c r="I45" s="234"/>
    </row>
    <row r="46" spans="1:9">
      <c r="A46" s="17">
        <v>0.78888888888888742</v>
      </c>
      <c r="B46" s="260">
        <v>3</v>
      </c>
      <c r="C46" s="16" t="s">
        <v>258</v>
      </c>
      <c r="D46" s="241" t="s">
        <v>259</v>
      </c>
      <c r="E46" s="241" t="s">
        <v>64</v>
      </c>
      <c r="F46" s="306"/>
      <c r="G46" s="273"/>
      <c r="H46" s="234"/>
      <c r="I46" s="234"/>
    </row>
    <row r="47" spans="1:9">
      <c r="A47" s="24"/>
      <c r="B47" s="234"/>
      <c r="C47" s="234"/>
      <c r="D47" s="234"/>
      <c r="E47" s="234"/>
      <c r="F47" s="234"/>
      <c r="G47" s="234"/>
      <c r="H47"/>
      <c r="I47"/>
    </row>
    <row r="48" spans="1:9" ht="40.35" customHeight="1">
      <c r="A48" s="234"/>
      <c r="B48" s="234"/>
      <c r="C48" s="234"/>
      <c r="D48" s="234"/>
      <c r="E48" s="234"/>
      <c r="F48" s="372" t="s">
        <v>672</v>
      </c>
      <c r="G48" s="373"/>
      <c r="H48"/>
      <c r="I48"/>
    </row>
    <row r="49" spans="1:9">
      <c r="A49" s="18" t="s">
        <v>1</v>
      </c>
      <c r="B49" s="19" t="s">
        <v>624</v>
      </c>
      <c r="C49" s="19" t="s">
        <v>4</v>
      </c>
      <c r="D49" s="19" t="s">
        <v>5</v>
      </c>
      <c r="E49" s="19" t="s">
        <v>590</v>
      </c>
      <c r="F49" s="19" t="s">
        <v>602</v>
      </c>
      <c r="G49" s="19" t="s">
        <v>675</v>
      </c>
      <c r="H49"/>
      <c r="I49"/>
    </row>
    <row r="50" spans="1:9">
      <c r="A50" s="17">
        <v>0.78888888888888742</v>
      </c>
      <c r="B50" s="260">
        <v>3</v>
      </c>
      <c r="C50" s="16" t="s">
        <v>126</v>
      </c>
      <c r="D50" s="241" t="s">
        <v>127</v>
      </c>
      <c r="E50" s="241" t="s">
        <v>64</v>
      </c>
      <c r="F50" s="310">
        <v>0.95714285714285718</v>
      </c>
      <c r="G50" s="253">
        <v>1</v>
      </c>
      <c r="H50"/>
      <c r="I50"/>
    </row>
    <row r="51" spans="1:9">
      <c r="A51" s="17">
        <v>0.78888888888888742</v>
      </c>
      <c r="B51" s="260">
        <v>3</v>
      </c>
      <c r="C51" s="16" t="s">
        <v>548</v>
      </c>
      <c r="D51" s="241" t="s">
        <v>549</v>
      </c>
      <c r="E51" s="241" t="s">
        <v>64</v>
      </c>
      <c r="F51" s="271"/>
      <c r="G51" s="271"/>
      <c r="H51"/>
      <c r="I51"/>
    </row>
    <row r="52" spans="1:9">
      <c r="A52" s="17">
        <v>0.78888888888888742</v>
      </c>
      <c r="B52" s="260">
        <v>3</v>
      </c>
      <c r="C52" s="16" t="s">
        <v>550</v>
      </c>
      <c r="D52" s="241" t="s">
        <v>551</v>
      </c>
      <c r="E52" s="241" t="s">
        <v>64</v>
      </c>
      <c r="F52" s="285"/>
      <c r="G52" s="285"/>
      <c r="H52"/>
      <c r="I52"/>
    </row>
    <row r="53" spans="1:9">
      <c r="A53" s="17">
        <v>0.78888888888888742</v>
      </c>
      <c r="B53" s="260">
        <v>3</v>
      </c>
      <c r="C53" s="16" t="s">
        <v>463</v>
      </c>
      <c r="D53" s="241" t="s">
        <v>464</v>
      </c>
      <c r="E53" s="241" t="s">
        <v>64</v>
      </c>
      <c r="F53" s="285"/>
      <c r="G53" s="285"/>
      <c r="H53"/>
      <c r="I53"/>
    </row>
    <row r="54" spans="1:9">
      <c r="A54" s="17">
        <v>0.78888888888888742</v>
      </c>
      <c r="B54" s="260">
        <v>3</v>
      </c>
      <c r="C54" s="16" t="s">
        <v>552</v>
      </c>
      <c r="D54" s="241" t="s">
        <v>553</v>
      </c>
      <c r="E54" s="241" t="s">
        <v>64</v>
      </c>
      <c r="F54" s="285"/>
      <c r="G54" s="285"/>
      <c r="H54"/>
      <c r="I54"/>
    </row>
    <row r="55" spans="1:9">
      <c r="A55" s="17">
        <v>0.78888888888888742</v>
      </c>
      <c r="B55" s="260">
        <v>3</v>
      </c>
      <c r="C55" s="16" t="s">
        <v>337</v>
      </c>
      <c r="D55" s="241" t="s">
        <v>338</v>
      </c>
      <c r="E55" s="241" t="s">
        <v>64</v>
      </c>
      <c r="F55" s="271"/>
      <c r="G55" s="271"/>
      <c r="H55"/>
      <c r="I55"/>
    </row>
    <row r="56" spans="1:9">
      <c r="A56" s="17">
        <v>0.78888888888888742</v>
      </c>
      <c r="B56" s="260">
        <v>3</v>
      </c>
      <c r="C56" s="16" t="s">
        <v>258</v>
      </c>
      <c r="D56" s="241" t="s">
        <v>259</v>
      </c>
      <c r="E56" s="241" t="s">
        <v>64</v>
      </c>
      <c r="F56" s="309"/>
      <c r="G56" s="309"/>
      <c r="H56"/>
      <c r="I56"/>
    </row>
    <row r="57" spans="1:9">
      <c r="A57" s="17">
        <v>0.80694444444444291</v>
      </c>
      <c r="B57" s="260">
        <v>5</v>
      </c>
      <c r="C57" s="16" t="s">
        <v>223</v>
      </c>
      <c r="D57" s="241" t="s">
        <v>224</v>
      </c>
      <c r="E57" s="241" t="s">
        <v>26</v>
      </c>
      <c r="F57" s="310">
        <v>0.91428571428571426</v>
      </c>
      <c r="G57" s="253">
        <v>2</v>
      </c>
      <c r="H57" s="234"/>
      <c r="I57" s="234"/>
    </row>
    <row r="58" spans="1:9">
      <c r="A58" s="17">
        <v>0.80694444444444291</v>
      </c>
      <c r="B58" s="260">
        <v>5</v>
      </c>
      <c r="C58" s="16" t="s">
        <v>203</v>
      </c>
      <c r="D58" s="241" t="s">
        <v>204</v>
      </c>
      <c r="E58" s="241" t="s">
        <v>26</v>
      </c>
      <c r="F58" s="271"/>
      <c r="G58" s="271"/>
      <c r="H58" s="234"/>
      <c r="I58" s="234"/>
    </row>
    <row r="59" spans="1:9">
      <c r="A59" s="17">
        <v>0.80694444444444291</v>
      </c>
      <c r="B59" s="260">
        <v>5</v>
      </c>
      <c r="C59" s="16" t="s">
        <v>331</v>
      </c>
      <c r="D59" s="241" t="s">
        <v>528</v>
      </c>
      <c r="E59" s="241" t="s">
        <v>26</v>
      </c>
      <c r="F59" s="271"/>
      <c r="G59" s="271"/>
      <c r="H59" s="234"/>
      <c r="I59" s="234"/>
    </row>
    <row r="60" spans="1:9">
      <c r="A60" s="17">
        <v>0.80694444444444291</v>
      </c>
      <c r="B60" s="260">
        <v>5</v>
      </c>
      <c r="C60" s="16" t="s">
        <v>24</v>
      </c>
      <c r="D60" s="241" t="s">
        <v>25</v>
      </c>
      <c r="E60" s="241" t="s">
        <v>26</v>
      </c>
      <c r="F60" s="271"/>
      <c r="G60" s="271"/>
      <c r="H60" s="234"/>
      <c r="I60" s="234"/>
    </row>
    <row r="61" spans="1:9">
      <c r="A61" s="17">
        <v>0.80694444444444291</v>
      </c>
      <c r="B61" s="260">
        <v>5</v>
      </c>
      <c r="C61" s="16" t="s">
        <v>526</v>
      </c>
      <c r="D61" s="241" t="s">
        <v>527</v>
      </c>
      <c r="E61" s="241" t="s">
        <v>90</v>
      </c>
      <c r="F61" s="271"/>
      <c r="G61" s="271"/>
      <c r="H61" s="234"/>
      <c r="I61" s="234"/>
    </row>
    <row r="62" spans="1:9">
      <c r="A62" s="17">
        <v>0.80694444444444291</v>
      </c>
      <c r="B62" s="260">
        <v>5</v>
      </c>
      <c r="C62" s="16" t="s">
        <v>381</v>
      </c>
      <c r="D62" s="241" t="s">
        <v>382</v>
      </c>
      <c r="E62" s="241" t="s">
        <v>90</v>
      </c>
      <c r="F62" s="271"/>
      <c r="G62" s="271"/>
      <c r="H62" s="234"/>
      <c r="I62" s="234"/>
    </row>
    <row r="63" spans="1:9">
      <c r="A63" s="17">
        <v>0.80694444444444291</v>
      </c>
      <c r="B63" s="260">
        <v>5</v>
      </c>
      <c r="C63" s="16" t="s">
        <v>88</v>
      </c>
      <c r="D63" s="241" t="s">
        <v>89</v>
      </c>
      <c r="E63" s="241" t="s">
        <v>90</v>
      </c>
      <c r="F63" s="285"/>
      <c r="G63" s="285"/>
      <c r="H63" s="234"/>
      <c r="I63" s="234"/>
    </row>
    <row r="64" spans="1:9">
      <c r="A64" s="17">
        <v>0.80694444444444291</v>
      </c>
      <c r="B64" s="260">
        <v>5</v>
      </c>
      <c r="C64" s="16" t="s">
        <v>555</v>
      </c>
      <c r="D64" s="241" t="s">
        <v>556</v>
      </c>
      <c r="E64" s="241" t="s">
        <v>90</v>
      </c>
      <c r="F64" s="285"/>
      <c r="G64" s="285"/>
      <c r="H64" s="234"/>
      <c r="I64" s="234"/>
    </row>
    <row r="65" spans="1:9">
      <c r="A65" s="17">
        <v>0.80694444444444291</v>
      </c>
      <c r="B65" s="260">
        <v>5</v>
      </c>
      <c r="C65" s="16" t="s">
        <v>326</v>
      </c>
      <c r="D65" s="241" t="s">
        <v>327</v>
      </c>
      <c r="E65" s="241" t="s">
        <v>90</v>
      </c>
      <c r="F65" s="285"/>
      <c r="G65" s="285"/>
      <c r="H65" s="234"/>
      <c r="I65" s="234"/>
    </row>
    <row r="66" spans="1:9">
      <c r="A66" s="17">
        <v>0.80694444444444291</v>
      </c>
      <c r="B66" s="260">
        <v>5</v>
      </c>
      <c r="C66" s="16" t="s">
        <v>440</v>
      </c>
      <c r="D66" s="241" t="s">
        <v>441</v>
      </c>
      <c r="E66" s="241" t="s">
        <v>90</v>
      </c>
      <c r="F66" s="306"/>
      <c r="G66" s="306"/>
      <c r="H66" s="234"/>
      <c r="I66" s="234"/>
    </row>
    <row r="67" spans="1:9">
      <c r="A67" s="17">
        <v>0.77083333333333193</v>
      </c>
      <c r="B67" s="260">
        <v>1</v>
      </c>
      <c r="C67" s="16" t="s">
        <v>310</v>
      </c>
      <c r="D67" s="241" t="s">
        <v>311</v>
      </c>
      <c r="E67" s="241" t="s">
        <v>125</v>
      </c>
      <c r="F67" s="252">
        <v>0.86428571428571432</v>
      </c>
      <c r="G67" s="253">
        <v>3</v>
      </c>
      <c r="H67"/>
      <c r="I67"/>
    </row>
    <row r="68" spans="1:9">
      <c r="A68" s="17">
        <v>0.77083333333333193</v>
      </c>
      <c r="B68" s="260">
        <v>1</v>
      </c>
      <c r="C68" s="16" t="s">
        <v>449</v>
      </c>
      <c r="D68" s="241" t="s">
        <v>450</v>
      </c>
      <c r="E68" s="241" t="s">
        <v>125</v>
      </c>
      <c r="F68" s="285"/>
      <c r="G68" s="285"/>
      <c r="H68"/>
      <c r="I68"/>
    </row>
    <row r="69" spans="1:9">
      <c r="A69" s="17">
        <v>0.77083333333333193</v>
      </c>
      <c r="B69" s="260">
        <v>1</v>
      </c>
      <c r="C69" s="16" t="s">
        <v>123</v>
      </c>
      <c r="D69" s="241" t="s">
        <v>124</v>
      </c>
      <c r="E69" s="241" t="s">
        <v>125</v>
      </c>
      <c r="F69" s="285"/>
      <c r="G69" s="285"/>
      <c r="H69"/>
      <c r="I69"/>
    </row>
    <row r="70" spans="1:9">
      <c r="A70" s="17">
        <v>0.77083333333333193</v>
      </c>
      <c r="B70" s="260">
        <v>1</v>
      </c>
      <c r="C70" s="16" t="s">
        <v>532</v>
      </c>
      <c r="D70" s="241" t="s">
        <v>533</v>
      </c>
      <c r="E70" s="241" t="s">
        <v>125</v>
      </c>
      <c r="F70" s="285"/>
      <c r="G70" s="285"/>
      <c r="H70"/>
      <c r="I70"/>
    </row>
    <row r="71" spans="1:9">
      <c r="A71" s="17">
        <v>0.77083333333333193</v>
      </c>
      <c r="B71" s="260">
        <v>1</v>
      </c>
      <c r="C71" s="16" t="s">
        <v>211</v>
      </c>
      <c r="D71" s="241" t="s">
        <v>212</v>
      </c>
      <c r="E71" s="241" t="s">
        <v>125</v>
      </c>
      <c r="F71" s="271"/>
      <c r="G71" s="271"/>
      <c r="H71"/>
      <c r="I71"/>
    </row>
    <row r="72" spans="1:9">
      <c r="A72" s="17">
        <v>0.77083333333333193</v>
      </c>
      <c r="B72" s="260">
        <v>1</v>
      </c>
      <c r="C72" s="16" t="s">
        <v>536</v>
      </c>
      <c r="D72" s="241" t="s">
        <v>537</v>
      </c>
      <c r="E72" s="241" t="s">
        <v>125</v>
      </c>
      <c r="F72" s="285"/>
      <c r="G72" s="285"/>
      <c r="H72"/>
      <c r="I72"/>
    </row>
    <row r="73" spans="1:9">
      <c r="A73" s="17">
        <v>0.77083333333333193</v>
      </c>
      <c r="B73" s="260">
        <v>1</v>
      </c>
      <c r="C73" s="16" t="s">
        <v>209</v>
      </c>
      <c r="D73" s="241" t="s">
        <v>210</v>
      </c>
      <c r="E73" s="241" t="s">
        <v>125</v>
      </c>
      <c r="F73" s="309"/>
      <c r="G73" s="309"/>
      <c r="H73"/>
      <c r="I73"/>
    </row>
    <row r="74" spans="1:9">
      <c r="A74" s="17">
        <v>0.79791666666666516</v>
      </c>
      <c r="B74" s="260">
        <v>4</v>
      </c>
      <c r="C74" s="16" t="s">
        <v>236</v>
      </c>
      <c r="D74" s="241" t="s">
        <v>237</v>
      </c>
      <c r="E74" s="241" t="s">
        <v>238</v>
      </c>
      <c r="F74" s="310">
        <v>0.84285714285714286</v>
      </c>
      <c r="G74" s="253">
        <v>4</v>
      </c>
      <c r="H74"/>
      <c r="I74"/>
    </row>
    <row r="75" spans="1:9">
      <c r="A75" s="17">
        <v>0.79791666666666516</v>
      </c>
      <c r="B75" s="260">
        <v>4</v>
      </c>
      <c r="C75" s="16" t="s">
        <v>515</v>
      </c>
      <c r="D75" s="241" t="s">
        <v>516</v>
      </c>
      <c r="E75" s="241" t="s">
        <v>238</v>
      </c>
      <c r="F75" s="271"/>
      <c r="G75" s="271"/>
      <c r="H75"/>
      <c r="I75"/>
    </row>
    <row r="76" spans="1:9">
      <c r="A76" s="17">
        <v>0.79791666666666516</v>
      </c>
      <c r="B76" s="260">
        <v>4</v>
      </c>
      <c r="C76" s="16" t="s">
        <v>482</v>
      </c>
      <c r="D76" s="241" t="s">
        <v>483</v>
      </c>
      <c r="E76" s="241" t="s">
        <v>238</v>
      </c>
      <c r="F76" s="285"/>
      <c r="G76" s="285"/>
      <c r="H76"/>
      <c r="I76"/>
    </row>
    <row r="77" spans="1:9">
      <c r="A77" s="17">
        <v>0.79791666666666516</v>
      </c>
      <c r="B77" s="260">
        <v>4</v>
      </c>
      <c r="C77" s="16" t="s">
        <v>377</v>
      </c>
      <c r="D77" s="241" t="s">
        <v>378</v>
      </c>
      <c r="E77" s="241" t="s">
        <v>238</v>
      </c>
      <c r="F77" s="285"/>
      <c r="G77" s="285"/>
      <c r="H77"/>
      <c r="I77"/>
    </row>
    <row r="78" spans="1:9">
      <c r="A78" s="17">
        <v>0.79791666666666516</v>
      </c>
      <c r="B78" s="260">
        <v>4</v>
      </c>
      <c r="C78" s="16" t="s">
        <v>375</v>
      </c>
      <c r="D78" s="241" t="s">
        <v>376</v>
      </c>
      <c r="E78" s="241" t="s">
        <v>238</v>
      </c>
      <c r="F78" s="285"/>
      <c r="G78" s="285"/>
      <c r="H78"/>
      <c r="I78"/>
    </row>
    <row r="79" spans="1:9">
      <c r="A79" s="17">
        <v>0.79791666666666516</v>
      </c>
      <c r="B79" s="260">
        <v>4</v>
      </c>
      <c r="C79" s="16" t="s">
        <v>513</v>
      </c>
      <c r="D79" s="241" t="s">
        <v>514</v>
      </c>
      <c r="E79" s="241" t="s">
        <v>238</v>
      </c>
      <c r="F79" s="306"/>
      <c r="G79" s="306"/>
      <c r="H79" s="234"/>
      <c r="I79" s="234"/>
    </row>
    <row r="80" spans="1:9">
      <c r="A80" s="17">
        <v>0.77986111111110967</v>
      </c>
      <c r="B80" s="260">
        <v>2</v>
      </c>
      <c r="C80" s="16" t="s">
        <v>403</v>
      </c>
      <c r="D80" s="241" t="s">
        <v>404</v>
      </c>
      <c r="E80" s="241" t="s">
        <v>32</v>
      </c>
      <c r="F80" s="310">
        <v>0.8214285714285714</v>
      </c>
      <c r="G80" s="253">
        <v>5</v>
      </c>
      <c r="H80"/>
      <c r="I80"/>
    </row>
    <row r="81" spans="1:9">
      <c r="A81" s="17">
        <v>0.77986111111110967</v>
      </c>
      <c r="B81" s="260">
        <v>2</v>
      </c>
      <c r="C81" s="16" t="s">
        <v>30</v>
      </c>
      <c r="D81" s="241" t="s">
        <v>31</v>
      </c>
      <c r="E81" s="241" t="s">
        <v>32</v>
      </c>
      <c r="F81" s="271"/>
      <c r="G81" s="271"/>
      <c r="H81"/>
      <c r="I81"/>
    </row>
    <row r="82" spans="1:9">
      <c r="A82" s="17">
        <v>0.77986111111110967</v>
      </c>
      <c r="B82" s="260">
        <v>2</v>
      </c>
      <c r="C82" s="16" t="s">
        <v>401</v>
      </c>
      <c r="D82" s="241" t="s">
        <v>402</v>
      </c>
      <c r="E82" s="241" t="s">
        <v>32</v>
      </c>
      <c r="F82" s="285"/>
      <c r="G82" s="285"/>
      <c r="H82"/>
      <c r="I82"/>
    </row>
    <row r="83" spans="1:9">
      <c r="A83" s="17">
        <v>0.77986111111110967</v>
      </c>
      <c r="B83" s="260">
        <v>2</v>
      </c>
      <c r="C83" s="16" t="s">
        <v>77</v>
      </c>
      <c r="D83" s="241" t="s">
        <v>78</v>
      </c>
      <c r="E83" s="241" t="s">
        <v>32</v>
      </c>
      <c r="F83" s="285"/>
      <c r="G83" s="285"/>
      <c r="H83"/>
      <c r="I83"/>
    </row>
    <row r="84" spans="1:9">
      <c r="A84" s="17">
        <v>0.77986111111110967</v>
      </c>
      <c r="B84" s="260">
        <v>2</v>
      </c>
      <c r="C84" s="16" t="s">
        <v>539</v>
      </c>
      <c r="D84" s="241" t="s">
        <v>540</v>
      </c>
      <c r="E84" s="241" t="s">
        <v>32</v>
      </c>
      <c r="F84" s="285"/>
      <c r="G84" s="285"/>
      <c r="H84"/>
      <c r="I84"/>
    </row>
    <row r="85" spans="1:9">
      <c r="A85" s="17">
        <v>0.77986111111110967</v>
      </c>
      <c r="B85" s="260">
        <v>2</v>
      </c>
      <c r="C85" s="16" t="s">
        <v>541</v>
      </c>
      <c r="D85" s="241" t="s">
        <v>542</v>
      </c>
      <c r="E85" s="241" t="s">
        <v>543</v>
      </c>
      <c r="F85" s="271"/>
      <c r="G85" s="271"/>
      <c r="H85"/>
      <c r="I85"/>
    </row>
    <row r="86" spans="1:9">
      <c r="A86" s="17">
        <v>0.77986111111110967</v>
      </c>
      <c r="B86" s="260">
        <v>2</v>
      </c>
      <c r="C86" s="16" t="s">
        <v>544</v>
      </c>
      <c r="D86" s="241" t="s">
        <v>545</v>
      </c>
      <c r="E86" s="241" t="s">
        <v>543</v>
      </c>
      <c r="F86" s="285"/>
      <c r="G86" s="285"/>
      <c r="H86"/>
      <c r="I86"/>
    </row>
    <row r="87" spans="1:9">
      <c r="A87" s="17">
        <v>0.77986111111111001</v>
      </c>
      <c r="B87" s="260">
        <v>2</v>
      </c>
      <c r="C87" s="16" t="s">
        <v>679</v>
      </c>
      <c r="D87" s="241" t="s">
        <v>680</v>
      </c>
      <c r="E87" s="241" t="s">
        <v>543</v>
      </c>
      <c r="F87" s="285"/>
      <c r="G87" s="285"/>
      <c r="H87"/>
      <c r="I87"/>
    </row>
    <row r="88" spans="1:9">
      <c r="A88" s="17">
        <v>0.77986111111111001</v>
      </c>
      <c r="B88" s="260">
        <v>2</v>
      </c>
      <c r="C88" s="16" t="s">
        <v>681</v>
      </c>
      <c r="D88" s="241" t="s">
        <v>682</v>
      </c>
      <c r="E88" s="241" t="s">
        <v>543</v>
      </c>
      <c r="F88" s="285"/>
      <c r="G88" s="285"/>
      <c r="H88"/>
      <c r="I88"/>
    </row>
    <row r="89" spans="1:9">
      <c r="A89" s="17">
        <v>0.77986111111110967</v>
      </c>
      <c r="B89" s="260">
        <v>2</v>
      </c>
      <c r="C89" s="16" t="s">
        <v>546</v>
      </c>
      <c r="D89" s="241" t="s">
        <v>547</v>
      </c>
      <c r="E89" s="241" t="s">
        <v>543</v>
      </c>
      <c r="F89" s="309"/>
      <c r="G89" s="309"/>
      <c r="H89"/>
      <c r="I89"/>
    </row>
    <row r="90" spans="1:9">
      <c r="A90" s="234"/>
      <c r="B90" s="234"/>
      <c r="C90" s="234"/>
      <c r="D90" s="234"/>
      <c r="E90" s="234"/>
      <c r="F90" s="234"/>
      <c r="G90" s="234"/>
      <c r="H90"/>
      <c r="I90"/>
    </row>
    <row r="91" spans="1:9">
      <c r="A91" s="234"/>
      <c r="B91" s="234"/>
      <c r="C91" s="234"/>
      <c r="D91" s="234"/>
      <c r="E91" s="234"/>
      <c r="F91" s="234"/>
      <c r="G91" s="234"/>
      <c r="H91"/>
      <c r="I91"/>
    </row>
    <row r="92" spans="1:9">
      <c r="A92" s="234"/>
      <c r="B92" s="234"/>
      <c r="C92" s="234"/>
      <c r="D92" s="234"/>
      <c r="E92" s="234"/>
      <c r="F92" s="234"/>
      <c r="G92" s="234"/>
      <c r="H92"/>
      <c r="I92"/>
    </row>
    <row r="93" spans="1:9">
      <c r="A93" s="234"/>
      <c r="B93" s="234"/>
      <c r="C93" s="234"/>
      <c r="D93" s="234"/>
      <c r="E93" s="234"/>
      <c r="F93" s="234"/>
      <c r="G93" s="234"/>
      <c r="H93"/>
      <c r="I93"/>
    </row>
    <row r="94" spans="1:9">
      <c r="A94" s="234"/>
      <c r="B94" s="234"/>
      <c r="C94" s="234"/>
      <c r="D94" s="234"/>
      <c r="E94" s="234"/>
      <c r="F94" s="234"/>
      <c r="G94" s="234"/>
      <c r="H94"/>
      <c r="I94"/>
    </row>
    <row r="95" spans="1:9">
      <c r="A95" s="234"/>
      <c r="B95" s="234"/>
      <c r="C95" s="234"/>
      <c r="D95" s="234"/>
      <c r="E95" s="234"/>
      <c r="F95" s="234"/>
      <c r="G95" s="234"/>
      <c r="H95"/>
      <c r="I95"/>
    </row>
    <row r="96" spans="1:9">
      <c r="A96" s="234"/>
      <c r="B96" s="234"/>
      <c r="C96" s="234"/>
      <c r="D96" s="234"/>
      <c r="E96" s="234"/>
      <c r="F96" s="234"/>
      <c r="G96" s="234"/>
      <c r="H96"/>
      <c r="I96"/>
    </row>
  </sheetData>
  <mergeCells count="1">
    <mergeCell ref="F48:G48"/>
  </mergeCells>
  <pageMargins left="0.7" right="0.7" top="0.75" bottom="0.75" header="0.3" footer="0.3"/>
  <pageSetup paperSize="9" scale="68" fitToHeight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69E8-595D-449F-A74D-30D7AECC2163}">
  <sheetPr codeName="Sheet31">
    <tabColor theme="5" tint="-0.249977111117893"/>
    <pageSetUpPr fitToPage="1"/>
  </sheetPr>
  <dimension ref="A1:AR82"/>
  <sheetViews>
    <sheetView workbookViewId="0">
      <selection activeCell="D29" activeCellId="1" sqref="A1 D29"/>
    </sheetView>
  </sheetViews>
  <sheetFormatPr defaultColWidth="11" defaultRowHeight="15"/>
  <cols>
    <col min="1" max="1" width="11" style="231"/>
    <col min="2" max="2" width="12.375" style="231" customWidth="1"/>
    <col min="3" max="3" width="17.125" style="231" bestFit="1" customWidth="1"/>
    <col min="4" max="4" width="25.375" style="231" bestFit="1" customWidth="1"/>
    <col min="5" max="5" width="15.5" style="231" bestFit="1" customWidth="1"/>
    <col min="6" max="6" width="32.375" style="231" bestFit="1" customWidth="1"/>
    <col min="7" max="9" width="11" style="231"/>
    <col min="10" max="10" width="16.125" style="231" bestFit="1" customWidth="1"/>
    <col min="11" max="12" width="11" style="231"/>
    <col min="13" max="13" width="0" style="231" hidden="1" customWidth="1"/>
    <col min="14" max="14" width="19.375" style="231" hidden="1" customWidth="1"/>
    <col min="15" max="15" width="0" style="231" hidden="1" customWidth="1"/>
    <col min="16" max="16" width="3.625" style="231" hidden="1" customWidth="1"/>
    <col min="17" max="17" width="7.5" style="231" hidden="1" customWidth="1"/>
    <col min="18" max="18" width="6.875" style="231" hidden="1" customWidth="1"/>
    <col min="19" max="19" width="7.125" style="231" hidden="1" customWidth="1"/>
    <col min="20" max="20" width="6.375" style="231" hidden="1" customWidth="1"/>
    <col min="21" max="21" width="7.125" style="231" hidden="1" customWidth="1"/>
    <col min="22" max="22" width="7.5" style="231" hidden="1" customWidth="1"/>
    <col min="23" max="25" width="7.125" style="231" hidden="1" customWidth="1"/>
    <col min="26" max="26" width="7" style="231" hidden="1" customWidth="1"/>
    <col min="27" max="27" width="7.375" style="231" hidden="1" customWidth="1"/>
    <col min="28" max="29" width="6.875" style="231" hidden="1" customWidth="1"/>
    <col min="30" max="30" width="7.125" style="231" hidden="1" customWidth="1"/>
    <col min="31" max="32" width="7.625" style="231" hidden="1" customWidth="1"/>
    <col min="33" max="33" width="7.125" style="231" hidden="1" customWidth="1"/>
    <col min="34" max="35" width="7.5" style="231" hidden="1" customWidth="1"/>
    <col min="36" max="36" width="7" style="231" hidden="1" customWidth="1"/>
    <col min="37" max="44" width="6.375" style="231" hidden="1" customWidth="1"/>
    <col min="45" max="46" width="0" style="231" hidden="1" customWidth="1"/>
    <col min="47" max="16384" width="11" style="231"/>
  </cols>
  <sheetData>
    <row r="1" spans="1:4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</row>
    <row r="2" spans="1:44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</row>
    <row r="3" spans="1:44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" t="s">
        <v>155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</row>
    <row r="4" spans="1:44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10" t="s">
        <v>156</v>
      </c>
      <c r="R4" s="11"/>
      <c r="S4" s="12" t="s">
        <v>157</v>
      </c>
      <c r="T4" s="12"/>
      <c r="U4" s="12"/>
      <c r="V4" s="12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8">
        <f>B11</f>
        <v>1</v>
      </c>
      <c r="R5" s="238">
        <f>B12</f>
        <v>2</v>
      </c>
      <c r="S5" s="238">
        <f>B13</f>
        <v>3</v>
      </c>
      <c r="T5" s="238">
        <f>B14</f>
        <v>4</v>
      </c>
      <c r="U5" s="238">
        <f>B15</f>
        <v>5</v>
      </c>
      <c r="V5" s="238">
        <f>B16</f>
        <v>6</v>
      </c>
      <c r="W5" s="238">
        <f>B17</f>
        <v>7</v>
      </c>
      <c r="X5" s="238">
        <f>B18</f>
        <v>8</v>
      </c>
      <c r="Y5" s="238">
        <f>B19</f>
        <v>9</v>
      </c>
      <c r="Z5" s="238">
        <f>B20</f>
        <v>10</v>
      </c>
      <c r="AA5" s="238">
        <f>B21</f>
        <v>11</v>
      </c>
      <c r="AB5" s="238">
        <f>B22</f>
        <v>12</v>
      </c>
      <c r="AC5" s="238">
        <f>B23</f>
        <v>13</v>
      </c>
      <c r="AD5" s="238">
        <f>B24</f>
        <v>14</v>
      </c>
      <c r="AE5" s="238">
        <f>B25</f>
        <v>15</v>
      </c>
      <c r="AF5" s="238">
        <f>B26</f>
        <v>16</v>
      </c>
      <c r="AG5" s="234">
        <f>B27</f>
        <v>17</v>
      </c>
      <c r="AH5" s="234">
        <f>B28</f>
        <v>18</v>
      </c>
      <c r="AI5" s="234">
        <f>B29</f>
        <v>19</v>
      </c>
      <c r="AJ5" s="234">
        <f>B30</f>
        <v>20</v>
      </c>
      <c r="AK5" s="234">
        <f>B31</f>
        <v>0</v>
      </c>
      <c r="AL5" s="234"/>
      <c r="AM5" s="234"/>
      <c r="AN5" s="234"/>
      <c r="AO5" s="234"/>
      <c r="AP5" s="234"/>
      <c r="AQ5" s="234"/>
      <c r="AR5" s="234"/>
    </row>
    <row r="6" spans="1:44" ht="60">
      <c r="A6" s="234" t="s">
        <v>3</v>
      </c>
      <c r="B6" s="7" t="s">
        <v>160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9" t="str">
        <f>C11</f>
        <v>Marni Bercene</v>
      </c>
      <c r="R6" s="239" t="str">
        <f>C12</f>
        <v>Abbie Kirkham</v>
      </c>
      <c r="S6" s="239" t="str">
        <f>C13</f>
        <v>Holly Greening</v>
      </c>
      <c r="T6" s="239" t="str">
        <f>C14</f>
        <v>Mikayla Downey</v>
      </c>
      <c r="U6" s="239" t="str">
        <f>C15</f>
        <v>Ithica Harris</v>
      </c>
      <c r="V6" s="239" t="str">
        <f>C16</f>
        <v>Demi Perkins</v>
      </c>
      <c r="W6" s="239" t="str">
        <f>C17</f>
        <v>Sophie Dagnall</v>
      </c>
      <c r="X6" s="239" t="str">
        <f>C18</f>
        <v>Lexy Colton</v>
      </c>
      <c r="Y6" s="239" t="str">
        <f>C19</f>
        <v>Sophie Tennant</v>
      </c>
      <c r="Z6" s="239" t="str">
        <f>C20</f>
        <v>Alyssa Scott</v>
      </c>
      <c r="AA6" s="239" t="str">
        <f>C21</f>
        <v>Amelia Gordon</v>
      </c>
      <c r="AB6" s="239" t="str">
        <f>C22</f>
        <v>Emily Stampalia</v>
      </c>
      <c r="AC6" s="239" t="str">
        <f>C23</f>
        <v>Amy Lethlean</v>
      </c>
      <c r="AD6" s="239" t="str">
        <f>C24</f>
        <v>Sarah Mcconigley</v>
      </c>
      <c r="AE6" s="239" t="str">
        <f>C25</f>
        <v>Eva Anning</v>
      </c>
      <c r="AF6" s="239" t="str">
        <f>C26</f>
        <v>Grace Johnson</v>
      </c>
      <c r="AG6" s="239" t="str">
        <f>C27</f>
        <v>Georgia Coward</v>
      </c>
      <c r="AH6" s="239" t="str">
        <f>C28</f>
        <v>Ruby McDonald</v>
      </c>
      <c r="AI6" s="239" t="str">
        <f>C29</f>
        <v>Lily McBride</v>
      </c>
      <c r="AJ6" s="239" t="str">
        <f>C30</f>
        <v>Mya Robertson</v>
      </c>
      <c r="AK6" s="239"/>
      <c r="AL6" s="234"/>
      <c r="AM6" s="234"/>
      <c r="AN6" s="234"/>
      <c r="AO6" s="234"/>
      <c r="AP6" s="234"/>
      <c r="AQ6" s="234"/>
      <c r="AR6" s="234"/>
    </row>
    <row r="7" spans="1:44">
      <c r="A7" s="234" t="s">
        <v>11</v>
      </c>
      <c r="B7" s="234" t="s">
        <v>18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 t="s">
        <v>161</v>
      </c>
      <c r="O7" s="234" t="s">
        <v>162</v>
      </c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</row>
    <row r="8" spans="1:44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>
        <v>1</v>
      </c>
      <c r="O8" s="234"/>
      <c r="P8" s="234"/>
      <c r="Q8" s="240">
        <v>6</v>
      </c>
      <c r="R8" s="240">
        <v>5</v>
      </c>
      <c r="S8" s="240">
        <v>8</v>
      </c>
      <c r="T8" s="240"/>
      <c r="U8" s="240">
        <v>6</v>
      </c>
      <c r="V8" s="240">
        <v>6</v>
      </c>
      <c r="W8" s="240">
        <v>7.5</v>
      </c>
      <c r="X8" s="240">
        <v>6</v>
      </c>
      <c r="Y8" s="240">
        <v>6</v>
      </c>
      <c r="Z8" s="240">
        <v>7</v>
      </c>
      <c r="AA8" s="240">
        <v>7</v>
      </c>
      <c r="AB8" s="240">
        <v>6</v>
      </c>
      <c r="AC8" s="240">
        <v>7</v>
      </c>
      <c r="AD8" s="240">
        <v>6.5</v>
      </c>
      <c r="AE8" s="240">
        <v>6.5</v>
      </c>
      <c r="AF8" s="240">
        <v>6</v>
      </c>
      <c r="AG8" s="240">
        <v>6</v>
      </c>
      <c r="AH8" s="240">
        <v>8</v>
      </c>
      <c r="AI8" s="240">
        <v>5.5</v>
      </c>
      <c r="AJ8" s="240">
        <v>6.5</v>
      </c>
      <c r="AK8" s="240"/>
      <c r="AL8" s="240"/>
      <c r="AM8" s="240"/>
      <c r="AN8" s="240"/>
      <c r="AO8" s="240"/>
      <c r="AP8" s="240"/>
      <c r="AQ8" s="240"/>
      <c r="AR8" s="240"/>
    </row>
    <row r="9" spans="1:44">
      <c r="A9" s="234"/>
      <c r="B9" s="234"/>
      <c r="C9" s="234"/>
      <c r="D9" s="234"/>
      <c r="E9" s="234"/>
      <c r="F9" s="234"/>
      <c r="G9" s="13" t="s">
        <v>163</v>
      </c>
      <c r="H9" s="234"/>
      <c r="I9" s="234"/>
      <c r="J9" s="234"/>
      <c r="K9" s="234"/>
      <c r="L9" s="234"/>
      <c r="M9" s="234"/>
      <c r="N9" s="234">
        <v>2</v>
      </c>
      <c r="O9" s="234"/>
      <c r="P9" s="234"/>
      <c r="Q9" s="240">
        <v>6</v>
      </c>
      <c r="R9" s="240">
        <v>6</v>
      </c>
      <c r="S9" s="240">
        <v>8</v>
      </c>
      <c r="T9" s="240"/>
      <c r="U9" s="240">
        <v>6</v>
      </c>
      <c r="V9" s="240">
        <v>7.5</v>
      </c>
      <c r="W9" s="240">
        <v>6.5</v>
      </c>
      <c r="X9" s="240">
        <v>6</v>
      </c>
      <c r="Y9" s="240">
        <v>6.5</v>
      </c>
      <c r="Z9" s="240">
        <v>8</v>
      </c>
      <c r="AA9" s="240">
        <v>8</v>
      </c>
      <c r="AB9" s="240">
        <v>6.5</v>
      </c>
      <c r="AC9" s="240">
        <v>7</v>
      </c>
      <c r="AD9" s="240">
        <v>6</v>
      </c>
      <c r="AE9" s="240">
        <v>7</v>
      </c>
      <c r="AF9" s="240">
        <v>6</v>
      </c>
      <c r="AG9" s="240">
        <v>6</v>
      </c>
      <c r="AH9" s="240">
        <v>6</v>
      </c>
      <c r="AI9" s="240">
        <v>7</v>
      </c>
      <c r="AJ9" s="240">
        <v>6</v>
      </c>
      <c r="AK9" s="240"/>
      <c r="AL9" s="240"/>
      <c r="AM9" s="240"/>
      <c r="AN9" s="240"/>
      <c r="AO9" s="240"/>
      <c r="AP9" s="240"/>
      <c r="AQ9" s="240"/>
      <c r="AR9" s="240"/>
    </row>
    <row r="10" spans="1:44" ht="30">
      <c r="A10" s="31" t="s">
        <v>1</v>
      </c>
      <c r="B10" s="23" t="s">
        <v>164</v>
      </c>
      <c r="C10" s="23" t="s">
        <v>4</v>
      </c>
      <c r="D10" s="23" t="s">
        <v>5</v>
      </c>
      <c r="E10" s="23" t="s">
        <v>7</v>
      </c>
      <c r="F10" s="23" t="s">
        <v>8</v>
      </c>
      <c r="G10" s="23" t="s">
        <v>165</v>
      </c>
      <c r="H10" s="23" t="s">
        <v>166</v>
      </c>
      <c r="I10" s="23" t="s">
        <v>167</v>
      </c>
      <c r="J10" s="23" t="s">
        <v>168</v>
      </c>
      <c r="K10" s="23" t="s">
        <v>169</v>
      </c>
      <c r="L10" s="234"/>
      <c r="M10" s="234"/>
      <c r="N10" s="234">
        <v>3</v>
      </c>
      <c r="O10" s="234">
        <v>2</v>
      </c>
      <c r="P10" s="234"/>
      <c r="Q10" s="240">
        <v>3</v>
      </c>
      <c r="R10" s="240">
        <v>6.5</v>
      </c>
      <c r="S10" s="240">
        <v>8</v>
      </c>
      <c r="T10" s="240"/>
      <c r="U10" s="240">
        <v>7</v>
      </c>
      <c r="V10" s="240">
        <v>8</v>
      </c>
      <c r="W10" s="240">
        <v>7</v>
      </c>
      <c r="X10" s="240">
        <v>7</v>
      </c>
      <c r="Y10" s="240">
        <v>7</v>
      </c>
      <c r="Z10" s="240">
        <v>8</v>
      </c>
      <c r="AA10" s="240">
        <v>7</v>
      </c>
      <c r="AB10" s="240">
        <v>8</v>
      </c>
      <c r="AC10" s="240">
        <v>8</v>
      </c>
      <c r="AD10" s="240">
        <v>6.5</v>
      </c>
      <c r="AE10" s="240">
        <v>8</v>
      </c>
      <c r="AF10" s="240">
        <v>8</v>
      </c>
      <c r="AG10" s="240">
        <v>7</v>
      </c>
      <c r="AH10" s="240">
        <v>8</v>
      </c>
      <c r="AI10" s="240">
        <v>7</v>
      </c>
      <c r="AJ10" s="240">
        <v>7</v>
      </c>
      <c r="AK10" s="240"/>
      <c r="AL10" s="240"/>
      <c r="AM10" s="240"/>
      <c r="AN10" s="240"/>
      <c r="AO10" s="240"/>
      <c r="AP10" s="240"/>
      <c r="AQ10" s="240"/>
      <c r="AR10" s="240"/>
    </row>
    <row r="11" spans="1:44">
      <c r="A11" s="17">
        <v>0.33333333333333331</v>
      </c>
      <c r="B11" s="260">
        <v>1</v>
      </c>
      <c r="C11" s="241" t="s">
        <v>14</v>
      </c>
      <c r="D11" s="241" t="s">
        <v>15</v>
      </c>
      <c r="E11" s="241" t="s">
        <v>16</v>
      </c>
      <c r="F11" s="241" t="s">
        <v>17</v>
      </c>
      <c r="G11" s="242">
        <f>Q42</f>
        <v>0.55892857142857144</v>
      </c>
      <c r="H11" s="241">
        <f t="shared" ref="H11:H30" si="0">IF(I11&gt;K11,I11,K11)</f>
        <v>18</v>
      </c>
      <c r="I11" s="241">
        <f t="shared" ref="I11:I30" si="1">RANK(G11,$G$11:$G$31,0)</f>
        <v>18</v>
      </c>
      <c r="J11" s="243">
        <f>Q31</f>
        <v>36</v>
      </c>
      <c r="K11" s="244"/>
      <c r="L11" s="234"/>
      <c r="M11" s="234"/>
      <c r="N11" s="234">
        <v>4</v>
      </c>
      <c r="O11" s="234">
        <v>2</v>
      </c>
      <c r="P11" s="234"/>
      <c r="Q11" s="240">
        <v>6.5</v>
      </c>
      <c r="R11" s="240">
        <v>7</v>
      </c>
      <c r="S11" s="240">
        <v>7</v>
      </c>
      <c r="T11" s="240"/>
      <c r="U11" s="240">
        <v>5</v>
      </c>
      <c r="V11" s="240">
        <v>7</v>
      </c>
      <c r="W11" s="240">
        <v>6.5</v>
      </c>
      <c r="X11" s="240">
        <v>7</v>
      </c>
      <c r="Y11" s="240">
        <v>7</v>
      </c>
      <c r="Z11" s="240">
        <v>6.5</v>
      </c>
      <c r="AA11" s="240">
        <v>6</v>
      </c>
      <c r="AB11" s="240">
        <v>5</v>
      </c>
      <c r="AC11" s="240">
        <v>6.5</v>
      </c>
      <c r="AD11" s="240">
        <v>6</v>
      </c>
      <c r="AE11" s="240">
        <v>7</v>
      </c>
      <c r="AF11" s="240">
        <v>4</v>
      </c>
      <c r="AG11" s="240">
        <v>5.5</v>
      </c>
      <c r="AH11" s="240">
        <v>6.5</v>
      </c>
      <c r="AI11" s="240">
        <v>7</v>
      </c>
      <c r="AJ11" s="240">
        <v>6</v>
      </c>
      <c r="AK11" s="240"/>
      <c r="AL11" s="240"/>
      <c r="AM11" s="240"/>
      <c r="AN11" s="240"/>
      <c r="AO11" s="240"/>
      <c r="AP11" s="240"/>
      <c r="AQ11" s="240"/>
      <c r="AR11" s="240"/>
    </row>
    <row r="12" spans="1:44">
      <c r="A12" s="17">
        <v>0.33888888888888885</v>
      </c>
      <c r="B12" s="260">
        <v>2</v>
      </c>
      <c r="C12" s="241" t="s">
        <v>20</v>
      </c>
      <c r="D12" s="241" t="s">
        <v>21</v>
      </c>
      <c r="E12" s="241" t="s">
        <v>22</v>
      </c>
      <c r="F12" s="241" t="s">
        <v>23</v>
      </c>
      <c r="G12" s="245">
        <f>R42</f>
        <v>0.62321428571428572</v>
      </c>
      <c r="H12" s="241">
        <f t="shared" si="0"/>
        <v>14</v>
      </c>
      <c r="I12" s="241">
        <f t="shared" si="1"/>
        <v>14</v>
      </c>
      <c r="J12" s="243">
        <f>R31</f>
        <v>36.5</v>
      </c>
      <c r="K12" s="244"/>
      <c r="L12" s="234"/>
      <c r="M12" s="234"/>
      <c r="N12" s="234">
        <v>5</v>
      </c>
      <c r="O12" s="234"/>
      <c r="P12" s="234"/>
      <c r="Q12" s="240">
        <v>6</v>
      </c>
      <c r="R12" s="240">
        <v>7</v>
      </c>
      <c r="S12" s="240">
        <v>7.5</v>
      </c>
      <c r="T12" s="240"/>
      <c r="U12" s="240">
        <v>7</v>
      </c>
      <c r="V12" s="240">
        <v>7</v>
      </c>
      <c r="W12" s="240">
        <v>6.5</v>
      </c>
      <c r="X12" s="240">
        <v>6</v>
      </c>
      <c r="Y12" s="240">
        <v>4.5</v>
      </c>
      <c r="Z12" s="240">
        <v>7</v>
      </c>
      <c r="AA12" s="240">
        <v>7</v>
      </c>
      <c r="AB12" s="240">
        <v>7</v>
      </c>
      <c r="AC12" s="240">
        <v>6</v>
      </c>
      <c r="AD12" s="240">
        <v>6</v>
      </c>
      <c r="AE12" s="240">
        <v>7</v>
      </c>
      <c r="AF12" s="240">
        <v>6</v>
      </c>
      <c r="AG12" s="240">
        <v>6</v>
      </c>
      <c r="AH12" s="240">
        <v>6</v>
      </c>
      <c r="AI12" s="240">
        <v>6</v>
      </c>
      <c r="AJ12" s="240">
        <v>4</v>
      </c>
      <c r="AK12" s="240"/>
      <c r="AL12" s="240"/>
      <c r="AM12" s="240"/>
      <c r="AN12" s="240"/>
      <c r="AO12" s="240"/>
      <c r="AP12" s="240"/>
      <c r="AQ12" s="240"/>
      <c r="AR12" s="240"/>
    </row>
    <row r="13" spans="1:44">
      <c r="A13" s="17">
        <v>0.34444444444444439</v>
      </c>
      <c r="B13" s="260">
        <v>3</v>
      </c>
      <c r="C13" s="241" t="s">
        <v>24</v>
      </c>
      <c r="D13" s="241" t="s">
        <v>25</v>
      </c>
      <c r="E13" s="241" t="s">
        <v>26</v>
      </c>
      <c r="F13" s="241" t="s">
        <v>26</v>
      </c>
      <c r="G13" s="245">
        <f>S42</f>
        <v>0.72499999999999998</v>
      </c>
      <c r="H13" s="241">
        <f t="shared" si="0"/>
        <v>1</v>
      </c>
      <c r="I13" s="241">
        <f t="shared" si="1"/>
        <v>1</v>
      </c>
      <c r="J13" s="243">
        <f>S31</f>
        <v>44.5</v>
      </c>
      <c r="K13" s="244"/>
      <c r="L13" s="234"/>
      <c r="M13" s="234"/>
      <c r="N13" s="234">
        <v>6</v>
      </c>
      <c r="O13" s="234"/>
      <c r="P13" s="234"/>
      <c r="Q13" s="240">
        <v>4</v>
      </c>
      <c r="R13" s="240">
        <v>5.5</v>
      </c>
      <c r="S13" s="240">
        <v>6.5</v>
      </c>
      <c r="T13" s="240"/>
      <c r="U13" s="240">
        <v>6.5</v>
      </c>
      <c r="V13" s="240">
        <v>6.5</v>
      </c>
      <c r="W13" s="240">
        <v>7</v>
      </c>
      <c r="X13" s="240">
        <v>6</v>
      </c>
      <c r="Y13" s="240">
        <v>6.5</v>
      </c>
      <c r="Z13" s="240">
        <v>6.5</v>
      </c>
      <c r="AA13" s="240">
        <v>6.5</v>
      </c>
      <c r="AB13" s="240">
        <v>6.5</v>
      </c>
      <c r="AC13" s="240">
        <v>6</v>
      </c>
      <c r="AD13" s="240">
        <v>6.5</v>
      </c>
      <c r="AE13" s="240">
        <v>6.5</v>
      </c>
      <c r="AF13" s="240">
        <v>6.5</v>
      </c>
      <c r="AG13" s="240">
        <v>6</v>
      </c>
      <c r="AH13" s="240">
        <v>6.5</v>
      </c>
      <c r="AI13" s="240">
        <v>6</v>
      </c>
      <c r="AJ13" s="240">
        <v>6</v>
      </c>
      <c r="AK13" s="240"/>
      <c r="AL13" s="240"/>
      <c r="AM13" s="240"/>
      <c r="AN13" s="240"/>
      <c r="AO13" s="240"/>
      <c r="AP13" s="240"/>
      <c r="AQ13" s="240"/>
      <c r="AR13" s="240"/>
    </row>
    <row r="14" spans="1:44">
      <c r="A14" s="17">
        <v>0.34999999999999992</v>
      </c>
      <c r="B14" s="260">
        <v>4</v>
      </c>
      <c r="C14" s="241" t="s">
        <v>27</v>
      </c>
      <c r="D14" s="241" t="s">
        <v>28</v>
      </c>
      <c r="E14" s="241" t="s">
        <v>29</v>
      </c>
      <c r="F14" s="241"/>
      <c r="G14" s="245">
        <f>T42</f>
        <v>0</v>
      </c>
      <c r="H14" s="241">
        <f t="shared" si="0"/>
        <v>20</v>
      </c>
      <c r="I14" s="241">
        <f t="shared" si="1"/>
        <v>20</v>
      </c>
      <c r="J14" s="243">
        <f>T31</f>
        <v>0</v>
      </c>
      <c r="K14" s="237"/>
      <c r="L14" s="234"/>
      <c r="M14" s="234"/>
      <c r="N14" s="234">
        <v>7</v>
      </c>
      <c r="O14" s="234"/>
      <c r="P14" s="234"/>
      <c r="Q14" s="240">
        <v>4</v>
      </c>
      <c r="R14" s="240">
        <v>6</v>
      </c>
      <c r="S14" s="240">
        <v>6.5</v>
      </c>
      <c r="T14" s="240"/>
      <c r="U14" s="240">
        <v>6</v>
      </c>
      <c r="V14" s="240">
        <v>6</v>
      </c>
      <c r="W14" s="240">
        <v>7</v>
      </c>
      <c r="X14" s="240">
        <v>6</v>
      </c>
      <c r="Y14" s="240">
        <v>6</v>
      </c>
      <c r="Z14" s="240">
        <v>8</v>
      </c>
      <c r="AA14" s="240">
        <v>7</v>
      </c>
      <c r="AB14" s="240">
        <v>7</v>
      </c>
      <c r="AC14" s="240">
        <v>7</v>
      </c>
      <c r="AD14" s="240">
        <v>7</v>
      </c>
      <c r="AE14" s="240">
        <v>7</v>
      </c>
      <c r="AF14" s="240">
        <v>6</v>
      </c>
      <c r="AG14" s="240">
        <v>7</v>
      </c>
      <c r="AH14" s="240">
        <v>6.5</v>
      </c>
      <c r="AI14" s="240">
        <v>6</v>
      </c>
      <c r="AJ14" s="240">
        <v>6</v>
      </c>
      <c r="AK14" s="240"/>
      <c r="AL14" s="240"/>
      <c r="AM14" s="240"/>
      <c r="AN14" s="240"/>
      <c r="AO14" s="240"/>
      <c r="AP14" s="240"/>
      <c r="AQ14" s="240"/>
      <c r="AR14" s="240"/>
    </row>
    <row r="15" spans="1:44">
      <c r="A15" s="17">
        <v>0.35555555555555546</v>
      </c>
      <c r="B15" s="260">
        <v>5</v>
      </c>
      <c r="C15" s="241" t="s">
        <v>30</v>
      </c>
      <c r="D15" s="241" t="s">
        <v>31</v>
      </c>
      <c r="E15" s="241" t="s">
        <v>32</v>
      </c>
      <c r="F15" s="241" t="s">
        <v>33</v>
      </c>
      <c r="G15" s="242">
        <f>U42</f>
        <v>0.6785714285714286</v>
      </c>
      <c r="H15" s="241">
        <f t="shared" si="0"/>
        <v>4</v>
      </c>
      <c r="I15" s="241">
        <f t="shared" si="1"/>
        <v>4</v>
      </c>
      <c r="J15" s="243">
        <f>U31</f>
        <v>43</v>
      </c>
      <c r="K15" s="237"/>
      <c r="L15" s="234"/>
      <c r="M15" s="234"/>
      <c r="N15" s="234">
        <v>8</v>
      </c>
      <c r="O15" s="234">
        <v>2</v>
      </c>
      <c r="P15" s="234"/>
      <c r="Q15" s="240">
        <v>5.5</v>
      </c>
      <c r="R15" s="240">
        <v>7</v>
      </c>
      <c r="S15" s="240">
        <v>7</v>
      </c>
      <c r="T15" s="240"/>
      <c r="U15" s="240">
        <v>5.5</v>
      </c>
      <c r="V15" s="240">
        <v>7</v>
      </c>
      <c r="W15" s="240">
        <v>6</v>
      </c>
      <c r="X15" s="240">
        <v>6</v>
      </c>
      <c r="Y15" s="240">
        <v>6.5</v>
      </c>
      <c r="Z15" s="240">
        <v>6</v>
      </c>
      <c r="AA15" s="240">
        <v>6</v>
      </c>
      <c r="AB15" s="240">
        <v>6</v>
      </c>
      <c r="AC15" s="240">
        <v>6</v>
      </c>
      <c r="AD15" s="240">
        <v>7</v>
      </c>
      <c r="AE15" s="240">
        <v>6</v>
      </c>
      <c r="AF15" s="240">
        <v>6.5</v>
      </c>
      <c r="AG15" s="240">
        <v>7</v>
      </c>
      <c r="AH15" s="240">
        <v>5.5</v>
      </c>
      <c r="AI15" s="240">
        <v>4.5</v>
      </c>
      <c r="AJ15" s="240">
        <v>5</v>
      </c>
      <c r="AK15" s="240"/>
      <c r="AL15" s="240"/>
      <c r="AM15" s="240"/>
      <c r="AN15" s="240"/>
      <c r="AO15" s="240"/>
      <c r="AP15" s="240"/>
      <c r="AQ15" s="240"/>
      <c r="AR15" s="240"/>
    </row>
    <row r="16" spans="1:44">
      <c r="A16" s="17">
        <v>0.36111111111111099</v>
      </c>
      <c r="B16" s="260">
        <v>6</v>
      </c>
      <c r="C16" s="241" t="s">
        <v>34</v>
      </c>
      <c r="D16" s="241" t="s">
        <v>170</v>
      </c>
      <c r="E16" s="241" t="s">
        <v>36</v>
      </c>
      <c r="F16" s="241" t="s">
        <v>37</v>
      </c>
      <c r="G16" s="242">
        <f>V42</f>
        <v>0.65892857142857142</v>
      </c>
      <c r="H16" s="241">
        <f t="shared" si="0"/>
        <v>9</v>
      </c>
      <c r="I16" s="241">
        <f t="shared" si="1"/>
        <v>9</v>
      </c>
      <c r="J16" s="243">
        <f>V31</f>
        <v>38.5</v>
      </c>
      <c r="K16" s="237"/>
      <c r="L16" s="234"/>
      <c r="M16" s="234"/>
      <c r="N16" s="234">
        <v>9</v>
      </c>
      <c r="O16" s="234">
        <v>2</v>
      </c>
      <c r="P16" s="234"/>
      <c r="Q16" s="240">
        <v>6.5</v>
      </c>
      <c r="R16" s="240">
        <v>6.5</v>
      </c>
      <c r="S16" s="240">
        <v>6.5</v>
      </c>
      <c r="T16" s="240"/>
      <c r="U16" s="240">
        <v>7</v>
      </c>
      <c r="V16" s="240">
        <v>6</v>
      </c>
      <c r="W16" s="240">
        <v>6.5</v>
      </c>
      <c r="X16" s="240">
        <v>6</v>
      </c>
      <c r="Y16" s="240">
        <v>6.5</v>
      </c>
      <c r="Z16" s="240">
        <v>6.5</v>
      </c>
      <c r="AA16" s="240">
        <v>6.5</v>
      </c>
      <c r="AB16" s="240">
        <v>6.5</v>
      </c>
      <c r="AC16" s="240">
        <v>6</v>
      </c>
      <c r="AD16" s="240">
        <v>7</v>
      </c>
      <c r="AE16" s="240">
        <v>6.5</v>
      </c>
      <c r="AF16" s="240">
        <v>6</v>
      </c>
      <c r="AG16" s="240">
        <v>8</v>
      </c>
      <c r="AH16" s="240">
        <v>6</v>
      </c>
      <c r="AI16" s="240">
        <v>7</v>
      </c>
      <c r="AJ16" s="240">
        <v>6</v>
      </c>
      <c r="AK16" s="240"/>
      <c r="AL16" s="240"/>
      <c r="AM16" s="240"/>
      <c r="AN16" s="240"/>
      <c r="AO16" s="240"/>
      <c r="AP16" s="240"/>
      <c r="AQ16" s="240"/>
      <c r="AR16" s="240"/>
    </row>
    <row r="17" spans="1:44">
      <c r="A17" s="17">
        <v>0.36666666666666653</v>
      </c>
      <c r="B17" s="260">
        <v>7</v>
      </c>
      <c r="C17" s="241" t="s">
        <v>38</v>
      </c>
      <c r="D17" s="241" t="s">
        <v>39</v>
      </c>
      <c r="E17" s="241" t="s">
        <v>40</v>
      </c>
      <c r="F17" s="241" t="s">
        <v>40</v>
      </c>
      <c r="G17" s="242">
        <f>W42</f>
        <v>0.67321428571428577</v>
      </c>
      <c r="H17" s="241">
        <f t="shared" si="0"/>
        <v>5</v>
      </c>
      <c r="I17" s="241">
        <f t="shared" si="1"/>
        <v>5</v>
      </c>
      <c r="J17" s="243">
        <f>W31</f>
        <v>40</v>
      </c>
      <c r="K17" s="237"/>
      <c r="L17" s="234"/>
      <c r="M17" s="234"/>
      <c r="N17" s="234">
        <v>10</v>
      </c>
      <c r="O17" s="234"/>
      <c r="P17" s="234"/>
      <c r="Q17" s="240">
        <v>6</v>
      </c>
      <c r="R17" s="240">
        <v>6.5</v>
      </c>
      <c r="S17" s="240">
        <v>7</v>
      </c>
      <c r="T17" s="240"/>
      <c r="U17" s="240">
        <v>7</v>
      </c>
      <c r="V17" s="240">
        <v>7</v>
      </c>
      <c r="W17" s="240">
        <v>7</v>
      </c>
      <c r="X17" s="240">
        <v>7</v>
      </c>
      <c r="Y17" s="240">
        <v>7</v>
      </c>
      <c r="Z17" s="240">
        <v>6</v>
      </c>
      <c r="AA17" s="240">
        <v>7</v>
      </c>
      <c r="AB17" s="240">
        <v>7</v>
      </c>
      <c r="AC17" s="240">
        <v>7</v>
      </c>
      <c r="AD17" s="240">
        <v>6.5</v>
      </c>
      <c r="AE17" s="240">
        <v>6.5</v>
      </c>
      <c r="AF17" s="240">
        <v>5</v>
      </c>
      <c r="AG17" s="240">
        <v>7</v>
      </c>
      <c r="AH17" s="240">
        <v>7</v>
      </c>
      <c r="AI17" s="240">
        <v>6</v>
      </c>
      <c r="AJ17" s="240">
        <v>6</v>
      </c>
      <c r="AK17" s="240"/>
      <c r="AL17" s="240"/>
      <c r="AM17" s="240"/>
      <c r="AN17" s="240"/>
      <c r="AO17" s="240"/>
      <c r="AP17" s="240"/>
      <c r="AQ17" s="240"/>
      <c r="AR17" s="240"/>
    </row>
    <row r="18" spans="1:44">
      <c r="A18" s="17">
        <v>0.37222222222222207</v>
      </c>
      <c r="B18" s="260">
        <v>8</v>
      </c>
      <c r="C18" s="241" t="s">
        <v>41</v>
      </c>
      <c r="D18" s="241" t="s">
        <v>42</v>
      </c>
      <c r="E18" s="241" t="s">
        <v>43</v>
      </c>
      <c r="F18" s="241" t="s">
        <v>43</v>
      </c>
      <c r="G18" s="242">
        <f>X42</f>
        <v>0.62142857142857144</v>
      </c>
      <c r="H18" s="241">
        <f t="shared" si="0"/>
        <v>15</v>
      </c>
      <c r="I18" s="241">
        <f t="shared" si="1"/>
        <v>15</v>
      </c>
      <c r="J18" s="243">
        <f>X31</f>
        <v>36.5</v>
      </c>
      <c r="K18" s="237"/>
      <c r="L18" s="234"/>
      <c r="M18" s="234"/>
      <c r="N18" s="234">
        <v>11</v>
      </c>
      <c r="O18" s="234"/>
      <c r="P18" s="234"/>
      <c r="Q18" s="240">
        <v>4</v>
      </c>
      <c r="R18" s="240">
        <v>6</v>
      </c>
      <c r="S18" s="240">
        <v>8</v>
      </c>
      <c r="T18" s="240"/>
      <c r="U18" s="240">
        <v>8</v>
      </c>
      <c r="V18" s="240">
        <v>6.5</v>
      </c>
      <c r="W18" s="240">
        <v>6</v>
      </c>
      <c r="X18" s="240">
        <v>4.5</v>
      </c>
      <c r="Y18" s="240">
        <v>6.5</v>
      </c>
      <c r="Z18" s="240">
        <v>7</v>
      </c>
      <c r="AA18" s="240">
        <v>7</v>
      </c>
      <c r="AB18" s="240">
        <v>7</v>
      </c>
      <c r="AC18" s="240">
        <v>6</v>
      </c>
      <c r="AD18" s="240">
        <v>6</v>
      </c>
      <c r="AE18" s="240">
        <v>7</v>
      </c>
      <c r="AF18" s="240">
        <v>6.5</v>
      </c>
      <c r="AG18" s="240">
        <v>6</v>
      </c>
      <c r="AH18" s="240">
        <v>6</v>
      </c>
      <c r="AI18" s="240">
        <v>6.5</v>
      </c>
      <c r="AJ18" s="240">
        <v>5.5</v>
      </c>
      <c r="AK18" s="240"/>
      <c r="AL18" s="240"/>
      <c r="AM18" s="240"/>
      <c r="AN18" s="240"/>
      <c r="AO18" s="240"/>
      <c r="AP18" s="240"/>
      <c r="AQ18" s="240"/>
      <c r="AR18" s="240"/>
    </row>
    <row r="19" spans="1:44">
      <c r="A19" s="17">
        <v>0.3777777777777776</v>
      </c>
      <c r="B19" s="260">
        <v>9</v>
      </c>
      <c r="C19" s="241" t="s">
        <v>44</v>
      </c>
      <c r="D19" s="241" t="s">
        <v>45</v>
      </c>
      <c r="E19" s="241" t="s">
        <v>46</v>
      </c>
      <c r="F19" s="241" t="s">
        <v>171</v>
      </c>
      <c r="G19" s="242">
        <f>Y42</f>
        <v>0.6517857142857143</v>
      </c>
      <c r="H19" s="241">
        <f t="shared" si="0"/>
        <v>10</v>
      </c>
      <c r="I19" s="241">
        <f t="shared" si="1"/>
        <v>10</v>
      </c>
      <c r="J19" s="243">
        <f>Y31</f>
        <v>39</v>
      </c>
      <c r="K19" s="237"/>
      <c r="L19" s="234"/>
      <c r="M19" s="234"/>
      <c r="N19" s="234">
        <v>12</v>
      </c>
      <c r="O19" s="234">
        <v>2</v>
      </c>
      <c r="P19" s="234"/>
      <c r="Q19" s="240">
        <v>7</v>
      </c>
      <c r="R19" s="240">
        <v>6.5</v>
      </c>
      <c r="S19" s="240">
        <v>8</v>
      </c>
      <c r="T19" s="240"/>
      <c r="U19" s="240">
        <v>8</v>
      </c>
      <c r="V19" s="240">
        <v>7</v>
      </c>
      <c r="W19" s="240">
        <v>7</v>
      </c>
      <c r="X19" s="240">
        <v>7</v>
      </c>
      <c r="Y19" s="240">
        <v>6</v>
      </c>
      <c r="Z19" s="240">
        <v>8</v>
      </c>
      <c r="AA19" s="240">
        <v>8</v>
      </c>
      <c r="AB19" s="240">
        <v>7</v>
      </c>
      <c r="AC19" s="240">
        <v>7</v>
      </c>
      <c r="AD19" s="240">
        <v>7</v>
      </c>
      <c r="AE19" s="240">
        <v>6.5</v>
      </c>
      <c r="AF19" s="240">
        <v>7</v>
      </c>
      <c r="AG19" s="240">
        <v>6</v>
      </c>
      <c r="AH19" s="240">
        <v>7</v>
      </c>
      <c r="AI19" s="240">
        <v>7</v>
      </c>
      <c r="AJ19" s="240">
        <v>6</v>
      </c>
      <c r="AK19" s="240"/>
      <c r="AL19" s="240"/>
      <c r="AM19" s="240"/>
      <c r="AN19" s="240"/>
      <c r="AO19" s="240"/>
      <c r="AP19" s="240"/>
      <c r="AQ19" s="240"/>
      <c r="AR19" s="240"/>
    </row>
    <row r="20" spans="1:44">
      <c r="A20" s="17">
        <v>0.38333333333333314</v>
      </c>
      <c r="B20" s="260">
        <v>10</v>
      </c>
      <c r="C20" s="241" t="s">
        <v>48</v>
      </c>
      <c r="D20" s="241" t="s">
        <v>49</v>
      </c>
      <c r="E20" s="241" t="s">
        <v>50</v>
      </c>
      <c r="F20" s="241" t="s">
        <v>51</v>
      </c>
      <c r="G20" s="242">
        <f>Z42</f>
        <v>0.6875</v>
      </c>
      <c r="H20" s="241">
        <f t="shared" si="0"/>
        <v>2</v>
      </c>
      <c r="I20" s="241">
        <f t="shared" si="1"/>
        <v>2</v>
      </c>
      <c r="J20" s="243">
        <f>Z31</f>
        <v>39.5</v>
      </c>
      <c r="K20" s="237"/>
      <c r="L20" s="234"/>
      <c r="M20" s="234"/>
      <c r="N20" s="234">
        <v>13</v>
      </c>
      <c r="O20" s="234">
        <v>2</v>
      </c>
      <c r="P20" s="234"/>
      <c r="Q20" s="240">
        <v>5</v>
      </c>
      <c r="R20" s="240">
        <v>6</v>
      </c>
      <c r="S20" s="240">
        <v>7</v>
      </c>
      <c r="T20" s="240"/>
      <c r="U20" s="240">
        <v>7</v>
      </c>
      <c r="V20" s="240">
        <v>5</v>
      </c>
      <c r="W20" s="240">
        <v>7</v>
      </c>
      <c r="X20" s="240">
        <v>7</v>
      </c>
      <c r="Y20" s="240">
        <v>7</v>
      </c>
      <c r="Z20" s="240">
        <v>7</v>
      </c>
      <c r="AA20" s="240">
        <v>7</v>
      </c>
      <c r="AB20" s="240">
        <v>7</v>
      </c>
      <c r="AC20" s="240">
        <v>6</v>
      </c>
      <c r="AD20" s="240">
        <v>6</v>
      </c>
      <c r="AE20" s="240">
        <v>7</v>
      </c>
      <c r="AF20" s="240">
        <v>4</v>
      </c>
      <c r="AG20" s="240">
        <v>6.5</v>
      </c>
      <c r="AH20" s="240">
        <v>7</v>
      </c>
      <c r="AI20" s="240">
        <v>4</v>
      </c>
      <c r="AJ20" s="240">
        <v>5</v>
      </c>
      <c r="AK20" s="240"/>
      <c r="AL20" s="240"/>
      <c r="AM20" s="240"/>
      <c r="AN20" s="240"/>
      <c r="AO20" s="240"/>
      <c r="AP20" s="240"/>
      <c r="AQ20" s="240"/>
      <c r="AR20" s="240"/>
    </row>
    <row r="21" spans="1:44">
      <c r="A21" s="17">
        <v>0.39583333333333309</v>
      </c>
      <c r="B21" s="260">
        <v>11</v>
      </c>
      <c r="C21" s="241" t="s">
        <v>53</v>
      </c>
      <c r="D21" s="241" t="s">
        <v>54</v>
      </c>
      <c r="E21" s="241" t="s">
        <v>55</v>
      </c>
      <c r="F21" s="241" t="s">
        <v>56</v>
      </c>
      <c r="G21" s="242">
        <f>AA42</f>
        <v>0.6875</v>
      </c>
      <c r="H21" s="241">
        <f t="shared" si="0"/>
        <v>2</v>
      </c>
      <c r="I21" s="241">
        <f t="shared" si="1"/>
        <v>2</v>
      </c>
      <c r="J21" s="243">
        <f>AA31</f>
        <v>41.5</v>
      </c>
      <c r="K21" s="237"/>
      <c r="L21" s="234"/>
      <c r="M21" s="234"/>
      <c r="N21" s="234">
        <v>14</v>
      </c>
      <c r="O21" s="234"/>
      <c r="P21" s="234"/>
      <c r="Q21" s="240">
        <v>6</v>
      </c>
      <c r="R21" s="240">
        <v>6</v>
      </c>
      <c r="S21" s="240">
        <v>7</v>
      </c>
      <c r="T21" s="240"/>
      <c r="U21" s="240">
        <v>8</v>
      </c>
      <c r="V21" s="240">
        <v>7</v>
      </c>
      <c r="W21" s="240">
        <v>7</v>
      </c>
      <c r="X21" s="240">
        <v>5</v>
      </c>
      <c r="Y21" s="240">
        <v>7</v>
      </c>
      <c r="Z21" s="240">
        <v>6.5</v>
      </c>
      <c r="AA21" s="240">
        <v>7</v>
      </c>
      <c r="AB21" s="240">
        <v>7</v>
      </c>
      <c r="AC21" s="240">
        <v>6</v>
      </c>
      <c r="AD21" s="240">
        <v>6</v>
      </c>
      <c r="AE21" s="240">
        <v>6.5</v>
      </c>
      <c r="AF21" s="240">
        <v>4</v>
      </c>
      <c r="AG21" s="240">
        <v>6.5</v>
      </c>
      <c r="AH21" s="240">
        <v>6</v>
      </c>
      <c r="AI21" s="240">
        <v>6.5</v>
      </c>
      <c r="AJ21" s="240">
        <v>4</v>
      </c>
      <c r="AK21" s="240"/>
      <c r="AL21" s="240"/>
      <c r="AM21" s="240"/>
      <c r="AN21" s="240"/>
      <c r="AO21" s="240"/>
      <c r="AP21" s="240"/>
      <c r="AQ21" s="240"/>
      <c r="AR21" s="240"/>
    </row>
    <row r="22" spans="1:44">
      <c r="A22" s="17">
        <v>0.40138888888888863</v>
      </c>
      <c r="B22" s="260">
        <v>12</v>
      </c>
      <c r="C22" s="241" t="s">
        <v>57</v>
      </c>
      <c r="D22" s="241" t="s">
        <v>58</v>
      </c>
      <c r="E22" s="241" t="s">
        <v>50</v>
      </c>
      <c r="F22" s="241" t="s">
        <v>59</v>
      </c>
      <c r="G22" s="242">
        <f>AB42</f>
        <v>0.67321428571428577</v>
      </c>
      <c r="H22" s="241">
        <f t="shared" si="0"/>
        <v>5</v>
      </c>
      <c r="I22" s="241">
        <f t="shared" si="1"/>
        <v>5</v>
      </c>
      <c r="J22" s="243">
        <f>AB31</f>
        <v>41</v>
      </c>
      <c r="K22" s="237"/>
      <c r="L22" s="234"/>
      <c r="M22" s="234"/>
      <c r="N22" s="234">
        <v>15</v>
      </c>
      <c r="O22" s="234"/>
      <c r="P22" s="234"/>
      <c r="Q22" s="240">
        <v>5</v>
      </c>
      <c r="R22" s="240">
        <v>5</v>
      </c>
      <c r="S22" s="240">
        <v>7</v>
      </c>
      <c r="T22" s="240"/>
      <c r="U22" s="240">
        <v>7</v>
      </c>
      <c r="V22" s="240">
        <v>6.5</v>
      </c>
      <c r="W22" s="240">
        <v>7</v>
      </c>
      <c r="X22" s="240">
        <v>4</v>
      </c>
      <c r="Y22" s="240">
        <v>6.5</v>
      </c>
      <c r="Z22" s="240">
        <v>7</v>
      </c>
      <c r="AA22" s="240">
        <v>6.5</v>
      </c>
      <c r="AB22" s="240">
        <v>6.5</v>
      </c>
      <c r="AC22" s="240">
        <v>7</v>
      </c>
      <c r="AD22" s="240">
        <v>5.5</v>
      </c>
      <c r="AE22" s="240">
        <v>6</v>
      </c>
      <c r="AF22" s="240">
        <v>5</v>
      </c>
      <c r="AG22" s="240">
        <v>6</v>
      </c>
      <c r="AH22" s="240">
        <v>6</v>
      </c>
      <c r="AI22" s="240">
        <v>6.5</v>
      </c>
      <c r="AJ22" s="240">
        <v>4</v>
      </c>
      <c r="AK22" s="240"/>
      <c r="AL22" s="240"/>
      <c r="AM22" s="240"/>
      <c r="AN22" s="240"/>
      <c r="AO22" s="240"/>
      <c r="AP22" s="240"/>
      <c r="AQ22" s="240"/>
      <c r="AR22" s="240"/>
    </row>
    <row r="23" spans="1:44">
      <c r="A23" s="17">
        <v>0.40694444444444416</v>
      </c>
      <c r="B23" s="260">
        <v>13</v>
      </c>
      <c r="C23" s="241" t="s">
        <v>60</v>
      </c>
      <c r="D23" s="241" t="s">
        <v>61</v>
      </c>
      <c r="E23" s="241" t="s">
        <v>29</v>
      </c>
      <c r="F23" s="241" t="s">
        <v>29</v>
      </c>
      <c r="G23" s="242">
        <f>AC42</f>
        <v>0.65</v>
      </c>
      <c r="H23" s="241">
        <f t="shared" si="0"/>
        <v>11</v>
      </c>
      <c r="I23" s="241">
        <f t="shared" si="1"/>
        <v>11</v>
      </c>
      <c r="J23" s="243">
        <f>AC31</f>
        <v>38</v>
      </c>
      <c r="K23" s="237"/>
      <c r="L23" s="234"/>
      <c r="M23" s="234"/>
      <c r="N23" s="234">
        <v>16</v>
      </c>
      <c r="O23" s="234"/>
      <c r="P23" s="234"/>
      <c r="Q23" s="240">
        <v>6.5</v>
      </c>
      <c r="R23" s="240">
        <v>6</v>
      </c>
      <c r="S23" s="240">
        <v>8</v>
      </c>
      <c r="T23" s="240"/>
      <c r="U23" s="240">
        <v>6.5</v>
      </c>
      <c r="V23" s="240">
        <v>6</v>
      </c>
      <c r="W23" s="240">
        <v>7</v>
      </c>
      <c r="X23" s="240">
        <v>7</v>
      </c>
      <c r="Y23" s="240">
        <v>7</v>
      </c>
      <c r="Z23" s="240">
        <v>6</v>
      </c>
      <c r="AA23" s="240">
        <v>7</v>
      </c>
      <c r="AB23" s="240">
        <v>8</v>
      </c>
      <c r="AC23" s="240">
        <v>6</v>
      </c>
      <c r="AD23" s="240">
        <v>6.5</v>
      </c>
      <c r="AE23" s="240">
        <v>6</v>
      </c>
      <c r="AF23" s="240">
        <v>6</v>
      </c>
      <c r="AG23" s="240">
        <v>6</v>
      </c>
      <c r="AH23" s="240">
        <v>8</v>
      </c>
      <c r="AI23" s="240">
        <v>6</v>
      </c>
      <c r="AJ23" s="240">
        <v>6</v>
      </c>
      <c r="AK23" s="240"/>
      <c r="AL23" s="240"/>
      <c r="AM23" s="240"/>
      <c r="AN23" s="240"/>
      <c r="AO23" s="240"/>
      <c r="AP23" s="240"/>
      <c r="AQ23" s="240"/>
      <c r="AR23" s="240"/>
    </row>
    <row r="24" spans="1:44">
      <c r="A24" s="17">
        <v>0.4124999999999997</v>
      </c>
      <c r="B24" s="260">
        <v>14</v>
      </c>
      <c r="C24" s="241" t="s">
        <v>172</v>
      </c>
      <c r="D24" s="241" t="s">
        <v>173</v>
      </c>
      <c r="E24" s="241" t="s">
        <v>109</v>
      </c>
      <c r="F24" s="241"/>
      <c r="G24" s="242">
        <f>AD42</f>
        <v>0.63571428571428568</v>
      </c>
      <c r="H24" s="241">
        <f t="shared" si="0"/>
        <v>13</v>
      </c>
      <c r="I24" s="241">
        <f t="shared" si="1"/>
        <v>13</v>
      </c>
      <c r="J24" s="243">
        <f>AD31</f>
        <v>36.5</v>
      </c>
      <c r="K24" s="237"/>
      <c r="L24" s="234"/>
      <c r="M24" s="234"/>
      <c r="N24" s="234" t="s">
        <v>174</v>
      </c>
      <c r="O24" s="234"/>
      <c r="P24" s="234"/>
      <c r="Q24" s="250">
        <f>SUM(Q8:Q23)+SUM(Q10:Q11)+SUM(Q15:Q16)+SUM(Q19:Q20)</f>
        <v>120.5</v>
      </c>
      <c r="R24" s="250">
        <f t="shared" ref="R24:AR24" si="2">SUM(R8:R23)+SUM(R10:R11)+SUM(R15:R16)+SUM(R19:R20)</f>
        <v>138</v>
      </c>
      <c r="S24" s="250">
        <f t="shared" si="2"/>
        <v>160.5</v>
      </c>
      <c r="T24" s="250">
        <f t="shared" si="2"/>
        <v>0</v>
      </c>
      <c r="U24" s="250">
        <f>SUM(U8:U23)+SUM(U10:U11)+SUM(U15:U16)+SUM(U19:U20)</f>
        <v>147</v>
      </c>
      <c r="V24" s="250">
        <f>SUM(V8:V23)+SUM(V10:V11)+SUM(V15:V16)+SUM(V19:V20)</f>
        <v>146</v>
      </c>
      <c r="W24" s="250">
        <f t="shared" si="2"/>
        <v>148.5</v>
      </c>
      <c r="X24" s="250">
        <f t="shared" si="2"/>
        <v>137.5</v>
      </c>
      <c r="Y24" s="250">
        <f t="shared" si="2"/>
        <v>143.5</v>
      </c>
      <c r="Z24" s="250">
        <f t="shared" si="2"/>
        <v>153</v>
      </c>
      <c r="AA24" s="250">
        <f t="shared" si="2"/>
        <v>151</v>
      </c>
      <c r="AB24" s="250">
        <f t="shared" si="2"/>
        <v>147.5</v>
      </c>
      <c r="AC24" s="250">
        <f t="shared" si="2"/>
        <v>144</v>
      </c>
      <c r="AD24" s="250">
        <f t="shared" si="2"/>
        <v>141.5</v>
      </c>
      <c r="AE24" s="250">
        <f t="shared" si="2"/>
        <v>148</v>
      </c>
      <c r="AF24" s="250">
        <f t="shared" si="2"/>
        <v>128</v>
      </c>
      <c r="AG24" s="250">
        <f t="shared" si="2"/>
        <v>142.5</v>
      </c>
      <c r="AH24" s="250">
        <f t="shared" si="2"/>
        <v>146</v>
      </c>
      <c r="AI24" s="250">
        <f t="shared" si="2"/>
        <v>135</v>
      </c>
      <c r="AJ24" s="250">
        <f t="shared" si="2"/>
        <v>124</v>
      </c>
      <c r="AK24" s="250">
        <f t="shared" si="2"/>
        <v>0</v>
      </c>
      <c r="AL24" s="250">
        <f t="shared" si="2"/>
        <v>0</v>
      </c>
      <c r="AM24" s="250">
        <f t="shared" si="2"/>
        <v>0</v>
      </c>
      <c r="AN24" s="250">
        <f t="shared" si="2"/>
        <v>0</v>
      </c>
      <c r="AO24" s="250">
        <f t="shared" si="2"/>
        <v>0</v>
      </c>
      <c r="AP24" s="250">
        <f t="shared" si="2"/>
        <v>0</v>
      </c>
      <c r="AQ24" s="250">
        <f t="shared" si="2"/>
        <v>0</v>
      </c>
      <c r="AR24" s="250">
        <f t="shared" si="2"/>
        <v>0</v>
      </c>
    </row>
    <row r="25" spans="1:44">
      <c r="A25" s="17">
        <v>0.41805555555555524</v>
      </c>
      <c r="B25" s="260">
        <v>15</v>
      </c>
      <c r="C25" s="241" t="s">
        <v>66</v>
      </c>
      <c r="D25" s="241" t="s">
        <v>67</v>
      </c>
      <c r="E25" s="241" t="s">
        <v>68</v>
      </c>
      <c r="F25" s="241" t="s">
        <v>69</v>
      </c>
      <c r="G25" s="242">
        <f>AE42</f>
        <v>0.67142857142857137</v>
      </c>
      <c r="H25" s="241">
        <f t="shared" si="0"/>
        <v>7</v>
      </c>
      <c r="I25" s="241">
        <f t="shared" si="1"/>
        <v>7</v>
      </c>
      <c r="J25" s="243">
        <f>AE31</f>
        <v>40</v>
      </c>
      <c r="K25" s="237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</row>
    <row r="26" spans="1:44">
      <c r="A26" s="17">
        <v>0.42361111111111077</v>
      </c>
      <c r="B26" s="260">
        <v>16</v>
      </c>
      <c r="C26" s="241" t="s">
        <v>70</v>
      </c>
      <c r="D26" s="241" t="s">
        <v>71</v>
      </c>
      <c r="E26" s="241" t="s">
        <v>72</v>
      </c>
      <c r="F26" s="241" t="s">
        <v>72</v>
      </c>
      <c r="G26" s="242">
        <f>AF42</f>
        <v>0.57857142857142863</v>
      </c>
      <c r="H26" s="241">
        <f t="shared" si="0"/>
        <v>17</v>
      </c>
      <c r="I26" s="241">
        <f t="shared" si="1"/>
        <v>17</v>
      </c>
      <c r="J26" s="243">
        <f>AF31</f>
        <v>34</v>
      </c>
      <c r="K26" s="237"/>
      <c r="L26" s="234"/>
      <c r="M26" s="234"/>
      <c r="N26" s="234" t="s">
        <v>175</v>
      </c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</row>
    <row r="27" spans="1:44">
      <c r="A27" s="17">
        <v>0.42916666666666631</v>
      </c>
      <c r="B27" s="260">
        <v>17</v>
      </c>
      <c r="C27" s="241" t="s">
        <v>73</v>
      </c>
      <c r="D27" s="241" t="s">
        <v>74</v>
      </c>
      <c r="E27" s="241" t="s">
        <v>75</v>
      </c>
      <c r="F27" s="241" t="s">
        <v>76</v>
      </c>
      <c r="G27" s="242">
        <f>AG42</f>
        <v>0.64464285714285718</v>
      </c>
      <c r="H27" s="241">
        <f t="shared" si="0"/>
        <v>12</v>
      </c>
      <c r="I27" s="241">
        <f t="shared" si="1"/>
        <v>12</v>
      </c>
      <c r="J27" s="243">
        <f>AG31</f>
        <v>38</v>
      </c>
      <c r="K27" s="237"/>
      <c r="L27" s="234"/>
      <c r="M27" s="234"/>
      <c r="N27" s="234" t="s">
        <v>176</v>
      </c>
      <c r="O27" s="234">
        <v>1</v>
      </c>
      <c r="P27" s="234"/>
      <c r="Q27" s="240">
        <v>6</v>
      </c>
      <c r="R27" s="240">
        <v>6</v>
      </c>
      <c r="S27" s="240">
        <v>8</v>
      </c>
      <c r="T27" s="240"/>
      <c r="U27" s="240">
        <v>8</v>
      </c>
      <c r="V27" s="240">
        <v>7</v>
      </c>
      <c r="W27" s="240">
        <v>7</v>
      </c>
      <c r="X27" s="240">
        <v>6.5</v>
      </c>
      <c r="Y27" s="240">
        <v>6</v>
      </c>
      <c r="Z27" s="240">
        <v>7</v>
      </c>
      <c r="AA27" s="240">
        <v>7</v>
      </c>
      <c r="AB27" s="240">
        <v>7</v>
      </c>
      <c r="AC27" s="240">
        <v>7</v>
      </c>
      <c r="AD27" s="240">
        <v>6.5</v>
      </c>
      <c r="AE27" s="240">
        <v>7</v>
      </c>
      <c r="AF27" s="240">
        <v>6</v>
      </c>
      <c r="AG27" s="240">
        <v>7</v>
      </c>
      <c r="AH27" s="240">
        <v>7</v>
      </c>
      <c r="AI27" s="240">
        <v>6.5</v>
      </c>
      <c r="AJ27" s="240">
        <v>6</v>
      </c>
      <c r="AK27" s="240"/>
      <c r="AL27" s="240"/>
      <c r="AM27" s="240"/>
      <c r="AN27" s="240"/>
      <c r="AO27" s="240"/>
      <c r="AP27" s="240"/>
      <c r="AQ27" s="240"/>
      <c r="AR27" s="240"/>
    </row>
    <row r="28" spans="1:44">
      <c r="A28" s="17">
        <v>0.43472222222222184</v>
      </c>
      <c r="B28" s="260">
        <v>18</v>
      </c>
      <c r="C28" s="241" t="s">
        <v>77</v>
      </c>
      <c r="D28" s="241" t="s">
        <v>78</v>
      </c>
      <c r="E28" s="241" t="s">
        <v>32</v>
      </c>
      <c r="F28" s="241" t="s">
        <v>79</v>
      </c>
      <c r="G28" s="242">
        <f>AH42</f>
        <v>0.6607142857142857</v>
      </c>
      <c r="H28" s="241">
        <f t="shared" si="0"/>
        <v>8</v>
      </c>
      <c r="I28" s="241">
        <f t="shared" si="1"/>
        <v>8</v>
      </c>
      <c r="J28" s="243">
        <f>AH31</f>
        <v>39</v>
      </c>
      <c r="K28" s="237"/>
      <c r="L28" s="234"/>
      <c r="M28" s="234"/>
      <c r="N28" s="234" t="s">
        <v>177</v>
      </c>
      <c r="O28" s="234">
        <v>1</v>
      </c>
      <c r="P28" s="234"/>
      <c r="Q28" s="240">
        <v>6</v>
      </c>
      <c r="R28" s="240">
        <v>5.5</v>
      </c>
      <c r="S28" s="240">
        <v>7.5</v>
      </c>
      <c r="T28" s="240"/>
      <c r="U28" s="240">
        <v>7</v>
      </c>
      <c r="V28" s="240">
        <v>6.5</v>
      </c>
      <c r="W28" s="240">
        <v>6</v>
      </c>
      <c r="X28" s="240">
        <v>6</v>
      </c>
      <c r="Y28" s="240">
        <v>6</v>
      </c>
      <c r="Z28" s="240">
        <v>6.5</v>
      </c>
      <c r="AA28" s="240">
        <v>6.5</v>
      </c>
      <c r="AB28" s="240">
        <v>7</v>
      </c>
      <c r="AC28" s="240">
        <v>6</v>
      </c>
      <c r="AD28" s="240">
        <v>6</v>
      </c>
      <c r="AE28" s="240">
        <v>6</v>
      </c>
      <c r="AF28" s="240">
        <v>6</v>
      </c>
      <c r="AG28" s="240">
        <v>6</v>
      </c>
      <c r="AH28" s="240">
        <v>7</v>
      </c>
      <c r="AI28" s="240">
        <v>6</v>
      </c>
      <c r="AJ28" s="240">
        <v>5</v>
      </c>
      <c r="AK28" s="240"/>
      <c r="AL28" s="240"/>
      <c r="AM28" s="240"/>
      <c r="AN28" s="240"/>
      <c r="AO28" s="240"/>
      <c r="AP28" s="240"/>
      <c r="AQ28" s="240"/>
      <c r="AR28" s="240"/>
    </row>
    <row r="29" spans="1:44">
      <c r="A29" s="17">
        <v>0.44027777777777738</v>
      </c>
      <c r="B29" s="260">
        <v>19</v>
      </c>
      <c r="C29" s="241" t="s">
        <v>80</v>
      </c>
      <c r="D29" s="241" t="s">
        <v>81</v>
      </c>
      <c r="E29" s="241" t="s">
        <v>82</v>
      </c>
      <c r="F29" s="241" t="s">
        <v>83</v>
      </c>
      <c r="G29" s="242">
        <f>AI42</f>
        <v>0.6160714285714286</v>
      </c>
      <c r="H29" s="241">
        <f t="shared" si="0"/>
        <v>16</v>
      </c>
      <c r="I29" s="241">
        <f t="shared" si="1"/>
        <v>16</v>
      </c>
      <c r="J29" s="243">
        <f>AI31</f>
        <v>37.5</v>
      </c>
      <c r="K29" s="237"/>
      <c r="L29" s="234"/>
      <c r="M29" s="234"/>
      <c r="N29" s="234" t="s">
        <v>178</v>
      </c>
      <c r="O29" s="234">
        <v>2</v>
      </c>
      <c r="P29" s="234"/>
      <c r="Q29" s="240">
        <v>5.5</v>
      </c>
      <c r="R29" s="240">
        <v>6</v>
      </c>
      <c r="S29" s="240">
        <v>7</v>
      </c>
      <c r="T29" s="240"/>
      <c r="U29" s="240">
        <v>6.5</v>
      </c>
      <c r="V29" s="240">
        <v>6</v>
      </c>
      <c r="W29" s="240">
        <v>6.5</v>
      </c>
      <c r="X29" s="240">
        <v>5.5</v>
      </c>
      <c r="Y29" s="240">
        <v>6.5</v>
      </c>
      <c r="Z29" s="240">
        <v>6.5</v>
      </c>
      <c r="AA29" s="240">
        <v>7</v>
      </c>
      <c r="AB29" s="240">
        <v>6.5</v>
      </c>
      <c r="AC29" s="240">
        <v>6</v>
      </c>
      <c r="AD29" s="240">
        <v>6</v>
      </c>
      <c r="AE29" s="240">
        <v>6.5</v>
      </c>
      <c r="AF29" s="240">
        <v>5</v>
      </c>
      <c r="AG29" s="240">
        <v>6</v>
      </c>
      <c r="AH29" s="240">
        <v>6</v>
      </c>
      <c r="AI29" s="240">
        <v>6</v>
      </c>
      <c r="AJ29" s="240">
        <v>5</v>
      </c>
      <c r="AK29" s="240"/>
      <c r="AL29" s="240"/>
      <c r="AM29" s="240"/>
      <c r="AN29" s="240"/>
      <c r="AO29" s="240"/>
      <c r="AP29" s="240"/>
      <c r="AQ29" s="240"/>
      <c r="AR29" s="240"/>
    </row>
    <row r="30" spans="1:44">
      <c r="A30" s="17">
        <v>0.44583333333333292</v>
      </c>
      <c r="B30" s="260">
        <v>20</v>
      </c>
      <c r="C30" s="241" t="s">
        <v>84</v>
      </c>
      <c r="D30" s="241" t="s">
        <v>85</v>
      </c>
      <c r="E30" s="241" t="s">
        <v>46</v>
      </c>
      <c r="F30" s="241" t="s">
        <v>86</v>
      </c>
      <c r="G30" s="242">
        <f>AJ42</f>
        <v>0.5535714285714286</v>
      </c>
      <c r="H30" s="241">
        <f t="shared" si="0"/>
        <v>19</v>
      </c>
      <c r="I30" s="241">
        <f t="shared" si="1"/>
        <v>19</v>
      </c>
      <c r="J30" s="243">
        <f>AJ31</f>
        <v>33</v>
      </c>
      <c r="K30" s="237"/>
      <c r="L30" s="234"/>
      <c r="M30" s="234"/>
      <c r="N30" s="234" t="s">
        <v>179</v>
      </c>
      <c r="O30" s="234">
        <v>2</v>
      </c>
      <c r="P30" s="234"/>
      <c r="Q30" s="246">
        <v>6.5</v>
      </c>
      <c r="R30" s="246">
        <v>6.5</v>
      </c>
      <c r="S30" s="246">
        <v>7.5</v>
      </c>
      <c r="T30" s="246"/>
      <c r="U30" s="246">
        <v>7.5</v>
      </c>
      <c r="V30" s="246">
        <v>6.5</v>
      </c>
      <c r="W30" s="246">
        <v>7</v>
      </c>
      <c r="X30" s="246">
        <v>6.5</v>
      </c>
      <c r="Y30" s="246">
        <v>7</v>
      </c>
      <c r="Z30" s="246">
        <v>6.5</v>
      </c>
      <c r="AA30" s="246">
        <v>7</v>
      </c>
      <c r="AB30" s="246">
        <v>7</v>
      </c>
      <c r="AC30" s="246">
        <v>6.5</v>
      </c>
      <c r="AD30" s="246">
        <v>6</v>
      </c>
      <c r="AE30" s="246">
        <v>7</v>
      </c>
      <c r="AF30" s="246">
        <v>6</v>
      </c>
      <c r="AG30" s="246">
        <v>6.5</v>
      </c>
      <c r="AH30" s="246">
        <v>6.5</v>
      </c>
      <c r="AI30" s="246">
        <v>6.5</v>
      </c>
      <c r="AJ30" s="246">
        <v>6</v>
      </c>
      <c r="AK30" s="246"/>
      <c r="AL30" s="246"/>
      <c r="AM30" s="246"/>
      <c r="AN30" s="246"/>
      <c r="AO30" s="246"/>
      <c r="AP30" s="246"/>
      <c r="AQ30" s="246"/>
      <c r="AR30" s="246"/>
    </row>
    <row r="31" spans="1:44">
      <c r="A31" s="17"/>
      <c r="B31" s="260"/>
      <c r="C31" s="241"/>
      <c r="D31" s="241"/>
      <c r="E31" s="241"/>
      <c r="F31" s="241"/>
      <c r="G31" s="242"/>
      <c r="H31" s="241"/>
      <c r="I31" s="241"/>
      <c r="J31" s="243"/>
      <c r="K31" s="237"/>
      <c r="L31" s="234"/>
      <c r="M31" s="234"/>
      <c r="N31" s="234" t="s">
        <v>180</v>
      </c>
      <c r="O31" s="234"/>
      <c r="P31" s="234"/>
      <c r="Q31" s="250">
        <f>SUM(Q27:Q30)+SUM(Q29:Q30)</f>
        <v>36</v>
      </c>
      <c r="R31" s="250">
        <f t="shared" ref="R31:T31" si="3">SUM(R27:R30)+SUM(R29:R30)</f>
        <v>36.5</v>
      </c>
      <c r="S31" s="250">
        <f t="shared" si="3"/>
        <v>44.5</v>
      </c>
      <c r="T31" s="250">
        <f t="shared" si="3"/>
        <v>0</v>
      </c>
      <c r="U31" s="250">
        <f t="shared" ref="U31:AF31" si="4">SUM(U27:U30)+SUM(U29:U30)</f>
        <v>43</v>
      </c>
      <c r="V31" s="250">
        <f t="shared" si="4"/>
        <v>38.5</v>
      </c>
      <c r="W31" s="250">
        <f t="shared" si="4"/>
        <v>40</v>
      </c>
      <c r="X31" s="250">
        <f t="shared" si="4"/>
        <v>36.5</v>
      </c>
      <c r="Y31" s="250">
        <f t="shared" si="4"/>
        <v>39</v>
      </c>
      <c r="Z31" s="250">
        <f t="shared" si="4"/>
        <v>39.5</v>
      </c>
      <c r="AA31" s="250">
        <f t="shared" si="4"/>
        <v>41.5</v>
      </c>
      <c r="AB31" s="250">
        <f t="shared" si="4"/>
        <v>41</v>
      </c>
      <c r="AC31" s="250">
        <f t="shared" si="4"/>
        <v>38</v>
      </c>
      <c r="AD31" s="250">
        <f t="shared" si="4"/>
        <v>36.5</v>
      </c>
      <c r="AE31" s="250">
        <f t="shared" si="4"/>
        <v>40</v>
      </c>
      <c r="AF31" s="250">
        <f t="shared" si="4"/>
        <v>34</v>
      </c>
      <c r="AG31" s="250">
        <f t="shared" ref="AG31:AR31" si="5">SUM(AG27:AG30)+SUM(AG29:AG30)</f>
        <v>38</v>
      </c>
      <c r="AH31" s="250">
        <f t="shared" si="5"/>
        <v>39</v>
      </c>
      <c r="AI31" s="250">
        <f t="shared" si="5"/>
        <v>37.5</v>
      </c>
      <c r="AJ31" s="250">
        <f t="shared" si="5"/>
        <v>33</v>
      </c>
      <c r="AK31" s="250">
        <f t="shared" si="5"/>
        <v>0</v>
      </c>
      <c r="AL31" s="250">
        <f t="shared" si="5"/>
        <v>0</v>
      </c>
      <c r="AM31" s="250">
        <f t="shared" si="5"/>
        <v>0</v>
      </c>
      <c r="AN31" s="250">
        <f t="shared" si="5"/>
        <v>0</v>
      </c>
      <c r="AO31" s="250">
        <f t="shared" si="5"/>
        <v>0</v>
      </c>
      <c r="AP31" s="250">
        <f t="shared" si="5"/>
        <v>0</v>
      </c>
      <c r="AQ31" s="250">
        <f t="shared" si="5"/>
        <v>0</v>
      </c>
      <c r="AR31" s="250">
        <f t="shared" si="5"/>
        <v>0</v>
      </c>
    </row>
    <row r="33" spans="14:44">
      <c r="N33" s="234" t="s">
        <v>181</v>
      </c>
      <c r="O33" s="234">
        <v>280</v>
      </c>
      <c r="P33" s="234"/>
      <c r="Q33" s="250">
        <f>Q24+Q31</f>
        <v>156.5</v>
      </c>
      <c r="R33" s="250">
        <f t="shared" ref="R33:AR33" si="6">R24+R31</f>
        <v>174.5</v>
      </c>
      <c r="S33" s="250">
        <f t="shared" si="6"/>
        <v>205</v>
      </c>
      <c r="T33" s="250">
        <f t="shared" si="6"/>
        <v>0</v>
      </c>
      <c r="U33" s="250">
        <f t="shared" si="6"/>
        <v>190</v>
      </c>
      <c r="V33" s="250">
        <f t="shared" si="6"/>
        <v>184.5</v>
      </c>
      <c r="W33" s="250">
        <f t="shared" si="6"/>
        <v>188.5</v>
      </c>
      <c r="X33" s="250">
        <f t="shared" si="6"/>
        <v>174</v>
      </c>
      <c r="Y33" s="250">
        <f t="shared" si="6"/>
        <v>182.5</v>
      </c>
      <c r="Z33" s="250">
        <f t="shared" si="6"/>
        <v>192.5</v>
      </c>
      <c r="AA33" s="250">
        <f t="shared" si="6"/>
        <v>192.5</v>
      </c>
      <c r="AB33" s="250">
        <f t="shared" si="6"/>
        <v>188.5</v>
      </c>
      <c r="AC33" s="250">
        <f t="shared" si="6"/>
        <v>182</v>
      </c>
      <c r="AD33" s="250">
        <f t="shared" si="6"/>
        <v>178</v>
      </c>
      <c r="AE33" s="250">
        <f t="shared" si="6"/>
        <v>188</v>
      </c>
      <c r="AF33" s="250">
        <f t="shared" si="6"/>
        <v>162</v>
      </c>
      <c r="AG33" s="250">
        <f t="shared" si="6"/>
        <v>180.5</v>
      </c>
      <c r="AH33" s="250">
        <f t="shared" si="6"/>
        <v>185</v>
      </c>
      <c r="AI33" s="250">
        <f t="shared" si="6"/>
        <v>172.5</v>
      </c>
      <c r="AJ33" s="250">
        <f t="shared" si="6"/>
        <v>157</v>
      </c>
      <c r="AK33" s="250">
        <f t="shared" si="6"/>
        <v>0</v>
      </c>
      <c r="AL33" s="250">
        <f t="shared" si="6"/>
        <v>0</v>
      </c>
      <c r="AM33" s="250">
        <f t="shared" si="6"/>
        <v>0</v>
      </c>
      <c r="AN33" s="250">
        <f t="shared" si="6"/>
        <v>0</v>
      </c>
      <c r="AO33" s="250">
        <f t="shared" si="6"/>
        <v>0</v>
      </c>
      <c r="AP33" s="250">
        <f t="shared" si="6"/>
        <v>0</v>
      </c>
      <c r="AQ33" s="250">
        <f t="shared" si="6"/>
        <v>0</v>
      </c>
      <c r="AR33" s="250">
        <f t="shared" si="6"/>
        <v>0</v>
      </c>
    </row>
    <row r="34" spans="14:44">
      <c r="N34" s="9" t="s">
        <v>182</v>
      </c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</row>
    <row r="35" spans="14:44">
      <c r="N35" s="234" t="s">
        <v>183</v>
      </c>
      <c r="O35" s="234">
        <v>-2</v>
      </c>
      <c r="P35" s="234"/>
      <c r="Q35" s="256"/>
      <c r="R35" s="256"/>
      <c r="S35" s="256" t="s">
        <v>184</v>
      </c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 t="s">
        <v>185</v>
      </c>
      <c r="AK35" s="256"/>
      <c r="AL35" s="256"/>
      <c r="AM35" s="256"/>
      <c r="AN35" s="256"/>
      <c r="AO35" s="256"/>
      <c r="AP35" s="256"/>
      <c r="AQ35" s="256"/>
      <c r="AR35" s="256"/>
    </row>
    <row r="36" spans="14:44">
      <c r="N36" s="234" t="s">
        <v>186</v>
      </c>
      <c r="O36" s="234">
        <v>-4</v>
      </c>
      <c r="P36" s="234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</row>
    <row r="37" spans="14:44">
      <c r="N37" s="234" t="s">
        <v>187</v>
      </c>
      <c r="O37" s="263" t="s">
        <v>188</v>
      </c>
      <c r="P37" s="23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</row>
    <row r="38" spans="14:44">
      <c r="N38" s="234" t="s">
        <v>189</v>
      </c>
      <c r="O38" s="263"/>
      <c r="P38" s="234"/>
      <c r="Q38" s="265">
        <f>IF(Q35="Y",-2,0)+IF(Q36="Y",-4,0)</f>
        <v>0</v>
      </c>
      <c r="R38" s="265">
        <f t="shared" ref="R38:AR38" si="7">IF(R35="Y",-2,0)+IF(R36="Y",-4,0)</f>
        <v>0</v>
      </c>
      <c r="S38" s="265">
        <f t="shared" si="7"/>
        <v>-2</v>
      </c>
      <c r="T38" s="265">
        <f t="shared" si="7"/>
        <v>0</v>
      </c>
      <c r="U38" s="265">
        <f t="shared" si="7"/>
        <v>0</v>
      </c>
      <c r="V38" s="265">
        <f t="shared" si="7"/>
        <v>0</v>
      </c>
      <c r="W38" s="265">
        <f t="shared" si="7"/>
        <v>0</v>
      </c>
      <c r="X38" s="265">
        <f t="shared" si="7"/>
        <v>0</v>
      </c>
      <c r="Y38" s="265">
        <f t="shared" si="7"/>
        <v>0</v>
      </c>
      <c r="Z38" s="265">
        <f t="shared" si="7"/>
        <v>0</v>
      </c>
      <c r="AA38" s="265">
        <f t="shared" si="7"/>
        <v>0</v>
      </c>
      <c r="AB38" s="265">
        <f t="shared" si="7"/>
        <v>0</v>
      </c>
      <c r="AC38" s="265">
        <f t="shared" si="7"/>
        <v>0</v>
      </c>
      <c r="AD38" s="265">
        <f t="shared" si="7"/>
        <v>0</v>
      </c>
      <c r="AE38" s="265">
        <f t="shared" si="7"/>
        <v>0</v>
      </c>
      <c r="AF38" s="265">
        <f t="shared" si="7"/>
        <v>0</v>
      </c>
      <c r="AG38" s="265">
        <f t="shared" si="7"/>
        <v>0</v>
      </c>
      <c r="AH38" s="265">
        <f t="shared" si="7"/>
        <v>0</v>
      </c>
      <c r="AI38" s="265">
        <f t="shared" si="7"/>
        <v>0</v>
      </c>
      <c r="AJ38" s="265">
        <f>IF(AJ35="Y",-2,0)+IF(AJ36="Y",-4,0)</f>
        <v>-2</v>
      </c>
      <c r="AK38" s="265">
        <f t="shared" si="7"/>
        <v>0</v>
      </c>
      <c r="AL38" s="265">
        <f t="shared" si="7"/>
        <v>0</v>
      </c>
      <c r="AM38" s="265">
        <f t="shared" si="7"/>
        <v>0</v>
      </c>
      <c r="AN38" s="265">
        <f t="shared" si="7"/>
        <v>0</v>
      </c>
      <c r="AO38" s="265">
        <f t="shared" si="7"/>
        <v>0</v>
      </c>
      <c r="AP38" s="265">
        <f t="shared" si="7"/>
        <v>0</v>
      </c>
      <c r="AQ38" s="265">
        <f t="shared" si="7"/>
        <v>0</v>
      </c>
      <c r="AR38" s="265">
        <f t="shared" si="7"/>
        <v>0</v>
      </c>
    </row>
    <row r="39" spans="14:44">
      <c r="N39" s="9" t="s">
        <v>190</v>
      </c>
      <c r="O39" s="263"/>
      <c r="P39" s="234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</row>
    <row r="40" spans="14:44">
      <c r="N40" s="234"/>
      <c r="O40" s="234">
        <v>-5.0000000000000001E-3</v>
      </c>
      <c r="P40" s="234"/>
      <c r="Q40" s="257">
        <f>$O$40*$O$33*Q39</f>
        <v>0</v>
      </c>
      <c r="R40" s="257">
        <f t="shared" ref="R40:AR40" si="8">$O$40*$O$33*R39</f>
        <v>0</v>
      </c>
      <c r="S40" s="257">
        <f t="shared" si="8"/>
        <v>0</v>
      </c>
      <c r="T40" s="257">
        <f t="shared" si="8"/>
        <v>0</v>
      </c>
      <c r="U40" s="257">
        <f t="shared" si="8"/>
        <v>0</v>
      </c>
      <c r="V40" s="257">
        <f t="shared" si="8"/>
        <v>0</v>
      </c>
      <c r="W40" s="257">
        <f t="shared" si="8"/>
        <v>0</v>
      </c>
      <c r="X40" s="257">
        <f t="shared" si="8"/>
        <v>0</v>
      </c>
      <c r="Y40" s="257">
        <f t="shared" si="8"/>
        <v>0</v>
      </c>
      <c r="Z40" s="257">
        <f t="shared" si="8"/>
        <v>0</v>
      </c>
      <c r="AA40" s="257">
        <f t="shared" si="8"/>
        <v>0</v>
      </c>
      <c r="AB40" s="257">
        <f t="shared" si="8"/>
        <v>0</v>
      </c>
      <c r="AC40" s="257">
        <f t="shared" si="8"/>
        <v>0</v>
      </c>
      <c r="AD40" s="257">
        <f t="shared" si="8"/>
        <v>0</v>
      </c>
      <c r="AE40" s="257">
        <f t="shared" si="8"/>
        <v>0</v>
      </c>
      <c r="AF40" s="257">
        <f t="shared" si="8"/>
        <v>0</v>
      </c>
      <c r="AG40" s="257">
        <f t="shared" si="8"/>
        <v>0</v>
      </c>
      <c r="AH40" s="257">
        <f t="shared" si="8"/>
        <v>0</v>
      </c>
      <c r="AI40" s="257">
        <f t="shared" si="8"/>
        <v>0</v>
      </c>
      <c r="AJ40" s="257">
        <f t="shared" si="8"/>
        <v>0</v>
      </c>
      <c r="AK40" s="257">
        <f t="shared" si="8"/>
        <v>0</v>
      </c>
      <c r="AL40" s="257">
        <f t="shared" si="8"/>
        <v>0</v>
      </c>
      <c r="AM40" s="257">
        <f t="shared" si="8"/>
        <v>0</v>
      </c>
      <c r="AN40" s="257">
        <f t="shared" si="8"/>
        <v>0</v>
      </c>
      <c r="AO40" s="257">
        <f t="shared" si="8"/>
        <v>0</v>
      </c>
      <c r="AP40" s="257">
        <f t="shared" si="8"/>
        <v>0</v>
      </c>
      <c r="AQ40" s="257">
        <f t="shared" si="8"/>
        <v>0</v>
      </c>
      <c r="AR40" s="257">
        <f t="shared" si="8"/>
        <v>0</v>
      </c>
    </row>
    <row r="41" spans="14:44">
      <c r="N41" s="234" t="s">
        <v>191</v>
      </c>
      <c r="O41" s="234"/>
      <c r="P41" s="234"/>
      <c r="Q41" s="250">
        <f>Q33+Q38+Q40</f>
        <v>156.5</v>
      </c>
      <c r="R41" s="250">
        <f t="shared" ref="R41:AR41" si="9">R33+R38+R40</f>
        <v>174.5</v>
      </c>
      <c r="S41" s="250">
        <f t="shared" si="9"/>
        <v>203</v>
      </c>
      <c r="T41" s="250">
        <f t="shared" si="9"/>
        <v>0</v>
      </c>
      <c r="U41" s="250">
        <f t="shared" si="9"/>
        <v>190</v>
      </c>
      <c r="V41" s="250">
        <f t="shared" si="9"/>
        <v>184.5</v>
      </c>
      <c r="W41" s="250">
        <f t="shared" si="9"/>
        <v>188.5</v>
      </c>
      <c r="X41" s="250">
        <f t="shared" si="9"/>
        <v>174</v>
      </c>
      <c r="Y41" s="250">
        <f t="shared" si="9"/>
        <v>182.5</v>
      </c>
      <c r="Z41" s="250">
        <f t="shared" si="9"/>
        <v>192.5</v>
      </c>
      <c r="AA41" s="250">
        <f t="shared" si="9"/>
        <v>192.5</v>
      </c>
      <c r="AB41" s="250">
        <f t="shared" si="9"/>
        <v>188.5</v>
      </c>
      <c r="AC41" s="250">
        <f t="shared" si="9"/>
        <v>182</v>
      </c>
      <c r="AD41" s="250">
        <f t="shared" si="9"/>
        <v>178</v>
      </c>
      <c r="AE41" s="250">
        <f t="shared" si="9"/>
        <v>188</v>
      </c>
      <c r="AF41" s="250">
        <f t="shared" si="9"/>
        <v>162</v>
      </c>
      <c r="AG41" s="250">
        <f t="shared" si="9"/>
        <v>180.5</v>
      </c>
      <c r="AH41" s="250">
        <f t="shared" si="9"/>
        <v>185</v>
      </c>
      <c r="AI41" s="250">
        <f t="shared" si="9"/>
        <v>172.5</v>
      </c>
      <c r="AJ41" s="250">
        <f t="shared" si="9"/>
        <v>155</v>
      </c>
      <c r="AK41" s="250">
        <f t="shared" si="9"/>
        <v>0</v>
      </c>
      <c r="AL41" s="250">
        <f t="shared" si="9"/>
        <v>0</v>
      </c>
      <c r="AM41" s="250">
        <f t="shared" si="9"/>
        <v>0</v>
      </c>
      <c r="AN41" s="250">
        <f t="shared" si="9"/>
        <v>0</v>
      </c>
      <c r="AO41" s="250">
        <f t="shared" si="9"/>
        <v>0</v>
      </c>
      <c r="AP41" s="250">
        <f t="shared" si="9"/>
        <v>0</v>
      </c>
      <c r="AQ41" s="250">
        <f t="shared" si="9"/>
        <v>0</v>
      </c>
      <c r="AR41" s="250">
        <f t="shared" si="9"/>
        <v>0</v>
      </c>
    </row>
    <row r="42" spans="14:44">
      <c r="N42" s="234" t="s">
        <v>192</v>
      </c>
      <c r="O42" s="234"/>
      <c r="P42" s="234"/>
      <c r="Q42" s="249">
        <f>Q41/$O$33</f>
        <v>0.55892857142857144</v>
      </c>
      <c r="R42" s="249">
        <f t="shared" ref="R42:AR42" si="10">R41/$O$33</f>
        <v>0.62321428571428572</v>
      </c>
      <c r="S42" s="249">
        <f t="shared" si="10"/>
        <v>0.72499999999999998</v>
      </c>
      <c r="T42" s="249">
        <f t="shared" si="10"/>
        <v>0</v>
      </c>
      <c r="U42" s="249">
        <f t="shared" si="10"/>
        <v>0.6785714285714286</v>
      </c>
      <c r="V42" s="249">
        <f t="shared" si="10"/>
        <v>0.65892857142857142</v>
      </c>
      <c r="W42" s="249">
        <f t="shared" si="10"/>
        <v>0.67321428571428577</v>
      </c>
      <c r="X42" s="249">
        <f t="shared" si="10"/>
        <v>0.62142857142857144</v>
      </c>
      <c r="Y42" s="249">
        <f t="shared" si="10"/>
        <v>0.6517857142857143</v>
      </c>
      <c r="Z42" s="249">
        <f t="shared" si="10"/>
        <v>0.6875</v>
      </c>
      <c r="AA42" s="249">
        <f t="shared" si="10"/>
        <v>0.6875</v>
      </c>
      <c r="AB42" s="249">
        <f t="shared" si="10"/>
        <v>0.67321428571428577</v>
      </c>
      <c r="AC42" s="249">
        <f t="shared" si="10"/>
        <v>0.65</v>
      </c>
      <c r="AD42" s="249">
        <f t="shared" si="10"/>
        <v>0.63571428571428568</v>
      </c>
      <c r="AE42" s="249">
        <f t="shared" si="10"/>
        <v>0.67142857142857137</v>
      </c>
      <c r="AF42" s="249">
        <f t="shared" si="10"/>
        <v>0.57857142857142863</v>
      </c>
      <c r="AG42" s="249">
        <f t="shared" si="10"/>
        <v>0.64464285714285718</v>
      </c>
      <c r="AH42" s="249">
        <f t="shared" si="10"/>
        <v>0.6607142857142857</v>
      </c>
      <c r="AI42" s="249">
        <f t="shared" si="10"/>
        <v>0.6160714285714286</v>
      </c>
      <c r="AJ42" s="249">
        <f t="shared" si="10"/>
        <v>0.5535714285714286</v>
      </c>
      <c r="AK42" s="249">
        <f t="shared" si="10"/>
        <v>0</v>
      </c>
      <c r="AL42" s="249">
        <f t="shared" si="10"/>
        <v>0</v>
      </c>
      <c r="AM42" s="249">
        <f t="shared" si="10"/>
        <v>0</v>
      </c>
      <c r="AN42" s="249">
        <f t="shared" si="10"/>
        <v>0</v>
      </c>
      <c r="AO42" s="249">
        <f t="shared" si="10"/>
        <v>0</v>
      </c>
      <c r="AP42" s="249">
        <f t="shared" si="10"/>
        <v>0</v>
      </c>
      <c r="AQ42" s="249">
        <f t="shared" si="10"/>
        <v>0</v>
      </c>
      <c r="AR42" s="249">
        <f t="shared" si="10"/>
        <v>0</v>
      </c>
    </row>
    <row r="43" spans="14:44">
      <c r="N43" s="234"/>
      <c r="O43" s="234"/>
      <c r="P43" s="234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</row>
    <row r="44" spans="14:44">
      <c r="N44" s="234"/>
      <c r="O44" s="234"/>
      <c r="P44" s="234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</row>
    <row r="46" spans="14:44">
      <c r="N46" s="234"/>
      <c r="O46" s="234"/>
      <c r="P46" s="234"/>
      <c r="Q46" s="251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</row>
    <row r="48" spans="14:44">
      <c r="N48" s="234"/>
      <c r="O48" s="234"/>
      <c r="P48" s="234"/>
      <c r="Q48" s="251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</row>
    <row r="50" spans="17:17">
      <c r="Q50" s="251"/>
    </row>
    <row r="52" spans="17:17">
      <c r="Q52" s="251"/>
    </row>
    <row r="54" spans="17:17">
      <c r="Q54" s="251"/>
    </row>
    <row r="56" spans="17:17">
      <c r="Q56" s="251"/>
    </row>
    <row r="58" spans="17:17">
      <c r="Q58" s="251"/>
    </row>
    <row r="60" spans="17:17">
      <c r="Q60" s="251"/>
    </row>
    <row r="62" spans="17:17">
      <c r="Q62" s="251"/>
    </row>
    <row r="64" spans="17:17">
      <c r="Q64" s="251"/>
    </row>
    <row r="66" spans="17:17">
      <c r="Q66" s="251"/>
    </row>
    <row r="68" spans="17:17">
      <c r="Q68" s="251"/>
    </row>
    <row r="70" spans="17:17">
      <c r="Q70" s="251"/>
    </row>
    <row r="72" spans="17:17">
      <c r="Q72" s="251"/>
    </row>
    <row r="74" spans="17:17">
      <c r="Q74" s="251"/>
    </row>
    <row r="76" spans="17:17">
      <c r="Q76" s="251"/>
    </row>
    <row r="78" spans="17:17">
      <c r="Q78" s="251"/>
    </row>
    <row r="80" spans="17:17">
      <c r="Q80" s="251"/>
    </row>
    <row r="82" spans="17:17">
      <c r="Q82" s="251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04B0-1289-4B63-B272-396164A48F08}">
  <sheetPr codeName="Sheet42">
    <tabColor theme="5" tint="-0.249977111117893"/>
    <pageSetUpPr fitToPage="1"/>
  </sheetPr>
  <dimension ref="A2:S58"/>
  <sheetViews>
    <sheetView topLeftCell="B1" workbookViewId="0">
      <selection activeCell="F11" sqref="F11:G21"/>
    </sheetView>
  </sheetViews>
  <sheetFormatPr defaultColWidth="11" defaultRowHeight="15"/>
  <cols>
    <col min="1" max="1" width="11" style="218"/>
    <col min="2" max="2" width="12.375" style="218" customWidth="1"/>
    <col min="3" max="3" width="19.375" style="218" bestFit="1" customWidth="1"/>
    <col min="4" max="4" width="25.875" style="218" customWidth="1"/>
    <col min="5" max="6" width="16.875" style="218" bestFit="1" customWidth="1"/>
    <col min="7" max="7" width="13.5" style="218" customWidth="1"/>
    <col min="8" max="9" width="11" style="218"/>
    <col min="10" max="10" width="19.375" style="218" customWidth="1"/>
    <col min="11" max="11" width="11" style="218"/>
    <col min="12" max="12" width="3.625" style="218" customWidth="1"/>
    <col min="13" max="15" width="8.375" style="218" customWidth="1"/>
    <col min="16" max="19" width="6.375" style="218" customWidth="1"/>
    <col min="20" max="16384" width="11" style="218"/>
  </cols>
  <sheetData>
    <row r="2" spans="1:17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4" t="s">
        <v>687</v>
      </c>
      <c r="K3" s="234"/>
      <c r="L3" s="234"/>
      <c r="M3" s="234"/>
      <c r="N3" s="234"/>
      <c r="O3" s="234"/>
      <c r="P3" s="234"/>
      <c r="Q3" s="234"/>
    </row>
    <row r="4" spans="1:17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10" t="s">
        <v>667</v>
      </c>
      <c r="N4" s="12" t="s">
        <v>668</v>
      </c>
      <c r="O4" s="11"/>
      <c r="P4" s="11"/>
      <c r="Q4" s="234"/>
    </row>
    <row r="5" spans="1:17">
      <c r="A5" s="234" t="s">
        <v>158</v>
      </c>
      <c r="B5" s="236">
        <v>44779</v>
      </c>
      <c r="C5" s="234"/>
      <c r="D5" s="9" t="s">
        <v>159</v>
      </c>
      <c r="E5" s="237"/>
      <c r="F5" s="234"/>
      <c r="G5" s="234"/>
      <c r="H5" s="234"/>
      <c r="I5" s="234"/>
      <c r="J5" s="234"/>
      <c r="K5" s="234"/>
      <c r="L5" s="234"/>
      <c r="M5" s="238">
        <f>B11</f>
        <v>1</v>
      </c>
      <c r="N5" s="238">
        <f>B15</f>
        <v>2</v>
      </c>
      <c r="O5" s="238">
        <f>B21</f>
        <v>3</v>
      </c>
      <c r="P5" s="238"/>
      <c r="Q5" s="234"/>
    </row>
    <row r="6" spans="1:17">
      <c r="A6" s="234" t="s">
        <v>3</v>
      </c>
      <c r="B6" s="24" t="s">
        <v>687</v>
      </c>
      <c r="C6" s="234"/>
      <c r="D6" s="234"/>
      <c r="E6" s="234"/>
      <c r="F6" s="234"/>
      <c r="G6" s="234"/>
      <c r="H6" s="234"/>
      <c r="I6" s="234"/>
      <c r="J6" s="9"/>
      <c r="K6" s="234"/>
      <c r="L6" s="234"/>
      <c r="M6" s="234" t="str">
        <f>E11</f>
        <v xml:space="preserve">West Plantagenet </v>
      </c>
      <c r="N6" s="234" t="str">
        <f>E15</f>
        <v>Serpentine</v>
      </c>
      <c r="O6" s="234" t="str">
        <f>E21</f>
        <v xml:space="preserve">Capel </v>
      </c>
      <c r="P6" s="234"/>
      <c r="Q6" s="234"/>
    </row>
    <row r="7" spans="1:17">
      <c r="A7" s="234" t="s">
        <v>11</v>
      </c>
      <c r="B7" s="234" t="s">
        <v>580</v>
      </c>
      <c r="C7" s="234"/>
      <c r="D7" s="234"/>
      <c r="E7" s="234"/>
      <c r="F7" s="234"/>
      <c r="G7" s="234"/>
      <c r="H7" s="234"/>
      <c r="I7" s="234"/>
      <c r="J7" s="9" t="s">
        <v>688</v>
      </c>
      <c r="K7" s="234"/>
      <c r="L7" s="234"/>
      <c r="M7" s="234"/>
      <c r="N7" s="234"/>
      <c r="O7" s="234"/>
      <c r="P7" s="234"/>
      <c r="Q7" s="234"/>
    </row>
    <row r="8" spans="1:17">
      <c r="A8" s="24"/>
      <c r="B8" s="234"/>
      <c r="C8" s="234"/>
      <c r="D8" s="234"/>
      <c r="E8" s="234"/>
      <c r="F8" s="19" t="s">
        <v>163</v>
      </c>
      <c r="G8" s="234"/>
      <c r="H8" s="234"/>
      <c r="I8" s="234"/>
      <c r="J8" s="234" t="s">
        <v>622</v>
      </c>
      <c r="K8" s="234" t="s">
        <v>162</v>
      </c>
      <c r="L8" s="234"/>
      <c r="M8" s="234"/>
      <c r="N8" s="234"/>
      <c r="O8" s="234"/>
      <c r="P8" s="234"/>
      <c r="Q8" s="234"/>
    </row>
    <row r="9" spans="1:17">
      <c r="A9" s="234"/>
      <c r="B9" s="234"/>
      <c r="C9" s="234"/>
      <c r="D9" s="234"/>
      <c r="E9" s="234"/>
      <c r="F9" s="19" t="s">
        <v>671</v>
      </c>
      <c r="G9" s="234"/>
      <c r="H9" s="234"/>
      <c r="I9" s="234"/>
      <c r="J9" s="234">
        <v>1</v>
      </c>
      <c r="K9" s="234">
        <v>3</v>
      </c>
      <c r="L9" s="234"/>
      <c r="M9" s="240">
        <v>7</v>
      </c>
      <c r="N9" s="240">
        <v>6.5</v>
      </c>
      <c r="O9" s="240">
        <v>6.5</v>
      </c>
      <c r="P9" s="240"/>
      <c r="Q9" s="234"/>
    </row>
    <row r="10" spans="1:17">
      <c r="A10" s="18" t="s">
        <v>1</v>
      </c>
      <c r="B10" s="19" t="s">
        <v>624</v>
      </c>
      <c r="C10" s="19" t="s">
        <v>4</v>
      </c>
      <c r="D10" s="19" t="s">
        <v>5</v>
      </c>
      <c r="E10" s="19" t="s">
        <v>590</v>
      </c>
      <c r="F10" s="19" t="s">
        <v>626</v>
      </c>
      <c r="G10" s="19" t="s">
        <v>673</v>
      </c>
      <c r="H10" s="234"/>
      <c r="I10" s="234"/>
      <c r="J10" s="234">
        <v>2</v>
      </c>
      <c r="K10" s="234">
        <v>2</v>
      </c>
      <c r="L10" s="234"/>
      <c r="M10" s="240">
        <v>8</v>
      </c>
      <c r="N10" s="240">
        <v>8</v>
      </c>
      <c r="O10" s="240">
        <v>8.5</v>
      </c>
      <c r="P10" s="240"/>
      <c r="Q10" s="234"/>
    </row>
    <row r="11" spans="1:17">
      <c r="A11" s="17">
        <v>0.81597222222222066</v>
      </c>
      <c r="B11" s="260">
        <v>1</v>
      </c>
      <c r="C11" s="16" t="s">
        <v>558</v>
      </c>
      <c r="D11" s="241" t="s">
        <v>559</v>
      </c>
      <c r="E11" s="241" t="s">
        <v>323</v>
      </c>
      <c r="F11" s="242">
        <f>M17</f>
        <v>0.78</v>
      </c>
      <c r="G11" s="253">
        <f>RANK(F11,$F$11:$F$25,0)</f>
        <v>1</v>
      </c>
      <c r="H11" s="234"/>
      <c r="I11" s="234"/>
      <c r="J11" s="234">
        <v>3</v>
      </c>
      <c r="K11" s="234">
        <v>3</v>
      </c>
      <c r="L11" s="234"/>
      <c r="M11" s="240">
        <v>7.5</v>
      </c>
      <c r="N11" s="240">
        <v>7</v>
      </c>
      <c r="O11" s="240">
        <v>8</v>
      </c>
      <c r="P11" s="240"/>
      <c r="Q11" s="234"/>
    </row>
    <row r="12" spans="1:17">
      <c r="A12" s="17">
        <v>0.81597222222222066</v>
      </c>
      <c r="B12" s="260">
        <v>1</v>
      </c>
      <c r="C12" s="16" t="s">
        <v>321</v>
      </c>
      <c r="D12" s="241" t="s">
        <v>322</v>
      </c>
      <c r="E12" s="241" t="s">
        <v>323</v>
      </c>
      <c r="F12" s="242"/>
      <c r="G12" s="241"/>
      <c r="H12" s="234"/>
      <c r="I12" s="234"/>
      <c r="J12" s="234">
        <v>4</v>
      </c>
      <c r="K12" s="234">
        <v>4</v>
      </c>
      <c r="L12" s="234"/>
      <c r="M12" s="240">
        <v>8</v>
      </c>
      <c r="N12" s="240">
        <v>8</v>
      </c>
      <c r="O12" s="240">
        <v>8</v>
      </c>
      <c r="P12" s="240"/>
      <c r="Q12" s="234"/>
    </row>
    <row r="13" spans="1:17">
      <c r="A13" s="17">
        <v>0.81597222222222066</v>
      </c>
      <c r="B13" s="260">
        <v>1</v>
      </c>
      <c r="C13" s="16" t="s">
        <v>562</v>
      </c>
      <c r="D13" s="241" t="s">
        <v>563</v>
      </c>
      <c r="E13" s="241" t="s">
        <v>323</v>
      </c>
      <c r="F13" s="242"/>
      <c r="G13" s="241"/>
      <c r="H13" s="234"/>
      <c r="I13" s="234"/>
      <c r="J13" s="234">
        <v>5</v>
      </c>
      <c r="K13" s="234">
        <v>2</v>
      </c>
      <c r="L13" s="234"/>
      <c r="M13" s="240">
        <v>7.5</v>
      </c>
      <c r="N13" s="240">
        <v>7</v>
      </c>
      <c r="O13" s="240">
        <v>7</v>
      </c>
      <c r="P13" s="240"/>
      <c r="Q13" s="234"/>
    </row>
    <row r="14" spans="1:17">
      <c r="A14" s="17">
        <v>0.81597222222222066</v>
      </c>
      <c r="B14" s="260">
        <v>1</v>
      </c>
      <c r="C14" s="16" t="s">
        <v>564</v>
      </c>
      <c r="D14" s="241" t="s">
        <v>565</v>
      </c>
      <c r="E14" s="241" t="s">
        <v>323</v>
      </c>
      <c r="F14" s="242"/>
      <c r="G14" s="241"/>
      <c r="H14" s="234"/>
      <c r="I14" s="234"/>
      <c r="J14" s="234">
        <v>6</v>
      </c>
      <c r="K14" s="234">
        <v>3</v>
      </c>
      <c r="L14" s="234"/>
      <c r="M14" s="240">
        <v>8</v>
      </c>
      <c r="N14" s="240">
        <v>7</v>
      </c>
      <c r="O14" s="240">
        <v>7</v>
      </c>
      <c r="P14" s="240"/>
      <c r="Q14" s="234"/>
    </row>
    <row r="15" spans="1:17">
      <c r="A15" s="17">
        <v>0.8249999999999984</v>
      </c>
      <c r="B15" s="260">
        <v>2</v>
      </c>
      <c r="C15" s="16" t="s">
        <v>566</v>
      </c>
      <c r="D15" s="241" t="s">
        <v>567</v>
      </c>
      <c r="E15" s="241" t="s">
        <v>222</v>
      </c>
      <c r="F15" s="242">
        <f>N17</f>
        <v>0.73</v>
      </c>
      <c r="G15" s="253">
        <f>RANK(F15,$F$11:$F$25,0)</f>
        <v>3</v>
      </c>
      <c r="H15" s="234"/>
      <c r="I15" s="234"/>
      <c r="J15" s="234">
        <v>7</v>
      </c>
      <c r="K15" s="234">
        <v>3</v>
      </c>
      <c r="L15" s="234"/>
      <c r="M15" s="240">
        <v>8.5</v>
      </c>
      <c r="N15" s="240">
        <v>7.5</v>
      </c>
      <c r="O15" s="240">
        <v>7.5</v>
      </c>
      <c r="P15" s="240"/>
      <c r="Q15" s="234"/>
    </row>
    <row r="16" spans="1:17">
      <c r="A16" s="17">
        <v>0.8249999999999984</v>
      </c>
      <c r="B16" s="260">
        <v>2</v>
      </c>
      <c r="C16" s="16" t="s">
        <v>256</v>
      </c>
      <c r="D16" s="241" t="s">
        <v>569</v>
      </c>
      <c r="E16" s="241" t="s">
        <v>222</v>
      </c>
      <c r="F16" s="242"/>
      <c r="G16" s="241"/>
      <c r="H16" s="234"/>
      <c r="I16" s="234"/>
      <c r="J16" s="234" t="s">
        <v>689</v>
      </c>
      <c r="K16" s="234">
        <v>200</v>
      </c>
      <c r="L16" s="234"/>
      <c r="M16" s="250">
        <f>SUMPRODUCT(M9:M15,$K$9:$K$15)</f>
        <v>156</v>
      </c>
      <c r="N16" s="250">
        <f>SUMPRODUCT(N9:N15,$K$9:$K$15)</f>
        <v>146</v>
      </c>
      <c r="O16" s="250">
        <f>SUMPRODUCT(O9:O15,$K$9:$K$15)</f>
        <v>150</v>
      </c>
      <c r="P16" s="250">
        <f>SUMPRODUCT(P9:P15,$K$9:$K$15)</f>
        <v>0</v>
      </c>
      <c r="Q16" s="249"/>
    </row>
    <row r="17" spans="1:17">
      <c r="A17" s="17">
        <v>0.8249999999999984</v>
      </c>
      <c r="B17" s="260">
        <v>2</v>
      </c>
      <c r="C17" s="16" t="s">
        <v>53</v>
      </c>
      <c r="D17" s="241" t="s">
        <v>54</v>
      </c>
      <c r="E17" s="241" t="s">
        <v>55</v>
      </c>
      <c r="F17" s="242"/>
      <c r="G17" s="241"/>
      <c r="H17" s="234"/>
      <c r="I17" s="234"/>
      <c r="J17" s="234" t="s">
        <v>677</v>
      </c>
      <c r="K17" s="234"/>
      <c r="L17" s="234"/>
      <c r="M17" s="249">
        <f>M16/$K$16</f>
        <v>0.78</v>
      </c>
      <c r="N17" s="249">
        <f>N16/$K$16</f>
        <v>0.73</v>
      </c>
      <c r="O17" s="249">
        <f>O16/$K$16</f>
        <v>0.75</v>
      </c>
      <c r="P17" s="249">
        <f>P16/$K$16</f>
        <v>0</v>
      </c>
      <c r="Q17" s="249"/>
    </row>
    <row r="18" spans="1:17">
      <c r="A18" s="17">
        <v>0.8249999999999984</v>
      </c>
      <c r="B18" s="260">
        <v>2</v>
      </c>
      <c r="C18" s="16" t="s">
        <v>282</v>
      </c>
      <c r="D18" s="241" t="s">
        <v>283</v>
      </c>
      <c r="E18" s="241" t="s">
        <v>55</v>
      </c>
      <c r="F18" s="242"/>
      <c r="G18" s="241"/>
      <c r="H18" s="234"/>
      <c r="I18" s="234"/>
      <c r="J18" s="234"/>
      <c r="K18" s="234"/>
      <c r="L18" s="234"/>
      <c r="M18" s="249"/>
      <c r="N18" s="249"/>
      <c r="O18" s="249"/>
      <c r="P18" s="249"/>
      <c r="Q18" s="249"/>
    </row>
    <row r="19" spans="1:17">
      <c r="A19" s="17">
        <v>0.8249999999999984</v>
      </c>
      <c r="B19" s="260">
        <v>2</v>
      </c>
      <c r="C19" s="16" t="s">
        <v>570</v>
      </c>
      <c r="D19" s="241" t="s">
        <v>571</v>
      </c>
      <c r="E19" s="241" t="s">
        <v>55</v>
      </c>
      <c r="F19" s="242"/>
      <c r="G19" s="253"/>
      <c r="H19" s="234"/>
      <c r="I19" s="234"/>
      <c r="J19" s="234"/>
      <c r="K19" s="234"/>
      <c r="L19" s="234"/>
      <c r="M19" s="330"/>
      <c r="N19" s="330"/>
      <c r="O19" s="330"/>
      <c r="P19" s="330"/>
      <c r="Q19" s="249"/>
    </row>
    <row r="20" spans="1:17">
      <c r="A20" s="17">
        <v>0.8249999999999984</v>
      </c>
      <c r="B20" s="260">
        <v>2</v>
      </c>
      <c r="C20" s="16" t="s">
        <v>247</v>
      </c>
      <c r="D20" s="241" t="s">
        <v>248</v>
      </c>
      <c r="E20" s="241" t="s">
        <v>55</v>
      </c>
      <c r="F20" s="242"/>
      <c r="G20" s="253"/>
      <c r="H20" s="234"/>
      <c r="I20" s="234"/>
      <c r="J20" s="234"/>
      <c r="K20" s="234"/>
      <c r="L20" s="234"/>
      <c r="M20" s="251"/>
      <c r="N20" s="251"/>
      <c r="O20" s="251"/>
      <c r="P20" s="251"/>
      <c r="Q20" s="249"/>
    </row>
    <row r="21" spans="1:17">
      <c r="A21" s="17">
        <v>0.83402777777777615</v>
      </c>
      <c r="B21" s="260">
        <v>3</v>
      </c>
      <c r="C21" s="16" t="s">
        <v>370</v>
      </c>
      <c r="D21" s="241" t="s">
        <v>371</v>
      </c>
      <c r="E21" s="241" t="s">
        <v>98</v>
      </c>
      <c r="F21" s="242">
        <f>O17</f>
        <v>0.75</v>
      </c>
      <c r="G21" s="253">
        <f>RANK(F21,$F$11:$F$25,0)</f>
        <v>2</v>
      </c>
      <c r="H21" s="234"/>
      <c r="I21" s="234"/>
      <c r="J21" s="234"/>
      <c r="K21" s="234"/>
      <c r="L21" s="234"/>
      <c r="M21" s="234"/>
      <c r="N21" s="234"/>
      <c r="O21" s="234"/>
      <c r="P21" s="234"/>
      <c r="Q21" s="249"/>
    </row>
    <row r="22" spans="1:17">
      <c r="A22" s="17">
        <v>0.83402777777777615</v>
      </c>
      <c r="B22" s="260">
        <v>3</v>
      </c>
      <c r="C22" s="16" t="s">
        <v>573</v>
      </c>
      <c r="D22" s="241" t="s">
        <v>574</v>
      </c>
      <c r="E22" s="241" t="s">
        <v>98</v>
      </c>
      <c r="F22" s="242"/>
      <c r="G22" s="241"/>
      <c r="H22" s="234"/>
      <c r="I22" s="234"/>
      <c r="J22" s="234"/>
      <c r="K22" s="234"/>
      <c r="L22" s="234"/>
      <c r="M22" s="251"/>
      <c r="N22" s="234"/>
      <c r="O22" s="234"/>
      <c r="P22" s="234"/>
      <c r="Q22" s="249"/>
    </row>
    <row r="23" spans="1:17">
      <c r="A23" s="17">
        <v>0.83402777777777615</v>
      </c>
      <c r="B23" s="260">
        <v>3</v>
      </c>
      <c r="C23" s="16" t="s">
        <v>575</v>
      </c>
      <c r="D23" s="241" t="s">
        <v>576</v>
      </c>
      <c r="E23" s="241" t="s">
        <v>98</v>
      </c>
      <c r="F23" s="242"/>
      <c r="G23" s="241"/>
      <c r="H23" s="234"/>
      <c r="I23" s="234"/>
      <c r="J23" s="234"/>
      <c r="K23" s="234"/>
      <c r="L23" s="234"/>
      <c r="M23" s="234"/>
      <c r="N23" s="234"/>
      <c r="O23" s="234"/>
      <c r="P23" s="234"/>
      <c r="Q23" s="249"/>
    </row>
    <row r="24" spans="1:17">
      <c r="A24" s="17">
        <v>0.83402777777777615</v>
      </c>
      <c r="B24" s="260">
        <v>3</v>
      </c>
      <c r="C24" s="16" t="s">
        <v>385</v>
      </c>
      <c r="D24" s="241" t="s">
        <v>386</v>
      </c>
      <c r="E24" s="241" t="s">
        <v>98</v>
      </c>
      <c r="F24" s="242"/>
      <c r="G24" s="241"/>
      <c r="H24" s="234"/>
      <c r="I24" s="234"/>
      <c r="J24" s="234"/>
      <c r="K24" s="234"/>
      <c r="L24" s="234"/>
      <c r="M24" s="251"/>
      <c r="N24" s="234"/>
      <c r="O24" s="234"/>
      <c r="P24" s="234"/>
      <c r="Q24" s="249"/>
    </row>
    <row r="25" spans="1:17">
      <c r="A25" s="17">
        <v>0.83402777777777615</v>
      </c>
      <c r="B25" s="260">
        <v>3</v>
      </c>
      <c r="C25" s="16" t="s">
        <v>96</v>
      </c>
      <c r="D25" s="241" t="s">
        <v>97</v>
      </c>
      <c r="E25" s="241" t="s">
        <v>98</v>
      </c>
      <c r="F25" s="242"/>
      <c r="G25" s="241"/>
      <c r="H25" s="234"/>
      <c r="I25" s="234"/>
      <c r="J25" s="234"/>
      <c r="K25" s="234"/>
      <c r="L25" s="234"/>
      <c r="M25" s="234"/>
      <c r="N25" s="234"/>
      <c r="O25" s="234"/>
      <c r="P25" s="234"/>
      <c r="Q25" s="249"/>
    </row>
    <row r="26" spans="1:17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51"/>
      <c r="N26" s="234"/>
      <c r="O26" s="234"/>
      <c r="P26" s="234"/>
      <c r="Q26" s="249"/>
    </row>
    <row r="27" spans="1:17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49"/>
    </row>
    <row r="28" spans="1:17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51"/>
      <c r="N28" s="234"/>
      <c r="O28" s="234"/>
      <c r="P28" s="234"/>
      <c r="Q28" s="249"/>
    </row>
    <row r="29" spans="1:17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49"/>
    </row>
    <row r="30" spans="1:17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51"/>
      <c r="N30" s="234"/>
      <c r="O30" s="234"/>
      <c r="P30" s="234"/>
      <c r="Q30" s="249"/>
    </row>
    <row r="31" spans="1:17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49"/>
    </row>
    <row r="32" spans="1:17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51"/>
      <c r="N32" s="234"/>
      <c r="O32" s="234"/>
      <c r="P32" s="234"/>
      <c r="Q32" s="249"/>
    </row>
    <row r="33" spans="13:19">
      <c r="M33" s="234"/>
      <c r="N33" s="234"/>
      <c r="O33" s="234"/>
      <c r="P33" s="234"/>
      <c r="Q33" s="249"/>
      <c r="R33" s="234"/>
      <c r="S33" s="234"/>
    </row>
    <row r="34" spans="13:19">
      <c r="M34" s="251"/>
      <c r="N34" s="234"/>
      <c r="O34" s="234"/>
      <c r="P34" s="234"/>
      <c r="Q34" s="249"/>
      <c r="R34" s="234"/>
      <c r="S34" s="234"/>
    </row>
    <row r="35" spans="13:19">
      <c r="M35" s="234"/>
      <c r="N35" s="234"/>
      <c r="O35" s="234"/>
      <c r="P35" s="234"/>
      <c r="Q35" s="249"/>
      <c r="R35" s="234"/>
      <c r="S35" s="234"/>
    </row>
    <row r="36" spans="13:19">
      <c r="M36" s="251"/>
      <c r="N36" s="234"/>
      <c r="O36" s="234"/>
      <c r="P36" s="234"/>
      <c r="Q36" s="249"/>
      <c r="R36" s="234"/>
      <c r="S36" s="234"/>
    </row>
    <row r="37" spans="13:19">
      <c r="M37" s="234"/>
      <c r="N37" s="234"/>
      <c r="O37" s="234"/>
      <c r="P37" s="234"/>
      <c r="Q37" s="249"/>
      <c r="R37" s="234"/>
      <c r="S37" s="234"/>
    </row>
    <row r="38" spans="13:19">
      <c r="M38" s="251"/>
      <c r="N38" s="234"/>
      <c r="O38" s="234"/>
      <c r="P38" s="234"/>
      <c r="Q38" s="330"/>
      <c r="R38" s="330"/>
      <c r="S38" s="330"/>
    </row>
    <row r="39" spans="13:19">
      <c r="M39" s="234"/>
      <c r="N39" s="234"/>
      <c r="O39" s="234"/>
      <c r="P39" s="234"/>
      <c r="Q39" s="251"/>
      <c r="R39" s="251"/>
      <c r="S39" s="251"/>
    </row>
    <row r="40" spans="13:19">
      <c r="M40" s="251"/>
      <c r="N40" s="234"/>
      <c r="O40" s="234"/>
      <c r="P40" s="234"/>
      <c r="Q40" s="234"/>
      <c r="R40" s="234"/>
      <c r="S40" s="234"/>
    </row>
    <row r="42" spans="13:19">
      <c r="M42" s="251"/>
      <c r="N42" s="234"/>
      <c r="O42" s="234"/>
      <c r="P42" s="234"/>
      <c r="Q42" s="234"/>
      <c r="R42" s="234"/>
      <c r="S42" s="234"/>
    </row>
    <row r="44" spans="13:19">
      <c r="M44" s="251"/>
      <c r="N44" s="234"/>
      <c r="O44" s="234"/>
      <c r="P44" s="234"/>
      <c r="Q44" s="234"/>
      <c r="R44" s="234"/>
      <c r="S44" s="234"/>
    </row>
    <row r="46" spans="13:19">
      <c r="M46" s="251"/>
      <c r="N46" s="234"/>
      <c r="O46" s="234"/>
      <c r="P46" s="234"/>
      <c r="Q46" s="234"/>
      <c r="R46" s="234"/>
      <c r="S46" s="234"/>
    </row>
    <row r="48" spans="13:19">
      <c r="M48" s="251"/>
      <c r="N48" s="234"/>
      <c r="O48" s="234"/>
      <c r="P48" s="234"/>
      <c r="Q48" s="234"/>
      <c r="R48" s="234"/>
      <c r="S48" s="234"/>
    </row>
    <row r="50" spans="13:13">
      <c r="M50" s="251"/>
    </row>
    <row r="52" spans="13:13">
      <c r="M52" s="251"/>
    </row>
    <row r="54" spans="13:13">
      <c r="M54" s="251"/>
    </row>
    <row r="56" spans="13:13">
      <c r="M56" s="251"/>
    </row>
    <row r="58" spans="13:13">
      <c r="M58" s="251"/>
    </row>
  </sheetData>
  <pageMargins left="0.7" right="0.7" top="0.75" bottom="0.75" header="0.3" footer="0.3"/>
  <pageSetup paperSize="9" fitToHeight="0" orientation="landscape" r:id="rId1"/>
  <customProperties>
    <customPr name="_pios_id" r:id="rId2"/>
    <customPr name="GUID" r:id="rId3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364D-0562-4EF4-93A7-0AA0AC4E0A84}">
  <sheetPr codeName="Sheet43">
    <tabColor theme="5" tint="0.59999389629810485"/>
    <pageSetUpPr fitToPage="1"/>
  </sheetPr>
  <dimension ref="A2:G25"/>
  <sheetViews>
    <sheetView workbookViewId="0">
      <selection activeCell="D29" activeCellId="1" sqref="A1 D29"/>
    </sheetView>
  </sheetViews>
  <sheetFormatPr defaultColWidth="8.875" defaultRowHeight="15"/>
  <cols>
    <col min="1" max="2" width="8.875" style="218"/>
    <col min="3" max="3" width="19.375" style="218" bestFit="1" customWidth="1"/>
    <col min="4" max="4" width="25.125" style="218" customWidth="1"/>
    <col min="5" max="5" width="15.5" style="218" bestFit="1" customWidth="1"/>
    <col min="6" max="6" width="22" style="218" customWidth="1"/>
    <col min="7" max="7" width="13.375" style="218" customWidth="1"/>
    <col min="8" max="16384" width="8.875" style="218"/>
  </cols>
  <sheetData>
    <row r="2" spans="1:7">
      <c r="A2" s="9" t="s">
        <v>152</v>
      </c>
      <c r="B2" s="234"/>
      <c r="C2" s="234"/>
      <c r="D2" s="234"/>
      <c r="E2" s="234"/>
      <c r="F2" s="234"/>
      <c r="G2" s="234"/>
    </row>
    <row r="3" spans="1:7">
      <c r="A3" s="9" t="s">
        <v>154</v>
      </c>
      <c r="B3" s="234"/>
      <c r="C3" s="234"/>
      <c r="D3" s="234"/>
      <c r="E3" s="234"/>
      <c r="F3" s="234"/>
      <c r="G3" s="234"/>
    </row>
    <row r="5" spans="1:7">
      <c r="A5" s="234" t="s">
        <v>158</v>
      </c>
      <c r="B5" s="236">
        <v>44779</v>
      </c>
      <c r="C5" s="234"/>
      <c r="D5" s="9" t="s">
        <v>159</v>
      </c>
      <c r="E5" s="336" t="s">
        <v>690</v>
      </c>
      <c r="F5" s="234"/>
      <c r="G5" s="234"/>
    </row>
    <row r="6" spans="1:7">
      <c r="A6" s="234" t="s">
        <v>3</v>
      </c>
      <c r="B6" s="24" t="s">
        <v>687</v>
      </c>
      <c r="C6" s="234"/>
      <c r="D6" s="234"/>
      <c r="E6" s="234"/>
      <c r="F6" s="234"/>
      <c r="G6" s="234"/>
    </row>
    <row r="7" spans="1:7">
      <c r="A7" s="234" t="s">
        <v>11</v>
      </c>
      <c r="B7" s="234" t="s">
        <v>580</v>
      </c>
      <c r="C7" s="234"/>
      <c r="D7" s="234"/>
      <c r="E7" s="234"/>
      <c r="F7" s="234"/>
      <c r="G7" s="234"/>
    </row>
    <row r="8" spans="1:7">
      <c r="A8" s="24"/>
      <c r="B8" s="234"/>
      <c r="C8" s="234"/>
      <c r="D8" s="234"/>
      <c r="E8" s="234"/>
      <c r="F8" s="19" t="s">
        <v>163</v>
      </c>
      <c r="G8" s="234"/>
    </row>
    <row r="9" spans="1:7">
      <c r="A9" s="234"/>
      <c r="B9" s="234"/>
      <c r="C9" s="234"/>
      <c r="D9" s="234"/>
      <c r="E9" s="234"/>
      <c r="F9" s="19" t="s">
        <v>671</v>
      </c>
      <c r="G9" s="234"/>
    </row>
    <row r="10" spans="1:7">
      <c r="A10" s="18" t="s">
        <v>1</v>
      </c>
      <c r="B10" s="19" t="s">
        <v>624</v>
      </c>
      <c r="C10" s="19" t="s">
        <v>4</v>
      </c>
      <c r="D10" s="19" t="s">
        <v>5</v>
      </c>
      <c r="E10" s="19" t="s">
        <v>590</v>
      </c>
      <c r="F10" s="19" t="s">
        <v>626</v>
      </c>
      <c r="G10" s="19" t="s">
        <v>673</v>
      </c>
    </row>
    <row r="11" spans="1:7">
      <c r="A11" s="17">
        <v>0.81597222222222066</v>
      </c>
      <c r="B11" s="260"/>
      <c r="C11" s="16" t="s">
        <v>558</v>
      </c>
      <c r="D11" s="241" t="s">
        <v>559</v>
      </c>
      <c r="E11" s="241" t="s">
        <v>323</v>
      </c>
      <c r="F11" s="242">
        <v>0.78</v>
      </c>
      <c r="G11" s="241">
        <v>1</v>
      </c>
    </row>
    <row r="12" spans="1:7">
      <c r="A12" s="17">
        <v>0.81597222222222066</v>
      </c>
      <c r="B12" s="260"/>
      <c r="C12" s="16" t="s">
        <v>321</v>
      </c>
      <c r="D12" s="241" t="s">
        <v>322</v>
      </c>
      <c r="E12" s="241" t="s">
        <v>323</v>
      </c>
      <c r="F12" s="242"/>
      <c r="G12" s="241"/>
    </row>
    <row r="13" spans="1:7">
      <c r="A13" s="17">
        <v>0.81597222222222066</v>
      </c>
      <c r="B13" s="260"/>
      <c r="C13" s="16" t="s">
        <v>562</v>
      </c>
      <c r="D13" s="241" t="s">
        <v>563</v>
      </c>
      <c r="E13" s="241" t="s">
        <v>323</v>
      </c>
      <c r="F13" s="242"/>
      <c r="G13" s="241"/>
    </row>
    <row r="14" spans="1:7" ht="15.75" thickBot="1">
      <c r="A14" s="28">
        <v>0.81597222222222066</v>
      </c>
      <c r="B14" s="287"/>
      <c r="C14" s="29" t="s">
        <v>564</v>
      </c>
      <c r="D14" s="288" t="s">
        <v>565</v>
      </c>
      <c r="E14" s="288" t="s">
        <v>323</v>
      </c>
      <c r="F14" s="289"/>
      <c r="G14" s="288"/>
    </row>
    <row r="15" spans="1:7">
      <c r="A15" s="27">
        <v>0.83402777777777615</v>
      </c>
      <c r="B15" s="334"/>
      <c r="C15" s="30" t="s">
        <v>370</v>
      </c>
      <c r="D15" s="273" t="s">
        <v>371</v>
      </c>
      <c r="E15" s="273" t="s">
        <v>98</v>
      </c>
      <c r="F15" s="306">
        <v>0.75</v>
      </c>
      <c r="G15" s="273">
        <v>2</v>
      </c>
    </row>
    <row r="16" spans="1:7">
      <c r="A16" s="17">
        <v>0.83402777777777615</v>
      </c>
      <c r="B16" s="260"/>
      <c r="C16" s="16" t="s">
        <v>573</v>
      </c>
      <c r="D16" s="241" t="s">
        <v>574</v>
      </c>
      <c r="E16" s="241" t="s">
        <v>98</v>
      </c>
      <c r="F16" s="242"/>
      <c r="G16" s="241"/>
    </row>
    <row r="17" spans="1:7">
      <c r="A17" s="17">
        <v>0.83402777777777615</v>
      </c>
      <c r="B17" s="260"/>
      <c r="C17" s="16" t="s">
        <v>575</v>
      </c>
      <c r="D17" s="241" t="s">
        <v>576</v>
      </c>
      <c r="E17" s="241" t="s">
        <v>98</v>
      </c>
      <c r="F17" s="242"/>
      <c r="G17" s="241"/>
    </row>
    <row r="18" spans="1:7">
      <c r="A18" s="17">
        <v>0.83402777777777615</v>
      </c>
      <c r="B18" s="260"/>
      <c r="C18" s="16" t="s">
        <v>385</v>
      </c>
      <c r="D18" s="241" t="s">
        <v>386</v>
      </c>
      <c r="E18" s="241" t="s">
        <v>98</v>
      </c>
      <c r="F18" s="242"/>
      <c r="G18" s="241"/>
    </row>
    <row r="19" spans="1:7" ht="15.75" thickBot="1">
      <c r="A19" s="28">
        <v>0.83402777777777615</v>
      </c>
      <c r="B19" s="287"/>
      <c r="C19" s="29" t="s">
        <v>96</v>
      </c>
      <c r="D19" s="288" t="s">
        <v>97</v>
      </c>
      <c r="E19" s="288" t="s">
        <v>98</v>
      </c>
      <c r="F19" s="289"/>
      <c r="G19" s="288"/>
    </row>
    <row r="20" spans="1:7">
      <c r="A20" s="27">
        <v>0.8249999999999984</v>
      </c>
      <c r="B20" s="334"/>
      <c r="C20" s="30" t="s">
        <v>566</v>
      </c>
      <c r="D20" s="273" t="s">
        <v>567</v>
      </c>
      <c r="E20" s="273" t="s">
        <v>222</v>
      </c>
      <c r="F20" s="306">
        <v>0.73</v>
      </c>
      <c r="G20" s="273">
        <v>3</v>
      </c>
    </row>
    <row r="21" spans="1:7">
      <c r="A21" s="17">
        <v>0.8249999999999984</v>
      </c>
      <c r="B21" s="260"/>
      <c r="C21" s="16" t="s">
        <v>256</v>
      </c>
      <c r="D21" s="241" t="s">
        <v>569</v>
      </c>
      <c r="E21" s="241" t="s">
        <v>222</v>
      </c>
      <c r="F21" s="242"/>
      <c r="G21" s="241"/>
    </row>
    <row r="22" spans="1:7">
      <c r="A22" s="17">
        <v>0.8249999999999984</v>
      </c>
      <c r="B22" s="260"/>
      <c r="C22" s="16" t="s">
        <v>53</v>
      </c>
      <c r="D22" s="241" t="s">
        <v>54</v>
      </c>
      <c r="E22" s="241" t="s">
        <v>55</v>
      </c>
      <c r="F22" s="242"/>
      <c r="G22" s="241"/>
    </row>
    <row r="23" spans="1:7">
      <c r="A23" s="17">
        <v>0.8249999999999984</v>
      </c>
      <c r="B23" s="260"/>
      <c r="C23" s="16" t="s">
        <v>282</v>
      </c>
      <c r="D23" s="241" t="s">
        <v>283</v>
      </c>
      <c r="E23" s="241" t="s">
        <v>55</v>
      </c>
      <c r="F23" s="242"/>
      <c r="G23" s="241"/>
    </row>
    <row r="24" spans="1:7">
      <c r="A24" s="17">
        <v>0.8249999999999984</v>
      </c>
      <c r="B24" s="260"/>
      <c r="C24" s="16" t="s">
        <v>570</v>
      </c>
      <c r="D24" s="241" t="s">
        <v>571</v>
      </c>
      <c r="E24" s="241" t="s">
        <v>55</v>
      </c>
      <c r="F24" s="242"/>
      <c r="G24" s="241"/>
    </row>
    <row r="25" spans="1:7">
      <c r="A25" s="17">
        <v>0.8249999999999984</v>
      </c>
      <c r="B25" s="260"/>
      <c r="C25" s="16" t="s">
        <v>247</v>
      </c>
      <c r="D25" s="241" t="s">
        <v>248</v>
      </c>
      <c r="E25" s="241" t="s">
        <v>55</v>
      </c>
      <c r="F25" s="242"/>
      <c r="G25" s="241"/>
    </row>
  </sheetData>
  <pageMargins left="0.7" right="0.7" top="0.75" bottom="0.75" header="0.3" footer="0.3"/>
  <pageSetup paperSize="9" fitToHeight="0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F9EB-CA85-4A0A-91DC-B318B0D62BBC}">
  <sheetPr codeName="Sheet44">
    <tabColor theme="5" tint="-0.499984740745262"/>
  </sheetPr>
  <dimension ref="A1:N135"/>
  <sheetViews>
    <sheetView topLeftCell="A4"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8" customWidth="1"/>
    <col min="3" max="3" width="7.125" style="127" customWidth="1"/>
    <col min="4" max="4" width="49.125" style="129" bestFit="1" customWidth="1"/>
    <col min="5" max="5" width="19.5" style="130" customWidth="1"/>
    <col min="6" max="6" width="28.625" style="131" bestFit="1" customWidth="1"/>
    <col min="7" max="7" width="10.625" style="127" bestFit="1" customWidth="1"/>
    <col min="8" max="8" width="18.125" style="132" customWidth="1"/>
    <col min="9" max="9" width="28.125" style="127" bestFit="1" customWidth="1"/>
    <col min="10" max="10" width="22.875" style="127" customWidth="1"/>
    <col min="11" max="11" width="4.375" style="127" customWidth="1"/>
    <col min="12" max="12" width="10.375" style="134" bestFit="1" customWidth="1"/>
    <col min="13" max="13" width="7.125" style="21" customWidth="1"/>
    <col min="14" max="16384" width="9.5" style="21"/>
  </cols>
  <sheetData>
    <row r="1" spans="1:12" s="62" customFormat="1" ht="15" customHeight="1">
      <c r="A1" s="3">
        <v>0.33333333333333331</v>
      </c>
      <c r="B1" s="4">
        <v>5.5555555555555558E-3</v>
      </c>
      <c r="C1" s="54">
        <v>24</v>
      </c>
      <c r="D1" s="55" t="s">
        <v>691</v>
      </c>
      <c r="E1" s="85" t="s">
        <v>573</v>
      </c>
      <c r="F1" s="85" t="s">
        <v>574</v>
      </c>
      <c r="G1" s="85"/>
      <c r="H1" s="59" t="s">
        <v>692</v>
      </c>
      <c r="I1" s="79"/>
      <c r="J1" s="152" t="s">
        <v>693</v>
      </c>
      <c r="K1" s="136">
        <v>1</v>
      </c>
      <c r="L1" s="172" t="s">
        <v>694</v>
      </c>
    </row>
    <row r="2" spans="1:12" s="62" customFormat="1" ht="15" customHeight="1">
      <c r="A2" s="3">
        <f t="shared" ref="A2:A58" si="0">SUM(A1,B1)</f>
        <v>0.33888888888888885</v>
      </c>
      <c r="B2" s="4">
        <v>5.5555555555555558E-3</v>
      </c>
      <c r="C2" s="54">
        <v>24</v>
      </c>
      <c r="D2" s="55" t="s">
        <v>691</v>
      </c>
      <c r="E2" s="85" t="s">
        <v>508</v>
      </c>
      <c r="F2" s="85" t="s">
        <v>509</v>
      </c>
      <c r="G2" s="85"/>
      <c r="H2" s="59" t="s">
        <v>238</v>
      </c>
      <c r="I2" s="79"/>
      <c r="J2" s="152" t="s">
        <v>693</v>
      </c>
      <c r="K2" s="136">
        <v>2</v>
      </c>
      <c r="L2" s="172" t="s">
        <v>694</v>
      </c>
    </row>
    <row r="3" spans="1:12" s="62" customFormat="1" ht="15" customHeight="1">
      <c r="A3" s="3">
        <f t="shared" si="0"/>
        <v>0.34444444444444439</v>
      </c>
      <c r="B3" s="4">
        <v>5.5555555555555558E-3</v>
      </c>
      <c r="C3" s="54">
        <v>24</v>
      </c>
      <c r="D3" s="55" t="s">
        <v>691</v>
      </c>
      <c r="E3" s="85" t="s">
        <v>62</v>
      </c>
      <c r="F3" s="85" t="s">
        <v>63</v>
      </c>
      <c r="G3" s="85"/>
      <c r="H3" s="59" t="s">
        <v>128</v>
      </c>
      <c r="I3" s="79"/>
      <c r="J3" s="152" t="s">
        <v>693</v>
      </c>
      <c r="K3" s="136">
        <v>3</v>
      </c>
      <c r="L3" s="172" t="s">
        <v>694</v>
      </c>
    </row>
    <row r="4" spans="1:12" s="62" customFormat="1" ht="15" customHeight="1">
      <c r="A4" s="3">
        <f t="shared" si="0"/>
        <v>0.34999999999999992</v>
      </c>
      <c r="B4" s="4">
        <v>5.5555555555555558E-3</v>
      </c>
      <c r="C4" s="54">
        <v>24</v>
      </c>
      <c r="D4" s="55" t="s">
        <v>691</v>
      </c>
      <c r="E4" s="85" t="s">
        <v>335</v>
      </c>
      <c r="F4" s="85" t="s">
        <v>336</v>
      </c>
      <c r="G4" s="85"/>
      <c r="H4" s="59" t="s">
        <v>116</v>
      </c>
      <c r="I4" s="79"/>
      <c r="J4" s="152" t="s">
        <v>693</v>
      </c>
      <c r="K4" s="136">
        <v>4</v>
      </c>
      <c r="L4" s="172" t="s">
        <v>694</v>
      </c>
    </row>
    <row r="5" spans="1:12" s="62" customFormat="1" ht="15" customHeight="1">
      <c r="A5" s="3">
        <f t="shared" si="0"/>
        <v>0.35555555555555546</v>
      </c>
      <c r="B5" s="4">
        <v>5.5555555555555601E-3</v>
      </c>
      <c r="C5" s="54">
        <v>24</v>
      </c>
      <c r="D5" s="55" t="s">
        <v>691</v>
      </c>
      <c r="E5" s="85" t="s">
        <v>328</v>
      </c>
      <c r="F5" s="85" t="s">
        <v>329</v>
      </c>
      <c r="G5" s="85"/>
      <c r="H5" s="59" t="s">
        <v>330</v>
      </c>
      <c r="I5" s="79"/>
      <c r="J5" s="152" t="s">
        <v>693</v>
      </c>
      <c r="K5" s="136">
        <v>5</v>
      </c>
      <c r="L5" s="172" t="s">
        <v>694</v>
      </c>
    </row>
    <row r="6" spans="1:12" s="62" customFormat="1" ht="15" customHeight="1">
      <c r="A6" s="3">
        <f t="shared" si="0"/>
        <v>0.36111111111111099</v>
      </c>
      <c r="B6" s="4">
        <v>5.5555555555555601E-3</v>
      </c>
      <c r="C6" s="54">
        <v>24</v>
      </c>
      <c r="D6" s="55" t="s">
        <v>691</v>
      </c>
      <c r="E6" s="85" t="s">
        <v>365</v>
      </c>
      <c r="F6" s="85" t="s">
        <v>695</v>
      </c>
      <c r="G6" s="85"/>
      <c r="H6" s="59" t="s">
        <v>696</v>
      </c>
      <c r="I6" s="79"/>
      <c r="J6" s="152" t="s">
        <v>693</v>
      </c>
      <c r="K6" s="136">
        <v>6</v>
      </c>
      <c r="L6" s="172" t="s">
        <v>694</v>
      </c>
    </row>
    <row r="7" spans="1:12" s="62" customFormat="1" ht="15" customHeight="1">
      <c r="A7" s="3">
        <f t="shared" si="0"/>
        <v>0.36666666666666653</v>
      </c>
      <c r="B7" s="4">
        <v>5.5555555555555601E-3</v>
      </c>
      <c r="C7" s="54">
        <v>24</v>
      </c>
      <c r="D7" s="55" t="s">
        <v>691</v>
      </c>
      <c r="E7" s="85" t="s">
        <v>570</v>
      </c>
      <c r="F7" s="85" t="s">
        <v>571</v>
      </c>
      <c r="G7" s="85"/>
      <c r="H7" s="59" t="s">
        <v>137</v>
      </c>
      <c r="I7" s="79"/>
      <c r="J7" s="152" t="s">
        <v>693</v>
      </c>
      <c r="K7" s="136">
        <v>7</v>
      </c>
      <c r="L7" s="172" t="s">
        <v>694</v>
      </c>
    </row>
    <row r="8" spans="1:12" s="62" customFormat="1" ht="15" customHeight="1">
      <c r="A8" s="3">
        <f t="shared" si="0"/>
        <v>0.37222222222222207</v>
      </c>
      <c r="B8" s="4">
        <v>5.5555555555555601E-3</v>
      </c>
      <c r="C8" s="54">
        <v>24</v>
      </c>
      <c r="D8" s="55" t="s">
        <v>691</v>
      </c>
      <c r="E8" s="85" t="s">
        <v>80</v>
      </c>
      <c r="F8" s="85" t="s">
        <v>81</v>
      </c>
      <c r="G8" s="85"/>
      <c r="H8" s="59" t="s">
        <v>82</v>
      </c>
      <c r="I8" s="79"/>
      <c r="J8" s="152" t="s">
        <v>693</v>
      </c>
      <c r="K8" s="136">
        <v>8</v>
      </c>
      <c r="L8" s="172" t="s">
        <v>694</v>
      </c>
    </row>
    <row r="9" spans="1:12" s="62" customFormat="1" ht="15" customHeight="1">
      <c r="A9" s="3">
        <f t="shared" si="0"/>
        <v>0.3777777777777776</v>
      </c>
      <c r="B9" s="4">
        <v>5.5555555555555601E-3</v>
      </c>
      <c r="C9" s="54">
        <v>24</v>
      </c>
      <c r="D9" s="55" t="s">
        <v>691</v>
      </c>
      <c r="E9" s="85" t="s">
        <v>239</v>
      </c>
      <c r="F9" s="85" t="s">
        <v>240</v>
      </c>
      <c r="G9" s="85"/>
      <c r="H9" s="59" t="s">
        <v>69</v>
      </c>
      <c r="I9" s="79"/>
      <c r="J9" s="152" t="s">
        <v>693</v>
      </c>
      <c r="K9" s="136">
        <v>9</v>
      </c>
      <c r="L9" s="172" t="s">
        <v>694</v>
      </c>
    </row>
    <row r="10" spans="1:12" s="62" customFormat="1" ht="15" customHeight="1">
      <c r="A10" s="3">
        <f t="shared" si="0"/>
        <v>0.38333333333333314</v>
      </c>
      <c r="B10" s="4">
        <v>5.5555555555555601E-3</v>
      </c>
      <c r="C10" s="54">
        <v>24</v>
      </c>
      <c r="D10" s="55" t="s">
        <v>691</v>
      </c>
      <c r="E10" s="85" t="s">
        <v>401</v>
      </c>
      <c r="F10" s="85" t="s">
        <v>402</v>
      </c>
      <c r="G10" s="85"/>
      <c r="H10" s="59" t="s">
        <v>32</v>
      </c>
      <c r="I10" s="79"/>
      <c r="J10" s="152" t="s">
        <v>693</v>
      </c>
      <c r="K10" s="136">
        <v>10</v>
      </c>
      <c r="L10" s="172" t="s">
        <v>694</v>
      </c>
    </row>
    <row r="11" spans="1:12" s="62" customFormat="1" ht="15" customHeight="1">
      <c r="A11" s="3">
        <f t="shared" si="0"/>
        <v>0.38888888888888867</v>
      </c>
      <c r="B11" s="138">
        <v>6.9444444444444441E-3</v>
      </c>
      <c r="C11" s="64"/>
      <c r="D11" s="65" t="s">
        <v>52</v>
      </c>
      <c r="E11" s="66"/>
      <c r="F11" s="66"/>
      <c r="G11" s="66"/>
      <c r="H11" s="65"/>
      <c r="I11" s="64"/>
      <c r="J11" s="156"/>
      <c r="K11" s="139"/>
      <c r="L11" s="173"/>
    </row>
    <row r="12" spans="1:12" s="62" customFormat="1" ht="15" customHeight="1">
      <c r="A12" s="3">
        <f t="shared" si="0"/>
        <v>0.39583333333333309</v>
      </c>
      <c r="B12" s="4">
        <v>5.5555555555555601E-3</v>
      </c>
      <c r="C12" s="54">
        <v>24</v>
      </c>
      <c r="D12" s="55" t="s">
        <v>691</v>
      </c>
      <c r="E12" s="85" t="s">
        <v>126</v>
      </c>
      <c r="F12" s="85" t="s">
        <v>127</v>
      </c>
      <c r="G12" s="85"/>
      <c r="H12" s="59" t="s">
        <v>65</v>
      </c>
      <c r="I12" s="79"/>
      <c r="J12" s="152" t="s">
        <v>693</v>
      </c>
      <c r="K12" s="136">
        <v>11</v>
      </c>
      <c r="L12" s="172" t="s">
        <v>694</v>
      </c>
    </row>
    <row r="13" spans="1:12" s="62" customFormat="1" ht="15" customHeight="1">
      <c r="A13" s="3">
        <f t="shared" si="0"/>
        <v>0.40138888888888863</v>
      </c>
      <c r="B13" s="4">
        <v>5.5555555555555601E-3</v>
      </c>
      <c r="C13" s="54">
        <v>24</v>
      </c>
      <c r="D13" s="55" t="s">
        <v>691</v>
      </c>
      <c r="E13" s="85" t="s">
        <v>347</v>
      </c>
      <c r="F13" s="85" t="s">
        <v>348</v>
      </c>
      <c r="G13" s="85"/>
      <c r="H13" s="59" t="s">
        <v>125</v>
      </c>
      <c r="I13" s="79"/>
      <c r="J13" s="152" t="s">
        <v>693</v>
      </c>
      <c r="K13" s="136">
        <v>12</v>
      </c>
      <c r="L13" s="172" t="s">
        <v>694</v>
      </c>
    </row>
    <row r="14" spans="1:12" s="62" customFormat="1" ht="15" customHeight="1">
      <c r="A14" s="3">
        <f t="shared" si="0"/>
        <v>0.40694444444444416</v>
      </c>
      <c r="B14" s="4">
        <v>5.5555555555555601E-3</v>
      </c>
      <c r="C14" s="54">
        <v>24</v>
      </c>
      <c r="D14" s="55" t="s">
        <v>691</v>
      </c>
      <c r="E14" s="5" t="s">
        <v>245</v>
      </c>
      <c r="F14" s="5" t="s">
        <v>246</v>
      </c>
      <c r="G14" s="5"/>
      <c r="H14" s="59" t="s">
        <v>697</v>
      </c>
      <c r="I14" s="79"/>
      <c r="J14" s="152" t="s">
        <v>693</v>
      </c>
      <c r="K14" s="136">
        <v>13</v>
      </c>
      <c r="L14" s="172" t="s">
        <v>694</v>
      </c>
    </row>
    <row r="15" spans="1:12" s="62" customFormat="1" ht="15" customHeight="1">
      <c r="A15" s="3">
        <f t="shared" si="0"/>
        <v>0.4124999999999997</v>
      </c>
      <c r="B15" s="4">
        <v>5.5555555555555601E-3</v>
      </c>
      <c r="C15" s="54">
        <v>24</v>
      </c>
      <c r="D15" s="55" t="s">
        <v>691</v>
      </c>
      <c r="E15" s="85" t="s">
        <v>117</v>
      </c>
      <c r="F15" s="85" t="s">
        <v>118</v>
      </c>
      <c r="G15" s="85"/>
      <c r="H15" s="59" t="s">
        <v>22</v>
      </c>
      <c r="I15" s="79"/>
      <c r="J15" s="152" t="s">
        <v>693</v>
      </c>
      <c r="K15" s="136">
        <v>14</v>
      </c>
      <c r="L15" s="172" t="s">
        <v>694</v>
      </c>
    </row>
    <row r="16" spans="1:12" s="62" customFormat="1" ht="15" customHeight="1">
      <c r="A16" s="3">
        <f t="shared" si="0"/>
        <v>0.41805555555555524</v>
      </c>
      <c r="B16" s="4">
        <v>5.5555555555555601E-3</v>
      </c>
      <c r="C16" s="54">
        <v>24</v>
      </c>
      <c r="D16" s="55" t="s">
        <v>691</v>
      </c>
      <c r="E16" s="85" t="s">
        <v>38</v>
      </c>
      <c r="F16" s="85" t="s">
        <v>39</v>
      </c>
      <c r="G16" s="85"/>
      <c r="H16" s="59" t="s">
        <v>485</v>
      </c>
      <c r="I16" s="79"/>
      <c r="J16" s="152" t="s">
        <v>693</v>
      </c>
      <c r="K16" s="136">
        <v>15</v>
      </c>
      <c r="L16" s="172" t="s">
        <v>694</v>
      </c>
    </row>
    <row r="17" spans="1:14" s="62" customFormat="1" ht="15" customHeight="1">
      <c r="A17" s="3">
        <f t="shared" si="0"/>
        <v>0.42361111111111077</v>
      </c>
      <c r="B17" s="4">
        <v>5.5555555555555601E-3</v>
      </c>
      <c r="C17" s="54">
        <v>24</v>
      </c>
      <c r="D17" s="55" t="s">
        <v>691</v>
      </c>
      <c r="E17" s="85" t="s">
        <v>144</v>
      </c>
      <c r="F17" s="85" t="s">
        <v>145</v>
      </c>
      <c r="G17" s="85"/>
      <c r="H17" s="59" t="s">
        <v>698</v>
      </c>
      <c r="I17" s="79"/>
      <c r="J17" s="152" t="s">
        <v>693</v>
      </c>
      <c r="K17" s="136">
        <v>16</v>
      </c>
      <c r="L17" s="172" t="s">
        <v>694</v>
      </c>
    </row>
    <row r="18" spans="1:14" s="62" customFormat="1" ht="15" customHeight="1">
      <c r="A18" s="3">
        <f t="shared" si="0"/>
        <v>0.42916666666666631</v>
      </c>
      <c r="B18" s="4">
        <v>5.5555555555555601E-3</v>
      </c>
      <c r="C18" s="54">
        <v>24</v>
      </c>
      <c r="D18" s="55" t="s">
        <v>691</v>
      </c>
      <c r="E18" s="85" t="s">
        <v>252</v>
      </c>
      <c r="F18" s="85" t="s">
        <v>253</v>
      </c>
      <c r="G18" s="85"/>
      <c r="H18" s="59" t="s">
        <v>699</v>
      </c>
      <c r="I18" s="79"/>
      <c r="J18" s="152" t="s">
        <v>693</v>
      </c>
      <c r="K18" s="136">
        <v>17</v>
      </c>
      <c r="L18" s="172" t="s">
        <v>694</v>
      </c>
      <c r="N18" s="69"/>
    </row>
    <row r="19" spans="1:14" s="62" customFormat="1" ht="15" customHeight="1">
      <c r="A19" s="3">
        <f t="shared" si="0"/>
        <v>0.43472222222222184</v>
      </c>
      <c r="B19" s="4">
        <v>5.5555555555555601E-3</v>
      </c>
      <c r="C19" s="54">
        <v>24</v>
      </c>
      <c r="D19" s="55" t="s">
        <v>691</v>
      </c>
      <c r="E19" s="85" t="s">
        <v>562</v>
      </c>
      <c r="F19" s="85" t="s">
        <v>563</v>
      </c>
      <c r="G19" s="85"/>
      <c r="H19" s="59" t="s">
        <v>323</v>
      </c>
      <c r="I19" s="79"/>
      <c r="J19" s="152" t="s">
        <v>693</v>
      </c>
      <c r="K19" s="136">
        <v>18</v>
      </c>
      <c r="L19" s="172" t="s">
        <v>694</v>
      </c>
    </row>
    <row r="20" spans="1:14" s="62" customFormat="1" ht="15" customHeight="1">
      <c r="A20" s="3">
        <f t="shared" si="0"/>
        <v>0.44027777777777738</v>
      </c>
      <c r="B20" s="4">
        <v>5.5555555555555601E-3</v>
      </c>
      <c r="C20" s="54">
        <v>24</v>
      </c>
      <c r="D20" s="55" t="s">
        <v>691</v>
      </c>
      <c r="E20" s="85" t="s">
        <v>194</v>
      </c>
      <c r="F20" s="85" t="s">
        <v>195</v>
      </c>
      <c r="G20" s="85"/>
      <c r="H20" s="59" t="s">
        <v>446</v>
      </c>
      <c r="I20" s="79"/>
      <c r="J20" s="152" t="s">
        <v>693</v>
      </c>
      <c r="K20" s="136">
        <v>19</v>
      </c>
      <c r="L20" s="172" t="s">
        <v>694</v>
      </c>
    </row>
    <row r="21" spans="1:14" s="62" customFormat="1" ht="15" customHeight="1">
      <c r="A21" s="3">
        <f t="shared" si="0"/>
        <v>0.44583333333333292</v>
      </c>
      <c r="B21" s="4">
        <v>5.5555555555555601E-3</v>
      </c>
      <c r="C21" s="54">
        <v>24</v>
      </c>
      <c r="D21" s="55" t="s">
        <v>691</v>
      </c>
      <c r="E21" s="85" t="s">
        <v>44</v>
      </c>
      <c r="F21" s="85" t="s">
        <v>45</v>
      </c>
      <c r="G21" s="85"/>
      <c r="H21" s="59" t="s">
        <v>46</v>
      </c>
      <c r="I21" s="79"/>
      <c r="J21" s="152" t="s">
        <v>693</v>
      </c>
      <c r="K21" s="136">
        <v>20</v>
      </c>
      <c r="L21" s="172" t="s">
        <v>694</v>
      </c>
    </row>
    <row r="22" spans="1:14" s="62" customFormat="1" ht="15" customHeight="1">
      <c r="A22" s="3">
        <f t="shared" si="0"/>
        <v>0.45138888888888845</v>
      </c>
      <c r="B22" s="138">
        <v>6.9444444444444441E-3</v>
      </c>
      <c r="C22" s="64"/>
      <c r="D22" s="65" t="s">
        <v>52</v>
      </c>
      <c r="E22" s="66"/>
      <c r="F22" s="66"/>
      <c r="G22" s="66"/>
      <c r="H22" s="65"/>
      <c r="I22" s="64"/>
      <c r="J22" s="156"/>
      <c r="K22" s="139"/>
      <c r="L22" s="173"/>
    </row>
    <row r="23" spans="1:14" s="62" customFormat="1" ht="15" customHeight="1">
      <c r="A23" s="3">
        <f t="shared" si="0"/>
        <v>0.45833333333333287</v>
      </c>
      <c r="B23" s="4">
        <v>5.5555555555555601E-3</v>
      </c>
      <c r="C23" s="54">
        <v>24</v>
      </c>
      <c r="D23" s="55" t="s">
        <v>691</v>
      </c>
      <c r="E23" s="85" t="s">
        <v>120</v>
      </c>
      <c r="F23" s="85" t="s">
        <v>121</v>
      </c>
      <c r="G23" s="85"/>
      <c r="H23" s="59" t="s">
        <v>700</v>
      </c>
      <c r="I23" s="79"/>
      <c r="J23" s="152" t="s">
        <v>693</v>
      </c>
      <c r="K23" s="136">
        <v>21</v>
      </c>
      <c r="L23" s="172" t="s">
        <v>694</v>
      </c>
    </row>
    <row r="24" spans="1:14" s="62" customFormat="1" ht="15" customHeight="1">
      <c r="A24" s="3">
        <f t="shared" si="0"/>
        <v>0.46388888888888841</v>
      </c>
      <c r="B24" s="4">
        <v>5.5555555555555601E-3</v>
      </c>
      <c r="C24" s="54">
        <v>24</v>
      </c>
      <c r="D24" s="55" t="s">
        <v>691</v>
      </c>
      <c r="E24" s="85" t="s">
        <v>300</v>
      </c>
      <c r="F24" s="85" t="s">
        <v>301</v>
      </c>
      <c r="G24" s="85"/>
      <c r="H24" s="59" t="s">
        <v>56</v>
      </c>
      <c r="I24" s="79"/>
      <c r="J24" s="152" t="s">
        <v>693</v>
      </c>
      <c r="K24" s="136">
        <v>22</v>
      </c>
      <c r="L24" s="172" t="s">
        <v>694</v>
      </c>
    </row>
    <row r="25" spans="1:14" s="62" customFormat="1" ht="15" customHeight="1">
      <c r="A25" s="3">
        <f t="shared" si="0"/>
        <v>0.46944444444444394</v>
      </c>
      <c r="B25" s="4">
        <v>5.5555555555555601E-3</v>
      </c>
      <c r="C25" s="54">
        <v>24</v>
      </c>
      <c r="D25" s="55" t="s">
        <v>691</v>
      </c>
      <c r="E25" s="85" t="s">
        <v>308</v>
      </c>
      <c r="F25" s="85" t="s">
        <v>309</v>
      </c>
      <c r="G25" s="85"/>
      <c r="H25" s="59" t="s">
        <v>473</v>
      </c>
      <c r="I25" s="79"/>
      <c r="J25" s="152" t="s">
        <v>693</v>
      </c>
      <c r="K25" s="174">
        <v>23</v>
      </c>
      <c r="L25" s="172" t="s">
        <v>694</v>
      </c>
    </row>
    <row r="26" spans="1:14" s="76" customFormat="1" ht="15" customHeight="1">
      <c r="A26" s="17">
        <f t="shared" si="0"/>
        <v>0.47499999999999948</v>
      </c>
      <c r="B26" s="4">
        <v>5.5555555555555601E-3</v>
      </c>
      <c r="C26" s="54">
        <v>24</v>
      </c>
      <c r="D26" s="55" t="s">
        <v>691</v>
      </c>
      <c r="E26" s="85" t="s">
        <v>70</v>
      </c>
      <c r="F26" s="85" t="s">
        <v>71</v>
      </c>
      <c r="G26" s="85"/>
      <c r="H26" s="59" t="s">
        <v>701</v>
      </c>
      <c r="I26" s="79"/>
      <c r="J26" s="152" t="s">
        <v>693</v>
      </c>
      <c r="K26" s="175">
        <v>24</v>
      </c>
      <c r="L26" s="172" t="s">
        <v>694</v>
      </c>
    </row>
    <row r="27" spans="1:14" s="62" customFormat="1" ht="15" customHeight="1">
      <c r="A27" s="3">
        <f t="shared" si="0"/>
        <v>0.48055555555555501</v>
      </c>
      <c r="B27" s="138">
        <v>2.0833333333333332E-2</v>
      </c>
      <c r="C27" s="64"/>
      <c r="D27" s="176" t="s">
        <v>702</v>
      </c>
      <c r="E27" s="66"/>
      <c r="F27" s="66"/>
      <c r="G27" s="66"/>
      <c r="H27" s="65"/>
      <c r="I27" s="64"/>
      <c r="J27" s="156"/>
      <c r="K27" s="139"/>
      <c r="L27" s="173"/>
    </row>
    <row r="28" spans="1:14" s="76" customFormat="1" ht="15" customHeight="1">
      <c r="A28" s="3">
        <f t="shared" si="0"/>
        <v>0.50138888888888833</v>
      </c>
      <c r="B28" s="3">
        <v>4.8611111111111103E-3</v>
      </c>
      <c r="C28" s="54">
        <v>25</v>
      </c>
      <c r="D28" s="55" t="s">
        <v>703</v>
      </c>
      <c r="E28" s="143" t="s">
        <v>57</v>
      </c>
      <c r="F28" s="143" t="s">
        <v>58</v>
      </c>
      <c r="G28" s="143"/>
      <c r="H28" s="144" t="s">
        <v>50</v>
      </c>
      <c r="I28" s="81"/>
      <c r="J28" s="152" t="s">
        <v>704</v>
      </c>
      <c r="K28" s="136">
        <v>1</v>
      </c>
      <c r="L28" s="172" t="s">
        <v>694</v>
      </c>
    </row>
    <row r="29" spans="1:14" s="76" customFormat="1" ht="15" customHeight="1">
      <c r="A29" s="3">
        <f t="shared" si="0"/>
        <v>0.50624999999999942</v>
      </c>
      <c r="B29" s="3">
        <v>4.8611111111111103E-3</v>
      </c>
      <c r="C29" s="54">
        <v>25</v>
      </c>
      <c r="D29" s="55" t="s">
        <v>703</v>
      </c>
      <c r="E29" s="85" t="s">
        <v>349</v>
      </c>
      <c r="F29" s="85" t="s">
        <v>350</v>
      </c>
      <c r="G29" s="85"/>
      <c r="H29" s="59" t="s">
        <v>68</v>
      </c>
      <c r="I29" s="81"/>
      <c r="J29" s="152" t="s">
        <v>704</v>
      </c>
      <c r="K29" s="136">
        <v>2</v>
      </c>
      <c r="L29" s="172" t="s">
        <v>694</v>
      </c>
    </row>
    <row r="30" spans="1:14" s="76" customFormat="1" ht="15" customHeight="1">
      <c r="A30" s="3">
        <f t="shared" si="0"/>
        <v>0.51111111111111052</v>
      </c>
      <c r="B30" s="3">
        <v>4.8611111111111103E-3</v>
      </c>
      <c r="C30" s="54">
        <v>25</v>
      </c>
      <c r="D30" s="55" t="s">
        <v>703</v>
      </c>
      <c r="E30" s="85" t="s">
        <v>241</v>
      </c>
      <c r="F30" s="85" t="s">
        <v>242</v>
      </c>
      <c r="G30" s="85"/>
      <c r="H30" s="59" t="s">
        <v>50</v>
      </c>
      <c r="I30" s="81"/>
      <c r="J30" s="152" t="s">
        <v>704</v>
      </c>
      <c r="K30" s="136">
        <v>3</v>
      </c>
      <c r="L30" s="172" t="s">
        <v>694</v>
      </c>
    </row>
    <row r="31" spans="1:14" s="62" customFormat="1" ht="15" customHeight="1">
      <c r="A31" s="3">
        <f t="shared" si="0"/>
        <v>0.51597222222222161</v>
      </c>
      <c r="B31" s="3">
        <v>4.8611111111111103E-3</v>
      </c>
      <c r="C31" s="54">
        <v>25</v>
      </c>
      <c r="D31" s="55" t="s">
        <v>703</v>
      </c>
      <c r="E31" s="85" t="s">
        <v>705</v>
      </c>
      <c r="F31" s="85" t="s">
        <v>706</v>
      </c>
      <c r="G31" s="85"/>
      <c r="H31" s="59" t="s">
        <v>29</v>
      </c>
      <c r="I31" s="81"/>
      <c r="J31" s="152" t="s">
        <v>704</v>
      </c>
      <c r="K31" s="136">
        <v>4</v>
      </c>
      <c r="L31" s="172" t="s">
        <v>694</v>
      </c>
    </row>
    <row r="32" spans="1:14" s="76" customFormat="1" ht="15" customHeight="1">
      <c r="A32" s="3">
        <f t="shared" si="0"/>
        <v>0.5208333333333327</v>
      </c>
      <c r="B32" s="3">
        <v>4.8611111111111103E-3</v>
      </c>
      <c r="C32" s="54">
        <v>25</v>
      </c>
      <c r="D32" s="55" t="s">
        <v>703</v>
      </c>
      <c r="E32" s="85" t="s">
        <v>707</v>
      </c>
      <c r="F32" s="85" t="s">
        <v>708</v>
      </c>
      <c r="G32" s="85"/>
      <c r="H32" s="59" t="s">
        <v>68</v>
      </c>
      <c r="I32" s="81"/>
      <c r="J32" s="152" t="s">
        <v>704</v>
      </c>
      <c r="K32" s="136">
        <v>5</v>
      </c>
      <c r="L32" s="172" t="s">
        <v>694</v>
      </c>
    </row>
    <row r="33" spans="1:12" s="76" customFormat="1" ht="15" customHeight="1">
      <c r="A33" s="3">
        <f t="shared" si="0"/>
        <v>0.5256944444444438</v>
      </c>
      <c r="B33" s="3">
        <v>4.8611111111111103E-3</v>
      </c>
      <c r="C33" s="54">
        <v>25</v>
      </c>
      <c r="D33" s="55" t="s">
        <v>703</v>
      </c>
      <c r="E33" s="85" t="s">
        <v>230</v>
      </c>
      <c r="F33" s="85" t="s">
        <v>231</v>
      </c>
      <c r="G33" s="85"/>
      <c r="H33" s="59" t="s">
        <v>105</v>
      </c>
      <c r="I33" s="81"/>
      <c r="J33" s="152" t="s">
        <v>704</v>
      </c>
      <c r="K33" s="136">
        <v>6</v>
      </c>
      <c r="L33" s="172" t="s">
        <v>694</v>
      </c>
    </row>
    <row r="34" spans="1:12" s="62" customFormat="1" ht="15" customHeight="1">
      <c r="A34" s="3">
        <f t="shared" si="0"/>
        <v>0.53055555555555489</v>
      </c>
      <c r="B34" s="3">
        <v>4.8611111111111103E-3</v>
      </c>
      <c r="C34" s="54">
        <v>25</v>
      </c>
      <c r="D34" s="55" t="s">
        <v>703</v>
      </c>
      <c r="E34" s="85" t="s">
        <v>709</v>
      </c>
      <c r="F34" s="85" t="s">
        <v>710</v>
      </c>
      <c r="G34" s="85"/>
      <c r="H34" s="59" t="s">
        <v>68</v>
      </c>
      <c r="I34" s="81"/>
      <c r="J34" s="152" t="s">
        <v>704</v>
      </c>
      <c r="K34" s="136">
        <v>7</v>
      </c>
      <c r="L34" s="172" t="s">
        <v>694</v>
      </c>
    </row>
    <row r="35" spans="1:12" s="76" customFormat="1" ht="15" customHeight="1">
      <c r="A35" s="3">
        <f t="shared" si="0"/>
        <v>0.53541666666666599</v>
      </c>
      <c r="B35" s="3">
        <v>4.8611111111111103E-3</v>
      </c>
      <c r="C35" s="54">
        <v>25</v>
      </c>
      <c r="D35" s="55" t="s">
        <v>703</v>
      </c>
      <c r="E35" s="85" t="s">
        <v>536</v>
      </c>
      <c r="F35" s="85" t="s">
        <v>537</v>
      </c>
      <c r="G35" s="85"/>
      <c r="H35" s="59" t="s">
        <v>125</v>
      </c>
      <c r="I35" s="81"/>
      <c r="J35" s="152" t="s">
        <v>704</v>
      </c>
      <c r="K35" s="136">
        <v>8</v>
      </c>
      <c r="L35" s="172" t="s">
        <v>694</v>
      </c>
    </row>
    <row r="36" spans="1:12" s="76" customFormat="1" ht="15" customHeight="1">
      <c r="A36" s="3">
        <f t="shared" si="0"/>
        <v>0.54027777777777708</v>
      </c>
      <c r="B36" s="3">
        <v>4.8611111111111103E-3</v>
      </c>
      <c r="C36" s="54">
        <v>25</v>
      </c>
      <c r="D36" s="55" t="s">
        <v>703</v>
      </c>
      <c r="E36" s="112" t="s">
        <v>711</v>
      </c>
      <c r="F36" s="112" t="s">
        <v>712</v>
      </c>
      <c r="G36" s="177"/>
      <c r="H36" s="113" t="s">
        <v>55</v>
      </c>
      <c r="I36" s="81"/>
      <c r="J36" s="152" t="s">
        <v>704</v>
      </c>
      <c r="K36" s="136">
        <v>9</v>
      </c>
      <c r="L36" s="172" t="s">
        <v>694</v>
      </c>
    </row>
    <row r="37" spans="1:12" s="76" customFormat="1" ht="15" customHeight="1">
      <c r="A37" s="3">
        <f t="shared" si="0"/>
        <v>0.54513888888888817</v>
      </c>
      <c r="B37" s="3">
        <v>4.8611111111111103E-3</v>
      </c>
      <c r="C37" s="54">
        <v>25</v>
      </c>
      <c r="D37" s="55" t="s">
        <v>703</v>
      </c>
      <c r="E37" s="85" t="s">
        <v>14</v>
      </c>
      <c r="F37" s="85" t="s">
        <v>15</v>
      </c>
      <c r="G37" s="85"/>
      <c r="H37" s="59" t="s">
        <v>16</v>
      </c>
      <c r="I37" s="81"/>
      <c r="J37" s="152" t="s">
        <v>704</v>
      </c>
      <c r="K37" s="136">
        <v>10</v>
      </c>
      <c r="L37" s="172" t="s">
        <v>694</v>
      </c>
    </row>
    <row r="38" spans="1:12" s="76" customFormat="1" ht="15" customHeight="1">
      <c r="A38" s="3">
        <f t="shared" si="0"/>
        <v>0.54999999999999927</v>
      </c>
      <c r="B38" s="138">
        <v>6.9444444444444441E-3</v>
      </c>
      <c r="C38" s="64"/>
      <c r="D38" s="65" t="s">
        <v>52</v>
      </c>
      <c r="E38" s="66"/>
      <c r="F38" s="66"/>
      <c r="G38" s="66"/>
      <c r="H38" s="65"/>
      <c r="I38" s="64"/>
      <c r="J38" s="156"/>
      <c r="K38" s="139"/>
      <c r="L38" s="173"/>
    </row>
    <row r="39" spans="1:12" s="76" customFormat="1" ht="15" customHeight="1">
      <c r="A39" s="3">
        <f t="shared" si="0"/>
        <v>0.55694444444444369</v>
      </c>
      <c r="B39" s="3">
        <v>4.8611111111111103E-3</v>
      </c>
      <c r="C39" s="54">
        <v>25</v>
      </c>
      <c r="D39" s="55" t="s">
        <v>703</v>
      </c>
      <c r="E39" s="143" t="s">
        <v>209</v>
      </c>
      <c r="F39" s="143" t="s">
        <v>210</v>
      </c>
      <c r="G39" s="143"/>
      <c r="H39" s="144" t="s">
        <v>125</v>
      </c>
      <c r="I39" s="81"/>
      <c r="J39" s="152" t="s">
        <v>704</v>
      </c>
      <c r="K39" s="136">
        <v>11</v>
      </c>
      <c r="L39" s="172" t="s">
        <v>694</v>
      </c>
    </row>
    <row r="40" spans="1:12" s="76" customFormat="1" ht="15" customHeight="1">
      <c r="A40" s="3">
        <f t="shared" si="0"/>
        <v>0.56180555555555478</v>
      </c>
      <c r="B40" s="3">
        <v>4.8611111111111103E-3</v>
      </c>
      <c r="C40" s="54">
        <v>25</v>
      </c>
      <c r="D40" s="55" t="s">
        <v>703</v>
      </c>
      <c r="E40" s="85" t="s">
        <v>713</v>
      </c>
      <c r="F40" s="85" t="s">
        <v>714</v>
      </c>
      <c r="G40" s="85"/>
      <c r="H40" s="59" t="s">
        <v>22</v>
      </c>
      <c r="I40" s="81"/>
      <c r="J40" s="152" t="s">
        <v>704</v>
      </c>
      <c r="K40" s="136">
        <v>12</v>
      </c>
      <c r="L40" s="172" t="s">
        <v>694</v>
      </c>
    </row>
    <row r="41" spans="1:12" s="62" customFormat="1" ht="15" customHeight="1">
      <c r="A41" s="3">
        <f t="shared" si="0"/>
        <v>0.56666666666666587</v>
      </c>
      <c r="B41" s="3">
        <v>4.8611111111111103E-3</v>
      </c>
      <c r="C41" s="54">
        <v>25</v>
      </c>
      <c r="D41" s="55" t="s">
        <v>703</v>
      </c>
      <c r="E41" s="85" t="s">
        <v>715</v>
      </c>
      <c r="F41" s="85" t="s">
        <v>716</v>
      </c>
      <c r="G41" s="85"/>
      <c r="H41" s="59" t="s">
        <v>16</v>
      </c>
      <c r="I41" s="81"/>
      <c r="J41" s="152" t="s">
        <v>704</v>
      </c>
      <c r="K41" s="136">
        <v>13</v>
      </c>
      <c r="L41" s="172" t="s">
        <v>694</v>
      </c>
    </row>
    <row r="42" spans="1:12" ht="15.75">
      <c r="A42" s="3">
        <f t="shared" si="0"/>
        <v>0.57152777777777697</v>
      </c>
      <c r="B42" s="3">
        <v>4.8611111111111103E-3</v>
      </c>
      <c r="C42" s="54">
        <v>25</v>
      </c>
      <c r="D42" s="55" t="s">
        <v>703</v>
      </c>
      <c r="E42" s="85" t="s">
        <v>552</v>
      </c>
      <c r="F42" s="85" t="s">
        <v>553</v>
      </c>
      <c r="G42" s="85"/>
      <c r="H42" s="59" t="s">
        <v>64</v>
      </c>
      <c r="I42" s="81"/>
      <c r="J42" s="152" t="s">
        <v>704</v>
      </c>
      <c r="K42" s="136">
        <v>14</v>
      </c>
      <c r="L42" s="172" t="s">
        <v>694</v>
      </c>
    </row>
    <row r="43" spans="1:12" ht="15.75">
      <c r="A43" s="3">
        <f t="shared" si="0"/>
        <v>0.57638888888888806</v>
      </c>
      <c r="B43" s="3">
        <v>4.8611111111111103E-3</v>
      </c>
      <c r="C43" s="54">
        <v>25</v>
      </c>
      <c r="D43" s="55" t="s">
        <v>703</v>
      </c>
      <c r="E43" s="178" t="s">
        <v>717</v>
      </c>
      <c r="F43" s="85" t="s">
        <v>718</v>
      </c>
      <c r="G43" s="85"/>
      <c r="H43" s="59" t="s">
        <v>29</v>
      </c>
      <c r="I43" s="81"/>
      <c r="J43" s="152" t="s">
        <v>704</v>
      </c>
      <c r="K43" s="136">
        <v>15</v>
      </c>
      <c r="L43" s="172" t="s">
        <v>694</v>
      </c>
    </row>
    <row r="44" spans="1:12" ht="15.75">
      <c r="A44" s="3">
        <f t="shared" si="0"/>
        <v>0.58124999999999916</v>
      </c>
      <c r="B44" s="3">
        <v>4.8611111111111103E-3</v>
      </c>
      <c r="C44" s="54">
        <v>25</v>
      </c>
      <c r="D44" s="55" t="s">
        <v>703</v>
      </c>
      <c r="E44" s="179" t="s">
        <v>243</v>
      </c>
      <c r="F44" s="179" t="s">
        <v>244</v>
      </c>
      <c r="G44" s="179"/>
      <c r="H44" s="180" t="s">
        <v>109</v>
      </c>
      <c r="I44" s="81"/>
      <c r="J44" s="152" t="s">
        <v>704</v>
      </c>
      <c r="K44" s="136">
        <v>16</v>
      </c>
      <c r="L44" s="172" t="s">
        <v>694</v>
      </c>
    </row>
    <row r="45" spans="1:12" ht="15.75">
      <c r="A45" s="3">
        <f t="shared" si="0"/>
        <v>0.58611111111111025</v>
      </c>
      <c r="B45" s="3">
        <v>4.8611111111111103E-3</v>
      </c>
      <c r="C45" s="54">
        <v>25</v>
      </c>
      <c r="D45" s="55" t="s">
        <v>703</v>
      </c>
      <c r="E45" s="85" t="s">
        <v>492</v>
      </c>
      <c r="F45" s="85" t="s">
        <v>493</v>
      </c>
      <c r="G45" s="85"/>
      <c r="H45" s="59" t="s">
        <v>29</v>
      </c>
      <c r="I45" s="81"/>
      <c r="J45" s="152" t="s">
        <v>704</v>
      </c>
      <c r="K45" s="136">
        <v>17</v>
      </c>
      <c r="L45" s="172" t="s">
        <v>694</v>
      </c>
    </row>
    <row r="46" spans="1:12" ht="15.75">
      <c r="A46" s="3">
        <f t="shared" si="0"/>
        <v>0.59097222222222134</v>
      </c>
      <c r="B46" s="3">
        <v>4.8611111111111103E-3</v>
      </c>
      <c r="C46" s="159">
        <v>25</v>
      </c>
      <c r="D46" s="160" t="s">
        <v>703</v>
      </c>
      <c r="E46" s="85" t="s">
        <v>534</v>
      </c>
      <c r="F46" s="85" t="s">
        <v>535</v>
      </c>
      <c r="G46" s="85"/>
      <c r="H46" s="59" t="s">
        <v>125</v>
      </c>
      <c r="I46" s="81"/>
      <c r="J46" s="152" t="s">
        <v>704</v>
      </c>
      <c r="K46" s="136">
        <v>18</v>
      </c>
      <c r="L46" s="172" t="s">
        <v>694</v>
      </c>
    </row>
    <row r="47" spans="1:12" ht="15.75">
      <c r="A47" s="3">
        <f t="shared" si="0"/>
        <v>0.59583333333333244</v>
      </c>
      <c r="B47" s="3">
        <v>4.8611111111111103E-3</v>
      </c>
      <c r="C47" s="54">
        <v>25</v>
      </c>
      <c r="D47" s="55" t="s">
        <v>703</v>
      </c>
      <c r="E47" s="85" t="s">
        <v>205</v>
      </c>
      <c r="F47" s="85" t="s">
        <v>206</v>
      </c>
      <c r="G47" s="85"/>
      <c r="H47" s="59" t="s">
        <v>40</v>
      </c>
      <c r="I47" s="81"/>
      <c r="J47" s="152" t="s">
        <v>704</v>
      </c>
      <c r="K47" s="136">
        <v>19</v>
      </c>
      <c r="L47" s="172" t="s">
        <v>694</v>
      </c>
    </row>
    <row r="48" spans="1:12" ht="15.75">
      <c r="A48" s="3">
        <f t="shared" si="0"/>
        <v>0.60069444444444353</v>
      </c>
      <c r="B48" s="3">
        <v>4.8611111111111103E-3</v>
      </c>
      <c r="C48" s="54">
        <v>25</v>
      </c>
      <c r="D48" s="55" t="s">
        <v>703</v>
      </c>
      <c r="E48" s="5" t="s">
        <v>719</v>
      </c>
      <c r="F48" s="5" t="s">
        <v>720</v>
      </c>
      <c r="G48" s="5"/>
      <c r="H48" s="59" t="s">
        <v>72</v>
      </c>
      <c r="I48" s="81"/>
      <c r="J48" s="152" t="s">
        <v>704</v>
      </c>
      <c r="K48" s="136">
        <v>20</v>
      </c>
      <c r="L48" s="172" t="s">
        <v>694</v>
      </c>
    </row>
    <row r="49" spans="1:12" ht="15.75">
      <c r="A49" s="3">
        <f t="shared" si="0"/>
        <v>0.60555555555555463</v>
      </c>
      <c r="B49" s="138">
        <v>6.9444444444444441E-3</v>
      </c>
      <c r="C49" s="64"/>
      <c r="D49" s="65" t="s">
        <v>52</v>
      </c>
      <c r="E49" s="66"/>
      <c r="F49" s="66"/>
      <c r="G49" s="66"/>
      <c r="H49" s="65"/>
      <c r="I49" s="64"/>
      <c r="J49" s="156"/>
      <c r="K49" s="139"/>
      <c r="L49" s="173"/>
    </row>
    <row r="50" spans="1:12" ht="15.75">
      <c r="A50" s="3">
        <f t="shared" si="0"/>
        <v>0.61249999999999905</v>
      </c>
      <c r="B50" s="3">
        <v>4.8611111111111103E-3</v>
      </c>
      <c r="C50" s="54">
        <v>25</v>
      </c>
      <c r="D50" s="55" t="s">
        <v>703</v>
      </c>
      <c r="E50" s="85" t="s">
        <v>103</v>
      </c>
      <c r="F50" s="85" t="s">
        <v>104</v>
      </c>
      <c r="G50" s="85"/>
      <c r="H50" s="59" t="s">
        <v>105</v>
      </c>
      <c r="I50" s="81"/>
      <c r="J50" s="152" t="s">
        <v>704</v>
      </c>
      <c r="K50" s="136">
        <v>21</v>
      </c>
      <c r="L50" s="172" t="s">
        <v>694</v>
      </c>
    </row>
    <row r="51" spans="1:12" ht="15.75">
      <c r="A51" s="3">
        <f t="shared" si="0"/>
        <v>0.61736111111111014</v>
      </c>
      <c r="B51" s="3">
        <v>4.8611111111111103E-3</v>
      </c>
      <c r="C51" s="54">
        <v>25</v>
      </c>
      <c r="D51" s="55" t="s">
        <v>703</v>
      </c>
      <c r="E51" s="85" t="s">
        <v>260</v>
      </c>
      <c r="F51" s="85" t="s">
        <v>261</v>
      </c>
      <c r="G51" s="85"/>
      <c r="H51" s="59" t="s">
        <v>29</v>
      </c>
      <c r="I51" s="81"/>
      <c r="J51" s="152" t="s">
        <v>704</v>
      </c>
      <c r="K51" s="136">
        <v>22</v>
      </c>
      <c r="L51" s="172" t="s">
        <v>694</v>
      </c>
    </row>
    <row r="52" spans="1:12" ht="15.75">
      <c r="A52" s="3">
        <f t="shared" si="0"/>
        <v>0.62222222222222123</v>
      </c>
      <c r="B52" s="3">
        <v>4.8611111111111103E-3</v>
      </c>
      <c r="C52" s="54">
        <v>25</v>
      </c>
      <c r="D52" s="55" t="s">
        <v>703</v>
      </c>
      <c r="E52" s="143" t="s">
        <v>211</v>
      </c>
      <c r="F52" s="143" t="s">
        <v>212</v>
      </c>
      <c r="G52" s="143"/>
      <c r="H52" s="144" t="s">
        <v>125</v>
      </c>
      <c r="I52" s="81"/>
      <c r="J52" s="152" t="s">
        <v>704</v>
      </c>
      <c r="K52" s="174">
        <v>23</v>
      </c>
      <c r="L52" s="172" t="s">
        <v>694</v>
      </c>
    </row>
    <row r="53" spans="1:12" ht="15.75">
      <c r="A53" s="3">
        <f t="shared" si="0"/>
        <v>0.62708333333333233</v>
      </c>
      <c r="B53" s="3">
        <v>4.8611111111111103E-3</v>
      </c>
      <c r="C53" s="54">
        <v>25</v>
      </c>
      <c r="D53" s="55" t="s">
        <v>703</v>
      </c>
      <c r="E53" s="85" t="s">
        <v>207</v>
      </c>
      <c r="F53" s="85" t="s">
        <v>208</v>
      </c>
      <c r="G53" s="85"/>
      <c r="H53" s="59" t="s">
        <v>68</v>
      </c>
      <c r="I53" s="81"/>
      <c r="J53" s="152" t="s">
        <v>704</v>
      </c>
      <c r="K53" s="136">
        <v>24</v>
      </c>
      <c r="L53" s="172" t="s">
        <v>694</v>
      </c>
    </row>
    <row r="54" spans="1:12" ht="15.75">
      <c r="A54" s="3">
        <f t="shared" si="0"/>
        <v>0.63194444444444342</v>
      </c>
      <c r="B54" s="3">
        <v>4.8611111111111103E-3</v>
      </c>
      <c r="C54" s="54">
        <v>25</v>
      </c>
      <c r="D54" s="55" t="s">
        <v>703</v>
      </c>
      <c r="E54" s="85" t="s">
        <v>201</v>
      </c>
      <c r="F54" s="85" t="s">
        <v>202</v>
      </c>
      <c r="G54" s="85"/>
      <c r="H54" s="59" t="s">
        <v>64</v>
      </c>
      <c r="I54" s="81"/>
      <c r="J54" s="152" t="s">
        <v>704</v>
      </c>
      <c r="K54" s="136">
        <v>25</v>
      </c>
      <c r="L54" s="172" t="s">
        <v>694</v>
      </c>
    </row>
    <row r="55" spans="1:12" ht="15.75">
      <c r="A55" s="17">
        <f t="shared" si="0"/>
        <v>0.63680555555555451</v>
      </c>
      <c r="B55" s="181">
        <v>4.8611111111111103E-3</v>
      </c>
      <c r="C55" s="182">
        <v>25</v>
      </c>
      <c r="D55" s="183" t="s">
        <v>703</v>
      </c>
      <c r="E55" s="85" t="s">
        <v>721</v>
      </c>
      <c r="F55" s="85" t="s">
        <v>722</v>
      </c>
      <c r="G55" s="85"/>
      <c r="H55" s="59" t="s">
        <v>125</v>
      </c>
      <c r="I55" s="184"/>
      <c r="J55" s="152" t="s">
        <v>704</v>
      </c>
      <c r="K55" s="185">
        <v>26</v>
      </c>
      <c r="L55" s="186" t="s">
        <v>694</v>
      </c>
    </row>
    <row r="56" spans="1:12" ht="15.75">
      <c r="A56" s="17">
        <f t="shared" si="0"/>
        <v>0.64166666666666561</v>
      </c>
      <c r="B56" s="20">
        <v>4.8611111111111103E-3</v>
      </c>
      <c r="C56" s="187">
        <v>25</v>
      </c>
      <c r="D56" s="188" t="s">
        <v>703</v>
      </c>
      <c r="E56" s="85" t="s">
        <v>723</v>
      </c>
      <c r="F56" s="85" t="s">
        <v>724</v>
      </c>
      <c r="G56" s="85"/>
      <c r="H56" s="59" t="s">
        <v>50</v>
      </c>
      <c r="I56" s="189"/>
      <c r="J56" s="152" t="s">
        <v>704</v>
      </c>
      <c r="K56" s="136">
        <v>27</v>
      </c>
      <c r="L56" s="190" t="s">
        <v>694</v>
      </c>
    </row>
    <row r="57" spans="1:12" ht="15.75">
      <c r="A57" s="17">
        <f t="shared" si="0"/>
        <v>0.6465277777777767</v>
      </c>
      <c r="B57" s="20">
        <v>4.8611111111111103E-3</v>
      </c>
      <c r="C57" s="187">
        <v>25</v>
      </c>
      <c r="D57" s="188" t="s">
        <v>703</v>
      </c>
      <c r="E57" s="191" t="s">
        <v>267</v>
      </c>
      <c r="F57" s="192" t="s">
        <v>268</v>
      </c>
      <c r="G57" s="193"/>
      <c r="H57" s="194" t="s">
        <v>269</v>
      </c>
      <c r="I57" s="189"/>
      <c r="J57" s="152" t="s">
        <v>704</v>
      </c>
      <c r="K57" s="136">
        <v>28</v>
      </c>
      <c r="L57" s="190" t="s">
        <v>694</v>
      </c>
    </row>
    <row r="58" spans="1:12" ht="15.75">
      <c r="A58" s="17">
        <f t="shared" si="0"/>
        <v>0.6513888888888878</v>
      </c>
      <c r="B58" s="145"/>
      <c r="C58" s="146"/>
      <c r="D58" s="147" t="s">
        <v>149</v>
      </c>
      <c r="E58" s="148"/>
      <c r="F58" s="148"/>
      <c r="G58" s="149"/>
      <c r="H58" s="147"/>
      <c r="I58" s="148"/>
      <c r="J58" s="148"/>
      <c r="K58" s="166"/>
      <c r="L58" s="167"/>
    </row>
    <row r="59" spans="1:12" ht="11.25">
      <c r="A59" s="21"/>
      <c r="B59" s="124"/>
      <c r="C59" s="21"/>
      <c r="D59" s="21"/>
      <c r="E59" s="21"/>
      <c r="F59" s="21"/>
      <c r="H59" s="21"/>
      <c r="I59" s="21"/>
      <c r="J59" s="21"/>
      <c r="K59" s="21"/>
      <c r="L59" s="21"/>
    </row>
    <row r="60" spans="1:12" ht="11.25">
      <c r="A60" s="21"/>
      <c r="B60" s="124"/>
      <c r="C60" s="21"/>
      <c r="D60" s="21"/>
      <c r="E60" s="21"/>
      <c r="F60" s="21"/>
      <c r="H60" s="21"/>
      <c r="I60" s="21"/>
      <c r="J60" s="21"/>
      <c r="K60" s="21"/>
      <c r="L60" s="21"/>
    </row>
    <row r="61" spans="1:12" ht="11.25">
      <c r="A61" s="21"/>
      <c r="B61" s="124"/>
      <c r="C61" s="21"/>
      <c r="D61" s="21"/>
      <c r="E61" s="21"/>
      <c r="F61" s="21"/>
      <c r="H61" s="21"/>
      <c r="I61" s="21"/>
      <c r="J61" s="21"/>
      <c r="K61" s="21"/>
      <c r="L61" s="21"/>
    </row>
    <row r="62" spans="1:12" ht="11.25">
      <c r="A62" s="21"/>
      <c r="B62" s="124"/>
      <c r="C62" s="21"/>
      <c r="D62" s="21"/>
      <c r="E62" s="21"/>
      <c r="F62" s="21"/>
      <c r="H62" s="21"/>
      <c r="I62" s="21"/>
      <c r="J62" s="21"/>
      <c r="K62" s="21"/>
      <c r="L62" s="21"/>
    </row>
    <row r="63" spans="1:12" ht="11.25">
      <c r="A63" s="21"/>
      <c r="B63" s="124"/>
      <c r="C63" s="21"/>
      <c r="D63" s="21"/>
      <c r="E63" s="21"/>
      <c r="F63" s="21"/>
      <c r="H63" s="21"/>
      <c r="I63" s="21"/>
      <c r="J63" s="21"/>
      <c r="K63" s="21"/>
      <c r="L63" s="21"/>
    </row>
    <row r="64" spans="1:12" ht="11.25">
      <c r="A64" s="21"/>
      <c r="B64" s="124"/>
      <c r="C64" s="21"/>
      <c r="D64" s="21"/>
      <c r="E64" s="21"/>
      <c r="F64" s="21"/>
      <c r="H64" s="21"/>
      <c r="I64" s="21"/>
      <c r="J64" s="21"/>
      <c r="K64" s="21"/>
      <c r="L64" s="21"/>
    </row>
    <row r="65" spans="2:7" s="21" customFormat="1" ht="11.25">
      <c r="B65" s="124"/>
      <c r="G65" s="127"/>
    </row>
    <row r="66" spans="2:7" s="21" customFormat="1" ht="11.25">
      <c r="B66" s="124"/>
      <c r="G66" s="127"/>
    </row>
    <row r="67" spans="2:7" s="21" customFormat="1" ht="11.25">
      <c r="B67" s="124"/>
      <c r="G67" s="127"/>
    </row>
    <row r="68" spans="2:7" s="21" customFormat="1" ht="11.25">
      <c r="B68" s="124"/>
      <c r="G68" s="127"/>
    </row>
    <row r="69" spans="2:7" s="21" customFormat="1" ht="11.25">
      <c r="B69" s="124"/>
      <c r="G69" s="127"/>
    </row>
    <row r="70" spans="2:7" s="21" customFormat="1" ht="11.25">
      <c r="B70" s="124"/>
      <c r="G70" s="127"/>
    </row>
    <row r="71" spans="2:7" s="21" customFormat="1" ht="11.25">
      <c r="B71" s="124"/>
      <c r="G71" s="127"/>
    </row>
    <row r="72" spans="2:7" s="21" customFormat="1" ht="11.25">
      <c r="B72" s="124"/>
      <c r="G72" s="127"/>
    </row>
    <row r="73" spans="2:7" s="21" customFormat="1" ht="11.25">
      <c r="B73" s="124"/>
      <c r="G73" s="127"/>
    </row>
    <row r="74" spans="2:7" s="21" customFormat="1" ht="11.25">
      <c r="B74" s="124"/>
      <c r="G74" s="127"/>
    </row>
    <row r="75" spans="2:7" s="21" customFormat="1" ht="11.25">
      <c r="B75" s="124"/>
      <c r="G75" s="127"/>
    </row>
    <row r="76" spans="2:7" s="21" customFormat="1" ht="11.25">
      <c r="B76" s="124"/>
      <c r="G76" s="127"/>
    </row>
    <row r="77" spans="2:7" s="21" customFormat="1" ht="11.25">
      <c r="B77" s="124"/>
      <c r="G77" s="127"/>
    </row>
    <row r="78" spans="2:7" s="21" customFormat="1" ht="11.25">
      <c r="B78" s="124"/>
      <c r="G78" s="127"/>
    </row>
    <row r="79" spans="2:7" s="21" customFormat="1" ht="11.25">
      <c r="B79" s="124"/>
      <c r="G79" s="127"/>
    </row>
    <row r="80" spans="2:7" s="21" customFormat="1" ht="11.25">
      <c r="B80" s="124"/>
      <c r="G80" s="127"/>
    </row>
    <row r="81" spans="2:7" s="21" customFormat="1" ht="11.25">
      <c r="B81" s="124"/>
      <c r="G81" s="127"/>
    </row>
    <row r="82" spans="2:7" s="21" customFormat="1" ht="11.25">
      <c r="B82" s="124"/>
      <c r="G82" s="127"/>
    </row>
    <row r="83" spans="2:7" s="21" customFormat="1" ht="11.25">
      <c r="B83" s="124"/>
      <c r="G83" s="127"/>
    </row>
    <row r="84" spans="2:7" s="21" customFormat="1" ht="11.25">
      <c r="B84" s="124"/>
      <c r="G84" s="127"/>
    </row>
    <row r="85" spans="2:7" s="21" customFormat="1" ht="11.25">
      <c r="B85" s="124"/>
      <c r="G85" s="127"/>
    </row>
    <row r="86" spans="2:7" s="21" customFormat="1" ht="11.25">
      <c r="B86" s="124"/>
      <c r="G86" s="127"/>
    </row>
    <row r="87" spans="2:7" s="21" customFormat="1" ht="11.25">
      <c r="B87" s="124"/>
      <c r="G87" s="127"/>
    </row>
    <row r="88" spans="2:7" s="21" customFormat="1" ht="11.25">
      <c r="B88" s="124"/>
      <c r="G88" s="127"/>
    </row>
    <row r="89" spans="2:7" s="21" customFormat="1" ht="11.25">
      <c r="B89" s="124"/>
      <c r="G89" s="127"/>
    </row>
    <row r="90" spans="2:7" s="21" customFormat="1" ht="11.25">
      <c r="B90" s="124"/>
      <c r="G90" s="127"/>
    </row>
    <row r="91" spans="2:7" s="21" customFormat="1" ht="11.25">
      <c r="B91" s="124"/>
      <c r="G91" s="127"/>
    </row>
    <row r="92" spans="2:7" s="21" customFormat="1" ht="11.25">
      <c r="B92" s="124"/>
      <c r="G92" s="127"/>
    </row>
    <row r="93" spans="2:7" s="21" customFormat="1" ht="11.25">
      <c r="B93" s="124"/>
      <c r="G93" s="127"/>
    </row>
    <row r="94" spans="2:7" s="21" customFormat="1" ht="11.25">
      <c r="B94" s="124"/>
      <c r="G94" s="127"/>
    </row>
    <row r="95" spans="2:7" s="21" customFormat="1" ht="11.25">
      <c r="B95" s="124"/>
      <c r="G95" s="127"/>
    </row>
    <row r="96" spans="2:7" s="21" customFormat="1" ht="11.25">
      <c r="B96" s="124"/>
      <c r="G96" s="127"/>
    </row>
    <row r="97" spans="2:7" s="21" customFormat="1" ht="11.25">
      <c r="B97" s="124"/>
      <c r="G97" s="127"/>
    </row>
    <row r="98" spans="2:7" s="21" customFormat="1" ht="11.25">
      <c r="B98" s="124"/>
      <c r="G98" s="127"/>
    </row>
    <row r="99" spans="2:7" s="21" customFormat="1" ht="11.25">
      <c r="B99" s="124"/>
      <c r="G99" s="127"/>
    </row>
    <row r="100" spans="2:7" s="21" customFormat="1" ht="11.25">
      <c r="B100" s="124"/>
      <c r="G100" s="127"/>
    </row>
    <row r="101" spans="2:7" s="21" customFormat="1" ht="11.25">
      <c r="B101" s="124"/>
      <c r="G101" s="127"/>
    </row>
    <row r="102" spans="2:7" s="21" customFormat="1" ht="11.25">
      <c r="B102" s="124"/>
      <c r="G102" s="127"/>
    </row>
    <row r="103" spans="2:7" s="21" customFormat="1" ht="11.25">
      <c r="B103" s="124"/>
      <c r="G103" s="127"/>
    </row>
    <row r="104" spans="2:7" s="21" customFormat="1" ht="11.25">
      <c r="B104" s="124"/>
      <c r="G104" s="127"/>
    </row>
    <row r="105" spans="2:7" s="21" customFormat="1" ht="11.25">
      <c r="B105" s="124"/>
      <c r="G105" s="127"/>
    </row>
    <row r="106" spans="2:7" s="21" customFormat="1" ht="11.25">
      <c r="B106" s="124"/>
      <c r="G106" s="127"/>
    </row>
    <row r="107" spans="2:7" s="21" customFormat="1" ht="11.25">
      <c r="B107" s="124"/>
      <c r="G107" s="127"/>
    </row>
    <row r="108" spans="2:7" s="21" customFormat="1" ht="11.25">
      <c r="B108" s="124"/>
      <c r="G108" s="127"/>
    </row>
    <row r="109" spans="2:7" s="21" customFormat="1" ht="11.25">
      <c r="B109" s="124"/>
      <c r="G109" s="127"/>
    </row>
    <row r="110" spans="2:7" s="21" customFormat="1" ht="11.25">
      <c r="B110" s="124"/>
      <c r="G110" s="127"/>
    </row>
    <row r="111" spans="2:7" s="21" customFormat="1" ht="11.25">
      <c r="B111" s="124"/>
      <c r="G111" s="127"/>
    </row>
    <row r="112" spans="2:7" s="21" customFormat="1" ht="11.25">
      <c r="B112" s="124"/>
      <c r="G112" s="127"/>
    </row>
    <row r="113" spans="1:12" ht="11.25">
      <c r="A113" s="21"/>
      <c r="B113" s="124"/>
      <c r="C113" s="21"/>
      <c r="D113" s="21"/>
      <c r="E113" s="21"/>
      <c r="F113" s="21"/>
      <c r="H113" s="21"/>
      <c r="I113" s="21"/>
      <c r="J113" s="21"/>
      <c r="K113" s="21"/>
      <c r="L113" s="21"/>
    </row>
    <row r="114" spans="1:12" ht="11.25">
      <c r="A114" s="21"/>
      <c r="B114" s="124"/>
      <c r="C114" s="21"/>
      <c r="D114" s="21"/>
      <c r="E114" s="21"/>
      <c r="F114" s="21"/>
      <c r="H114" s="21"/>
      <c r="I114" s="21"/>
      <c r="J114" s="21"/>
      <c r="K114" s="21"/>
      <c r="L114" s="21"/>
    </row>
    <row r="115" spans="1:12" ht="11.25">
      <c r="A115" s="21"/>
      <c r="B115" s="124"/>
      <c r="C115" s="21"/>
      <c r="D115" s="21"/>
      <c r="E115" s="21"/>
      <c r="F115" s="21"/>
      <c r="H115" s="21"/>
      <c r="I115" s="21"/>
      <c r="J115" s="21"/>
      <c r="K115" s="21"/>
      <c r="L115" s="21"/>
    </row>
    <row r="116" spans="1:12" ht="11.25">
      <c r="A116" s="21"/>
      <c r="B116" s="124"/>
      <c r="C116" s="21"/>
      <c r="D116" s="21"/>
      <c r="E116" s="21"/>
      <c r="F116" s="21"/>
      <c r="H116" s="21"/>
      <c r="I116" s="21"/>
      <c r="J116" s="21"/>
      <c r="K116" s="21"/>
      <c r="L116" s="21"/>
    </row>
    <row r="117" spans="1:12" ht="11.25">
      <c r="A117" s="21"/>
      <c r="B117" s="124"/>
      <c r="C117" s="21"/>
      <c r="D117" s="21"/>
      <c r="E117" s="21"/>
      <c r="F117" s="21"/>
      <c r="H117" s="21"/>
      <c r="I117" s="21"/>
      <c r="J117" s="21"/>
      <c r="K117" s="21"/>
      <c r="L117" s="21"/>
    </row>
    <row r="118" spans="1:12" ht="11.25">
      <c r="A118" s="21"/>
      <c r="B118" s="124"/>
      <c r="C118" s="21"/>
      <c r="D118" s="21"/>
      <c r="E118" s="21"/>
      <c r="F118" s="21"/>
      <c r="H118" s="21"/>
      <c r="I118" s="21"/>
      <c r="J118" s="21"/>
      <c r="K118" s="21"/>
      <c r="L118" s="21"/>
    </row>
    <row r="119" spans="1:12" ht="11.25">
      <c r="A119" s="21"/>
      <c r="B119" s="124"/>
      <c r="C119" s="21"/>
      <c r="D119" s="21"/>
      <c r="E119" s="21"/>
      <c r="F119" s="21"/>
      <c r="H119" s="21"/>
      <c r="I119" s="21"/>
      <c r="J119" s="21"/>
      <c r="K119" s="21"/>
      <c r="L119" s="21"/>
    </row>
    <row r="120" spans="1:12" ht="11.25">
      <c r="A120" s="21"/>
      <c r="B120" s="124"/>
      <c r="C120" s="21"/>
      <c r="D120" s="21"/>
      <c r="E120" s="21"/>
      <c r="F120" s="21"/>
      <c r="H120" s="21"/>
      <c r="I120" s="21"/>
      <c r="J120" s="21"/>
      <c r="K120" s="21"/>
      <c r="L120" s="21"/>
    </row>
    <row r="121" spans="1:12" ht="11.25">
      <c r="A121" s="21"/>
      <c r="B121" s="124"/>
      <c r="C121" s="21"/>
      <c r="D121" s="21"/>
      <c r="E121" s="21"/>
      <c r="F121" s="21"/>
      <c r="H121" s="21"/>
      <c r="I121" s="21"/>
      <c r="J121" s="21"/>
      <c r="K121" s="21"/>
      <c r="L121" s="21"/>
    </row>
    <row r="122" spans="1:12" ht="11.25">
      <c r="A122" s="21"/>
      <c r="B122" s="124"/>
      <c r="C122" s="21"/>
      <c r="D122" s="21"/>
      <c r="E122" s="21"/>
      <c r="F122" s="21"/>
      <c r="H122" s="21"/>
      <c r="I122" s="21"/>
      <c r="J122" s="21"/>
      <c r="K122" s="21"/>
      <c r="L122" s="21"/>
    </row>
    <row r="123" spans="1:12" ht="11.25">
      <c r="A123" s="21"/>
      <c r="B123" s="124"/>
      <c r="C123" s="21"/>
      <c r="D123" s="21"/>
      <c r="E123" s="21"/>
      <c r="F123" s="21"/>
      <c r="H123" s="21"/>
      <c r="I123" s="21"/>
      <c r="J123" s="21"/>
      <c r="K123" s="21"/>
      <c r="L123" s="21"/>
    </row>
    <row r="124" spans="1:12" ht="11.25">
      <c r="A124" s="21"/>
      <c r="B124" s="124"/>
      <c r="C124" s="21"/>
      <c r="D124" s="21"/>
      <c r="E124" s="21"/>
      <c r="F124" s="21"/>
      <c r="H124" s="21"/>
      <c r="I124" s="21"/>
      <c r="J124" s="21"/>
      <c r="K124" s="21"/>
      <c r="L124" s="21"/>
    </row>
    <row r="125" spans="1:12" ht="11.25">
      <c r="A125" s="21"/>
      <c r="B125" s="124"/>
      <c r="C125" s="21"/>
      <c r="D125" s="21"/>
      <c r="E125" s="21"/>
      <c r="F125" s="21"/>
      <c r="H125" s="21"/>
      <c r="I125" s="21"/>
      <c r="J125" s="21"/>
      <c r="K125" s="21"/>
      <c r="L125" s="21"/>
    </row>
    <row r="126" spans="1:12" ht="11.25">
      <c r="A126" s="21"/>
      <c r="B126" s="124"/>
      <c r="C126" s="21"/>
      <c r="D126" s="21"/>
      <c r="E126" s="21"/>
      <c r="F126" s="21"/>
      <c r="H126" s="21"/>
      <c r="I126" s="21"/>
      <c r="J126" s="21"/>
      <c r="K126" s="21"/>
      <c r="L126" s="21"/>
    </row>
    <row r="127" spans="1:12" ht="11.25">
      <c r="A127" s="21"/>
      <c r="B127" s="124"/>
      <c r="C127" s="21"/>
      <c r="D127" s="21"/>
      <c r="E127" s="21"/>
      <c r="F127" s="21"/>
      <c r="H127" s="21"/>
      <c r="I127" s="21"/>
      <c r="J127" s="21"/>
      <c r="K127" s="21"/>
      <c r="L127" s="21"/>
    </row>
    <row r="128" spans="1:12" ht="11.25">
      <c r="B128" s="124"/>
      <c r="C128" s="21"/>
      <c r="D128" s="21"/>
      <c r="E128" s="21"/>
      <c r="F128" s="21"/>
      <c r="H128" s="21"/>
      <c r="I128" s="21"/>
      <c r="J128" s="21"/>
      <c r="K128" s="21"/>
      <c r="L128" s="21"/>
    </row>
    <row r="129" spans="2:12" ht="11.25">
      <c r="B129" s="124"/>
      <c r="C129" s="21"/>
      <c r="D129" s="21"/>
      <c r="E129" s="21"/>
      <c r="F129" s="21"/>
      <c r="H129" s="21"/>
      <c r="I129" s="21"/>
      <c r="J129" s="21"/>
      <c r="K129" s="21"/>
      <c r="L129" s="21"/>
    </row>
    <row r="130" spans="2:12" ht="11.25">
      <c r="B130" s="124"/>
      <c r="C130" s="21"/>
      <c r="D130" s="21"/>
      <c r="E130" s="21"/>
      <c r="F130" s="21"/>
      <c r="H130" s="21"/>
      <c r="I130" s="21"/>
      <c r="J130" s="21"/>
      <c r="K130" s="21"/>
      <c r="L130" s="21"/>
    </row>
    <row r="131" spans="2:12" ht="11.25">
      <c r="B131" s="124"/>
      <c r="C131" s="21"/>
      <c r="D131" s="21"/>
      <c r="E131" s="21"/>
      <c r="F131" s="21"/>
      <c r="H131" s="21"/>
      <c r="I131" s="21"/>
      <c r="J131" s="21"/>
      <c r="K131" s="21"/>
      <c r="L131" s="21"/>
    </row>
    <row r="132" spans="2:12" ht="11.25">
      <c r="B132" s="124"/>
      <c r="C132" s="21"/>
      <c r="D132" s="21"/>
      <c r="E132" s="21"/>
      <c r="F132" s="21"/>
      <c r="H132" s="21"/>
      <c r="I132" s="21"/>
      <c r="J132" s="21"/>
      <c r="K132" s="21"/>
      <c r="L132" s="21"/>
    </row>
    <row r="133" spans="2:12" ht="11.25">
      <c r="B133" s="124"/>
      <c r="C133" s="21"/>
      <c r="D133" s="21"/>
      <c r="E133" s="21"/>
      <c r="F133" s="21"/>
      <c r="H133" s="21"/>
      <c r="I133" s="21"/>
      <c r="J133" s="21"/>
      <c r="K133" s="21"/>
      <c r="L133" s="21"/>
    </row>
    <row r="134" spans="2:12" ht="11.25">
      <c r="B134" s="124"/>
      <c r="C134" s="21"/>
      <c r="D134" s="21"/>
      <c r="E134" s="21"/>
      <c r="F134" s="21"/>
      <c r="H134" s="21"/>
      <c r="I134" s="21"/>
      <c r="J134" s="21"/>
      <c r="K134" s="21"/>
      <c r="L134" s="21"/>
    </row>
    <row r="135" spans="2:12" ht="11.25">
      <c r="B135" s="124"/>
      <c r="C135" s="21"/>
      <c r="D135" s="21"/>
      <c r="E135" s="21"/>
      <c r="F135" s="21"/>
      <c r="H135" s="21"/>
      <c r="I135" s="21"/>
      <c r="J135" s="21"/>
      <c r="K135" s="21"/>
      <c r="L135" s="21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AC10-B0DA-4B7F-8039-43B5BBDE006C}">
  <sheetPr codeName="Sheet45">
    <tabColor theme="5" tint="-0.249977111117893"/>
    <pageSetUpPr fitToPage="1"/>
  </sheetPr>
  <dimension ref="A1:BY56"/>
  <sheetViews>
    <sheetView topLeftCell="B10" workbookViewId="0">
      <selection activeCell="I25" sqref="I25"/>
    </sheetView>
  </sheetViews>
  <sheetFormatPr defaultColWidth="11" defaultRowHeight="15"/>
  <cols>
    <col min="1" max="1" width="11" style="32"/>
    <col min="2" max="2" width="10.625" style="32" customWidth="1"/>
    <col min="3" max="3" width="31.5" style="32" bestFit="1" customWidth="1"/>
    <col min="4" max="4" width="27.375" style="32" bestFit="1" customWidth="1"/>
    <col min="5" max="5" width="19.625" style="32" customWidth="1"/>
    <col min="6" max="6" width="13.125" style="32" customWidth="1"/>
    <col min="7" max="7" width="11.625" style="32" bestFit="1" customWidth="1"/>
    <col min="8" max="8" width="12" style="32" bestFit="1" customWidth="1"/>
    <col min="9" max="9" width="9.125" style="32" bestFit="1" customWidth="1"/>
    <col min="10" max="17" width="10.625" style="32" customWidth="1"/>
    <col min="18" max="18" width="9.625" style="32" bestFit="1" customWidth="1"/>
    <col min="19" max="19" width="13.125" style="32" customWidth="1"/>
    <col min="20" max="20" width="13.625" style="32" bestFit="1" customWidth="1"/>
    <col min="21" max="22" width="11" style="32"/>
    <col min="23" max="23" width="19.375" style="32" customWidth="1"/>
    <col min="24" max="24" width="11" style="32"/>
    <col min="25" max="25" width="3.625" style="32" customWidth="1"/>
    <col min="26" max="27" width="7.625" style="32" bestFit="1" customWidth="1"/>
    <col min="28" max="28" width="8.625" style="32" customWidth="1"/>
    <col min="29" max="32" width="7.125" style="32" bestFit="1" customWidth="1"/>
    <col min="33" max="49" width="7.625" style="32" customWidth="1"/>
    <col min="50" max="50" width="5.125" style="32" customWidth="1"/>
    <col min="51" max="51" width="19.375" style="32" customWidth="1"/>
    <col min="52" max="52" width="11" style="32"/>
    <col min="53" max="53" width="3.625" style="32" customWidth="1"/>
    <col min="54" max="54" width="7.375" style="32" bestFit="1" customWidth="1"/>
    <col min="55" max="55" width="7.875" style="32" customWidth="1"/>
    <col min="56" max="61" width="7.125" style="32" bestFit="1" customWidth="1"/>
    <col min="62" max="77" width="7.125" style="32" customWidth="1"/>
    <col min="78" max="16384" width="11" style="32"/>
  </cols>
  <sheetData>
    <row r="1" spans="1:77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9" t="s">
        <v>150</v>
      </c>
      <c r="X1" s="235" t="s">
        <v>151</v>
      </c>
      <c r="Y1" s="235"/>
      <c r="Z1" s="235"/>
      <c r="AA1" s="235"/>
      <c r="AB1" s="235"/>
      <c r="AC1" s="235"/>
      <c r="AD1" s="235"/>
      <c r="AE1" s="235"/>
      <c r="AF1" s="235"/>
      <c r="AG1" s="235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9" t="s">
        <v>150</v>
      </c>
      <c r="AZ1" s="235" t="s">
        <v>151</v>
      </c>
      <c r="BA1" s="235"/>
      <c r="BB1" s="235"/>
      <c r="BC1" s="235"/>
      <c r="BD1" s="235"/>
      <c r="BE1" s="235"/>
      <c r="BF1" s="235"/>
      <c r="BG1" s="235"/>
      <c r="BH1" s="235"/>
      <c r="BI1" s="235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</row>
    <row r="2" spans="1:77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</row>
    <row r="3" spans="1:77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9" t="s">
        <v>725</v>
      </c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9" t="s">
        <v>725</v>
      </c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</row>
    <row r="4" spans="1:77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10" t="s">
        <v>156</v>
      </c>
      <c r="AA4" s="11"/>
      <c r="AB4" s="12" t="s">
        <v>693</v>
      </c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234"/>
      <c r="AY4" s="234"/>
      <c r="AZ4" s="234"/>
      <c r="BA4" s="234"/>
      <c r="BB4" s="11" t="s">
        <v>667</v>
      </c>
      <c r="BC4" s="11"/>
      <c r="BD4" s="12" t="s">
        <v>726</v>
      </c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>
      <c r="A5" s="234" t="s">
        <v>158</v>
      </c>
      <c r="B5" s="236">
        <v>44779</v>
      </c>
      <c r="C5" s="234"/>
      <c r="D5" s="9" t="s">
        <v>159</v>
      </c>
      <c r="E5" s="237"/>
      <c r="F5" s="9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8">
        <f>B11</f>
        <v>1</v>
      </c>
      <c r="AA5" s="238">
        <f>B13</f>
        <v>2</v>
      </c>
      <c r="AB5" s="238">
        <f>B15</f>
        <v>3</v>
      </c>
      <c r="AC5" s="238">
        <f>B17</f>
        <v>4</v>
      </c>
      <c r="AD5" s="238">
        <f>B19</f>
        <v>5</v>
      </c>
      <c r="AE5" s="238">
        <f>B21</f>
        <v>6</v>
      </c>
      <c r="AF5" s="238">
        <f>B23</f>
        <v>7</v>
      </c>
      <c r="AG5" s="238">
        <f>B25</f>
        <v>8</v>
      </c>
      <c r="AH5" s="238">
        <f>B27</f>
        <v>9</v>
      </c>
      <c r="AI5" s="238">
        <f>B29</f>
        <v>10</v>
      </c>
      <c r="AJ5" s="238">
        <f>B31</f>
        <v>11</v>
      </c>
      <c r="AK5" s="238">
        <f>B33</f>
        <v>12</v>
      </c>
      <c r="AL5" s="238">
        <f>B35</f>
        <v>13</v>
      </c>
      <c r="AM5" s="238">
        <f>B37</f>
        <v>14</v>
      </c>
      <c r="AN5" s="238">
        <f>B39</f>
        <v>15</v>
      </c>
      <c r="AO5" s="238">
        <f>B41</f>
        <v>16</v>
      </c>
      <c r="AP5" s="238">
        <f>B43</f>
        <v>17</v>
      </c>
      <c r="AQ5" s="238">
        <f>B45</f>
        <v>18</v>
      </c>
      <c r="AR5" s="238">
        <f>B47</f>
        <v>19</v>
      </c>
      <c r="AS5" s="238">
        <f>B49</f>
        <v>20</v>
      </c>
      <c r="AT5" s="238">
        <f>B51</f>
        <v>21</v>
      </c>
      <c r="AU5" s="238">
        <f>B53</f>
        <v>22</v>
      </c>
      <c r="AV5" s="238">
        <f>B55</f>
        <v>23</v>
      </c>
      <c r="AW5" s="238"/>
      <c r="AX5" s="234"/>
      <c r="AY5" s="234"/>
      <c r="AZ5" s="234"/>
      <c r="BA5" s="234"/>
      <c r="BB5" s="238">
        <f>B12</f>
        <v>1</v>
      </c>
      <c r="BC5" s="238">
        <f>B14</f>
        <v>2</v>
      </c>
      <c r="BD5" s="238">
        <f>B16</f>
        <v>3</v>
      </c>
      <c r="BE5" s="238">
        <f>B18</f>
        <v>4</v>
      </c>
      <c r="BF5" s="238">
        <f>B20</f>
        <v>5</v>
      </c>
      <c r="BG5" s="238">
        <f>B22</f>
        <v>6</v>
      </c>
      <c r="BH5" s="238">
        <f>B24</f>
        <v>7</v>
      </c>
      <c r="BI5" s="238">
        <f>B26</f>
        <v>8</v>
      </c>
      <c r="BJ5" s="238">
        <f>B28</f>
        <v>9</v>
      </c>
      <c r="BK5" s="238">
        <f>B30</f>
        <v>10</v>
      </c>
      <c r="BL5" s="238">
        <f>B32</f>
        <v>11</v>
      </c>
      <c r="BM5" s="238">
        <f>B34</f>
        <v>12</v>
      </c>
      <c r="BN5" s="238">
        <f>B36</f>
        <v>13</v>
      </c>
      <c r="BO5" s="238">
        <f>B38</f>
        <v>14</v>
      </c>
      <c r="BP5" s="238">
        <f>B40</f>
        <v>15</v>
      </c>
      <c r="BQ5" s="238">
        <f>B42</f>
        <v>16</v>
      </c>
      <c r="BR5" s="238">
        <f>B44</f>
        <v>17</v>
      </c>
      <c r="BS5" s="238">
        <f>B46</f>
        <v>18</v>
      </c>
      <c r="BT5" s="238">
        <f>B48</f>
        <v>19</v>
      </c>
      <c r="BU5" s="238">
        <f>B50</f>
        <v>20</v>
      </c>
      <c r="BV5" s="238">
        <f>B52</f>
        <v>21</v>
      </c>
      <c r="BW5" s="238">
        <f>B54</f>
        <v>22</v>
      </c>
      <c r="BX5" s="238">
        <f>B56</f>
        <v>23</v>
      </c>
      <c r="BY5" s="238"/>
    </row>
    <row r="6" spans="1:77">
      <c r="A6" s="234" t="s">
        <v>3</v>
      </c>
      <c r="B6" s="24" t="s">
        <v>727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 t="str">
        <f>C11</f>
        <v>Eliza Hutton</v>
      </c>
      <c r="AA6" s="234" t="str">
        <f>C13</f>
        <v>Jemma Swarts</v>
      </c>
      <c r="AB6" s="234" t="str">
        <f>C15</f>
        <v>Imogen Murray</v>
      </c>
      <c r="AC6" s="234" t="str">
        <f>C17</f>
        <v>Caitlin Worth</v>
      </c>
      <c r="AD6" s="234" t="str">
        <f>C19</f>
        <v>Abby Green</v>
      </c>
      <c r="AE6" s="234" t="str">
        <f>C21</f>
        <v>Taiah Curtis</v>
      </c>
      <c r="AF6" s="234" t="str">
        <f>C23</f>
        <v>Emmi Kneale</v>
      </c>
      <c r="AG6" s="234" t="str">
        <f>C25</f>
        <v>Lily McBride</v>
      </c>
      <c r="AH6" s="234" t="str">
        <f>C27</f>
        <v>Penelope Freeman</v>
      </c>
      <c r="AI6" s="234" t="str">
        <f>C29</f>
        <v>Rebecca Simpson</v>
      </c>
      <c r="AJ6" s="234" t="str">
        <f>C31</f>
        <v>Alexis Wyllie</v>
      </c>
      <c r="AK6" s="234" t="str">
        <f>C33</f>
        <v>Makayla Ryan</v>
      </c>
      <c r="AL6" s="234" t="str">
        <f>C35</f>
        <v>Kenzie Manson</v>
      </c>
      <c r="AM6" s="234" t="str">
        <f>C37</f>
        <v>Sophie Dagnall</v>
      </c>
      <c r="AN6" s="234" t="str">
        <f>C39</f>
        <v>Amelia Mcdonald</v>
      </c>
      <c r="AO6" s="234" t="str">
        <f>C41</f>
        <v>Willow Bennett</v>
      </c>
      <c r="AP6" s="234" t="str">
        <f>C43</f>
        <v>Shakayla Fiegert</v>
      </c>
      <c r="AQ6" s="234" t="str">
        <f>C45</f>
        <v>Isla Hendry</v>
      </c>
      <c r="AR6" s="234" t="str">
        <f>C47</f>
        <v>Sophie Tennant</v>
      </c>
      <c r="AS6" s="234" t="str">
        <f>C49</f>
        <v>Ngakita Mahuika SCR</v>
      </c>
      <c r="AT6" s="234" t="str">
        <f>C51</f>
        <v>Nell Howorth</v>
      </c>
      <c r="AU6" s="234" t="str">
        <f>C53</f>
        <v>Aleska Wearne H/C</v>
      </c>
      <c r="AV6" s="234" t="str">
        <f>C55</f>
        <v>Grace Johnson</v>
      </c>
      <c r="AW6" s="234"/>
      <c r="AX6" s="234"/>
      <c r="AY6" s="234"/>
      <c r="AZ6" s="234"/>
      <c r="BA6" s="234"/>
      <c r="BB6" s="234" t="str">
        <f>C12</f>
        <v>Mia Staines</v>
      </c>
      <c r="BC6" s="234" t="str">
        <f>C14</f>
        <v>Kayley Brahim</v>
      </c>
      <c r="BD6" s="234" t="str">
        <f>C16</f>
        <v>Willow Hawkins</v>
      </c>
      <c r="BE6" s="234" t="str">
        <f>C18</f>
        <v>Jasmine Hodkinson</v>
      </c>
      <c r="BF6" s="234" t="str">
        <f>C20</f>
        <v>Indi Smith</v>
      </c>
      <c r="BG6" s="234" t="str">
        <f>C22</f>
        <v>Zarli Curtis</v>
      </c>
      <c r="BH6" s="234" t="str">
        <f>C24</f>
        <v>Ruby Gilberd</v>
      </c>
      <c r="BI6" s="234" t="str">
        <f>C26</f>
        <v>Romy Lenz</v>
      </c>
      <c r="BJ6" s="234" t="str">
        <f>C28</f>
        <v>Darci Peace RETIRED</v>
      </c>
      <c r="BK6" s="234" t="str">
        <f>C30</f>
        <v>Ruby McDonald</v>
      </c>
      <c r="BL6" s="234" t="str">
        <f>C32</f>
        <v>Kailani Muir</v>
      </c>
      <c r="BM6" s="234" t="str">
        <f>C34</f>
        <v>Tiffani Tong</v>
      </c>
      <c r="BN6" s="234" t="str">
        <f>C36</f>
        <v>Zali Ryan</v>
      </c>
      <c r="BO6" s="234" t="str">
        <f>C38</f>
        <v>Sune Snyman</v>
      </c>
      <c r="BP6" s="234" t="str">
        <f>C40</f>
        <v>Edie Hawke</v>
      </c>
      <c r="BQ6" s="234" t="str">
        <f>C42</f>
        <v>Joshua Duncan</v>
      </c>
      <c r="BR6" s="234" t="str">
        <f>C44</f>
        <v>Summer Thorn</v>
      </c>
      <c r="BS6" s="234" t="str">
        <f>C46</f>
        <v>Sam Bryan</v>
      </c>
      <c r="BT6" s="234" t="str">
        <f>C48</f>
        <v>Tahlia Burke E</v>
      </c>
      <c r="BU6" s="234" t="str">
        <f>C50</f>
        <v>Kaeleigh Brown</v>
      </c>
      <c r="BV6" s="234" t="str">
        <f>C52</f>
        <v>Ebonie Richardson</v>
      </c>
      <c r="BW6" s="234" t="str">
        <f>C54</f>
        <v>Madison Kain</v>
      </c>
      <c r="BX6" s="234" t="str">
        <f>C56</f>
        <v>Kate Banner</v>
      </c>
      <c r="BY6" s="234"/>
    </row>
    <row r="7" spans="1:77">
      <c r="A7" s="234" t="s">
        <v>11</v>
      </c>
      <c r="B7" s="234" t="s">
        <v>728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 t="s">
        <v>161</v>
      </c>
      <c r="X7" s="234" t="s">
        <v>162</v>
      </c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 t="s">
        <v>161</v>
      </c>
      <c r="AZ7" s="234" t="s">
        <v>162</v>
      </c>
      <c r="BA7" s="234"/>
      <c r="BB7" s="234"/>
      <c r="BC7" s="234"/>
      <c r="BD7" s="234"/>
      <c r="BE7" s="234"/>
      <c r="BF7" s="234"/>
      <c r="BG7" s="234"/>
      <c r="BH7" s="234"/>
      <c r="BI7" s="234"/>
      <c r="BJ7" s="234" t="s">
        <v>729</v>
      </c>
      <c r="BK7" s="234"/>
      <c r="BL7" s="234"/>
      <c r="BM7" s="234"/>
      <c r="BN7" s="234"/>
      <c r="BO7" s="234"/>
      <c r="BP7" s="234"/>
      <c r="BQ7" s="234"/>
      <c r="BR7" s="234"/>
      <c r="BS7" s="234"/>
      <c r="BT7" s="234" t="s">
        <v>730</v>
      </c>
      <c r="BU7" s="234"/>
      <c r="BV7" s="234"/>
      <c r="BW7" s="234"/>
      <c r="BX7" s="234"/>
      <c r="BY7" s="234"/>
    </row>
    <row r="8" spans="1:77">
      <c r="A8" s="24"/>
      <c r="B8" s="234"/>
      <c r="C8" s="234"/>
      <c r="D8" s="234"/>
      <c r="E8" s="234"/>
      <c r="F8" s="19" t="s">
        <v>694</v>
      </c>
      <c r="G8" s="19" t="s">
        <v>731</v>
      </c>
      <c r="H8" s="234"/>
      <c r="I8" s="234"/>
      <c r="J8" s="19" t="s">
        <v>694</v>
      </c>
      <c r="K8" s="19" t="s">
        <v>731</v>
      </c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>
        <v>1</v>
      </c>
      <c r="X8" s="234"/>
      <c r="Y8" s="234"/>
      <c r="Z8" s="240">
        <v>6.5</v>
      </c>
      <c r="AA8" s="240">
        <v>7</v>
      </c>
      <c r="AB8" s="240">
        <v>7</v>
      </c>
      <c r="AC8" s="240">
        <v>6</v>
      </c>
      <c r="AD8" s="240">
        <v>6.5</v>
      </c>
      <c r="AE8" s="240">
        <v>6</v>
      </c>
      <c r="AF8" s="240">
        <v>6</v>
      </c>
      <c r="AG8" s="240">
        <v>6.5</v>
      </c>
      <c r="AH8" s="240">
        <v>5</v>
      </c>
      <c r="AI8" s="240">
        <v>6</v>
      </c>
      <c r="AJ8" s="240">
        <v>6</v>
      </c>
      <c r="AK8" s="240">
        <v>6</v>
      </c>
      <c r="AL8" s="240">
        <v>6.5</v>
      </c>
      <c r="AM8" s="240">
        <v>7</v>
      </c>
      <c r="AN8" s="240">
        <v>7.5</v>
      </c>
      <c r="AO8" s="240">
        <v>6.5</v>
      </c>
      <c r="AP8" s="240">
        <v>6.5</v>
      </c>
      <c r="AQ8" s="240">
        <v>7</v>
      </c>
      <c r="AR8" s="240">
        <v>7</v>
      </c>
      <c r="AS8" s="240"/>
      <c r="AT8" s="240">
        <v>6.5</v>
      </c>
      <c r="AU8" s="240">
        <v>6.5</v>
      </c>
      <c r="AV8" s="240">
        <v>6.5</v>
      </c>
      <c r="AW8" s="240"/>
      <c r="AX8" s="234"/>
      <c r="AY8" s="234">
        <v>1</v>
      </c>
      <c r="AZ8" s="234"/>
      <c r="BA8" s="234"/>
      <c r="BB8" s="240">
        <v>6.5</v>
      </c>
      <c r="BC8" s="240">
        <v>6</v>
      </c>
      <c r="BD8" s="240">
        <v>6</v>
      </c>
      <c r="BE8" s="240">
        <v>6.5</v>
      </c>
      <c r="BF8" s="240">
        <v>6</v>
      </c>
      <c r="BG8" s="240">
        <v>6.5</v>
      </c>
      <c r="BH8" s="240">
        <v>5.5</v>
      </c>
      <c r="BI8" s="240">
        <v>7</v>
      </c>
      <c r="BJ8" s="240"/>
      <c r="BK8" s="240">
        <v>6.5</v>
      </c>
      <c r="BL8" s="240">
        <v>7.5</v>
      </c>
      <c r="BM8" s="240">
        <v>7</v>
      </c>
      <c r="BN8" s="240">
        <v>7</v>
      </c>
      <c r="BO8" s="240">
        <v>7.5</v>
      </c>
      <c r="BP8" s="240">
        <v>7</v>
      </c>
      <c r="BQ8" s="240">
        <v>6.5</v>
      </c>
      <c r="BR8" s="240">
        <v>6</v>
      </c>
      <c r="BS8" s="240">
        <v>6</v>
      </c>
      <c r="BT8" s="240"/>
      <c r="BU8" s="240">
        <v>6.5</v>
      </c>
      <c r="BV8" s="240">
        <v>7</v>
      </c>
      <c r="BW8" s="240">
        <v>6.5</v>
      </c>
      <c r="BX8" s="240">
        <v>6.5</v>
      </c>
      <c r="BY8" s="240"/>
    </row>
    <row r="9" spans="1:77" ht="45">
      <c r="A9" s="234"/>
      <c r="B9" s="234"/>
      <c r="C9" s="234"/>
      <c r="D9" s="234"/>
      <c r="E9" s="234"/>
      <c r="F9" s="19" t="s">
        <v>163</v>
      </c>
      <c r="G9" s="19" t="s">
        <v>163</v>
      </c>
      <c r="H9" s="234"/>
      <c r="I9" s="234"/>
      <c r="J9" s="26" t="s">
        <v>732</v>
      </c>
      <c r="K9" s="26" t="s">
        <v>733</v>
      </c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>
        <v>2</v>
      </c>
      <c r="X9" s="234"/>
      <c r="Y9" s="234"/>
      <c r="Z9" s="240">
        <v>6</v>
      </c>
      <c r="AA9" s="240">
        <v>6</v>
      </c>
      <c r="AB9" s="240">
        <v>6.5</v>
      </c>
      <c r="AC9" s="240">
        <v>6.5</v>
      </c>
      <c r="AD9" s="240">
        <v>7</v>
      </c>
      <c r="AE9" s="240">
        <v>6</v>
      </c>
      <c r="AF9" s="240">
        <v>6.5</v>
      </c>
      <c r="AG9" s="240">
        <v>6.5</v>
      </c>
      <c r="AH9" s="240">
        <v>6</v>
      </c>
      <c r="AI9" s="240">
        <v>6.5</v>
      </c>
      <c r="AJ9" s="240">
        <v>6.5</v>
      </c>
      <c r="AK9" s="240">
        <v>6.5</v>
      </c>
      <c r="AL9" s="240">
        <v>6.5</v>
      </c>
      <c r="AM9" s="240">
        <v>6.5</v>
      </c>
      <c r="AN9" s="240">
        <v>7</v>
      </c>
      <c r="AO9" s="240">
        <v>6.5</v>
      </c>
      <c r="AP9" s="240">
        <v>7</v>
      </c>
      <c r="AQ9" s="240">
        <v>6.5</v>
      </c>
      <c r="AR9" s="240">
        <v>6</v>
      </c>
      <c r="AS9" s="240"/>
      <c r="AT9" s="240">
        <v>7</v>
      </c>
      <c r="AU9" s="240">
        <v>6.5</v>
      </c>
      <c r="AV9" s="240">
        <v>6.5</v>
      </c>
      <c r="AW9" s="240"/>
      <c r="AX9" s="234"/>
      <c r="AY9" s="234">
        <v>2</v>
      </c>
      <c r="AZ9" s="234"/>
      <c r="BA9" s="234"/>
      <c r="BB9" s="240">
        <v>6</v>
      </c>
      <c r="BC9" s="240">
        <v>7</v>
      </c>
      <c r="BD9" s="240">
        <v>6</v>
      </c>
      <c r="BE9" s="240">
        <v>7</v>
      </c>
      <c r="BF9" s="240">
        <v>6</v>
      </c>
      <c r="BG9" s="240">
        <v>6.5</v>
      </c>
      <c r="BH9" s="240">
        <v>6.5</v>
      </c>
      <c r="BI9" s="240">
        <v>7</v>
      </c>
      <c r="BJ9" s="240"/>
      <c r="BK9" s="240">
        <v>7</v>
      </c>
      <c r="BL9" s="240">
        <v>7</v>
      </c>
      <c r="BM9" s="240">
        <v>6.5</v>
      </c>
      <c r="BN9" s="240">
        <v>6.5</v>
      </c>
      <c r="BO9" s="240">
        <v>8</v>
      </c>
      <c r="BP9" s="240">
        <v>5</v>
      </c>
      <c r="BQ9" s="240">
        <v>6.5</v>
      </c>
      <c r="BR9" s="240">
        <v>6</v>
      </c>
      <c r="BS9" s="240">
        <v>6.5</v>
      </c>
      <c r="BT9" s="240"/>
      <c r="BU9" s="240">
        <v>6.5</v>
      </c>
      <c r="BV9" s="240">
        <v>7</v>
      </c>
      <c r="BW9" s="240">
        <v>7</v>
      </c>
      <c r="BX9" s="240">
        <v>6.5</v>
      </c>
      <c r="BY9" s="240"/>
    </row>
    <row r="10" spans="1:77" ht="30">
      <c r="A10" s="25" t="s">
        <v>1</v>
      </c>
      <c r="B10" s="26" t="s">
        <v>589</v>
      </c>
      <c r="C10" s="26" t="s">
        <v>4</v>
      </c>
      <c r="D10" s="26" t="s">
        <v>5</v>
      </c>
      <c r="E10" s="26" t="s">
        <v>590</v>
      </c>
      <c r="F10" s="26" t="s">
        <v>732</v>
      </c>
      <c r="G10" s="26" t="s">
        <v>733</v>
      </c>
      <c r="H10" s="26" t="s">
        <v>360</v>
      </c>
      <c r="I10" s="26" t="s">
        <v>734</v>
      </c>
      <c r="J10" s="26" t="s">
        <v>735</v>
      </c>
      <c r="K10" s="26" t="s">
        <v>735</v>
      </c>
      <c r="L10" s="26" t="s">
        <v>736</v>
      </c>
      <c r="M10" s="26" t="s">
        <v>737</v>
      </c>
      <c r="N10" s="26" t="s">
        <v>169</v>
      </c>
      <c r="O10" s="26" t="s">
        <v>738</v>
      </c>
      <c r="P10" s="26" t="s">
        <v>737</v>
      </c>
      <c r="Q10" s="26" t="s">
        <v>169</v>
      </c>
      <c r="R10" s="26" t="s">
        <v>739</v>
      </c>
      <c r="S10" s="26" t="s">
        <v>740</v>
      </c>
      <c r="T10" s="26" t="s">
        <v>169</v>
      </c>
      <c r="U10" s="234"/>
      <c r="V10" s="234"/>
      <c r="W10" s="234">
        <v>3</v>
      </c>
      <c r="X10" s="234"/>
      <c r="Y10" s="234"/>
      <c r="Z10" s="240">
        <v>6</v>
      </c>
      <c r="AA10" s="240">
        <v>6</v>
      </c>
      <c r="AB10" s="240">
        <v>6</v>
      </c>
      <c r="AC10" s="240">
        <v>6</v>
      </c>
      <c r="AD10" s="240">
        <v>7</v>
      </c>
      <c r="AE10" s="240">
        <v>6</v>
      </c>
      <c r="AF10" s="240">
        <v>6</v>
      </c>
      <c r="AG10" s="240">
        <v>6.5</v>
      </c>
      <c r="AH10" s="240">
        <v>6</v>
      </c>
      <c r="AI10" s="240">
        <v>6.5</v>
      </c>
      <c r="AJ10" s="240">
        <v>6</v>
      </c>
      <c r="AK10" s="240">
        <v>6</v>
      </c>
      <c r="AL10" s="240">
        <v>6.5</v>
      </c>
      <c r="AM10" s="240">
        <v>6.5</v>
      </c>
      <c r="AN10" s="240">
        <v>6.5</v>
      </c>
      <c r="AO10" s="240">
        <v>6.5</v>
      </c>
      <c r="AP10" s="240">
        <v>6.5</v>
      </c>
      <c r="AQ10" s="240">
        <v>6.5</v>
      </c>
      <c r="AR10" s="240">
        <v>6</v>
      </c>
      <c r="AS10" s="240"/>
      <c r="AT10" s="240">
        <v>6.5</v>
      </c>
      <c r="AU10" s="240">
        <v>6.5</v>
      </c>
      <c r="AV10" s="240">
        <v>6.5</v>
      </c>
      <c r="AW10" s="240"/>
      <c r="AX10" s="234"/>
      <c r="AY10" s="234">
        <v>3</v>
      </c>
      <c r="AZ10" s="234"/>
      <c r="BA10" s="234"/>
      <c r="BB10" s="240">
        <v>7</v>
      </c>
      <c r="BC10" s="240">
        <v>7</v>
      </c>
      <c r="BD10" s="240">
        <v>4</v>
      </c>
      <c r="BE10" s="240">
        <v>7</v>
      </c>
      <c r="BF10" s="240">
        <v>7</v>
      </c>
      <c r="BG10" s="240">
        <v>7</v>
      </c>
      <c r="BH10" s="240">
        <v>7</v>
      </c>
      <c r="BI10" s="240">
        <v>7</v>
      </c>
      <c r="BJ10" s="240"/>
      <c r="BK10" s="240">
        <v>7</v>
      </c>
      <c r="BL10" s="240">
        <v>7.5</v>
      </c>
      <c r="BM10" s="240">
        <v>7</v>
      </c>
      <c r="BN10" s="240">
        <v>7</v>
      </c>
      <c r="BO10" s="240">
        <v>7.5</v>
      </c>
      <c r="BP10" s="240">
        <v>6.5</v>
      </c>
      <c r="BQ10" s="240">
        <v>7.5</v>
      </c>
      <c r="BR10" s="240">
        <v>6.5</v>
      </c>
      <c r="BS10" s="240">
        <v>7</v>
      </c>
      <c r="BT10" s="240"/>
      <c r="BU10" s="240">
        <v>7</v>
      </c>
      <c r="BV10" s="240">
        <v>7</v>
      </c>
      <c r="BW10" s="240">
        <v>7.5</v>
      </c>
      <c r="BX10" s="240">
        <v>7</v>
      </c>
      <c r="BY10" s="240"/>
    </row>
    <row r="11" spans="1:77">
      <c r="A11" s="17">
        <v>0.33333333333333331</v>
      </c>
      <c r="B11" s="16">
        <v>1</v>
      </c>
      <c r="C11" s="16" t="s">
        <v>573</v>
      </c>
      <c r="D11" s="241" t="s">
        <v>574</v>
      </c>
      <c r="E11" s="241" t="s">
        <v>692</v>
      </c>
      <c r="F11" s="252">
        <f>Z41</f>
        <v>0.59166666666666667</v>
      </c>
      <c r="G11" s="234"/>
      <c r="H11" s="252">
        <f>AVERAGE(F11,G12)</f>
        <v>0.60833333333333339</v>
      </c>
      <c r="I11" s="253">
        <f>IF(R11&gt;T11,R11,T11)</f>
        <v>18</v>
      </c>
      <c r="J11" s="253">
        <f>IF(L11&gt;N11,L11,N11)</f>
        <v>21</v>
      </c>
      <c r="K11" s="253"/>
      <c r="L11" s="253">
        <f>RANK(F11,$F$11:$F$58,0)</f>
        <v>21</v>
      </c>
      <c r="M11" s="270">
        <f>Z31</f>
        <v>41.5</v>
      </c>
      <c r="N11" s="267"/>
      <c r="O11" s="253"/>
      <c r="P11" s="253"/>
      <c r="Q11" s="267"/>
      <c r="R11" s="253">
        <f>RANK(H11,$H$11:$H$58,0)</f>
        <v>18</v>
      </c>
      <c r="S11" s="270">
        <f>Z31+BB31</f>
        <v>86</v>
      </c>
      <c r="T11" s="267"/>
      <c r="U11" s="234"/>
      <c r="V11" s="234"/>
      <c r="W11" s="234">
        <v>4</v>
      </c>
      <c r="X11" s="234"/>
      <c r="Y11" s="234"/>
      <c r="Z11" s="240">
        <v>6</v>
      </c>
      <c r="AA11" s="240">
        <v>6</v>
      </c>
      <c r="AB11" s="240">
        <v>7</v>
      </c>
      <c r="AC11" s="240">
        <v>6.5</v>
      </c>
      <c r="AD11" s="240">
        <v>7</v>
      </c>
      <c r="AE11" s="240">
        <v>6</v>
      </c>
      <c r="AF11" s="240">
        <v>4</v>
      </c>
      <c r="AG11" s="240">
        <v>7</v>
      </c>
      <c r="AH11" s="240">
        <v>7</v>
      </c>
      <c r="AI11" s="240">
        <v>6</v>
      </c>
      <c r="AJ11" s="240">
        <v>6.5</v>
      </c>
      <c r="AK11" s="240">
        <v>6.5</v>
      </c>
      <c r="AL11" s="240">
        <v>7.5</v>
      </c>
      <c r="AM11" s="240">
        <v>7</v>
      </c>
      <c r="AN11" s="240">
        <v>7</v>
      </c>
      <c r="AO11" s="240">
        <v>7</v>
      </c>
      <c r="AP11" s="240">
        <v>6.5</v>
      </c>
      <c r="AQ11" s="240">
        <v>7</v>
      </c>
      <c r="AR11" s="240">
        <v>6.5</v>
      </c>
      <c r="AS11" s="240"/>
      <c r="AT11" s="240">
        <v>7</v>
      </c>
      <c r="AU11" s="240">
        <v>4</v>
      </c>
      <c r="AV11" s="240">
        <v>6.5</v>
      </c>
      <c r="AW11" s="240"/>
      <c r="AX11" s="234"/>
      <c r="AY11" s="234">
        <v>4</v>
      </c>
      <c r="AZ11" s="234"/>
      <c r="BA11" s="234"/>
      <c r="BB11" s="240">
        <v>7.5</v>
      </c>
      <c r="BC11" s="240">
        <v>5</v>
      </c>
      <c r="BD11" s="240">
        <v>5</v>
      </c>
      <c r="BE11" s="240">
        <v>6.5</v>
      </c>
      <c r="BF11" s="240">
        <v>6</v>
      </c>
      <c r="BG11" s="240">
        <v>7.5</v>
      </c>
      <c r="BH11" s="240">
        <v>6.5</v>
      </c>
      <c r="BI11" s="240">
        <v>7</v>
      </c>
      <c r="BJ11" s="240"/>
      <c r="BK11" s="240">
        <v>5</v>
      </c>
      <c r="BL11" s="240">
        <v>7.5</v>
      </c>
      <c r="BM11" s="240">
        <v>6.5</v>
      </c>
      <c r="BN11" s="240">
        <v>5.5</v>
      </c>
      <c r="BO11" s="240">
        <v>7.5</v>
      </c>
      <c r="BP11" s="240">
        <v>5</v>
      </c>
      <c r="BQ11" s="240">
        <v>7</v>
      </c>
      <c r="BR11" s="240">
        <v>5</v>
      </c>
      <c r="BS11" s="240">
        <v>7</v>
      </c>
      <c r="BT11" s="240"/>
      <c r="BU11" s="240">
        <v>5.5</v>
      </c>
      <c r="BV11" s="240">
        <v>5</v>
      </c>
      <c r="BW11" s="240">
        <v>5</v>
      </c>
      <c r="BX11" s="240">
        <v>7</v>
      </c>
      <c r="BY11" s="240"/>
    </row>
    <row r="12" spans="1:77">
      <c r="A12" s="17">
        <v>0.33333333333333331</v>
      </c>
      <c r="B12" s="16">
        <v>1</v>
      </c>
      <c r="C12" s="16" t="s">
        <v>575</v>
      </c>
      <c r="D12" s="241" t="s">
        <v>576</v>
      </c>
      <c r="E12" s="241" t="s">
        <v>692</v>
      </c>
      <c r="F12" s="273"/>
      <c r="G12" s="306">
        <f>BB41</f>
        <v>0.625</v>
      </c>
      <c r="H12" s="273"/>
      <c r="I12" s="273"/>
      <c r="J12" s="273"/>
      <c r="K12" s="268">
        <f>IF(O12&gt;Q12,O12,Q12)</f>
        <v>15</v>
      </c>
      <c r="L12" s="273"/>
      <c r="M12" s="274"/>
      <c r="N12" s="275"/>
      <c r="O12" s="273">
        <f>RANK(G12,$G$11:$G$58,0)</f>
        <v>15</v>
      </c>
      <c r="P12" s="274">
        <f>BB31</f>
        <v>44.5</v>
      </c>
      <c r="Q12" s="275"/>
      <c r="R12" s="273"/>
      <c r="S12" s="273"/>
      <c r="T12" s="275"/>
      <c r="U12" s="234"/>
      <c r="V12" s="234"/>
      <c r="W12" s="234">
        <v>5</v>
      </c>
      <c r="X12" s="234"/>
      <c r="Y12" s="234"/>
      <c r="Z12" s="240">
        <v>6.5</v>
      </c>
      <c r="AA12" s="240">
        <v>7</v>
      </c>
      <c r="AB12" s="240">
        <v>7</v>
      </c>
      <c r="AC12" s="240">
        <v>7</v>
      </c>
      <c r="AD12" s="240">
        <v>7</v>
      </c>
      <c r="AE12" s="240">
        <v>6</v>
      </c>
      <c r="AF12" s="240">
        <v>6</v>
      </c>
      <c r="AG12" s="240">
        <v>7</v>
      </c>
      <c r="AH12" s="240">
        <v>8</v>
      </c>
      <c r="AI12" s="240">
        <v>6</v>
      </c>
      <c r="AJ12" s="240">
        <v>7</v>
      </c>
      <c r="AK12" s="240">
        <v>6.5</v>
      </c>
      <c r="AL12" s="240">
        <v>7</v>
      </c>
      <c r="AM12" s="240">
        <v>6.5</v>
      </c>
      <c r="AN12" s="240">
        <v>7</v>
      </c>
      <c r="AO12" s="240">
        <v>7.5</v>
      </c>
      <c r="AP12" s="240">
        <v>7</v>
      </c>
      <c r="AQ12" s="240">
        <v>6.5</v>
      </c>
      <c r="AR12" s="240">
        <v>6.5</v>
      </c>
      <c r="AS12" s="240"/>
      <c r="AT12" s="240">
        <v>6.5</v>
      </c>
      <c r="AU12" s="240">
        <v>5.5</v>
      </c>
      <c r="AV12" s="240">
        <v>7</v>
      </c>
      <c r="AW12" s="240"/>
      <c r="AX12" s="234"/>
      <c r="AY12" s="234">
        <v>5</v>
      </c>
      <c r="AZ12" s="234"/>
      <c r="BA12" s="234"/>
      <c r="BB12" s="240">
        <v>7.5</v>
      </c>
      <c r="BC12" s="240">
        <v>7</v>
      </c>
      <c r="BD12" s="240">
        <v>4</v>
      </c>
      <c r="BE12" s="240">
        <v>7</v>
      </c>
      <c r="BF12" s="240">
        <v>5</v>
      </c>
      <c r="BG12" s="240">
        <v>7.5</v>
      </c>
      <c r="BH12" s="240">
        <v>6.5</v>
      </c>
      <c r="BI12" s="240">
        <v>7</v>
      </c>
      <c r="BJ12" s="240"/>
      <c r="BK12" s="240">
        <v>6</v>
      </c>
      <c r="BL12" s="240">
        <v>7</v>
      </c>
      <c r="BM12" s="240">
        <v>7</v>
      </c>
      <c r="BN12" s="240">
        <v>6.5</v>
      </c>
      <c r="BO12" s="240">
        <v>8</v>
      </c>
      <c r="BP12" s="240">
        <v>5</v>
      </c>
      <c r="BQ12" s="240">
        <v>5</v>
      </c>
      <c r="BR12" s="240">
        <v>6.5</v>
      </c>
      <c r="BS12" s="240">
        <v>6.5</v>
      </c>
      <c r="BT12" s="240"/>
      <c r="BU12" s="240">
        <v>4</v>
      </c>
      <c r="BV12" s="240">
        <v>4</v>
      </c>
      <c r="BW12" s="240">
        <v>6.5</v>
      </c>
      <c r="BX12" s="240">
        <v>6</v>
      </c>
      <c r="BY12" s="240"/>
    </row>
    <row r="13" spans="1:77">
      <c r="A13" s="17">
        <v>0.33888888888888885</v>
      </c>
      <c r="B13" s="16">
        <v>2</v>
      </c>
      <c r="C13" s="16" t="s">
        <v>508</v>
      </c>
      <c r="D13" s="241" t="s">
        <v>509</v>
      </c>
      <c r="E13" s="241" t="s">
        <v>238</v>
      </c>
      <c r="F13" s="252">
        <f>AA41</f>
        <v>0.63541666666666663</v>
      </c>
      <c r="G13" s="234"/>
      <c r="H13" s="252">
        <f>AVERAGE(F13,G14)</f>
        <v>0.63541666666666663</v>
      </c>
      <c r="I13" s="253">
        <f>IF(R13&gt;T13,R13,T13)</f>
        <v>15</v>
      </c>
      <c r="J13" s="253">
        <f>IF(L13&gt;N13,L13,N13)</f>
        <v>14</v>
      </c>
      <c r="K13" s="253"/>
      <c r="L13" s="253">
        <f>RANK(F13,$F$11:$F$58,0)</f>
        <v>14</v>
      </c>
      <c r="M13" s="270">
        <f>AA31</f>
        <v>44.5</v>
      </c>
      <c r="N13" s="267"/>
      <c r="O13" s="253"/>
      <c r="P13" s="270"/>
      <c r="Q13" s="267"/>
      <c r="R13" s="253">
        <f>RANK(H13,$H$11:$H$58,0)</f>
        <v>15</v>
      </c>
      <c r="S13" s="270">
        <f>AA31+BC31</f>
        <v>88.5</v>
      </c>
      <c r="T13" s="267"/>
      <c r="U13" s="234"/>
      <c r="V13" s="234"/>
      <c r="W13" s="234">
        <v>6</v>
      </c>
      <c r="X13" s="234"/>
      <c r="Y13" s="234"/>
      <c r="Z13" s="240">
        <v>7</v>
      </c>
      <c r="AA13" s="240">
        <v>5.5</v>
      </c>
      <c r="AB13" s="240">
        <v>7</v>
      </c>
      <c r="AC13" s="240">
        <v>6.5</v>
      </c>
      <c r="AD13" s="240">
        <v>7</v>
      </c>
      <c r="AE13" s="240">
        <v>6</v>
      </c>
      <c r="AF13" s="240">
        <v>6</v>
      </c>
      <c r="AG13" s="240">
        <v>6.5</v>
      </c>
      <c r="AH13" s="240">
        <v>7</v>
      </c>
      <c r="AI13" s="240">
        <v>6.5</v>
      </c>
      <c r="AJ13" s="240">
        <v>6.5</v>
      </c>
      <c r="AK13" s="240">
        <v>6</v>
      </c>
      <c r="AL13" s="240">
        <v>6.5</v>
      </c>
      <c r="AM13" s="240">
        <v>7</v>
      </c>
      <c r="AN13" s="240">
        <v>7</v>
      </c>
      <c r="AO13" s="240">
        <v>7</v>
      </c>
      <c r="AP13" s="240">
        <v>6.5</v>
      </c>
      <c r="AQ13" s="240">
        <v>6</v>
      </c>
      <c r="AR13" s="240">
        <v>7</v>
      </c>
      <c r="AS13" s="240"/>
      <c r="AT13" s="240">
        <v>7.5</v>
      </c>
      <c r="AU13" s="240">
        <v>7</v>
      </c>
      <c r="AV13" s="240">
        <v>6.5</v>
      </c>
      <c r="AW13" s="240"/>
      <c r="AX13" s="234"/>
      <c r="AY13" s="234">
        <v>6</v>
      </c>
      <c r="AZ13" s="234"/>
      <c r="BA13" s="234"/>
      <c r="BB13" s="240">
        <v>7</v>
      </c>
      <c r="BC13" s="240">
        <v>6</v>
      </c>
      <c r="BD13" s="240">
        <v>4</v>
      </c>
      <c r="BE13" s="240">
        <v>7</v>
      </c>
      <c r="BF13" s="240">
        <v>7.5</v>
      </c>
      <c r="BG13" s="240">
        <v>6.5</v>
      </c>
      <c r="BH13" s="240">
        <v>6.5</v>
      </c>
      <c r="BI13" s="240">
        <v>7</v>
      </c>
      <c r="BJ13" s="240"/>
      <c r="BK13" s="240">
        <v>7.5</v>
      </c>
      <c r="BL13" s="240">
        <v>7.5</v>
      </c>
      <c r="BM13" s="240">
        <v>6.5</v>
      </c>
      <c r="BN13" s="240">
        <v>6.5</v>
      </c>
      <c r="BO13" s="240">
        <v>8</v>
      </c>
      <c r="BP13" s="240">
        <v>6.5</v>
      </c>
      <c r="BQ13" s="240">
        <v>7</v>
      </c>
      <c r="BR13" s="240">
        <v>7</v>
      </c>
      <c r="BS13" s="240">
        <v>6</v>
      </c>
      <c r="BT13" s="240"/>
      <c r="BU13" s="240">
        <v>6</v>
      </c>
      <c r="BV13" s="240">
        <v>5.5</v>
      </c>
      <c r="BW13" s="240">
        <v>7</v>
      </c>
      <c r="BX13" s="240">
        <v>6.5</v>
      </c>
      <c r="BY13" s="240"/>
    </row>
    <row r="14" spans="1:77">
      <c r="A14" s="17">
        <v>0.33888888888888885</v>
      </c>
      <c r="B14" s="16">
        <v>2</v>
      </c>
      <c r="C14" s="16" t="s">
        <v>511</v>
      </c>
      <c r="D14" s="241" t="s">
        <v>512</v>
      </c>
      <c r="E14" s="241" t="s">
        <v>238</v>
      </c>
      <c r="F14" s="273"/>
      <c r="G14" s="306">
        <f>BC41</f>
        <v>0.63541666666666663</v>
      </c>
      <c r="H14" s="273"/>
      <c r="I14" s="273"/>
      <c r="J14" s="273"/>
      <c r="K14" s="268">
        <f>IF(O14&gt;Q14,O14,Q14)</f>
        <v>10</v>
      </c>
      <c r="L14" s="273"/>
      <c r="M14" s="274"/>
      <c r="N14" s="275"/>
      <c r="O14" s="273">
        <f>RANK(G14,$G$11:$G$58,0)</f>
        <v>10</v>
      </c>
      <c r="P14" s="274">
        <f>BC31</f>
        <v>44</v>
      </c>
      <c r="Q14" s="275"/>
      <c r="R14" s="273"/>
      <c r="S14" s="273"/>
      <c r="T14" s="275"/>
      <c r="U14" s="234"/>
      <c r="V14" s="234"/>
      <c r="W14" s="234">
        <v>7</v>
      </c>
      <c r="X14" s="234">
        <v>2</v>
      </c>
      <c r="Y14" s="234"/>
      <c r="Z14" s="240">
        <v>5.5</v>
      </c>
      <c r="AA14" s="240">
        <v>6.5</v>
      </c>
      <c r="AB14" s="240">
        <v>6.5</v>
      </c>
      <c r="AC14" s="240">
        <v>7</v>
      </c>
      <c r="AD14" s="240">
        <v>7.5</v>
      </c>
      <c r="AE14" s="240">
        <v>5.5</v>
      </c>
      <c r="AF14" s="240">
        <v>5</v>
      </c>
      <c r="AG14" s="240">
        <v>6.5</v>
      </c>
      <c r="AH14" s="240">
        <v>6.5</v>
      </c>
      <c r="AI14" s="240">
        <v>6.5</v>
      </c>
      <c r="AJ14" s="240">
        <v>6.5</v>
      </c>
      <c r="AK14" s="240">
        <v>6</v>
      </c>
      <c r="AL14" s="240">
        <v>7</v>
      </c>
      <c r="AM14" s="240">
        <v>7</v>
      </c>
      <c r="AN14" s="240">
        <v>6.5</v>
      </c>
      <c r="AO14" s="240">
        <v>6.5</v>
      </c>
      <c r="AP14" s="240">
        <v>6.5</v>
      </c>
      <c r="AQ14" s="240">
        <v>6.5</v>
      </c>
      <c r="AR14" s="240">
        <v>7</v>
      </c>
      <c r="AS14" s="240"/>
      <c r="AT14" s="240">
        <v>7</v>
      </c>
      <c r="AU14" s="240">
        <v>6.5</v>
      </c>
      <c r="AV14" s="240">
        <v>6.5</v>
      </c>
      <c r="AW14" s="240"/>
      <c r="AX14" s="234"/>
      <c r="AY14" s="234">
        <v>7</v>
      </c>
      <c r="AZ14" s="234">
        <v>2</v>
      </c>
      <c r="BA14" s="234"/>
      <c r="BB14" s="240">
        <v>6</v>
      </c>
      <c r="BC14" s="240">
        <v>7</v>
      </c>
      <c r="BD14" s="240">
        <v>5</v>
      </c>
      <c r="BE14" s="240">
        <v>6.5</v>
      </c>
      <c r="BF14" s="240">
        <v>6.5</v>
      </c>
      <c r="BG14" s="240">
        <v>6.5</v>
      </c>
      <c r="BH14" s="240">
        <v>5</v>
      </c>
      <c r="BI14" s="240">
        <v>7</v>
      </c>
      <c r="BJ14" s="240"/>
      <c r="BK14" s="240">
        <v>6.5</v>
      </c>
      <c r="BL14" s="240">
        <v>7</v>
      </c>
      <c r="BM14" s="240">
        <v>6</v>
      </c>
      <c r="BN14" s="240">
        <v>6.5</v>
      </c>
      <c r="BO14" s="240">
        <v>7.5</v>
      </c>
      <c r="BP14" s="240">
        <v>6.5</v>
      </c>
      <c r="BQ14" s="240">
        <v>6</v>
      </c>
      <c r="BR14" s="240">
        <v>6.5</v>
      </c>
      <c r="BS14" s="240">
        <v>6</v>
      </c>
      <c r="BT14" s="240"/>
      <c r="BU14" s="240">
        <v>6.5</v>
      </c>
      <c r="BV14" s="240">
        <v>5.5</v>
      </c>
      <c r="BW14" s="240">
        <v>7.5</v>
      </c>
      <c r="BX14" s="240">
        <v>6</v>
      </c>
      <c r="BY14" s="240"/>
    </row>
    <row r="15" spans="1:77">
      <c r="A15" s="17">
        <v>0.34444444444444439</v>
      </c>
      <c r="B15" s="16">
        <v>3</v>
      </c>
      <c r="C15" s="16" t="s">
        <v>304</v>
      </c>
      <c r="D15" s="241" t="s">
        <v>305</v>
      </c>
      <c r="E15" s="241" t="s">
        <v>128</v>
      </c>
      <c r="F15" s="252">
        <f>AB41</f>
        <v>0.66041666666666665</v>
      </c>
      <c r="G15" s="234"/>
      <c r="H15" s="252">
        <f>AVERAGE(F15,G16)</f>
        <v>0.6010416666666667</v>
      </c>
      <c r="I15" s="253">
        <f>IF(R15&gt;T15,R15,T15)</f>
        <v>19</v>
      </c>
      <c r="J15" s="253">
        <f>IF(L15&gt;N15,L15,N15)</f>
        <v>10</v>
      </c>
      <c r="K15" s="253"/>
      <c r="L15" s="253">
        <f>RANK(F15,$F$11:$F$58,0)</f>
        <v>10</v>
      </c>
      <c r="M15" s="270">
        <f>AB31</f>
        <v>46.5</v>
      </c>
      <c r="N15" s="267"/>
      <c r="O15" s="253"/>
      <c r="P15" s="270"/>
      <c r="Q15" s="267"/>
      <c r="R15" s="253">
        <f>RANK(H15,$H$11:$H$58,0)</f>
        <v>19</v>
      </c>
      <c r="S15" s="270">
        <f>AB31+BD31</f>
        <v>86.5</v>
      </c>
      <c r="T15" s="267"/>
      <c r="U15" s="234"/>
      <c r="V15" s="234"/>
      <c r="W15" s="234">
        <v>8</v>
      </c>
      <c r="X15" s="234"/>
      <c r="Y15" s="234"/>
      <c r="Z15" s="240">
        <v>6</v>
      </c>
      <c r="AA15" s="240">
        <v>6</v>
      </c>
      <c r="AB15" s="240">
        <v>6</v>
      </c>
      <c r="AC15" s="240">
        <v>6.5</v>
      </c>
      <c r="AD15" s="240">
        <v>6.5</v>
      </c>
      <c r="AE15" s="240">
        <v>6</v>
      </c>
      <c r="AF15" s="240">
        <v>5.5</v>
      </c>
      <c r="AG15" s="240">
        <v>6</v>
      </c>
      <c r="AH15" s="240">
        <v>6</v>
      </c>
      <c r="AI15" s="240">
        <v>6</v>
      </c>
      <c r="AJ15" s="240">
        <v>6</v>
      </c>
      <c r="AK15" s="240">
        <v>6</v>
      </c>
      <c r="AL15" s="240">
        <v>6.5</v>
      </c>
      <c r="AM15" s="240">
        <v>6.5</v>
      </c>
      <c r="AN15" s="240">
        <v>6.5</v>
      </c>
      <c r="AO15" s="240">
        <v>6.5</v>
      </c>
      <c r="AP15" s="240">
        <v>6.5</v>
      </c>
      <c r="AQ15" s="240">
        <v>6.5</v>
      </c>
      <c r="AR15" s="240">
        <v>6</v>
      </c>
      <c r="AS15" s="240"/>
      <c r="AT15" s="240">
        <v>6</v>
      </c>
      <c r="AU15" s="240">
        <v>6</v>
      </c>
      <c r="AV15" s="240">
        <v>6</v>
      </c>
      <c r="AW15" s="240"/>
      <c r="AX15" s="234"/>
      <c r="AY15" s="234">
        <v>8</v>
      </c>
      <c r="AZ15" s="234"/>
      <c r="BA15" s="234"/>
      <c r="BB15" s="240">
        <v>6</v>
      </c>
      <c r="BC15" s="240">
        <v>7</v>
      </c>
      <c r="BD15" s="240">
        <v>6</v>
      </c>
      <c r="BE15" s="240">
        <v>6.5</v>
      </c>
      <c r="BF15" s="240">
        <v>6.5</v>
      </c>
      <c r="BG15" s="240">
        <v>6</v>
      </c>
      <c r="BH15" s="240">
        <v>5.5</v>
      </c>
      <c r="BI15" s="240">
        <v>6</v>
      </c>
      <c r="BJ15" s="240"/>
      <c r="BK15" s="240">
        <v>7</v>
      </c>
      <c r="BL15" s="240">
        <v>6.5</v>
      </c>
      <c r="BM15" s="240">
        <v>6</v>
      </c>
      <c r="BN15" s="240">
        <v>6.5</v>
      </c>
      <c r="BO15" s="240">
        <v>6.5</v>
      </c>
      <c r="BP15" s="240">
        <v>6.5</v>
      </c>
      <c r="BQ15" s="240">
        <v>6</v>
      </c>
      <c r="BR15" s="240">
        <v>6</v>
      </c>
      <c r="BS15" s="240">
        <v>5.5</v>
      </c>
      <c r="BT15" s="240"/>
      <c r="BU15" s="240">
        <v>6.5</v>
      </c>
      <c r="BV15" s="240">
        <v>5.5</v>
      </c>
      <c r="BW15" s="240">
        <v>7</v>
      </c>
      <c r="BX15" s="240">
        <v>7</v>
      </c>
      <c r="BY15" s="240"/>
    </row>
    <row r="16" spans="1:77">
      <c r="A16" s="17">
        <v>0.34444444444444439</v>
      </c>
      <c r="B16" s="16">
        <v>3</v>
      </c>
      <c r="C16" s="16" t="s">
        <v>627</v>
      </c>
      <c r="D16" s="241" t="s">
        <v>148</v>
      </c>
      <c r="E16" s="241" t="s">
        <v>128</v>
      </c>
      <c r="F16" s="273"/>
      <c r="G16" s="306">
        <f>BD41</f>
        <v>0.54166666666666663</v>
      </c>
      <c r="H16" s="273"/>
      <c r="I16" s="273"/>
      <c r="J16" s="273"/>
      <c r="K16" s="268">
        <f>IF(O16&gt;Q16,O16,Q16)</f>
        <v>21</v>
      </c>
      <c r="L16" s="273"/>
      <c r="M16" s="274"/>
      <c r="N16" s="275"/>
      <c r="O16" s="273">
        <f>RANK(G16,$G$11:$G$58,0)</f>
        <v>21</v>
      </c>
      <c r="P16" s="274">
        <f>BD31</f>
        <v>40</v>
      </c>
      <c r="Q16" s="275"/>
      <c r="R16" s="273"/>
      <c r="S16" s="273"/>
      <c r="T16" s="275"/>
      <c r="U16" s="234"/>
      <c r="V16" s="234"/>
      <c r="W16" s="234">
        <v>9</v>
      </c>
      <c r="X16" s="234">
        <v>2</v>
      </c>
      <c r="Y16" s="234"/>
      <c r="Z16" s="240">
        <v>6</v>
      </c>
      <c r="AA16" s="240">
        <v>6</v>
      </c>
      <c r="AB16" s="240">
        <v>6</v>
      </c>
      <c r="AC16" s="240">
        <v>6.5</v>
      </c>
      <c r="AD16" s="240">
        <v>7</v>
      </c>
      <c r="AE16" s="240">
        <v>5</v>
      </c>
      <c r="AF16" s="240">
        <v>5</v>
      </c>
      <c r="AG16" s="240">
        <v>7</v>
      </c>
      <c r="AH16" s="240">
        <v>5.5</v>
      </c>
      <c r="AI16" s="240">
        <v>6</v>
      </c>
      <c r="AJ16" s="240">
        <v>7</v>
      </c>
      <c r="AK16" s="240">
        <v>6.5</v>
      </c>
      <c r="AL16" s="240">
        <v>6.5</v>
      </c>
      <c r="AM16" s="240">
        <v>7</v>
      </c>
      <c r="AN16" s="240">
        <v>7</v>
      </c>
      <c r="AO16" s="240">
        <v>7</v>
      </c>
      <c r="AP16" s="240">
        <v>6.5</v>
      </c>
      <c r="AQ16" s="240">
        <v>7</v>
      </c>
      <c r="AR16" s="240">
        <v>6.5</v>
      </c>
      <c r="AS16" s="240"/>
      <c r="AT16" s="240">
        <v>7</v>
      </c>
      <c r="AU16" s="240">
        <v>6.5</v>
      </c>
      <c r="AV16" s="240">
        <v>6.5</v>
      </c>
      <c r="AW16" s="240"/>
      <c r="AX16" s="234"/>
      <c r="AY16" s="234">
        <v>9</v>
      </c>
      <c r="AZ16" s="234">
        <v>2</v>
      </c>
      <c r="BA16" s="234"/>
      <c r="BB16" s="240">
        <v>4</v>
      </c>
      <c r="BC16" s="240">
        <v>6.5</v>
      </c>
      <c r="BD16" s="240">
        <v>6</v>
      </c>
      <c r="BE16" s="240">
        <v>5.5</v>
      </c>
      <c r="BF16" s="240">
        <v>6</v>
      </c>
      <c r="BG16" s="240">
        <v>5.5</v>
      </c>
      <c r="BH16" s="240">
        <v>5</v>
      </c>
      <c r="BI16" s="240">
        <v>7.5</v>
      </c>
      <c r="BJ16" s="240"/>
      <c r="BK16" s="240">
        <v>7</v>
      </c>
      <c r="BL16" s="240">
        <v>7</v>
      </c>
      <c r="BM16" s="240">
        <v>5</v>
      </c>
      <c r="BN16" s="240">
        <v>6.5</v>
      </c>
      <c r="BO16" s="240">
        <v>7.5</v>
      </c>
      <c r="BP16" s="240">
        <v>6</v>
      </c>
      <c r="BQ16" s="240">
        <v>6</v>
      </c>
      <c r="BR16" s="240">
        <v>6.5</v>
      </c>
      <c r="BS16" s="240">
        <v>6.5</v>
      </c>
      <c r="BT16" s="240"/>
      <c r="BU16" s="240">
        <v>5</v>
      </c>
      <c r="BV16" s="240">
        <v>6</v>
      </c>
      <c r="BW16" s="240">
        <v>7</v>
      </c>
      <c r="BX16" s="240">
        <v>6.5</v>
      </c>
      <c r="BY16" s="240"/>
    </row>
    <row r="17" spans="1:77">
      <c r="A17" s="17">
        <v>0.34999999999999992</v>
      </c>
      <c r="B17" s="16">
        <v>4</v>
      </c>
      <c r="C17" s="16" t="s">
        <v>335</v>
      </c>
      <c r="D17" s="241" t="s">
        <v>336</v>
      </c>
      <c r="E17" s="241" t="s">
        <v>116</v>
      </c>
      <c r="F17" s="252">
        <f>AC41</f>
        <v>0.6645833333333333</v>
      </c>
      <c r="G17" s="234"/>
      <c r="H17" s="252">
        <f>AVERAGE(F17,G18)</f>
        <v>0.63854166666666667</v>
      </c>
      <c r="I17" s="253">
        <f>IF(R17&gt;T17,R17,T17)</f>
        <v>14</v>
      </c>
      <c r="J17" s="253">
        <f>IF(L17&gt;N17,L17,N17)</f>
        <v>8</v>
      </c>
      <c r="K17" s="253"/>
      <c r="L17" s="253">
        <f>RANK(F17,$F$11:$F$58,0)</f>
        <v>8</v>
      </c>
      <c r="M17" s="270">
        <f>AC31</f>
        <v>46.5</v>
      </c>
      <c r="N17" s="267"/>
      <c r="O17" s="253"/>
      <c r="P17" s="270"/>
      <c r="Q17" s="267"/>
      <c r="R17" s="253">
        <f>RANK(H17,$H$11:$H$58,0)</f>
        <v>14</v>
      </c>
      <c r="S17" s="270">
        <f>AC31+BE31</f>
        <v>91.5</v>
      </c>
      <c r="T17" s="267"/>
      <c r="U17" s="234"/>
      <c r="V17" s="234"/>
      <c r="W17" s="234">
        <v>10</v>
      </c>
      <c r="X17" s="234"/>
      <c r="Y17" s="234"/>
      <c r="Z17" s="240">
        <v>6</v>
      </c>
      <c r="AA17" s="240">
        <v>6</v>
      </c>
      <c r="AB17" s="240">
        <v>6.5</v>
      </c>
      <c r="AC17" s="240">
        <v>6.5</v>
      </c>
      <c r="AD17" s="240">
        <v>7</v>
      </c>
      <c r="AE17" s="240">
        <v>6</v>
      </c>
      <c r="AF17" s="240">
        <v>5</v>
      </c>
      <c r="AG17" s="240">
        <v>6.5</v>
      </c>
      <c r="AH17" s="240">
        <v>6.5</v>
      </c>
      <c r="AI17" s="240">
        <v>6.5</v>
      </c>
      <c r="AJ17" s="240">
        <v>6</v>
      </c>
      <c r="AK17" s="240">
        <v>6.5</v>
      </c>
      <c r="AL17" s="240">
        <v>7</v>
      </c>
      <c r="AM17" s="240">
        <v>6.5</v>
      </c>
      <c r="AN17" s="240">
        <v>6.5</v>
      </c>
      <c r="AO17" s="240">
        <v>6.5</v>
      </c>
      <c r="AP17" s="240">
        <v>6.5</v>
      </c>
      <c r="AQ17" s="240">
        <v>6.5</v>
      </c>
      <c r="AR17" s="240">
        <v>6.5</v>
      </c>
      <c r="AS17" s="240"/>
      <c r="AT17" s="240">
        <v>6.5</v>
      </c>
      <c r="AU17" s="240">
        <v>6</v>
      </c>
      <c r="AV17" s="240">
        <v>6.5</v>
      </c>
      <c r="AW17" s="240"/>
      <c r="AX17" s="234"/>
      <c r="AY17" s="234">
        <v>10</v>
      </c>
      <c r="AZ17" s="234"/>
      <c r="BA17" s="234"/>
      <c r="BB17" s="240">
        <v>6</v>
      </c>
      <c r="BC17" s="240">
        <v>7</v>
      </c>
      <c r="BD17" s="240">
        <v>6</v>
      </c>
      <c r="BE17" s="240">
        <v>6.5</v>
      </c>
      <c r="BF17" s="240">
        <v>7</v>
      </c>
      <c r="BG17" s="240">
        <v>6</v>
      </c>
      <c r="BH17" s="240">
        <v>6</v>
      </c>
      <c r="BI17" s="240">
        <v>7</v>
      </c>
      <c r="BJ17" s="240"/>
      <c r="BK17" s="240">
        <v>7</v>
      </c>
      <c r="BL17" s="240">
        <v>7</v>
      </c>
      <c r="BM17" s="240">
        <v>6</v>
      </c>
      <c r="BN17" s="240">
        <v>6.5</v>
      </c>
      <c r="BO17" s="240">
        <v>8</v>
      </c>
      <c r="BP17" s="240">
        <v>6.5</v>
      </c>
      <c r="BQ17" s="240">
        <v>7</v>
      </c>
      <c r="BR17" s="240">
        <v>7</v>
      </c>
      <c r="BS17" s="240">
        <v>7</v>
      </c>
      <c r="BT17" s="240"/>
      <c r="BU17" s="240">
        <v>6.5</v>
      </c>
      <c r="BV17" s="240">
        <v>6.5</v>
      </c>
      <c r="BW17" s="240">
        <v>7</v>
      </c>
      <c r="BX17" s="240">
        <v>7</v>
      </c>
      <c r="BY17" s="240"/>
    </row>
    <row r="18" spans="1:77">
      <c r="A18" s="17">
        <v>0.34999999999999992</v>
      </c>
      <c r="B18" s="16">
        <v>4</v>
      </c>
      <c r="C18" s="16" t="s">
        <v>741</v>
      </c>
      <c r="D18" s="241" t="s">
        <v>742</v>
      </c>
      <c r="E18" s="241" t="s">
        <v>116</v>
      </c>
      <c r="F18" s="273"/>
      <c r="G18" s="306">
        <f>BE41</f>
        <v>0.61250000000000004</v>
      </c>
      <c r="H18" s="273"/>
      <c r="I18" s="273"/>
      <c r="J18" s="273"/>
      <c r="K18" s="268">
        <f>IF(O18&gt;Q18,O18,Q18)</f>
        <v>18</v>
      </c>
      <c r="L18" s="273"/>
      <c r="M18" s="274"/>
      <c r="N18" s="275"/>
      <c r="O18" s="273">
        <f>RANK(G18,$G$11:$G$58,0)</f>
        <v>18</v>
      </c>
      <c r="P18" s="274">
        <f>BE31</f>
        <v>45</v>
      </c>
      <c r="Q18" s="275"/>
      <c r="R18" s="273"/>
      <c r="S18" s="273"/>
      <c r="T18" s="275"/>
      <c r="U18" s="234"/>
      <c r="V18" s="234"/>
      <c r="W18" s="234">
        <v>11</v>
      </c>
      <c r="X18" s="234"/>
      <c r="Y18" s="234"/>
      <c r="Z18" s="240">
        <v>4.5</v>
      </c>
      <c r="AA18" s="240">
        <v>7</v>
      </c>
      <c r="AB18" s="240">
        <v>7</v>
      </c>
      <c r="AC18" s="240">
        <v>7</v>
      </c>
      <c r="AD18" s="240">
        <v>6.5</v>
      </c>
      <c r="AE18" s="240">
        <v>6.5</v>
      </c>
      <c r="AF18" s="240">
        <v>7</v>
      </c>
      <c r="AG18" s="240">
        <v>7</v>
      </c>
      <c r="AH18" s="240">
        <v>6</v>
      </c>
      <c r="AI18" s="240">
        <v>5</v>
      </c>
      <c r="AJ18" s="240">
        <v>7</v>
      </c>
      <c r="AK18" s="240">
        <v>6.5</v>
      </c>
      <c r="AL18" s="240">
        <v>6.5</v>
      </c>
      <c r="AM18" s="240">
        <v>7.5</v>
      </c>
      <c r="AN18" s="240">
        <v>6.5</v>
      </c>
      <c r="AO18" s="240">
        <v>7</v>
      </c>
      <c r="AP18" s="240">
        <v>7</v>
      </c>
      <c r="AQ18" s="240">
        <v>7</v>
      </c>
      <c r="AR18" s="240">
        <v>7</v>
      </c>
      <c r="AS18" s="240"/>
      <c r="AT18" s="240">
        <v>7.5</v>
      </c>
      <c r="AU18" s="240">
        <v>7</v>
      </c>
      <c r="AV18" s="240">
        <v>6.5</v>
      </c>
      <c r="AW18" s="240"/>
      <c r="AX18" s="234"/>
      <c r="AY18" s="234">
        <v>11</v>
      </c>
      <c r="AZ18" s="234"/>
      <c r="BA18" s="234"/>
      <c r="BB18" s="240">
        <v>6.5</v>
      </c>
      <c r="BC18" s="240">
        <v>4</v>
      </c>
      <c r="BD18" s="240">
        <v>4</v>
      </c>
      <c r="BE18" s="240">
        <v>5.5</v>
      </c>
      <c r="BF18" s="240">
        <v>6.5</v>
      </c>
      <c r="BG18" s="240">
        <v>6</v>
      </c>
      <c r="BH18" s="240">
        <v>7</v>
      </c>
      <c r="BI18" s="240">
        <v>5</v>
      </c>
      <c r="BJ18" s="240"/>
      <c r="BK18" s="240">
        <v>7</v>
      </c>
      <c r="BL18" s="240">
        <v>7.5</v>
      </c>
      <c r="BM18" s="240">
        <v>6</v>
      </c>
      <c r="BN18" s="240">
        <v>6.5</v>
      </c>
      <c r="BO18" s="240">
        <v>8</v>
      </c>
      <c r="BP18" s="240">
        <v>7.5</v>
      </c>
      <c r="BQ18" s="240">
        <v>7.5</v>
      </c>
      <c r="BR18" s="240">
        <v>6.5</v>
      </c>
      <c r="BS18" s="240">
        <v>7</v>
      </c>
      <c r="BT18" s="240"/>
      <c r="BU18" s="240">
        <v>5</v>
      </c>
      <c r="BV18" s="240">
        <v>6.5</v>
      </c>
      <c r="BW18" s="240">
        <v>5</v>
      </c>
      <c r="BX18" s="240">
        <v>6.5</v>
      </c>
      <c r="BY18" s="240"/>
    </row>
    <row r="19" spans="1:77">
      <c r="A19" s="17">
        <v>0.35555555555555546</v>
      </c>
      <c r="B19" s="16">
        <v>5</v>
      </c>
      <c r="C19" s="16" t="s">
        <v>328</v>
      </c>
      <c r="D19" s="241" t="s">
        <v>329</v>
      </c>
      <c r="E19" s="241" t="s">
        <v>330</v>
      </c>
      <c r="F19" s="252">
        <f>AD41</f>
        <v>0.6958333333333333</v>
      </c>
      <c r="G19" s="234"/>
      <c r="H19" s="252">
        <f>AVERAGE(F19,G20)</f>
        <v>0.66145833333333326</v>
      </c>
      <c r="I19" s="253">
        <f>IF(R19&gt;T19,R19,T19)</f>
        <v>5</v>
      </c>
      <c r="J19" s="253">
        <f>IF(L19&gt;N19,L19,N19)</f>
        <v>1</v>
      </c>
      <c r="K19" s="253"/>
      <c r="L19" s="253">
        <f>RANK(F19,$F$11:$F$58,0)</f>
        <v>1</v>
      </c>
      <c r="M19" s="270">
        <f>AD31</f>
        <v>48.5</v>
      </c>
      <c r="N19" s="267"/>
      <c r="O19" s="253"/>
      <c r="P19" s="270"/>
      <c r="Q19" s="267"/>
      <c r="R19" s="253">
        <f>RANK(H19,$H$11:$H$58,0)</f>
        <v>4</v>
      </c>
      <c r="S19" s="270">
        <f>AD31+BF31</f>
        <v>91</v>
      </c>
      <c r="T19" s="267">
        <v>5</v>
      </c>
      <c r="U19" s="234"/>
      <c r="V19" s="234"/>
      <c r="W19" s="234">
        <v>12</v>
      </c>
      <c r="X19" s="234"/>
      <c r="Y19" s="234"/>
      <c r="Z19" s="240">
        <v>5</v>
      </c>
      <c r="AA19" s="240">
        <v>6.5</v>
      </c>
      <c r="AB19" s="240">
        <v>6.5</v>
      </c>
      <c r="AC19" s="240">
        <v>6.5</v>
      </c>
      <c r="AD19" s="240">
        <v>7</v>
      </c>
      <c r="AE19" s="240">
        <v>6</v>
      </c>
      <c r="AF19" s="240">
        <v>5.5</v>
      </c>
      <c r="AG19" s="240">
        <v>5</v>
      </c>
      <c r="AH19" s="240">
        <v>4</v>
      </c>
      <c r="AI19" s="240">
        <v>6</v>
      </c>
      <c r="AJ19" s="240">
        <v>6.5</v>
      </c>
      <c r="AK19" s="240">
        <v>6.5</v>
      </c>
      <c r="AL19" s="240">
        <v>4</v>
      </c>
      <c r="AM19" s="240">
        <v>7</v>
      </c>
      <c r="AN19" s="240">
        <v>6.5</v>
      </c>
      <c r="AO19" s="240">
        <v>6</v>
      </c>
      <c r="AP19" s="240">
        <v>6.5</v>
      </c>
      <c r="AQ19" s="240">
        <v>6.5</v>
      </c>
      <c r="AR19" s="240">
        <v>6.5</v>
      </c>
      <c r="AS19" s="240"/>
      <c r="AT19" s="240">
        <v>6.5</v>
      </c>
      <c r="AU19" s="240">
        <v>5</v>
      </c>
      <c r="AV19" s="240">
        <v>6</v>
      </c>
      <c r="AW19" s="240"/>
      <c r="AX19" s="234"/>
      <c r="AY19" s="234">
        <v>12</v>
      </c>
      <c r="AZ19" s="234"/>
      <c r="BA19" s="234"/>
      <c r="BB19" s="240">
        <v>6.5</v>
      </c>
      <c r="BC19" s="240">
        <v>7</v>
      </c>
      <c r="BD19" s="240">
        <v>4</v>
      </c>
      <c r="BE19" s="240">
        <v>6.5</v>
      </c>
      <c r="BF19" s="240">
        <v>7</v>
      </c>
      <c r="BG19" s="240">
        <v>4</v>
      </c>
      <c r="BH19" s="240">
        <v>4</v>
      </c>
      <c r="BI19" s="240">
        <v>4</v>
      </c>
      <c r="BJ19" s="240"/>
      <c r="BK19" s="240">
        <v>6</v>
      </c>
      <c r="BL19" s="240">
        <v>7.5</v>
      </c>
      <c r="BM19" s="240">
        <v>7</v>
      </c>
      <c r="BN19" s="240">
        <v>6.5</v>
      </c>
      <c r="BO19" s="240">
        <v>8</v>
      </c>
      <c r="BP19" s="240">
        <v>7</v>
      </c>
      <c r="BQ19" s="240">
        <v>7.5</v>
      </c>
      <c r="BR19" s="240">
        <v>6</v>
      </c>
      <c r="BS19" s="240">
        <v>6.5</v>
      </c>
      <c r="BT19" s="240"/>
      <c r="BU19" s="240">
        <v>7</v>
      </c>
      <c r="BV19" s="240">
        <v>7</v>
      </c>
      <c r="BW19" s="240">
        <v>7</v>
      </c>
      <c r="BX19" s="240">
        <v>7</v>
      </c>
      <c r="BY19" s="240"/>
    </row>
    <row r="20" spans="1:77">
      <c r="A20" s="17">
        <v>0.35555555555555546</v>
      </c>
      <c r="B20" s="16">
        <v>5</v>
      </c>
      <c r="C20" s="16" t="s">
        <v>389</v>
      </c>
      <c r="D20" s="241" t="s">
        <v>390</v>
      </c>
      <c r="E20" s="241" t="s">
        <v>330</v>
      </c>
      <c r="F20" s="273"/>
      <c r="G20" s="306">
        <f>BF41</f>
        <v>0.62708333333333333</v>
      </c>
      <c r="H20" s="273"/>
      <c r="I20" s="273"/>
      <c r="J20" s="273"/>
      <c r="K20" s="268">
        <f>IF(O20&gt;Q20,O20,Q20)</f>
        <v>13</v>
      </c>
      <c r="L20" s="273"/>
      <c r="M20" s="274"/>
      <c r="N20" s="275"/>
      <c r="O20" s="273">
        <f>RANK(G20,$G$11:$G$58,0)</f>
        <v>13</v>
      </c>
      <c r="P20" s="274">
        <f>BF31</f>
        <v>42.5</v>
      </c>
      <c r="Q20" s="275"/>
      <c r="R20" s="273"/>
      <c r="S20" s="273"/>
      <c r="T20" s="275"/>
      <c r="U20" s="234"/>
      <c r="V20" s="234"/>
      <c r="W20" s="234">
        <v>13</v>
      </c>
      <c r="X20" s="234"/>
      <c r="Y20" s="234"/>
      <c r="Z20" s="240">
        <v>5</v>
      </c>
      <c r="AA20" s="240">
        <v>6.5</v>
      </c>
      <c r="AB20" s="240">
        <v>7</v>
      </c>
      <c r="AC20" s="240">
        <v>6.5</v>
      </c>
      <c r="AD20" s="240">
        <v>7</v>
      </c>
      <c r="AE20" s="240">
        <v>6</v>
      </c>
      <c r="AF20" s="240">
        <v>6</v>
      </c>
      <c r="AG20" s="240">
        <v>7</v>
      </c>
      <c r="AH20" s="240">
        <v>6.5</v>
      </c>
      <c r="AI20" s="240">
        <v>7</v>
      </c>
      <c r="AJ20" s="240">
        <v>6.5</v>
      </c>
      <c r="AK20" s="240">
        <v>6.5</v>
      </c>
      <c r="AL20" s="240">
        <v>7</v>
      </c>
      <c r="AM20" s="240">
        <v>7</v>
      </c>
      <c r="AN20" s="240">
        <v>7</v>
      </c>
      <c r="AO20" s="240">
        <v>7</v>
      </c>
      <c r="AP20" s="240">
        <v>6</v>
      </c>
      <c r="AQ20" s="240">
        <v>7</v>
      </c>
      <c r="AR20" s="240">
        <v>6.5</v>
      </c>
      <c r="AS20" s="240"/>
      <c r="AT20" s="240">
        <v>7</v>
      </c>
      <c r="AU20" s="240">
        <v>6.5</v>
      </c>
      <c r="AV20" s="240">
        <v>7</v>
      </c>
      <c r="AW20" s="240"/>
      <c r="AX20" s="234"/>
      <c r="AY20" s="234">
        <v>13</v>
      </c>
      <c r="AZ20" s="234"/>
      <c r="BA20" s="234"/>
      <c r="BB20" s="240">
        <v>6.5</v>
      </c>
      <c r="BC20" s="240">
        <v>6</v>
      </c>
      <c r="BD20" s="240">
        <v>6.5</v>
      </c>
      <c r="BE20" s="240">
        <v>6.5</v>
      </c>
      <c r="BF20" s="240">
        <v>7.5</v>
      </c>
      <c r="BG20" s="240">
        <v>6</v>
      </c>
      <c r="BH20" s="240">
        <v>5</v>
      </c>
      <c r="BI20" s="240">
        <v>7</v>
      </c>
      <c r="BJ20" s="240"/>
      <c r="BK20" s="240">
        <v>6</v>
      </c>
      <c r="BL20" s="240">
        <v>7.5</v>
      </c>
      <c r="BM20" s="240">
        <v>6.5</v>
      </c>
      <c r="BN20" s="240">
        <v>6</v>
      </c>
      <c r="BO20" s="240">
        <v>8</v>
      </c>
      <c r="BP20" s="240">
        <v>7</v>
      </c>
      <c r="BQ20" s="240">
        <v>8</v>
      </c>
      <c r="BR20" s="240">
        <v>6.5</v>
      </c>
      <c r="BS20" s="240">
        <v>6.5</v>
      </c>
      <c r="BT20" s="240"/>
      <c r="BU20" s="240">
        <v>7</v>
      </c>
      <c r="BV20" s="240">
        <v>7</v>
      </c>
      <c r="BW20" s="240">
        <v>6.5</v>
      </c>
      <c r="BX20" s="240">
        <v>7.5</v>
      </c>
      <c r="BY20" s="240"/>
    </row>
    <row r="21" spans="1:77">
      <c r="A21" s="17">
        <v>0.36111111111111099</v>
      </c>
      <c r="B21" s="16">
        <v>6</v>
      </c>
      <c r="C21" s="16" t="s">
        <v>365</v>
      </c>
      <c r="D21" s="241" t="s">
        <v>695</v>
      </c>
      <c r="E21" s="241" t="s">
        <v>696</v>
      </c>
      <c r="F21" s="252">
        <f>AE41</f>
        <v>0.6020833333333333</v>
      </c>
      <c r="G21" s="234"/>
      <c r="H21" s="252">
        <f>AVERAGE(F21,G22)</f>
        <v>0.61458333333333326</v>
      </c>
      <c r="I21" s="253">
        <f>IF(R21&gt;T21,R21,T21)</f>
        <v>17</v>
      </c>
      <c r="J21" s="253">
        <f>IF(L21&gt;N21,L21,N21)</f>
        <v>20</v>
      </c>
      <c r="K21" s="253"/>
      <c r="L21" s="253">
        <f>RANK(F21,$F$11:$F$58,0)</f>
        <v>20</v>
      </c>
      <c r="M21" s="270">
        <f>AE31</f>
        <v>44.5</v>
      </c>
      <c r="N21" s="267"/>
      <c r="O21" s="253"/>
      <c r="P21" s="270"/>
      <c r="Q21" s="267"/>
      <c r="R21" s="253">
        <f>RANK(H21,$H$11:$H$58,0)</f>
        <v>17</v>
      </c>
      <c r="S21" s="270">
        <f>AE31+BG31</f>
        <v>88.5</v>
      </c>
      <c r="T21" s="267"/>
      <c r="U21" s="234"/>
      <c r="V21" s="234"/>
      <c r="W21" s="234">
        <v>14</v>
      </c>
      <c r="X21" s="234"/>
      <c r="Y21" s="234"/>
      <c r="Z21" s="240">
        <v>6</v>
      </c>
      <c r="AA21" s="240">
        <v>6.5</v>
      </c>
      <c r="AB21" s="240">
        <v>7</v>
      </c>
      <c r="AC21" s="240">
        <v>7.5</v>
      </c>
      <c r="AD21" s="240">
        <v>7</v>
      </c>
      <c r="AE21" s="240">
        <v>6</v>
      </c>
      <c r="AF21" s="240">
        <v>6</v>
      </c>
      <c r="AG21" s="240">
        <v>6.5</v>
      </c>
      <c r="AH21" s="240">
        <v>6.5</v>
      </c>
      <c r="AI21" s="240">
        <v>7</v>
      </c>
      <c r="AJ21" s="240">
        <v>6.5</v>
      </c>
      <c r="AK21" s="240">
        <v>7.5</v>
      </c>
      <c r="AL21" s="240">
        <v>7</v>
      </c>
      <c r="AM21" s="240">
        <v>7.5</v>
      </c>
      <c r="AN21" s="240">
        <v>7</v>
      </c>
      <c r="AO21" s="240">
        <v>6.5</v>
      </c>
      <c r="AP21" s="240">
        <v>6.5</v>
      </c>
      <c r="AQ21" s="240">
        <v>6.5</v>
      </c>
      <c r="AR21" s="240">
        <v>7</v>
      </c>
      <c r="AS21" s="240"/>
      <c r="AT21" s="240">
        <v>7</v>
      </c>
      <c r="AU21" s="240">
        <v>6.5</v>
      </c>
      <c r="AV21" s="240">
        <v>7</v>
      </c>
      <c r="AW21" s="240"/>
      <c r="AX21" s="234"/>
      <c r="AY21" s="234">
        <v>14</v>
      </c>
      <c r="AZ21" s="234"/>
      <c r="BA21" s="234"/>
      <c r="BB21" s="240">
        <v>6.5</v>
      </c>
      <c r="BC21" s="240">
        <v>6.5</v>
      </c>
      <c r="BD21" s="240">
        <v>6.5</v>
      </c>
      <c r="BE21" s="240">
        <v>5.5</v>
      </c>
      <c r="BF21" s="240">
        <v>7</v>
      </c>
      <c r="BG21" s="240">
        <v>6</v>
      </c>
      <c r="BH21" s="240">
        <v>6</v>
      </c>
      <c r="BI21" s="240">
        <v>6.5</v>
      </c>
      <c r="BJ21" s="240"/>
      <c r="BK21" s="240">
        <v>7</v>
      </c>
      <c r="BL21" s="240">
        <v>7.5</v>
      </c>
      <c r="BM21" s="240">
        <v>6</v>
      </c>
      <c r="BN21" s="240">
        <v>6</v>
      </c>
      <c r="BO21" s="240">
        <v>7.5</v>
      </c>
      <c r="BP21" s="240">
        <v>6.5</v>
      </c>
      <c r="BQ21" s="240">
        <v>8</v>
      </c>
      <c r="BR21" s="240">
        <v>6.5</v>
      </c>
      <c r="BS21" s="240">
        <v>6</v>
      </c>
      <c r="BT21" s="240"/>
      <c r="BU21" s="240">
        <v>7.5</v>
      </c>
      <c r="BV21" s="240">
        <v>6.5</v>
      </c>
      <c r="BW21" s="240">
        <v>7</v>
      </c>
      <c r="BX21" s="240">
        <v>7</v>
      </c>
      <c r="BY21" s="240"/>
    </row>
    <row r="22" spans="1:77">
      <c r="A22" s="17">
        <v>0.36111111111111099</v>
      </c>
      <c r="B22" s="16">
        <v>6</v>
      </c>
      <c r="C22" s="16" t="s">
        <v>324</v>
      </c>
      <c r="D22" s="241" t="s">
        <v>325</v>
      </c>
      <c r="E22" s="241" t="s">
        <v>743</v>
      </c>
      <c r="F22" s="273"/>
      <c r="G22" s="306">
        <f>BG41</f>
        <v>0.62708333333333333</v>
      </c>
      <c r="H22" s="273"/>
      <c r="I22" s="273"/>
      <c r="J22" s="273"/>
      <c r="K22" s="268">
        <f>IF(O22&gt;Q22,O22,Q22)</f>
        <v>13</v>
      </c>
      <c r="L22" s="273"/>
      <c r="M22" s="274"/>
      <c r="N22" s="275"/>
      <c r="O22" s="273">
        <f>RANK(G22,$G$11:$G$58,0)</f>
        <v>13</v>
      </c>
      <c r="P22" s="274">
        <f>BG31</f>
        <v>44</v>
      </c>
      <c r="Q22" s="275"/>
      <c r="R22" s="273"/>
      <c r="S22" s="273"/>
      <c r="T22" s="275"/>
      <c r="U22" s="234"/>
      <c r="V22" s="234"/>
      <c r="W22" s="234">
        <v>15</v>
      </c>
      <c r="X22" s="234"/>
      <c r="Y22" s="234"/>
      <c r="Z22" s="246">
        <v>7</v>
      </c>
      <c r="AA22" s="246">
        <v>7</v>
      </c>
      <c r="AB22" s="246">
        <v>6.5</v>
      </c>
      <c r="AC22" s="246">
        <v>7</v>
      </c>
      <c r="AD22" s="246">
        <v>7</v>
      </c>
      <c r="AE22" s="246">
        <v>6.5</v>
      </c>
      <c r="AF22" s="246">
        <v>6</v>
      </c>
      <c r="AG22" s="246">
        <v>7</v>
      </c>
      <c r="AH22" s="246">
        <v>6</v>
      </c>
      <c r="AI22" s="246">
        <v>6</v>
      </c>
      <c r="AJ22" s="246">
        <v>7</v>
      </c>
      <c r="AK22" s="246">
        <v>6</v>
      </c>
      <c r="AL22" s="246">
        <v>6.5</v>
      </c>
      <c r="AM22" s="246">
        <v>8</v>
      </c>
      <c r="AN22" s="246">
        <v>7.5</v>
      </c>
      <c r="AO22" s="246">
        <v>7</v>
      </c>
      <c r="AP22" s="246">
        <v>6.5</v>
      </c>
      <c r="AQ22" s="246">
        <v>7</v>
      </c>
      <c r="AR22" s="246">
        <v>7</v>
      </c>
      <c r="AS22" s="246"/>
      <c r="AT22" s="246">
        <v>7</v>
      </c>
      <c r="AU22" s="246">
        <v>7</v>
      </c>
      <c r="AV22" s="246">
        <v>6.5</v>
      </c>
      <c r="AW22" s="246"/>
      <c r="AX22" s="234"/>
      <c r="AY22" s="234">
        <v>15</v>
      </c>
      <c r="AZ22" s="234"/>
      <c r="BA22" s="234"/>
      <c r="BB22" s="246">
        <v>6</v>
      </c>
      <c r="BC22" s="246">
        <v>6</v>
      </c>
      <c r="BD22" s="246">
        <v>6</v>
      </c>
      <c r="BE22" s="246">
        <v>6</v>
      </c>
      <c r="BF22" s="246">
        <v>6</v>
      </c>
      <c r="BG22" s="246">
        <v>7</v>
      </c>
      <c r="BH22" s="246">
        <v>5</v>
      </c>
      <c r="BI22" s="246">
        <v>7</v>
      </c>
      <c r="BJ22" s="246"/>
      <c r="BK22" s="246">
        <v>8</v>
      </c>
      <c r="BL22" s="246">
        <v>7</v>
      </c>
      <c r="BM22" s="246">
        <v>6</v>
      </c>
      <c r="BN22" s="246">
        <v>6.5</v>
      </c>
      <c r="BO22" s="246">
        <v>8</v>
      </c>
      <c r="BP22" s="246">
        <v>6.5</v>
      </c>
      <c r="BQ22" s="246">
        <v>7</v>
      </c>
      <c r="BR22" s="246">
        <v>6.5</v>
      </c>
      <c r="BS22" s="246">
        <v>7</v>
      </c>
      <c r="BT22" s="246"/>
      <c r="BU22" s="246">
        <v>6.5</v>
      </c>
      <c r="BV22" s="246">
        <v>6</v>
      </c>
      <c r="BW22" s="246">
        <v>6.5</v>
      </c>
      <c r="BX22" s="246">
        <v>7</v>
      </c>
      <c r="BY22" s="246"/>
    </row>
    <row r="23" spans="1:77">
      <c r="A23" s="17">
        <v>0.36666666666666653</v>
      </c>
      <c r="B23" s="16">
        <v>7</v>
      </c>
      <c r="C23" s="16" t="s">
        <v>570</v>
      </c>
      <c r="D23" s="241" t="s">
        <v>571</v>
      </c>
      <c r="E23" s="241" t="s">
        <v>137</v>
      </c>
      <c r="F23" s="252">
        <f>AF41</f>
        <v>0.57916666666666672</v>
      </c>
      <c r="G23" s="234"/>
      <c r="H23" s="252">
        <f>AVERAGE(F23,G24)</f>
        <v>0.57604166666666667</v>
      </c>
      <c r="I23" s="253">
        <f>IF(R23&gt;T23,R23,T23)</f>
        <v>20</v>
      </c>
      <c r="J23" s="253">
        <f>IF(L23&gt;N23,L23,N23)</f>
        <v>22</v>
      </c>
      <c r="K23" s="253"/>
      <c r="L23" s="253">
        <f>RANK(F23,$F$11:$F$58,0)</f>
        <v>22</v>
      </c>
      <c r="M23" s="270">
        <f>AF31</f>
        <v>43.5</v>
      </c>
      <c r="N23" s="267"/>
      <c r="O23" s="253"/>
      <c r="P23" s="270"/>
      <c r="Q23" s="267"/>
      <c r="R23" s="253">
        <f>RANK(H23,$H$11:$H$58,0)</f>
        <v>20</v>
      </c>
      <c r="S23" s="270">
        <f>AF31+BH31</f>
        <v>86</v>
      </c>
      <c r="T23" s="267"/>
      <c r="U23" s="234"/>
      <c r="V23" s="234"/>
      <c r="W23" s="234" t="s">
        <v>174</v>
      </c>
      <c r="X23" s="234"/>
      <c r="Y23" s="234"/>
      <c r="Z23" s="250">
        <f>SUM(Z8:Z22)+Z14+Z16</f>
        <v>100.5</v>
      </c>
      <c r="AA23" s="250">
        <f t="shared" ref="AA23:AJ23" si="0">SUM(AA8:AA22)+AA14+AA16</f>
        <v>108</v>
      </c>
      <c r="AB23" s="250">
        <f t="shared" si="0"/>
        <v>112</v>
      </c>
      <c r="AC23" s="250">
        <f t="shared" si="0"/>
        <v>113</v>
      </c>
      <c r="AD23" s="250">
        <f t="shared" si="0"/>
        <v>118.5</v>
      </c>
      <c r="AE23" s="250">
        <f t="shared" si="0"/>
        <v>100</v>
      </c>
      <c r="AF23" s="250">
        <f t="shared" si="0"/>
        <v>95.5</v>
      </c>
      <c r="AG23" s="250">
        <f t="shared" si="0"/>
        <v>112</v>
      </c>
      <c r="AH23" s="250">
        <f t="shared" si="0"/>
        <v>104.5</v>
      </c>
      <c r="AI23" s="250">
        <f t="shared" si="0"/>
        <v>106</v>
      </c>
      <c r="AJ23" s="250">
        <f t="shared" si="0"/>
        <v>111</v>
      </c>
      <c r="AK23" s="250">
        <f t="shared" ref="AK23:AU23" si="1">SUM(AK8:AK22)+AK14+AK16</f>
        <v>108</v>
      </c>
      <c r="AL23" s="250">
        <f t="shared" si="1"/>
        <v>112</v>
      </c>
      <c r="AM23" s="250">
        <f t="shared" si="1"/>
        <v>118.5</v>
      </c>
      <c r="AN23" s="250">
        <f t="shared" si="1"/>
        <v>116.5</v>
      </c>
      <c r="AO23" s="250">
        <f t="shared" si="1"/>
        <v>114.5</v>
      </c>
      <c r="AP23" s="250">
        <f t="shared" si="1"/>
        <v>111.5</v>
      </c>
      <c r="AQ23" s="250">
        <f t="shared" si="1"/>
        <v>113.5</v>
      </c>
      <c r="AR23" s="250">
        <f t="shared" si="1"/>
        <v>112.5</v>
      </c>
      <c r="AS23" s="250">
        <f t="shared" si="1"/>
        <v>0</v>
      </c>
      <c r="AT23" s="250">
        <f t="shared" si="1"/>
        <v>116.5</v>
      </c>
      <c r="AU23" s="250">
        <f t="shared" si="1"/>
        <v>106</v>
      </c>
      <c r="AV23" s="250">
        <f t="shared" ref="AV23:AW23" si="2">SUM(AV8:AV22)+AV14+AV16</f>
        <v>111</v>
      </c>
      <c r="AW23" s="250">
        <f t="shared" si="2"/>
        <v>0</v>
      </c>
      <c r="AX23" s="234"/>
      <c r="AY23" s="234" t="s">
        <v>174</v>
      </c>
      <c r="AZ23" s="234"/>
      <c r="BA23" s="234"/>
      <c r="BB23" s="250">
        <f t="shared" ref="BB23:BL23" si="3">SUM(BB8:BB22)+BB14+BB16</f>
        <v>105.5</v>
      </c>
      <c r="BC23" s="250">
        <f t="shared" si="3"/>
        <v>108.5</v>
      </c>
      <c r="BD23" s="250">
        <f t="shared" si="3"/>
        <v>90</v>
      </c>
      <c r="BE23" s="250">
        <f t="shared" si="3"/>
        <v>108</v>
      </c>
      <c r="BF23" s="250">
        <f t="shared" si="3"/>
        <v>110</v>
      </c>
      <c r="BG23" s="250">
        <f t="shared" si="3"/>
        <v>106.5</v>
      </c>
      <c r="BH23" s="250">
        <f t="shared" si="3"/>
        <v>97</v>
      </c>
      <c r="BI23" s="250">
        <f t="shared" si="3"/>
        <v>113.5</v>
      </c>
      <c r="BJ23" s="250">
        <f t="shared" si="3"/>
        <v>0</v>
      </c>
      <c r="BK23" s="250">
        <f t="shared" si="3"/>
        <v>114</v>
      </c>
      <c r="BL23" s="250">
        <f t="shared" si="3"/>
        <v>122.5</v>
      </c>
      <c r="BM23" s="250">
        <f t="shared" ref="BM23:BY23" si="4">SUM(BM8:BM22)+BM14+BM16</f>
        <v>106</v>
      </c>
      <c r="BN23" s="250">
        <f t="shared" si="4"/>
        <v>109.5</v>
      </c>
      <c r="BO23" s="250">
        <f t="shared" si="4"/>
        <v>130.5</v>
      </c>
      <c r="BP23" s="250">
        <f t="shared" si="4"/>
        <v>107.5</v>
      </c>
      <c r="BQ23" s="250">
        <f t="shared" si="4"/>
        <v>114.5</v>
      </c>
      <c r="BR23" s="250">
        <f t="shared" si="4"/>
        <v>108</v>
      </c>
      <c r="BS23" s="250">
        <f t="shared" si="4"/>
        <v>109.5</v>
      </c>
      <c r="BT23" s="250">
        <f t="shared" si="4"/>
        <v>0</v>
      </c>
      <c r="BU23" s="250">
        <f t="shared" si="4"/>
        <v>104.5</v>
      </c>
      <c r="BV23" s="250">
        <f t="shared" si="4"/>
        <v>103.5</v>
      </c>
      <c r="BW23" s="250">
        <f t="shared" si="4"/>
        <v>114.5</v>
      </c>
      <c r="BX23" s="250">
        <f t="shared" si="4"/>
        <v>113.5</v>
      </c>
      <c r="BY23" s="250">
        <f t="shared" si="4"/>
        <v>0</v>
      </c>
    </row>
    <row r="24" spans="1:77">
      <c r="A24" s="17">
        <v>0.36666666666666653</v>
      </c>
      <c r="B24" s="16">
        <v>7</v>
      </c>
      <c r="C24" s="16" t="s">
        <v>256</v>
      </c>
      <c r="D24" s="241" t="s">
        <v>257</v>
      </c>
      <c r="E24" s="241" t="s">
        <v>137</v>
      </c>
      <c r="F24" s="273"/>
      <c r="G24" s="306">
        <f>BH41</f>
        <v>0.57291666666666663</v>
      </c>
      <c r="H24" s="273"/>
      <c r="I24" s="273"/>
      <c r="J24" s="273"/>
      <c r="K24" s="268">
        <f>IF(O24&gt;Q24,O24,Q24)</f>
        <v>20</v>
      </c>
      <c r="L24" s="273"/>
      <c r="M24" s="274"/>
      <c r="N24" s="275"/>
      <c r="O24" s="273">
        <f>RANK(G24,$G$11:$G$58,0)</f>
        <v>20</v>
      </c>
      <c r="P24" s="274">
        <f>BH31</f>
        <v>42.5</v>
      </c>
      <c r="Q24" s="275"/>
      <c r="R24" s="273"/>
      <c r="S24" s="273"/>
      <c r="T24" s="275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</row>
    <row r="25" spans="1:77">
      <c r="A25" s="17">
        <v>0.37222222222222207</v>
      </c>
      <c r="B25" s="16">
        <v>8</v>
      </c>
      <c r="C25" s="16" t="s">
        <v>80</v>
      </c>
      <c r="D25" s="241" t="s">
        <v>81</v>
      </c>
      <c r="E25" s="241" t="s">
        <v>82</v>
      </c>
      <c r="F25" s="252">
        <f>AG41</f>
        <v>0.63541666666666663</v>
      </c>
      <c r="G25" s="234"/>
      <c r="H25" s="252">
        <f>AVERAGE(F25,G26)</f>
        <v>0.65416666666666667</v>
      </c>
      <c r="I25" s="253">
        <f>IF(R25&gt;T25,R25,T25)</f>
        <v>7</v>
      </c>
      <c r="J25" s="253">
        <f>IF(L25&gt;N25,L25,N25)</f>
        <v>14</v>
      </c>
      <c r="K25" s="253"/>
      <c r="L25" s="253">
        <f>RANK(F25,$F$11:$F$58,0)</f>
        <v>14</v>
      </c>
      <c r="M25" s="270">
        <f>AG31</f>
        <v>46.5</v>
      </c>
      <c r="N25" s="267"/>
      <c r="O25" s="253"/>
      <c r="P25" s="270"/>
      <c r="Q25" s="267"/>
      <c r="R25" s="253">
        <f>RANK(H25,$H$11:$H$58,0)</f>
        <v>7</v>
      </c>
      <c r="S25" s="270">
        <f>AG31+BI31</f>
        <v>94.5</v>
      </c>
      <c r="T25" s="267">
        <v>7</v>
      </c>
      <c r="U25" s="234"/>
      <c r="V25" s="234"/>
      <c r="W25" s="234" t="s">
        <v>175</v>
      </c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 t="s">
        <v>175</v>
      </c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</row>
    <row r="26" spans="1:77">
      <c r="A26" s="17">
        <v>0.37222222222222207</v>
      </c>
      <c r="B26" s="16">
        <v>8</v>
      </c>
      <c r="C26" s="16" t="s">
        <v>100</v>
      </c>
      <c r="D26" s="241" t="s">
        <v>101</v>
      </c>
      <c r="E26" s="241" t="s">
        <v>82</v>
      </c>
      <c r="F26" s="273"/>
      <c r="G26" s="306">
        <f>BI41</f>
        <v>0.67291666666666672</v>
      </c>
      <c r="H26" s="273"/>
      <c r="I26" s="273"/>
      <c r="J26" s="273"/>
      <c r="K26" s="268">
        <f>IF(O26&gt;Q26,O26,Q26)</f>
        <v>4</v>
      </c>
      <c r="L26" s="273"/>
      <c r="M26" s="274"/>
      <c r="N26" s="275"/>
      <c r="O26" s="273">
        <f>RANK(G26,$G$11:$G$58,0)</f>
        <v>4</v>
      </c>
      <c r="P26" s="274">
        <f>BI31</f>
        <v>48</v>
      </c>
      <c r="Q26" s="275"/>
      <c r="R26" s="273"/>
      <c r="S26" s="273"/>
      <c r="T26" s="275"/>
      <c r="U26" s="234"/>
      <c r="V26" s="234"/>
      <c r="W26" s="234" t="s">
        <v>176</v>
      </c>
      <c r="X26" s="234"/>
      <c r="Y26" s="234"/>
      <c r="Z26" s="240">
        <v>5.5</v>
      </c>
      <c r="AA26" s="240">
        <v>6.5</v>
      </c>
      <c r="AB26" s="240">
        <v>6.5</v>
      </c>
      <c r="AC26" s="240">
        <v>6.5</v>
      </c>
      <c r="AD26" s="240">
        <v>7</v>
      </c>
      <c r="AE26" s="240">
        <v>6</v>
      </c>
      <c r="AF26" s="240">
        <v>5.5</v>
      </c>
      <c r="AG26" s="240">
        <v>6.5</v>
      </c>
      <c r="AH26" s="240">
        <v>5.5</v>
      </c>
      <c r="AI26" s="240">
        <v>6</v>
      </c>
      <c r="AJ26" s="240">
        <v>6</v>
      </c>
      <c r="AK26" s="240">
        <v>6</v>
      </c>
      <c r="AL26" s="240">
        <v>6.5</v>
      </c>
      <c r="AM26" s="240">
        <v>7</v>
      </c>
      <c r="AN26" s="240">
        <v>7</v>
      </c>
      <c r="AO26" s="240">
        <v>7</v>
      </c>
      <c r="AP26" s="240">
        <v>6.5</v>
      </c>
      <c r="AQ26" s="240">
        <v>6.5</v>
      </c>
      <c r="AR26" s="240">
        <v>7</v>
      </c>
      <c r="AS26" s="240"/>
      <c r="AT26" s="240">
        <v>7</v>
      </c>
      <c r="AU26" s="240">
        <v>6.5</v>
      </c>
      <c r="AV26" s="240">
        <v>6.5</v>
      </c>
      <c r="AW26" s="240"/>
      <c r="AX26" s="234"/>
      <c r="AY26" s="234" t="s">
        <v>176</v>
      </c>
      <c r="AZ26" s="234"/>
      <c r="BA26" s="234"/>
      <c r="BB26" s="240">
        <v>6.5</v>
      </c>
      <c r="BC26" s="240">
        <v>6.5</v>
      </c>
      <c r="BD26" s="240">
        <v>5.5</v>
      </c>
      <c r="BE26" s="240">
        <v>7</v>
      </c>
      <c r="BF26" s="240">
        <v>6.5</v>
      </c>
      <c r="BG26" s="240">
        <v>6.5</v>
      </c>
      <c r="BH26" s="240">
        <v>6</v>
      </c>
      <c r="BI26" s="240">
        <v>7</v>
      </c>
      <c r="BJ26" s="240"/>
      <c r="BK26" s="240">
        <v>7</v>
      </c>
      <c r="BL26" s="240">
        <v>7</v>
      </c>
      <c r="BM26" s="240">
        <v>6.5</v>
      </c>
      <c r="BN26" s="240">
        <v>6.5</v>
      </c>
      <c r="BO26" s="240">
        <v>7.5</v>
      </c>
      <c r="BP26" s="240">
        <v>6.5</v>
      </c>
      <c r="BQ26" s="240">
        <v>7</v>
      </c>
      <c r="BR26" s="240">
        <v>6.5</v>
      </c>
      <c r="BS26" s="240">
        <v>6.5</v>
      </c>
      <c r="BT26" s="240"/>
      <c r="BU26" s="240">
        <v>6.5</v>
      </c>
      <c r="BV26" s="240">
        <v>6</v>
      </c>
      <c r="BW26" s="240">
        <v>7</v>
      </c>
      <c r="BX26" s="240">
        <v>7</v>
      </c>
      <c r="BY26" s="240"/>
    </row>
    <row r="27" spans="1:77">
      <c r="A27" s="17">
        <v>0.3777777777777776</v>
      </c>
      <c r="B27" s="16">
        <v>9</v>
      </c>
      <c r="C27" s="16" t="s">
        <v>239</v>
      </c>
      <c r="D27" s="241" t="s">
        <v>240</v>
      </c>
      <c r="E27" s="241" t="s">
        <v>68</v>
      </c>
      <c r="F27" s="252">
        <f>AH41</f>
        <v>0.61875000000000002</v>
      </c>
      <c r="G27" s="234"/>
      <c r="H27" s="252">
        <f>AVERAGE(F27,G28)</f>
        <v>0.30937500000000001</v>
      </c>
      <c r="I27" s="253">
        <f>IF(R27&gt;T27,R27,T27)</f>
        <v>22</v>
      </c>
      <c r="J27" s="253">
        <f>IF(L27&gt;N27,L27,N27)</f>
        <v>19</v>
      </c>
      <c r="K27" s="253"/>
      <c r="L27" s="253">
        <f>RANK(F27,$F$11:$F$58,0)</f>
        <v>19</v>
      </c>
      <c r="M27" s="270">
        <f>AH31</f>
        <v>44</v>
      </c>
      <c r="N27" s="267"/>
      <c r="O27" s="253"/>
      <c r="P27" s="270"/>
      <c r="Q27" s="267"/>
      <c r="R27" s="253">
        <f>RANK(H27,$H$11:$H$58,0)</f>
        <v>22</v>
      </c>
      <c r="S27" s="270">
        <f>AH31+BJ31</f>
        <v>44</v>
      </c>
      <c r="T27" s="267"/>
      <c r="U27" s="234"/>
      <c r="V27" s="234"/>
      <c r="W27" s="234" t="s">
        <v>177</v>
      </c>
      <c r="X27" s="234"/>
      <c r="Y27" s="234"/>
      <c r="Z27" s="240">
        <v>6</v>
      </c>
      <c r="AA27" s="240">
        <v>6</v>
      </c>
      <c r="AB27" s="240">
        <v>6</v>
      </c>
      <c r="AC27" s="240">
        <v>6</v>
      </c>
      <c r="AD27" s="240">
        <v>6.5</v>
      </c>
      <c r="AE27" s="240">
        <v>6</v>
      </c>
      <c r="AF27" s="240">
        <v>6</v>
      </c>
      <c r="AG27" s="240">
        <v>6</v>
      </c>
      <c r="AH27" s="240">
        <v>6</v>
      </c>
      <c r="AI27" s="240">
        <v>6.5</v>
      </c>
      <c r="AJ27" s="240">
        <v>6.5</v>
      </c>
      <c r="AK27" s="240">
        <v>6</v>
      </c>
      <c r="AL27" s="240">
        <v>6.5</v>
      </c>
      <c r="AM27" s="240">
        <v>6.5</v>
      </c>
      <c r="AN27" s="240">
        <v>6.5</v>
      </c>
      <c r="AO27" s="240">
        <v>6.5</v>
      </c>
      <c r="AP27" s="240">
        <v>6.5</v>
      </c>
      <c r="AQ27" s="240">
        <v>6.5</v>
      </c>
      <c r="AR27" s="240">
        <v>6.5</v>
      </c>
      <c r="AS27" s="240"/>
      <c r="AT27" s="240">
        <v>6.5</v>
      </c>
      <c r="AU27" s="240">
        <v>6.5</v>
      </c>
      <c r="AV27" s="240">
        <v>6</v>
      </c>
      <c r="AW27" s="240"/>
      <c r="AX27" s="234"/>
      <c r="AY27" s="234" t="s">
        <v>177</v>
      </c>
      <c r="AZ27" s="234"/>
      <c r="BA27" s="234"/>
      <c r="BB27" s="240">
        <v>6</v>
      </c>
      <c r="BC27" s="240">
        <v>6.5</v>
      </c>
      <c r="BD27" s="240">
        <v>5</v>
      </c>
      <c r="BE27" s="240">
        <v>6.5</v>
      </c>
      <c r="BF27" s="240">
        <v>6.5</v>
      </c>
      <c r="BG27" s="240">
        <v>6.5</v>
      </c>
      <c r="BH27" s="240">
        <v>6</v>
      </c>
      <c r="BI27" s="240">
        <v>7</v>
      </c>
      <c r="BJ27" s="240"/>
      <c r="BK27" s="240">
        <v>6.5</v>
      </c>
      <c r="BL27" s="240">
        <v>7</v>
      </c>
      <c r="BM27" s="240">
        <v>6</v>
      </c>
      <c r="BN27" s="240">
        <v>6</v>
      </c>
      <c r="BO27" s="240">
        <v>7.5</v>
      </c>
      <c r="BP27" s="240">
        <v>6</v>
      </c>
      <c r="BQ27" s="240">
        <v>7</v>
      </c>
      <c r="BR27" s="240">
        <v>6</v>
      </c>
      <c r="BS27" s="240">
        <v>6</v>
      </c>
      <c r="BT27" s="240"/>
      <c r="BU27" s="240">
        <v>6</v>
      </c>
      <c r="BV27" s="240">
        <v>6</v>
      </c>
      <c r="BW27" s="240">
        <v>7</v>
      </c>
      <c r="BX27" s="240">
        <v>6.5</v>
      </c>
      <c r="BY27" s="240"/>
    </row>
    <row r="28" spans="1:77">
      <c r="A28" s="17">
        <v>0.3777777777777776</v>
      </c>
      <c r="B28" s="16">
        <v>9</v>
      </c>
      <c r="C28" s="217" t="s">
        <v>744</v>
      </c>
      <c r="D28" s="300" t="s">
        <v>450</v>
      </c>
      <c r="E28" s="300" t="s">
        <v>125</v>
      </c>
      <c r="F28" s="273"/>
      <c r="G28" s="306">
        <f>BJ41</f>
        <v>0</v>
      </c>
      <c r="H28" s="273"/>
      <c r="I28" s="273"/>
      <c r="J28" s="273"/>
      <c r="K28" s="268">
        <f>IF(O28&gt;Q28,O28,Q28)</f>
        <v>22</v>
      </c>
      <c r="L28" s="273"/>
      <c r="M28" s="274"/>
      <c r="N28" s="275"/>
      <c r="O28" s="273">
        <f>RANK(G28,$G$11:$G$58,0)</f>
        <v>22</v>
      </c>
      <c r="P28" s="274">
        <f>BJ31</f>
        <v>0</v>
      </c>
      <c r="Q28" s="275"/>
      <c r="R28" s="273"/>
      <c r="S28" s="273"/>
      <c r="T28" s="275"/>
      <c r="U28" s="234"/>
      <c r="V28" s="234"/>
      <c r="W28" s="234" t="s">
        <v>178</v>
      </c>
      <c r="X28" s="234"/>
      <c r="Y28" s="234"/>
      <c r="Z28" s="240">
        <v>5</v>
      </c>
      <c r="AA28" s="240">
        <v>6</v>
      </c>
      <c r="AB28" s="240">
        <v>7</v>
      </c>
      <c r="AC28" s="240">
        <v>7</v>
      </c>
      <c r="AD28" s="240">
        <v>7</v>
      </c>
      <c r="AE28" s="240">
        <v>6.5</v>
      </c>
      <c r="AF28" s="240">
        <v>5</v>
      </c>
      <c r="AG28" s="240">
        <v>7</v>
      </c>
      <c r="AH28" s="240">
        <v>5.5</v>
      </c>
      <c r="AI28" s="240">
        <v>6.5</v>
      </c>
      <c r="AJ28" s="240">
        <v>6</v>
      </c>
      <c r="AK28" s="240">
        <v>6.5</v>
      </c>
      <c r="AL28" s="240">
        <v>6.5</v>
      </c>
      <c r="AM28" s="240">
        <v>7</v>
      </c>
      <c r="AN28" s="240">
        <v>7</v>
      </c>
      <c r="AO28" s="240">
        <v>6.5</v>
      </c>
      <c r="AP28" s="240">
        <v>6.5</v>
      </c>
      <c r="AQ28" s="240">
        <v>7</v>
      </c>
      <c r="AR28" s="240">
        <v>6</v>
      </c>
      <c r="AS28" s="240"/>
      <c r="AT28" s="240">
        <v>7</v>
      </c>
      <c r="AU28" s="240">
        <v>6</v>
      </c>
      <c r="AV28" s="240">
        <v>6</v>
      </c>
      <c r="AW28" s="240"/>
      <c r="AX28" s="234"/>
      <c r="AY28" s="234" t="s">
        <v>178</v>
      </c>
      <c r="AZ28" s="234"/>
      <c r="BA28" s="234"/>
      <c r="BB28" s="240">
        <v>6</v>
      </c>
      <c r="BC28" s="240">
        <v>6</v>
      </c>
      <c r="BD28" s="240">
        <v>4.5</v>
      </c>
      <c r="BE28" s="240">
        <v>6.5</v>
      </c>
      <c r="BF28" s="240">
        <v>5.5</v>
      </c>
      <c r="BG28" s="240">
        <v>6</v>
      </c>
      <c r="BH28" s="240">
        <v>5.5</v>
      </c>
      <c r="BI28" s="240">
        <v>7</v>
      </c>
      <c r="BJ28" s="240"/>
      <c r="BK28" s="240">
        <v>6.5</v>
      </c>
      <c r="BL28" s="240">
        <v>7</v>
      </c>
      <c r="BM28" s="240">
        <v>6</v>
      </c>
      <c r="BN28" s="240">
        <v>6</v>
      </c>
      <c r="BO28" s="240">
        <v>7.5</v>
      </c>
      <c r="BP28" s="240">
        <v>6.5</v>
      </c>
      <c r="BQ28" s="240">
        <v>7</v>
      </c>
      <c r="BR28" s="240">
        <v>6</v>
      </c>
      <c r="BS28" s="240">
        <v>6</v>
      </c>
      <c r="BT28" s="240"/>
      <c r="BU28" s="240">
        <v>6.5</v>
      </c>
      <c r="BV28" s="240">
        <v>6.5</v>
      </c>
      <c r="BW28" s="240">
        <v>6.5</v>
      </c>
      <c r="BX28" s="240">
        <v>6.5</v>
      </c>
      <c r="BY28" s="240"/>
    </row>
    <row r="29" spans="1:77">
      <c r="A29" s="17">
        <v>0.38333333333333314</v>
      </c>
      <c r="B29" s="16">
        <v>10</v>
      </c>
      <c r="C29" s="16" t="s">
        <v>401</v>
      </c>
      <c r="D29" s="241" t="s">
        <v>402</v>
      </c>
      <c r="E29" s="241" t="s">
        <v>32</v>
      </c>
      <c r="F29" s="252">
        <f>AI41</f>
        <v>0.6333333333333333</v>
      </c>
      <c r="G29" s="234"/>
      <c r="H29" s="252">
        <f>AVERAGE(F29,G30)</f>
        <v>0.65208333333333335</v>
      </c>
      <c r="I29" s="253">
        <f>IF(R29&gt;T29,R29,T29)</f>
        <v>10</v>
      </c>
      <c r="J29" s="253">
        <f>IF(L29&gt;N29,L29,N29)</f>
        <v>17</v>
      </c>
      <c r="K29" s="253"/>
      <c r="L29" s="253">
        <f>RANK(F29,$F$11:$F$58,0)</f>
        <v>17</v>
      </c>
      <c r="M29" s="270">
        <f>AI31</f>
        <v>46</v>
      </c>
      <c r="N29" s="267"/>
      <c r="O29" s="253"/>
      <c r="P29" s="270"/>
      <c r="Q29" s="267"/>
      <c r="R29" s="253">
        <f>RANK(H29,$H$11:$H$58,0)</f>
        <v>10</v>
      </c>
      <c r="S29" s="270">
        <f>AI31+BK31</f>
        <v>93</v>
      </c>
      <c r="T29" s="267"/>
      <c r="U29" s="234"/>
      <c r="V29" s="234"/>
      <c r="W29" s="234" t="s">
        <v>745</v>
      </c>
      <c r="X29" s="234">
        <v>2</v>
      </c>
      <c r="Y29" s="234"/>
      <c r="Z29" s="240">
        <v>6</v>
      </c>
      <c r="AA29" s="240">
        <v>6.5</v>
      </c>
      <c r="AB29" s="240">
        <v>7</v>
      </c>
      <c r="AC29" s="240">
        <v>7</v>
      </c>
      <c r="AD29" s="240">
        <v>7</v>
      </c>
      <c r="AE29" s="240">
        <v>6.5</v>
      </c>
      <c r="AF29" s="240">
        <v>7</v>
      </c>
      <c r="AG29" s="240">
        <v>7</v>
      </c>
      <c r="AH29" s="240">
        <v>7</v>
      </c>
      <c r="AI29" s="240">
        <v>7</v>
      </c>
      <c r="AJ29" s="240">
        <v>7</v>
      </c>
      <c r="AK29" s="240">
        <v>7</v>
      </c>
      <c r="AL29" s="240">
        <v>7</v>
      </c>
      <c r="AM29" s="240">
        <v>7</v>
      </c>
      <c r="AN29" s="240">
        <v>7</v>
      </c>
      <c r="AO29" s="240">
        <v>7</v>
      </c>
      <c r="AP29" s="240">
        <v>7</v>
      </c>
      <c r="AQ29" s="240">
        <v>7</v>
      </c>
      <c r="AR29" s="240">
        <v>7</v>
      </c>
      <c r="AS29" s="240"/>
      <c r="AT29" s="240">
        <v>6.5</v>
      </c>
      <c r="AU29" s="240">
        <v>7</v>
      </c>
      <c r="AV29" s="240">
        <v>7</v>
      </c>
      <c r="AW29" s="240"/>
      <c r="AX29" s="234"/>
      <c r="AY29" s="234" t="s">
        <v>745</v>
      </c>
      <c r="AZ29" s="234">
        <v>2</v>
      </c>
      <c r="BA29" s="234"/>
      <c r="BB29" s="240">
        <v>6</v>
      </c>
      <c r="BC29" s="240">
        <v>6</v>
      </c>
      <c r="BD29" s="240">
        <v>6</v>
      </c>
      <c r="BE29" s="240">
        <v>6.5</v>
      </c>
      <c r="BF29" s="240">
        <v>5.5</v>
      </c>
      <c r="BG29" s="240">
        <v>6</v>
      </c>
      <c r="BH29" s="240">
        <v>6.5</v>
      </c>
      <c r="BI29" s="240">
        <v>6.5</v>
      </c>
      <c r="BJ29" s="240"/>
      <c r="BK29" s="240">
        <v>6.5</v>
      </c>
      <c r="BL29" s="240">
        <v>7</v>
      </c>
      <c r="BM29" s="240">
        <v>6</v>
      </c>
      <c r="BN29" s="240">
        <v>6</v>
      </c>
      <c r="BO29" s="240">
        <v>7</v>
      </c>
      <c r="BP29" s="240">
        <v>6.5</v>
      </c>
      <c r="BQ29" s="240">
        <v>6.5</v>
      </c>
      <c r="BR29" s="240">
        <v>6.5</v>
      </c>
      <c r="BS29" s="240">
        <v>6.5</v>
      </c>
      <c r="BT29" s="240"/>
      <c r="BU29" s="240">
        <v>6</v>
      </c>
      <c r="BV29" s="240">
        <v>6.5</v>
      </c>
      <c r="BW29" s="240">
        <v>6.5</v>
      </c>
      <c r="BX29" s="240">
        <v>6</v>
      </c>
      <c r="BY29" s="240"/>
    </row>
    <row r="30" spans="1:77">
      <c r="A30" s="17">
        <v>0.38333333333333314</v>
      </c>
      <c r="B30" s="16">
        <v>10</v>
      </c>
      <c r="C30" s="16" t="s">
        <v>77</v>
      </c>
      <c r="D30" s="241" t="s">
        <v>78</v>
      </c>
      <c r="E30" s="241" t="s">
        <v>32</v>
      </c>
      <c r="F30" s="273"/>
      <c r="G30" s="306">
        <f>BK41</f>
        <v>0.67083333333333328</v>
      </c>
      <c r="H30" s="273"/>
      <c r="I30" s="273"/>
      <c r="J30" s="273"/>
      <c r="K30" s="268">
        <f>IF(O30&gt;Q30,O30,Q30)</f>
        <v>5</v>
      </c>
      <c r="L30" s="273"/>
      <c r="M30" s="274"/>
      <c r="N30" s="275"/>
      <c r="O30" s="273">
        <f>RANK(G30,$G$11:$G$58,0)</f>
        <v>5</v>
      </c>
      <c r="P30" s="274">
        <f>BK31</f>
        <v>47</v>
      </c>
      <c r="Q30" s="275"/>
      <c r="R30" s="273"/>
      <c r="S30" s="273"/>
      <c r="T30" s="275"/>
      <c r="U30" s="234"/>
      <c r="V30" s="234"/>
      <c r="W30" s="234" t="s">
        <v>746</v>
      </c>
      <c r="X30" s="234">
        <v>2</v>
      </c>
      <c r="Y30" s="234"/>
      <c r="Z30" s="246">
        <v>6.5</v>
      </c>
      <c r="AA30" s="246">
        <v>6.5</v>
      </c>
      <c r="AB30" s="246">
        <v>6.5</v>
      </c>
      <c r="AC30" s="246">
        <v>6.5</v>
      </c>
      <c r="AD30" s="246">
        <v>7</v>
      </c>
      <c r="AE30" s="246">
        <v>6.5</v>
      </c>
      <c r="AF30" s="246">
        <v>6.5</v>
      </c>
      <c r="AG30" s="246">
        <v>6.5</v>
      </c>
      <c r="AH30" s="246">
        <v>6.5</v>
      </c>
      <c r="AI30" s="246">
        <v>6.5</v>
      </c>
      <c r="AJ30" s="246">
        <v>7</v>
      </c>
      <c r="AK30" s="246">
        <v>7</v>
      </c>
      <c r="AL30" s="246">
        <v>6.5</v>
      </c>
      <c r="AM30" s="246">
        <v>7</v>
      </c>
      <c r="AN30" s="246">
        <v>7</v>
      </c>
      <c r="AO30" s="246">
        <v>7</v>
      </c>
      <c r="AP30" s="246">
        <v>7</v>
      </c>
      <c r="AQ30" s="246">
        <v>7</v>
      </c>
      <c r="AR30" s="246">
        <v>7</v>
      </c>
      <c r="AS30" s="246"/>
      <c r="AT30" s="246">
        <v>7</v>
      </c>
      <c r="AU30" s="246">
        <v>6.5</v>
      </c>
      <c r="AV30" s="246">
        <v>6.5</v>
      </c>
      <c r="AW30" s="246"/>
      <c r="AX30" s="234"/>
      <c r="AY30" s="234" t="s">
        <v>746</v>
      </c>
      <c r="AZ30" s="234">
        <v>2</v>
      </c>
      <c r="BA30" s="234"/>
      <c r="BB30" s="246">
        <v>7</v>
      </c>
      <c r="BC30" s="246">
        <v>6.5</v>
      </c>
      <c r="BD30" s="246">
        <v>6.5</v>
      </c>
      <c r="BE30" s="246">
        <v>6</v>
      </c>
      <c r="BF30" s="246">
        <v>6.5</v>
      </c>
      <c r="BG30" s="246">
        <v>6.5</v>
      </c>
      <c r="BH30" s="246">
        <v>6</v>
      </c>
      <c r="BI30" s="246">
        <v>7</v>
      </c>
      <c r="BJ30" s="246"/>
      <c r="BK30" s="246">
        <v>7</v>
      </c>
      <c r="BL30" s="246">
        <v>7</v>
      </c>
      <c r="BM30" s="246">
        <v>6.5</v>
      </c>
      <c r="BN30" s="246">
        <v>7</v>
      </c>
      <c r="BO30" s="246">
        <v>8</v>
      </c>
      <c r="BP30" s="246">
        <v>6.5</v>
      </c>
      <c r="BQ30" s="246">
        <v>7</v>
      </c>
      <c r="BR30" s="246">
        <v>6.5</v>
      </c>
      <c r="BS30" s="246">
        <v>6.5</v>
      </c>
      <c r="BT30" s="246"/>
      <c r="BU30" s="246">
        <v>6.5</v>
      </c>
      <c r="BV30" s="246">
        <v>6.5</v>
      </c>
      <c r="BW30" s="246">
        <v>7</v>
      </c>
      <c r="BX30" s="246">
        <v>7</v>
      </c>
      <c r="BY30" s="246"/>
    </row>
    <row r="31" spans="1:77">
      <c r="A31" s="17">
        <v>0.38888888888888867</v>
      </c>
      <c r="B31" s="16">
        <v>11</v>
      </c>
      <c r="C31" s="16" t="s">
        <v>126</v>
      </c>
      <c r="D31" s="241" t="s">
        <v>127</v>
      </c>
      <c r="E31" s="241" t="s">
        <v>65</v>
      </c>
      <c r="F31" s="252">
        <f>AJ41</f>
        <v>0.65625</v>
      </c>
      <c r="G31" s="234"/>
      <c r="H31" s="252">
        <f>AVERAGE(F31,G32)</f>
        <v>0.68541666666666667</v>
      </c>
      <c r="I31" s="253">
        <f>IF(R31&gt;T31,R31,T31)</f>
        <v>2</v>
      </c>
      <c r="J31" s="253">
        <f>IF(L31&gt;N31,L31,N31)</f>
        <v>12</v>
      </c>
      <c r="K31" s="253"/>
      <c r="L31" s="253">
        <f>RANK(F31,$F$11:$F$58,0)</f>
        <v>12</v>
      </c>
      <c r="M31" s="270">
        <f>AJ31</f>
        <v>46.5</v>
      </c>
      <c r="N31" s="267"/>
      <c r="O31" s="253"/>
      <c r="P31" s="270"/>
      <c r="Q31" s="267"/>
      <c r="R31" s="253">
        <f>RANK(H31,$H$11:$H$58,0)</f>
        <v>2</v>
      </c>
      <c r="S31" s="270">
        <f>AJ31+BL31</f>
        <v>95.5</v>
      </c>
      <c r="T31" s="267"/>
      <c r="U31" s="234"/>
      <c r="V31" s="234"/>
      <c r="W31" s="234" t="s">
        <v>180</v>
      </c>
      <c r="X31" s="234"/>
      <c r="Y31" s="234"/>
      <c r="Z31" s="250">
        <f>SUM(Z26:Z30)+SUM(Z29:Z30)</f>
        <v>41.5</v>
      </c>
      <c r="AA31" s="250">
        <f t="shared" ref="AA31:AJ31" si="5">SUM(AA26:AA30)+SUM(AA29:AA30)</f>
        <v>44.5</v>
      </c>
      <c r="AB31" s="250">
        <f t="shared" si="5"/>
        <v>46.5</v>
      </c>
      <c r="AC31" s="250">
        <f t="shared" si="5"/>
        <v>46.5</v>
      </c>
      <c r="AD31" s="250">
        <f t="shared" si="5"/>
        <v>48.5</v>
      </c>
      <c r="AE31" s="250">
        <f t="shared" si="5"/>
        <v>44.5</v>
      </c>
      <c r="AF31" s="250">
        <f t="shared" si="5"/>
        <v>43.5</v>
      </c>
      <c r="AG31" s="250">
        <f t="shared" si="5"/>
        <v>46.5</v>
      </c>
      <c r="AH31" s="250">
        <f t="shared" si="5"/>
        <v>44</v>
      </c>
      <c r="AI31" s="250">
        <f t="shared" si="5"/>
        <v>46</v>
      </c>
      <c r="AJ31" s="250">
        <f t="shared" si="5"/>
        <v>46.5</v>
      </c>
      <c r="AK31" s="250">
        <f t="shared" ref="AK31:AU31" si="6">SUM(AK26:AK30)+SUM(AK29:AK30)</f>
        <v>46.5</v>
      </c>
      <c r="AL31" s="250">
        <f t="shared" si="6"/>
        <v>46.5</v>
      </c>
      <c r="AM31" s="250">
        <f t="shared" si="6"/>
        <v>48.5</v>
      </c>
      <c r="AN31" s="250">
        <f t="shared" si="6"/>
        <v>48.5</v>
      </c>
      <c r="AO31" s="250">
        <f t="shared" si="6"/>
        <v>48</v>
      </c>
      <c r="AP31" s="250">
        <f t="shared" si="6"/>
        <v>47.5</v>
      </c>
      <c r="AQ31" s="250">
        <f t="shared" si="6"/>
        <v>48</v>
      </c>
      <c r="AR31" s="250">
        <f t="shared" si="6"/>
        <v>47.5</v>
      </c>
      <c r="AS31" s="250">
        <f t="shared" si="6"/>
        <v>0</v>
      </c>
      <c r="AT31" s="250">
        <f t="shared" si="6"/>
        <v>47.5</v>
      </c>
      <c r="AU31" s="250">
        <f t="shared" si="6"/>
        <v>46</v>
      </c>
      <c r="AV31" s="250">
        <f t="shared" ref="AV31:AW31" si="7">SUM(AV26:AV30)+SUM(AV29:AV30)</f>
        <v>45.5</v>
      </c>
      <c r="AW31" s="250">
        <f t="shared" si="7"/>
        <v>0</v>
      </c>
      <c r="AX31" s="234"/>
      <c r="AY31" s="234" t="s">
        <v>180</v>
      </c>
      <c r="AZ31" s="234"/>
      <c r="BA31" s="234"/>
      <c r="BB31" s="250">
        <f t="shared" ref="BB31:BL31" si="8">SUM(BB26:BB30)+SUM(BB29:BB30)</f>
        <v>44.5</v>
      </c>
      <c r="BC31" s="250">
        <f t="shared" si="8"/>
        <v>44</v>
      </c>
      <c r="BD31" s="250">
        <f t="shared" si="8"/>
        <v>40</v>
      </c>
      <c r="BE31" s="250">
        <f t="shared" si="8"/>
        <v>45</v>
      </c>
      <c r="BF31" s="250">
        <f t="shared" si="8"/>
        <v>42.5</v>
      </c>
      <c r="BG31" s="250">
        <f t="shared" si="8"/>
        <v>44</v>
      </c>
      <c r="BH31" s="250">
        <f t="shared" si="8"/>
        <v>42.5</v>
      </c>
      <c r="BI31" s="250">
        <f t="shared" si="8"/>
        <v>48</v>
      </c>
      <c r="BJ31" s="250">
        <f t="shared" si="8"/>
        <v>0</v>
      </c>
      <c r="BK31" s="250">
        <f t="shared" si="8"/>
        <v>47</v>
      </c>
      <c r="BL31" s="250">
        <f t="shared" si="8"/>
        <v>49</v>
      </c>
      <c r="BM31" s="250">
        <f t="shared" ref="BM31:BY31" si="9">SUM(BM26:BM30)+SUM(BM29:BM30)</f>
        <v>43.5</v>
      </c>
      <c r="BN31" s="250">
        <f t="shared" si="9"/>
        <v>44.5</v>
      </c>
      <c r="BO31" s="250">
        <f t="shared" si="9"/>
        <v>52.5</v>
      </c>
      <c r="BP31" s="250">
        <f t="shared" si="9"/>
        <v>45</v>
      </c>
      <c r="BQ31" s="250">
        <f t="shared" si="9"/>
        <v>48</v>
      </c>
      <c r="BR31" s="250">
        <f t="shared" si="9"/>
        <v>44.5</v>
      </c>
      <c r="BS31" s="250">
        <f t="shared" si="9"/>
        <v>44.5</v>
      </c>
      <c r="BT31" s="250">
        <f t="shared" si="9"/>
        <v>0</v>
      </c>
      <c r="BU31" s="250">
        <f t="shared" si="9"/>
        <v>44</v>
      </c>
      <c r="BV31" s="250">
        <f t="shared" si="9"/>
        <v>44.5</v>
      </c>
      <c r="BW31" s="250">
        <f t="shared" si="9"/>
        <v>47.5</v>
      </c>
      <c r="BX31" s="250">
        <f t="shared" si="9"/>
        <v>46</v>
      </c>
      <c r="BY31" s="250">
        <f t="shared" si="9"/>
        <v>0</v>
      </c>
    </row>
    <row r="32" spans="1:77">
      <c r="A32" s="17">
        <v>0.39583333333333309</v>
      </c>
      <c r="B32" s="16">
        <v>11</v>
      </c>
      <c r="C32" s="16" t="s">
        <v>337</v>
      </c>
      <c r="D32" s="241" t="s">
        <v>338</v>
      </c>
      <c r="E32" s="241" t="s">
        <v>65</v>
      </c>
      <c r="F32" s="273"/>
      <c r="G32" s="306">
        <f>BL41</f>
        <v>0.71458333333333335</v>
      </c>
      <c r="H32" s="273"/>
      <c r="I32" s="273"/>
      <c r="J32" s="273"/>
      <c r="K32" s="268">
        <f>IF(O32&gt;Q32,O32,Q32)</f>
        <v>2</v>
      </c>
      <c r="L32" s="273"/>
      <c r="M32" s="274"/>
      <c r="N32" s="275"/>
      <c r="O32" s="273">
        <f>RANK(G32,$G$11:$G$58,0)</f>
        <v>2</v>
      </c>
      <c r="P32" s="274">
        <f>BL31</f>
        <v>49</v>
      </c>
      <c r="Q32" s="275"/>
      <c r="R32" s="273"/>
      <c r="S32" s="273"/>
      <c r="T32" s="275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</row>
    <row r="33" spans="1:77">
      <c r="A33" s="17">
        <v>0.40138888888888863</v>
      </c>
      <c r="B33" s="16">
        <v>12</v>
      </c>
      <c r="C33" s="16" t="s">
        <v>245</v>
      </c>
      <c r="D33" s="241" t="s">
        <v>246</v>
      </c>
      <c r="E33" s="241" t="s">
        <v>697</v>
      </c>
      <c r="F33" s="252">
        <f>AK41</f>
        <v>0.63541666666666663</v>
      </c>
      <c r="G33" s="252"/>
      <c r="H33" s="252">
        <f>AVERAGE(F33,G34)</f>
        <v>0.62916666666666665</v>
      </c>
      <c r="I33" s="253">
        <f>IF(R33&gt;T33,R33,T33)</f>
        <v>16</v>
      </c>
      <c r="J33" s="253">
        <f>IF(L33&gt;N33,L33,N33)</f>
        <v>14</v>
      </c>
      <c r="K33" s="253"/>
      <c r="L33" s="253">
        <f>RANK(F33,$F$11:$F$58,0)</f>
        <v>14</v>
      </c>
      <c r="M33" s="270">
        <f>AK31</f>
        <v>46.5</v>
      </c>
      <c r="N33" s="267"/>
      <c r="O33" s="253"/>
      <c r="P33" s="270"/>
      <c r="Q33" s="267"/>
      <c r="R33" s="253">
        <f>RANK(H33,$H$11:$H$58,0)</f>
        <v>16</v>
      </c>
      <c r="S33" s="270">
        <f>AK31+BM31</f>
        <v>90</v>
      </c>
      <c r="T33" s="267"/>
      <c r="U33" s="234"/>
      <c r="V33" s="234"/>
      <c r="W33" s="234" t="s">
        <v>181</v>
      </c>
      <c r="X33" s="234">
        <v>240</v>
      </c>
      <c r="Y33" s="234"/>
      <c r="Z33" s="250">
        <f t="shared" ref="Z33:AJ33" si="10">Z23+Z31</f>
        <v>142</v>
      </c>
      <c r="AA33" s="250">
        <f t="shared" si="10"/>
        <v>152.5</v>
      </c>
      <c r="AB33" s="250">
        <f t="shared" si="10"/>
        <v>158.5</v>
      </c>
      <c r="AC33" s="250">
        <f t="shared" si="10"/>
        <v>159.5</v>
      </c>
      <c r="AD33" s="250">
        <f t="shared" si="10"/>
        <v>167</v>
      </c>
      <c r="AE33" s="250">
        <f t="shared" si="10"/>
        <v>144.5</v>
      </c>
      <c r="AF33" s="250">
        <f t="shared" si="10"/>
        <v>139</v>
      </c>
      <c r="AG33" s="250">
        <f t="shared" si="10"/>
        <v>158.5</v>
      </c>
      <c r="AH33" s="250">
        <f t="shared" si="10"/>
        <v>148.5</v>
      </c>
      <c r="AI33" s="250">
        <f t="shared" si="10"/>
        <v>152</v>
      </c>
      <c r="AJ33" s="250">
        <f t="shared" si="10"/>
        <v>157.5</v>
      </c>
      <c r="AK33" s="250">
        <f t="shared" ref="AK33:AU33" si="11">AK23+AK31</f>
        <v>154.5</v>
      </c>
      <c r="AL33" s="250">
        <f t="shared" si="11"/>
        <v>158.5</v>
      </c>
      <c r="AM33" s="250">
        <f t="shared" si="11"/>
        <v>167</v>
      </c>
      <c r="AN33" s="250">
        <f t="shared" si="11"/>
        <v>165</v>
      </c>
      <c r="AO33" s="250">
        <f t="shared" si="11"/>
        <v>162.5</v>
      </c>
      <c r="AP33" s="250">
        <f t="shared" si="11"/>
        <v>159</v>
      </c>
      <c r="AQ33" s="250">
        <f t="shared" si="11"/>
        <v>161.5</v>
      </c>
      <c r="AR33" s="250">
        <f t="shared" si="11"/>
        <v>160</v>
      </c>
      <c r="AS33" s="250">
        <f t="shared" si="11"/>
        <v>0</v>
      </c>
      <c r="AT33" s="250">
        <f t="shared" si="11"/>
        <v>164</v>
      </c>
      <c r="AU33" s="250">
        <f t="shared" si="11"/>
        <v>152</v>
      </c>
      <c r="AV33" s="250">
        <f t="shared" ref="AV33:AW33" si="12">AV23+AV31</f>
        <v>156.5</v>
      </c>
      <c r="AW33" s="250">
        <f t="shared" si="12"/>
        <v>0</v>
      </c>
      <c r="AX33" s="234"/>
      <c r="AY33" s="234" t="s">
        <v>181</v>
      </c>
      <c r="AZ33" s="234">
        <v>240</v>
      </c>
      <c r="BA33" s="234"/>
      <c r="BB33" s="250">
        <f t="shared" ref="BB33:BL33" si="13">BB23+BB31</f>
        <v>150</v>
      </c>
      <c r="BC33" s="250">
        <f t="shared" si="13"/>
        <v>152.5</v>
      </c>
      <c r="BD33" s="250">
        <f t="shared" si="13"/>
        <v>130</v>
      </c>
      <c r="BE33" s="250">
        <f t="shared" si="13"/>
        <v>153</v>
      </c>
      <c r="BF33" s="250">
        <f t="shared" si="13"/>
        <v>152.5</v>
      </c>
      <c r="BG33" s="250">
        <f t="shared" si="13"/>
        <v>150.5</v>
      </c>
      <c r="BH33" s="250">
        <f t="shared" si="13"/>
        <v>139.5</v>
      </c>
      <c r="BI33" s="250">
        <f t="shared" si="13"/>
        <v>161.5</v>
      </c>
      <c r="BJ33" s="250">
        <f t="shared" si="13"/>
        <v>0</v>
      </c>
      <c r="BK33" s="250">
        <f t="shared" si="13"/>
        <v>161</v>
      </c>
      <c r="BL33" s="250">
        <f t="shared" si="13"/>
        <v>171.5</v>
      </c>
      <c r="BM33" s="250">
        <f t="shared" ref="BM33:BY33" si="14">BM23+BM31</f>
        <v>149.5</v>
      </c>
      <c r="BN33" s="250">
        <f t="shared" si="14"/>
        <v>154</v>
      </c>
      <c r="BO33" s="250">
        <f t="shared" si="14"/>
        <v>183</v>
      </c>
      <c r="BP33" s="250">
        <f t="shared" si="14"/>
        <v>152.5</v>
      </c>
      <c r="BQ33" s="250">
        <f t="shared" si="14"/>
        <v>162.5</v>
      </c>
      <c r="BR33" s="250">
        <f t="shared" si="14"/>
        <v>152.5</v>
      </c>
      <c r="BS33" s="250">
        <f t="shared" si="14"/>
        <v>154</v>
      </c>
      <c r="BT33" s="250">
        <f t="shared" si="14"/>
        <v>0</v>
      </c>
      <c r="BU33" s="250">
        <f t="shared" si="14"/>
        <v>148.5</v>
      </c>
      <c r="BV33" s="250">
        <f t="shared" si="14"/>
        <v>148</v>
      </c>
      <c r="BW33" s="250">
        <f t="shared" si="14"/>
        <v>162</v>
      </c>
      <c r="BX33" s="250">
        <f t="shared" si="14"/>
        <v>159.5</v>
      </c>
      <c r="BY33" s="250">
        <f t="shared" si="14"/>
        <v>0</v>
      </c>
    </row>
    <row r="34" spans="1:77">
      <c r="A34" s="17">
        <v>0.40138888888888863</v>
      </c>
      <c r="B34" s="16">
        <v>12</v>
      </c>
      <c r="C34" s="16" t="s">
        <v>414</v>
      </c>
      <c r="D34" s="241" t="s">
        <v>415</v>
      </c>
      <c r="E34" s="241" t="s">
        <v>697</v>
      </c>
      <c r="F34" s="273"/>
      <c r="G34" s="306">
        <f>BM41</f>
        <v>0.62291666666666667</v>
      </c>
      <c r="H34" s="273"/>
      <c r="I34" s="273"/>
      <c r="J34" s="273"/>
      <c r="K34" s="268">
        <f>IF(O34&gt;Q34,O34,Q34)</f>
        <v>16</v>
      </c>
      <c r="L34" s="273"/>
      <c r="M34" s="274"/>
      <c r="N34" s="275"/>
      <c r="O34" s="273">
        <f>RANK(G34,$G$11:$G$58,0)</f>
        <v>16</v>
      </c>
      <c r="P34" s="274">
        <f>BM31</f>
        <v>43.5</v>
      </c>
      <c r="Q34" s="275"/>
      <c r="R34" s="273"/>
      <c r="S34" s="273"/>
      <c r="T34" s="275"/>
      <c r="U34" s="234"/>
      <c r="V34" s="234"/>
      <c r="W34" s="9" t="s">
        <v>182</v>
      </c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9" t="s">
        <v>182</v>
      </c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</row>
    <row r="35" spans="1:77">
      <c r="A35" s="17">
        <v>0.40694444444444416</v>
      </c>
      <c r="B35" s="16">
        <v>13</v>
      </c>
      <c r="C35" s="16" t="s">
        <v>117</v>
      </c>
      <c r="D35" s="241" t="s">
        <v>118</v>
      </c>
      <c r="E35" s="241" t="s">
        <v>22</v>
      </c>
      <c r="F35" s="252">
        <f>AL41</f>
        <v>0.66041666666666665</v>
      </c>
      <c r="G35" s="252"/>
      <c r="H35" s="252">
        <f>AVERAGE(F35,G36)</f>
        <v>0.65104166666666674</v>
      </c>
      <c r="I35" s="253">
        <f>IF(R35&gt;T35,R35,T35)</f>
        <v>11</v>
      </c>
      <c r="J35" s="253">
        <f>IF(L35&gt;N35,L35,N35)</f>
        <v>10</v>
      </c>
      <c r="K35" s="253"/>
      <c r="L35" s="253">
        <f>RANK(F35,$F$11:$F$58,0)</f>
        <v>10</v>
      </c>
      <c r="M35" s="270">
        <f>AL31</f>
        <v>46.5</v>
      </c>
      <c r="N35" s="267"/>
      <c r="O35" s="253"/>
      <c r="P35" s="270"/>
      <c r="Q35" s="267"/>
      <c r="R35" s="253">
        <f>RANK(H35,$H$11:$H$58,0)</f>
        <v>11</v>
      </c>
      <c r="S35" s="270">
        <f>AL31+BN31</f>
        <v>91</v>
      </c>
      <c r="T35" s="267"/>
      <c r="U35" s="234"/>
      <c r="V35" s="234"/>
      <c r="W35" s="234" t="s">
        <v>183</v>
      </c>
      <c r="X35" s="234">
        <v>-2</v>
      </c>
      <c r="Y35" s="234"/>
      <c r="Z35" s="256"/>
      <c r="AA35" s="256"/>
      <c r="AB35" s="256"/>
      <c r="AC35" s="256"/>
      <c r="AD35" s="256"/>
      <c r="AE35" s="256"/>
      <c r="AF35" s="256"/>
      <c r="AG35" s="256" t="s">
        <v>185</v>
      </c>
      <c r="AH35" s="256"/>
      <c r="AI35" s="256"/>
      <c r="AJ35" s="256"/>
      <c r="AK35" s="256" t="s">
        <v>185</v>
      </c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 t="s">
        <v>184</v>
      </c>
      <c r="AW35" s="256"/>
      <c r="AX35" s="234"/>
      <c r="AY35" s="234" t="s">
        <v>183</v>
      </c>
      <c r="AZ35" s="234">
        <v>-2</v>
      </c>
      <c r="BA35" s="234"/>
      <c r="BB35" s="256"/>
      <c r="BC35" s="256"/>
      <c r="BD35" s="256"/>
      <c r="BE35" s="256" t="s">
        <v>185</v>
      </c>
      <c r="BF35" s="256" t="s">
        <v>185</v>
      </c>
      <c r="BG35" s="256"/>
      <c r="BH35" s="256" t="s">
        <v>185</v>
      </c>
      <c r="BI35" s="256"/>
      <c r="BJ35" s="256"/>
      <c r="BK35" s="256"/>
      <c r="BL35" s="256"/>
      <c r="BM35" s="256"/>
      <c r="BN35" s="256"/>
      <c r="BO35" s="256"/>
      <c r="BP35" s="256"/>
      <c r="BQ35" s="256" t="s">
        <v>185</v>
      </c>
      <c r="BR35" s="256"/>
      <c r="BS35" s="256"/>
      <c r="BT35" s="256"/>
      <c r="BU35" s="256"/>
      <c r="BV35" s="256" t="s">
        <v>184</v>
      </c>
      <c r="BW35" s="256"/>
      <c r="BX35" s="256"/>
      <c r="BY35" s="256"/>
    </row>
    <row r="36" spans="1:77">
      <c r="A36" s="17">
        <v>0.40694444444444416</v>
      </c>
      <c r="B36" s="16">
        <v>13</v>
      </c>
      <c r="C36" s="16" t="s">
        <v>345</v>
      </c>
      <c r="D36" s="241" t="s">
        <v>346</v>
      </c>
      <c r="E36" s="241" t="s">
        <v>22</v>
      </c>
      <c r="F36" s="273"/>
      <c r="G36" s="306">
        <f>BN41</f>
        <v>0.64166666666666672</v>
      </c>
      <c r="H36" s="273"/>
      <c r="I36" s="273"/>
      <c r="J36" s="273"/>
      <c r="K36" s="268">
        <f>IF(O36&gt;Q36,O36,Q36)</f>
        <v>8</v>
      </c>
      <c r="L36" s="273"/>
      <c r="M36" s="274"/>
      <c r="N36" s="275"/>
      <c r="O36" s="273">
        <f>RANK(G36,$G$11:$G$58,0)</f>
        <v>8</v>
      </c>
      <c r="P36" s="274">
        <f>BN31</f>
        <v>44.5</v>
      </c>
      <c r="Q36" s="275"/>
      <c r="R36" s="273"/>
      <c r="S36" s="273"/>
      <c r="T36" s="275"/>
      <c r="U36" s="234"/>
      <c r="V36" s="234"/>
      <c r="W36" s="234" t="s">
        <v>186</v>
      </c>
      <c r="X36" s="234">
        <v>-4</v>
      </c>
      <c r="Y36" s="234"/>
      <c r="Z36" s="256"/>
      <c r="AA36" s="256"/>
      <c r="AB36" s="256"/>
      <c r="AC36" s="256"/>
      <c r="AD36" s="256"/>
      <c r="AE36" s="256"/>
      <c r="AF36" s="256"/>
      <c r="AG36" s="256" t="s">
        <v>185</v>
      </c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34"/>
      <c r="AY36" s="234" t="s">
        <v>186</v>
      </c>
      <c r="AZ36" s="234">
        <v>-4</v>
      </c>
      <c r="BA36" s="234"/>
      <c r="BB36" s="256"/>
      <c r="BC36" s="256"/>
      <c r="BD36" s="256"/>
      <c r="BE36" s="256" t="s">
        <v>185</v>
      </c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</row>
    <row r="37" spans="1:77">
      <c r="A37" s="17">
        <v>0.4124999999999997</v>
      </c>
      <c r="B37" s="16">
        <v>14</v>
      </c>
      <c r="C37" s="16" t="s">
        <v>38</v>
      </c>
      <c r="D37" s="241" t="s">
        <v>39</v>
      </c>
      <c r="E37" s="241" t="s">
        <v>485</v>
      </c>
      <c r="F37" s="252">
        <f>AM41</f>
        <v>0.6958333333333333</v>
      </c>
      <c r="G37" s="252"/>
      <c r="H37" s="252">
        <f>AVERAGE(F37,G38)</f>
        <v>0.72916666666666663</v>
      </c>
      <c r="I37" s="253">
        <f>IF(R37&gt;T37,R37,T37)</f>
        <v>1</v>
      </c>
      <c r="J37" s="253">
        <f>IF(L37&gt;N37,L37,N37)</f>
        <v>1</v>
      </c>
      <c r="K37" s="253"/>
      <c r="L37" s="253">
        <f>RANK(F37,$F$11:$F$58,0)</f>
        <v>1</v>
      </c>
      <c r="M37" s="270">
        <f>AM31</f>
        <v>48.5</v>
      </c>
      <c r="N37" s="267"/>
      <c r="O37" s="253"/>
      <c r="P37" s="270"/>
      <c r="Q37" s="267"/>
      <c r="R37" s="253">
        <f>RANK(H37,$H$11:$H$58,0)</f>
        <v>1</v>
      </c>
      <c r="S37" s="270">
        <f>AM31+BO31</f>
        <v>101</v>
      </c>
      <c r="T37" s="267"/>
      <c r="U37" s="234"/>
      <c r="V37" s="234"/>
      <c r="W37" s="234" t="s">
        <v>187</v>
      </c>
      <c r="X37" s="263" t="s">
        <v>188</v>
      </c>
      <c r="Y37" s="23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34"/>
      <c r="AY37" s="234" t="s">
        <v>187</v>
      </c>
      <c r="AZ37" s="263" t="s">
        <v>188</v>
      </c>
      <c r="BA37" s="23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4"/>
      <c r="BR37" s="264"/>
      <c r="BS37" s="264"/>
      <c r="BT37" s="264"/>
      <c r="BU37" s="264"/>
      <c r="BV37" s="264"/>
      <c r="BW37" s="264"/>
      <c r="BX37" s="264"/>
      <c r="BY37" s="264"/>
    </row>
    <row r="38" spans="1:77">
      <c r="A38" s="17">
        <v>0.4124999999999997</v>
      </c>
      <c r="B38" s="16">
        <v>14</v>
      </c>
      <c r="C38" s="16" t="s">
        <v>294</v>
      </c>
      <c r="D38" s="241" t="s">
        <v>295</v>
      </c>
      <c r="E38" s="241" t="s">
        <v>485</v>
      </c>
      <c r="F38" s="273"/>
      <c r="G38" s="306">
        <f>BO41</f>
        <v>0.76249999999999996</v>
      </c>
      <c r="H38" s="273"/>
      <c r="I38" s="273"/>
      <c r="J38" s="273"/>
      <c r="K38" s="268">
        <f>IF(O38&gt;Q38,O38,Q38)</f>
        <v>1</v>
      </c>
      <c r="L38" s="273"/>
      <c r="M38" s="274"/>
      <c r="N38" s="275"/>
      <c r="O38" s="273">
        <f>RANK(G38,$G$11:$G$58,0)</f>
        <v>1</v>
      </c>
      <c r="P38" s="274">
        <f>BO31</f>
        <v>52.5</v>
      </c>
      <c r="Q38" s="275"/>
      <c r="R38" s="273"/>
      <c r="S38" s="273"/>
      <c r="T38" s="275"/>
      <c r="U38" s="234"/>
      <c r="V38" s="234"/>
      <c r="W38" s="234" t="s">
        <v>189</v>
      </c>
      <c r="X38" s="263"/>
      <c r="Y38" s="234"/>
      <c r="Z38" s="338">
        <f>IF(Z35="Y",-2,0)+IF(Z36="Y",-4,0)</f>
        <v>0</v>
      </c>
      <c r="AA38" s="338">
        <f t="shared" ref="AA38:AW38" si="15">IF(AA35="Y",-2,0)+IF(AA36="Y",-4,0)</f>
        <v>0</v>
      </c>
      <c r="AB38" s="338">
        <f t="shared" si="15"/>
        <v>0</v>
      </c>
      <c r="AC38" s="338">
        <f t="shared" si="15"/>
        <v>0</v>
      </c>
      <c r="AD38" s="338">
        <f t="shared" si="15"/>
        <v>0</v>
      </c>
      <c r="AE38" s="338">
        <f t="shared" si="15"/>
        <v>0</v>
      </c>
      <c r="AF38" s="338">
        <f t="shared" si="15"/>
        <v>0</v>
      </c>
      <c r="AG38" s="338">
        <f t="shared" si="15"/>
        <v>-6</v>
      </c>
      <c r="AH38" s="338">
        <f t="shared" si="15"/>
        <v>0</v>
      </c>
      <c r="AI38" s="338">
        <f t="shared" si="15"/>
        <v>0</v>
      </c>
      <c r="AJ38" s="338">
        <f t="shared" si="15"/>
        <v>0</v>
      </c>
      <c r="AK38" s="338">
        <f t="shared" si="15"/>
        <v>-2</v>
      </c>
      <c r="AL38" s="338">
        <f t="shared" si="15"/>
        <v>0</v>
      </c>
      <c r="AM38" s="338">
        <f t="shared" si="15"/>
        <v>0</v>
      </c>
      <c r="AN38" s="338">
        <f t="shared" si="15"/>
        <v>0</v>
      </c>
      <c r="AO38" s="338">
        <f t="shared" si="15"/>
        <v>0</v>
      </c>
      <c r="AP38" s="338">
        <f t="shared" si="15"/>
        <v>0</v>
      </c>
      <c r="AQ38" s="338">
        <f t="shared" si="15"/>
        <v>0</v>
      </c>
      <c r="AR38" s="338">
        <f t="shared" si="15"/>
        <v>0</v>
      </c>
      <c r="AS38" s="338">
        <f t="shared" si="15"/>
        <v>0</v>
      </c>
      <c r="AT38" s="338">
        <f t="shared" si="15"/>
        <v>0</v>
      </c>
      <c r="AU38" s="338">
        <f t="shared" si="15"/>
        <v>0</v>
      </c>
      <c r="AV38" s="338">
        <f t="shared" si="15"/>
        <v>-2</v>
      </c>
      <c r="AW38" s="338">
        <f t="shared" si="15"/>
        <v>0</v>
      </c>
      <c r="AX38" s="234"/>
      <c r="AY38" s="234" t="s">
        <v>189</v>
      </c>
      <c r="AZ38" s="263"/>
      <c r="BA38" s="234"/>
      <c r="BB38" s="338">
        <f>IF(BB35="Y",-2,0)+IF(BB36="Y",-4,0)</f>
        <v>0</v>
      </c>
      <c r="BC38" s="338">
        <f t="shared" ref="BC38:BY38" si="16">IF(BC35="Y",-2,0)+IF(BC36="Y",-4,0)</f>
        <v>0</v>
      </c>
      <c r="BD38" s="338">
        <f t="shared" si="16"/>
        <v>0</v>
      </c>
      <c r="BE38" s="338">
        <f t="shared" si="16"/>
        <v>-6</v>
      </c>
      <c r="BF38" s="338">
        <f t="shared" si="16"/>
        <v>-2</v>
      </c>
      <c r="BG38" s="338">
        <f t="shared" si="16"/>
        <v>0</v>
      </c>
      <c r="BH38" s="338">
        <f t="shared" si="16"/>
        <v>-2</v>
      </c>
      <c r="BI38" s="338">
        <f t="shared" si="16"/>
        <v>0</v>
      </c>
      <c r="BJ38" s="338">
        <f t="shared" si="16"/>
        <v>0</v>
      </c>
      <c r="BK38" s="338">
        <f t="shared" si="16"/>
        <v>0</v>
      </c>
      <c r="BL38" s="338">
        <f t="shared" si="16"/>
        <v>0</v>
      </c>
      <c r="BM38" s="338">
        <f t="shared" si="16"/>
        <v>0</v>
      </c>
      <c r="BN38" s="338">
        <f t="shared" si="16"/>
        <v>0</v>
      </c>
      <c r="BO38" s="338">
        <f t="shared" si="16"/>
        <v>0</v>
      </c>
      <c r="BP38" s="338">
        <f t="shared" si="16"/>
        <v>0</v>
      </c>
      <c r="BQ38" s="338">
        <f t="shared" si="16"/>
        <v>-2</v>
      </c>
      <c r="BR38" s="338">
        <f t="shared" si="16"/>
        <v>0</v>
      </c>
      <c r="BS38" s="338">
        <f t="shared" si="16"/>
        <v>0</v>
      </c>
      <c r="BT38" s="338">
        <f t="shared" si="16"/>
        <v>0</v>
      </c>
      <c r="BU38" s="338">
        <f t="shared" si="16"/>
        <v>0</v>
      </c>
      <c r="BV38" s="338">
        <f t="shared" si="16"/>
        <v>-2</v>
      </c>
      <c r="BW38" s="338">
        <f t="shared" si="16"/>
        <v>0</v>
      </c>
      <c r="BX38" s="338">
        <f t="shared" si="16"/>
        <v>0</v>
      </c>
      <c r="BY38" s="338">
        <f t="shared" si="16"/>
        <v>0</v>
      </c>
    </row>
    <row r="39" spans="1:77">
      <c r="A39" s="17">
        <v>0.41805555555555524</v>
      </c>
      <c r="B39" s="16">
        <v>15</v>
      </c>
      <c r="C39" s="16" t="s">
        <v>144</v>
      </c>
      <c r="D39" s="241" t="s">
        <v>145</v>
      </c>
      <c r="E39" s="241" t="s">
        <v>698</v>
      </c>
      <c r="F39" s="252">
        <f>AN41</f>
        <v>0.6875</v>
      </c>
      <c r="G39" s="252"/>
      <c r="H39" s="252">
        <f>AVERAGE(F39,G40)</f>
        <v>0.66145833333333326</v>
      </c>
      <c r="I39" s="253">
        <f>IF(R39&gt;T39,R39,T39)</f>
        <v>4</v>
      </c>
      <c r="J39" s="253">
        <f>IF(L39&gt;N39,L39,N39)</f>
        <v>3</v>
      </c>
      <c r="K39" s="253"/>
      <c r="L39" s="253">
        <f>RANK(F39,$F$11:$F$58,0)</f>
        <v>3</v>
      </c>
      <c r="M39" s="270">
        <f>AN31</f>
        <v>48.5</v>
      </c>
      <c r="N39" s="267"/>
      <c r="O39" s="253"/>
      <c r="P39" s="270"/>
      <c r="Q39" s="267"/>
      <c r="R39" s="253">
        <f>RANK(H39,$H$11:$H$58,0)</f>
        <v>4</v>
      </c>
      <c r="S39" s="270">
        <f>AN31+BP31</f>
        <v>93.5</v>
      </c>
      <c r="T39" s="267">
        <v>4</v>
      </c>
      <c r="U39" s="234"/>
      <c r="V39" s="234"/>
      <c r="W39" s="234" t="s">
        <v>191</v>
      </c>
      <c r="X39" s="263"/>
      <c r="Y39" s="234"/>
      <c r="Z39" s="265">
        <f>Z33+Z38</f>
        <v>142</v>
      </c>
      <c r="AA39" s="265">
        <f t="shared" ref="AA39:AW39" si="17">AA33+AA38</f>
        <v>152.5</v>
      </c>
      <c r="AB39" s="265">
        <f t="shared" si="17"/>
        <v>158.5</v>
      </c>
      <c r="AC39" s="265">
        <f t="shared" si="17"/>
        <v>159.5</v>
      </c>
      <c r="AD39" s="265">
        <f t="shared" si="17"/>
        <v>167</v>
      </c>
      <c r="AE39" s="265">
        <f t="shared" si="17"/>
        <v>144.5</v>
      </c>
      <c r="AF39" s="265">
        <f t="shared" si="17"/>
        <v>139</v>
      </c>
      <c r="AG39" s="265">
        <f t="shared" si="17"/>
        <v>152.5</v>
      </c>
      <c r="AH39" s="265">
        <f t="shared" si="17"/>
        <v>148.5</v>
      </c>
      <c r="AI39" s="265">
        <f t="shared" si="17"/>
        <v>152</v>
      </c>
      <c r="AJ39" s="265">
        <f t="shared" si="17"/>
        <v>157.5</v>
      </c>
      <c r="AK39" s="265">
        <f t="shared" si="17"/>
        <v>152.5</v>
      </c>
      <c r="AL39" s="265">
        <f t="shared" si="17"/>
        <v>158.5</v>
      </c>
      <c r="AM39" s="265">
        <f t="shared" si="17"/>
        <v>167</v>
      </c>
      <c r="AN39" s="265">
        <f t="shared" si="17"/>
        <v>165</v>
      </c>
      <c r="AO39" s="265">
        <f t="shared" si="17"/>
        <v>162.5</v>
      </c>
      <c r="AP39" s="265">
        <f t="shared" si="17"/>
        <v>159</v>
      </c>
      <c r="AQ39" s="265">
        <f t="shared" si="17"/>
        <v>161.5</v>
      </c>
      <c r="AR39" s="265">
        <f t="shared" si="17"/>
        <v>160</v>
      </c>
      <c r="AS39" s="265">
        <f t="shared" si="17"/>
        <v>0</v>
      </c>
      <c r="AT39" s="265">
        <f t="shared" si="17"/>
        <v>164</v>
      </c>
      <c r="AU39" s="265">
        <f t="shared" si="17"/>
        <v>152</v>
      </c>
      <c r="AV39" s="265">
        <f t="shared" si="17"/>
        <v>154.5</v>
      </c>
      <c r="AW39" s="265">
        <f t="shared" si="17"/>
        <v>0</v>
      </c>
      <c r="AX39" s="234"/>
      <c r="AY39" s="234" t="s">
        <v>191</v>
      </c>
      <c r="AZ39" s="263"/>
      <c r="BA39" s="234"/>
      <c r="BB39" s="265">
        <f>BB33+BB38</f>
        <v>150</v>
      </c>
      <c r="BC39" s="265">
        <f t="shared" ref="BC39:BY39" si="18">BC33+BC38</f>
        <v>152.5</v>
      </c>
      <c r="BD39" s="265">
        <f t="shared" si="18"/>
        <v>130</v>
      </c>
      <c r="BE39" s="265">
        <f t="shared" si="18"/>
        <v>147</v>
      </c>
      <c r="BF39" s="265">
        <f t="shared" si="18"/>
        <v>150.5</v>
      </c>
      <c r="BG39" s="265">
        <f t="shared" si="18"/>
        <v>150.5</v>
      </c>
      <c r="BH39" s="265">
        <f t="shared" si="18"/>
        <v>137.5</v>
      </c>
      <c r="BI39" s="265">
        <f t="shared" si="18"/>
        <v>161.5</v>
      </c>
      <c r="BJ39" s="265">
        <f t="shared" si="18"/>
        <v>0</v>
      </c>
      <c r="BK39" s="265">
        <f t="shared" si="18"/>
        <v>161</v>
      </c>
      <c r="BL39" s="265">
        <f t="shared" si="18"/>
        <v>171.5</v>
      </c>
      <c r="BM39" s="265">
        <f t="shared" si="18"/>
        <v>149.5</v>
      </c>
      <c r="BN39" s="265">
        <f t="shared" si="18"/>
        <v>154</v>
      </c>
      <c r="BO39" s="265">
        <f t="shared" si="18"/>
        <v>183</v>
      </c>
      <c r="BP39" s="265">
        <f t="shared" si="18"/>
        <v>152.5</v>
      </c>
      <c r="BQ39" s="265">
        <f t="shared" si="18"/>
        <v>160.5</v>
      </c>
      <c r="BR39" s="265">
        <f t="shared" si="18"/>
        <v>152.5</v>
      </c>
      <c r="BS39" s="265">
        <f t="shared" si="18"/>
        <v>154</v>
      </c>
      <c r="BT39" s="265">
        <f t="shared" si="18"/>
        <v>0</v>
      </c>
      <c r="BU39" s="265">
        <f t="shared" si="18"/>
        <v>148.5</v>
      </c>
      <c r="BV39" s="265">
        <f t="shared" si="18"/>
        <v>146</v>
      </c>
      <c r="BW39" s="265">
        <f t="shared" si="18"/>
        <v>162</v>
      </c>
      <c r="BX39" s="265">
        <f t="shared" si="18"/>
        <v>159.5</v>
      </c>
      <c r="BY39" s="265">
        <f t="shared" si="18"/>
        <v>0</v>
      </c>
    </row>
    <row r="40" spans="1:77">
      <c r="A40" s="17">
        <v>0.41805555555555524</v>
      </c>
      <c r="B40" s="16">
        <v>15</v>
      </c>
      <c r="C40" s="16" t="s">
        <v>107</v>
      </c>
      <c r="D40" s="241" t="s">
        <v>108</v>
      </c>
      <c r="E40" s="241" t="s">
        <v>698</v>
      </c>
      <c r="F40" s="273"/>
      <c r="G40" s="306">
        <f>BP41</f>
        <v>0.63541666666666663</v>
      </c>
      <c r="H40" s="273"/>
      <c r="I40" s="273"/>
      <c r="J40" s="273"/>
      <c r="K40" s="268">
        <f>IF(O40&gt;Q40,O40,Q40)</f>
        <v>10</v>
      </c>
      <c r="L40" s="273"/>
      <c r="M40" s="274"/>
      <c r="N40" s="275"/>
      <c r="O40" s="273">
        <f>RANK(G40,$G$11:$G$58,0)</f>
        <v>10</v>
      </c>
      <c r="P40" s="274">
        <f>BP31</f>
        <v>45</v>
      </c>
      <c r="Q40" s="275"/>
      <c r="R40" s="273"/>
      <c r="S40" s="273"/>
      <c r="T40" s="275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  <c r="BV40" s="234"/>
      <c r="BW40" s="234"/>
      <c r="BX40" s="234"/>
      <c r="BY40" s="234"/>
    </row>
    <row r="41" spans="1:77">
      <c r="A41" s="17">
        <v>0.42361111111111077</v>
      </c>
      <c r="B41" s="16">
        <v>16</v>
      </c>
      <c r="C41" s="16" t="s">
        <v>252</v>
      </c>
      <c r="D41" s="241" t="s">
        <v>253</v>
      </c>
      <c r="E41" s="241" t="s">
        <v>699</v>
      </c>
      <c r="F41" s="252">
        <f>AO41</f>
        <v>0.67708333333333337</v>
      </c>
      <c r="G41" s="252"/>
      <c r="H41" s="252">
        <f>AVERAGE(F41,G42)</f>
        <v>0.67291666666666661</v>
      </c>
      <c r="I41" s="253">
        <f>IF(R41&gt;T41,R41,T41)</f>
        <v>3</v>
      </c>
      <c r="J41" s="253">
        <f>IF(L41&gt;N41,L41,N41)</f>
        <v>5</v>
      </c>
      <c r="K41" s="253"/>
      <c r="L41" s="253">
        <f>RANK(F41,$F$11:$F$58,0)</f>
        <v>5</v>
      </c>
      <c r="M41" s="270">
        <f>AO31</f>
        <v>48</v>
      </c>
      <c r="N41" s="267"/>
      <c r="O41" s="253"/>
      <c r="P41" s="270"/>
      <c r="Q41" s="267"/>
      <c r="R41" s="253">
        <f>RANK(H41,$H$11:$H$58,0)</f>
        <v>3</v>
      </c>
      <c r="S41" s="270">
        <f>AO31+BQ31</f>
        <v>96</v>
      </c>
      <c r="T41" s="267"/>
      <c r="U41" s="234"/>
      <c r="V41" s="234"/>
      <c r="W41" s="234" t="s">
        <v>192</v>
      </c>
      <c r="X41" s="234"/>
      <c r="Y41" s="234"/>
      <c r="Z41" s="254">
        <f t="shared" ref="Z41:AI41" si="19">Z39/$X$33</f>
        <v>0.59166666666666667</v>
      </c>
      <c r="AA41" s="254">
        <f t="shared" si="19"/>
        <v>0.63541666666666663</v>
      </c>
      <c r="AB41" s="254">
        <f t="shared" si="19"/>
        <v>0.66041666666666665</v>
      </c>
      <c r="AC41" s="254">
        <f t="shared" si="19"/>
        <v>0.6645833333333333</v>
      </c>
      <c r="AD41" s="254">
        <f t="shared" si="19"/>
        <v>0.6958333333333333</v>
      </c>
      <c r="AE41" s="254">
        <f t="shared" si="19"/>
        <v>0.6020833333333333</v>
      </c>
      <c r="AF41" s="254">
        <f t="shared" si="19"/>
        <v>0.57916666666666672</v>
      </c>
      <c r="AG41" s="254">
        <f t="shared" si="19"/>
        <v>0.63541666666666663</v>
      </c>
      <c r="AH41" s="254">
        <f t="shared" si="19"/>
        <v>0.61875000000000002</v>
      </c>
      <c r="AI41" s="254">
        <f t="shared" si="19"/>
        <v>0.6333333333333333</v>
      </c>
      <c r="AJ41" s="254">
        <f t="shared" ref="AJ41:AU41" si="20">AJ39/$X$33</f>
        <v>0.65625</v>
      </c>
      <c r="AK41" s="254">
        <f t="shared" si="20"/>
        <v>0.63541666666666663</v>
      </c>
      <c r="AL41" s="254">
        <f t="shared" si="20"/>
        <v>0.66041666666666665</v>
      </c>
      <c r="AM41" s="254">
        <f t="shared" si="20"/>
        <v>0.6958333333333333</v>
      </c>
      <c r="AN41" s="254">
        <f t="shared" si="20"/>
        <v>0.6875</v>
      </c>
      <c r="AO41" s="254">
        <f t="shared" si="20"/>
        <v>0.67708333333333337</v>
      </c>
      <c r="AP41" s="254">
        <f t="shared" si="20"/>
        <v>0.66249999999999998</v>
      </c>
      <c r="AQ41" s="254">
        <f t="shared" si="20"/>
        <v>0.67291666666666672</v>
      </c>
      <c r="AR41" s="254">
        <f t="shared" si="20"/>
        <v>0.66666666666666663</v>
      </c>
      <c r="AS41" s="254">
        <f t="shared" si="20"/>
        <v>0</v>
      </c>
      <c r="AT41" s="254">
        <f t="shared" si="20"/>
        <v>0.68333333333333335</v>
      </c>
      <c r="AU41" s="254">
        <f t="shared" si="20"/>
        <v>0.6333333333333333</v>
      </c>
      <c r="AV41" s="254">
        <f t="shared" ref="AV41:AW41" si="21">AV39/$X$33</f>
        <v>0.64375000000000004</v>
      </c>
      <c r="AW41" s="254">
        <f t="shared" si="21"/>
        <v>0</v>
      </c>
      <c r="AX41" s="234"/>
      <c r="AY41" s="234" t="s">
        <v>192</v>
      </c>
      <c r="AZ41" s="234"/>
      <c r="BA41" s="234"/>
      <c r="BB41" s="339">
        <f>BB39/$AZ$33</f>
        <v>0.625</v>
      </c>
      <c r="BC41" s="339">
        <f t="shared" ref="BC41:BL41" si="22">BC39/$AZ$33</f>
        <v>0.63541666666666663</v>
      </c>
      <c r="BD41" s="339">
        <f t="shared" si="22"/>
        <v>0.54166666666666663</v>
      </c>
      <c r="BE41" s="339">
        <f t="shared" si="22"/>
        <v>0.61250000000000004</v>
      </c>
      <c r="BF41" s="339">
        <f t="shared" si="22"/>
        <v>0.62708333333333333</v>
      </c>
      <c r="BG41" s="339">
        <f t="shared" si="22"/>
        <v>0.62708333333333333</v>
      </c>
      <c r="BH41" s="339">
        <f t="shared" si="22"/>
        <v>0.57291666666666663</v>
      </c>
      <c r="BI41" s="339">
        <f t="shared" si="22"/>
        <v>0.67291666666666672</v>
      </c>
      <c r="BJ41" s="339">
        <f t="shared" si="22"/>
        <v>0</v>
      </c>
      <c r="BK41" s="339">
        <f t="shared" si="22"/>
        <v>0.67083333333333328</v>
      </c>
      <c r="BL41" s="339">
        <f t="shared" si="22"/>
        <v>0.71458333333333335</v>
      </c>
      <c r="BM41" s="339">
        <f t="shared" ref="BM41:BY41" si="23">BM39/$AZ$33</f>
        <v>0.62291666666666667</v>
      </c>
      <c r="BN41" s="339">
        <f t="shared" si="23"/>
        <v>0.64166666666666672</v>
      </c>
      <c r="BO41" s="339">
        <f t="shared" si="23"/>
        <v>0.76249999999999996</v>
      </c>
      <c r="BP41" s="339">
        <f t="shared" si="23"/>
        <v>0.63541666666666663</v>
      </c>
      <c r="BQ41" s="339">
        <f t="shared" si="23"/>
        <v>0.66874999999999996</v>
      </c>
      <c r="BR41" s="339">
        <f t="shared" si="23"/>
        <v>0.63541666666666663</v>
      </c>
      <c r="BS41" s="339">
        <f t="shared" si="23"/>
        <v>0.64166666666666672</v>
      </c>
      <c r="BT41" s="339">
        <f t="shared" si="23"/>
        <v>0</v>
      </c>
      <c r="BU41" s="339">
        <f t="shared" si="23"/>
        <v>0.61875000000000002</v>
      </c>
      <c r="BV41" s="339">
        <f t="shared" si="23"/>
        <v>0.60833333333333328</v>
      </c>
      <c r="BW41" s="339">
        <f t="shared" si="23"/>
        <v>0.67500000000000004</v>
      </c>
      <c r="BX41" s="339">
        <f t="shared" si="23"/>
        <v>0.6645833333333333</v>
      </c>
      <c r="BY41" s="339">
        <f t="shared" si="23"/>
        <v>0</v>
      </c>
    </row>
    <row r="42" spans="1:77">
      <c r="A42" s="17">
        <v>0.42361111111111077</v>
      </c>
      <c r="B42" s="16">
        <v>16</v>
      </c>
      <c r="C42" s="16" t="s">
        <v>249</v>
      </c>
      <c r="D42" s="241" t="s">
        <v>250</v>
      </c>
      <c r="E42" s="241" t="s">
        <v>699</v>
      </c>
      <c r="F42" s="273"/>
      <c r="G42" s="306">
        <f>BQ41</f>
        <v>0.66874999999999996</v>
      </c>
      <c r="H42" s="273"/>
      <c r="I42" s="273"/>
      <c r="J42" s="273"/>
      <c r="K42" s="273">
        <f>IF(O42&gt;Q42,O42,Q42)</f>
        <v>6</v>
      </c>
      <c r="L42" s="273"/>
      <c r="M42" s="274"/>
      <c r="N42" s="275"/>
      <c r="O42" s="273">
        <f>RANK(G42,$G$11:$G$58,0)</f>
        <v>6</v>
      </c>
      <c r="P42" s="274">
        <f>BQ31</f>
        <v>48</v>
      </c>
      <c r="Q42" s="275"/>
      <c r="R42" s="273"/>
      <c r="S42" s="273"/>
      <c r="T42" s="275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</row>
    <row r="43" spans="1:77">
      <c r="A43" s="17">
        <v>0.42916666666666631</v>
      </c>
      <c r="B43" s="16">
        <v>17</v>
      </c>
      <c r="C43" s="16" t="s">
        <v>562</v>
      </c>
      <c r="D43" s="241" t="s">
        <v>563</v>
      </c>
      <c r="E43" s="241" t="s">
        <v>323</v>
      </c>
      <c r="F43" s="252">
        <f>AP41</f>
        <v>0.66249999999999998</v>
      </c>
      <c r="G43" s="252"/>
      <c r="H43" s="252">
        <f>AVERAGE(F43,G44)</f>
        <v>0.6489583333333333</v>
      </c>
      <c r="I43" s="253">
        <f>IF(R43&gt;T43,R43,T43)</f>
        <v>12</v>
      </c>
      <c r="J43" s="253">
        <f>IF(L43&gt;N43,L43,N43)</f>
        <v>9</v>
      </c>
      <c r="K43" s="253"/>
      <c r="L43" s="253">
        <f>RANK(F43,$F$11:$F$58,0)</f>
        <v>9</v>
      </c>
      <c r="M43" s="270">
        <f>AP31</f>
        <v>47.5</v>
      </c>
      <c r="N43" s="267"/>
      <c r="O43" s="253"/>
      <c r="P43" s="270"/>
      <c r="Q43" s="267"/>
      <c r="R43" s="253">
        <f>RANK(H43,$H$11:$H$58,0)</f>
        <v>12</v>
      </c>
      <c r="S43" s="270">
        <f>AP31+BR31</f>
        <v>92</v>
      </c>
      <c r="T43" s="267"/>
      <c r="U43" s="234"/>
      <c r="V43" s="234"/>
      <c r="W43" s="234"/>
      <c r="X43" s="234"/>
      <c r="Y43" s="234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34"/>
      <c r="AY43" s="234"/>
      <c r="AZ43" s="234"/>
      <c r="BA43" s="234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</row>
    <row r="44" spans="1:77">
      <c r="A44" s="17">
        <v>0.42916666666666631</v>
      </c>
      <c r="B44" s="16">
        <v>17</v>
      </c>
      <c r="C44" s="16" t="s">
        <v>564</v>
      </c>
      <c r="D44" s="241" t="s">
        <v>565</v>
      </c>
      <c r="E44" s="241" t="s">
        <v>323</v>
      </c>
      <c r="F44" s="273"/>
      <c r="G44" s="306">
        <f>BR41</f>
        <v>0.63541666666666663</v>
      </c>
      <c r="H44" s="273"/>
      <c r="I44" s="273"/>
      <c r="J44" s="273"/>
      <c r="K44" s="268">
        <f>IF(O44&gt;Q44,O44,Q44)</f>
        <v>10</v>
      </c>
      <c r="L44" s="273"/>
      <c r="M44" s="274"/>
      <c r="N44" s="275"/>
      <c r="O44" s="273">
        <f>RANK(G44,$G$11:$G$58,0)</f>
        <v>10</v>
      </c>
      <c r="P44" s="274">
        <f>BR31</f>
        <v>44.5</v>
      </c>
      <c r="Q44" s="275"/>
      <c r="R44" s="273"/>
      <c r="S44" s="273"/>
      <c r="T44" s="275"/>
      <c r="U44" s="234"/>
      <c r="V44" s="234"/>
      <c r="W44" s="234"/>
      <c r="X44" s="234"/>
      <c r="Y44" s="234"/>
      <c r="Z44" s="249"/>
      <c r="AA44" s="249"/>
      <c r="AB44" s="249"/>
      <c r="AC44" s="249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  <c r="BV44" s="234"/>
      <c r="BW44" s="234"/>
      <c r="BX44" s="234"/>
      <c r="BY44" s="234"/>
    </row>
    <row r="45" spans="1:77">
      <c r="A45" s="17">
        <v>0.43472222222222184</v>
      </c>
      <c r="B45" s="16">
        <v>18</v>
      </c>
      <c r="C45" s="16" t="s">
        <v>194</v>
      </c>
      <c r="D45" s="241" t="s">
        <v>195</v>
      </c>
      <c r="E45" s="241" t="s">
        <v>446</v>
      </c>
      <c r="F45" s="252">
        <f>AQ41</f>
        <v>0.67291666666666672</v>
      </c>
      <c r="G45" s="252"/>
      <c r="H45" s="252">
        <f>AVERAGE(F45,G46)</f>
        <v>0.65729166666666672</v>
      </c>
      <c r="I45" s="253">
        <f>IF(R45&gt;T45,R45,T45)</f>
        <v>6</v>
      </c>
      <c r="J45" s="253">
        <f>IF(L45&gt;N45,L45,N45)</f>
        <v>6</v>
      </c>
      <c r="K45" s="253"/>
      <c r="L45" s="253">
        <f>RANK(F45,$F$11:$F$58,0)</f>
        <v>6</v>
      </c>
      <c r="M45" s="270">
        <f>AQ31</f>
        <v>48</v>
      </c>
      <c r="N45" s="267"/>
      <c r="O45" s="253"/>
      <c r="P45" s="270"/>
      <c r="Q45" s="267"/>
      <c r="R45" s="253">
        <f>RANK(H45,$H$11:$H$58,0)</f>
        <v>6</v>
      </c>
      <c r="S45" s="270">
        <f>AQ31+BS31</f>
        <v>92.5</v>
      </c>
      <c r="T45" s="267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  <c r="BV45" s="234"/>
      <c r="BW45" s="234"/>
      <c r="BX45" s="234"/>
      <c r="BY45" s="234"/>
    </row>
    <row r="46" spans="1:77">
      <c r="A46" s="17">
        <v>0.43472222222222184</v>
      </c>
      <c r="B46" s="16">
        <v>18</v>
      </c>
      <c r="C46" s="16" t="s">
        <v>285</v>
      </c>
      <c r="D46" s="241" t="s">
        <v>286</v>
      </c>
      <c r="E46" s="241" t="s">
        <v>446</v>
      </c>
      <c r="F46" s="273"/>
      <c r="G46" s="306">
        <f>BS41</f>
        <v>0.64166666666666672</v>
      </c>
      <c r="H46" s="273"/>
      <c r="I46" s="273"/>
      <c r="J46" s="273"/>
      <c r="K46" s="268">
        <f>IF(O46&gt;Q46,O46,Q46)</f>
        <v>8</v>
      </c>
      <c r="L46" s="273"/>
      <c r="M46" s="274"/>
      <c r="N46" s="275"/>
      <c r="O46" s="273">
        <f>RANK(G46,$G$11:$G$58,0)</f>
        <v>8</v>
      </c>
      <c r="P46" s="274">
        <f>BS31</f>
        <v>44.5</v>
      </c>
      <c r="Q46" s="275"/>
      <c r="R46" s="273"/>
      <c r="S46" s="273"/>
      <c r="T46" s="275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4"/>
      <c r="BV46" s="234"/>
      <c r="BW46" s="234"/>
      <c r="BX46" s="234"/>
      <c r="BY46" s="234"/>
    </row>
    <row r="47" spans="1:77">
      <c r="A47" s="17">
        <v>0.44027777777777738</v>
      </c>
      <c r="B47" s="16">
        <v>19</v>
      </c>
      <c r="C47" s="16" t="s">
        <v>44</v>
      </c>
      <c r="D47" s="241" t="s">
        <v>45</v>
      </c>
      <c r="E47" s="241" t="s">
        <v>46</v>
      </c>
      <c r="F47" s="252">
        <f>AR41</f>
        <v>0.66666666666666663</v>
      </c>
      <c r="G47" s="252"/>
      <c r="H47" s="252">
        <f>AVERAGE(F47,G48)</f>
        <v>0.33333333333333331</v>
      </c>
      <c r="I47" s="253">
        <f>IF(R47&gt;T47,R47,T47)</f>
        <v>21</v>
      </c>
      <c r="J47" s="253">
        <f>IF(L47&gt;N47,L47,N47)</f>
        <v>7</v>
      </c>
      <c r="K47" s="253"/>
      <c r="L47" s="253">
        <f>RANK(F47,$F$11:$F$58,0)</f>
        <v>7</v>
      </c>
      <c r="M47" s="270">
        <f>AR31</f>
        <v>47.5</v>
      </c>
      <c r="N47" s="267"/>
      <c r="O47" s="253"/>
      <c r="P47" s="270"/>
      <c r="Q47" s="267"/>
      <c r="R47" s="253">
        <f>RANK(H47,$H$11:$H$58,0)</f>
        <v>21</v>
      </c>
      <c r="S47" s="270">
        <f>AR31+BT31</f>
        <v>47.5</v>
      </c>
      <c r="T47" s="267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</row>
    <row r="48" spans="1:77">
      <c r="A48" s="17">
        <v>0.44027777777777738</v>
      </c>
      <c r="B48" s="16">
        <v>19</v>
      </c>
      <c r="C48" s="217" t="s">
        <v>747</v>
      </c>
      <c r="D48" s="300" t="s">
        <v>134</v>
      </c>
      <c r="E48" s="300" t="s">
        <v>46</v>
      </c>
      <c r="F48" s="273"/>
      <c r="G48" s="306">
        <f>BT41</f>
        <v>0</v>
      </c>
      <c r="H48" s="273"/>
      <c r="I48" s="273"/>
      <c r="J48" s="273"/>
      <c r="K48" s="268">
        <f>IF(O48&gt;Q48,O48,Q48)</f>
        <v>22</v>
      </c>
      <c r="L48" s="273"/>
      <c r="M48" s="274"/>
      <c r="N48" s="275"/>
      <c r="O48" s="273">
        <f>RANK(G48,$G$11:$G$58,0)</f>
        <v>22</v>
      </c>
      <c r="P48" s="274">
        <f>BT31</f>
        <v>0</v>
      </c>
      <c r="Q48" s="275"/>
      <c r="R48" s="273"/>
      <c r="S48" s="273"/>
      <c r="T48" s="275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</row>
    <row r="49" spans="1:20">
      <c r="A49" s="17">
        <v>0.44583333333333292</v>
      </c>
      <c r="B49" s="16">
        <v>20</v>
      </c>
      <c r="C49" s="217" t="s">
        <v>196</v>
      </c>
      <c r="D49" s="300" t="s">
        <v>121</v>
      </c>
      <c r="E49" s="300" t="s">
        <v>700</v>
      </c>
      <c r="F49" s="252">
        <f>AS41</f>
        <v>0</v>
      </c>
      <c r="G49" s="252"/>
      <c r="H49" s="252">
        <f>AVERAGE(F49,G50)</f>
        <v>0.30937500000000001</v>
      </c>
      <c r="I49" s="253">
        <f>IF(R49&gt;T49,R49,T49)</f>
        <v>22</v>
      </c>
      <c r="J49" s="253">
        <f>IF(L49&gt;N49,L49,N49)</f>
        <v>23</v>
      </c>
      <c r="K49" s="253"/>
      <c r="L49" s="253">
        <f>RANK(F49,$F$11:$F$58,0)</f>
        <v>23</v>
      </c>
      <c r="M49" s="270">
        <f>AS31</f>
        <v>0</v>
      </c>
      <c r="N49" s="267"/>
      <c r="O49" s="253"/>
      <c r="P49" s="270"/>
      <c r="Q49" s="267"/>
      <c r="R49" s="253">
        <f>RANK(H49,$H$11:$H$58,0)</f>
        <v>22</v>
      </c>
      <c r="S49" s="270">
        <f>AS31+BU31</f>
        <v>44</v>
      </c>
      <c r="T49" s="267"/>
    </row>
    <row r="50" spans="1:20">
      <c r="A50" s="17">
        <v>0.44583333333333292</v>
      </c>
      <c r="B50" s="16">
        <v>20</v>
      </c>
      <c r="C50" s="16" t="s">
        <v>383</v>
      </c>
      <c r="D50" s="241" t="s">
        <v>384</v>
      </c>
      <c r="E50" s="241" t="s">
        <v>700</v>
      </c>
      <c r="F50" s="273"/>
      <c r="G50" s="306">
        <f>BU41</f>
        <v>0.61875000000000002</v>
      </c>
      <c r="H50" s="273"/>
      <c r="I50" s="273"/>
      <c r="J50" s="273"/>
      <c r="K50" s="268">
        <f>IF(O50&gt;Q50,O50,Q50)</f>
        <v>17</v>
      </c>
      <c r="L50" s="273"/>
      <c r="M50" s="274"/>
      <c r="N50" s="275"/>
      <c r="O50" s="273">
        <f>RANK(G50,$G$11:$G$58,0)</f>
        <v>17</v>
      </c>
      <c r="P50" s="274">
        <f>BU31</f>
        <v>44</v>
      </c>
      <c r="Q50" s="275"/>
      <c r="R50" s="273"/>
      <c r="S50" s="273"/>
      <c r="T50" s="275"/>
    </row>
    <row r="51" spans="1:20">
      <c r="A51" s="17">
        <v>0.45833333333333287</v>
      </c>
      <c r="B51" s="16">
        <v>21</v>
      </c>
      <c r="C51" s="16" t="s">
        <v>300</v>
      </c>
      <c r="D51" s="241" t="s">
        <v>301</v>
      </c>
      <c r="E51" s="241" t="s">
        <v>56</v>
      </c>
      <c r="F51" s="252">
        <f>AT41</f>
        <v>0.68333333333333335</v>
      </c>
      <c r="G51" s="252"/>
      <c r="H51" s="252">
        <f>AVERAGE(F51,G52)</f>
        <v>0.64583333333333326</v>
      </c>
      <c r="I51" s="253">
        <f>IF(R51&gt;T51,R51,T51)</f>
        <v>13</v>
      </c>
      <c r="J51" s="253">
        <f>IF(L51&gt;N51,L51,N51)</f>
        <v>4</v>
      </c>
      <c r="K51" s="253"/>
      <c r="L51" s="253">
        <f>RANK(F51,$F$11:$F$58,0)</f>
        <v>4</v>
      </c>
      <c r="M51" s="270">
        <f>AT31</f>
        <v>47.5</v>
      </c>
      <c r="N51" s="267"/>
      <c r="O51" s="253"/>
      <c r="P51" s="253"/>
      <c r="Q51" s="267"/>
      <c r="R51" s="253">
        <f>RANK(H51,$H$11:$H$58,0)</f>
        <v>13</v>
      </c>
      <c r="S51" s="270">
        <f>AT31+BV31</f>
        <v>92</v>
      </c>
      <c r="T51" s="267"/>
    </row>
    <row r="52" spans="1:20">
      <c r="A52" s="17">
        <v>0.45833333333333287</v>
      </c>
      <c r="B52" s="16">
        <v>21</v>
      </c>
      <c r="C52" s="16" t="s">
        <v>748</v>
      </c>
      <c r="D52" s="241" t="s">
        <v>749</v>
      </c>
      <c r="E52" s="241" t="s">
        <v>56</v>
      </c>
      <c r="F52" s="273"/>
      <c r="G52" s="306">
        <f>BV41</f>
        <v>0.60833333333333328</v>
      </c>
      <c r="H52" s="273"/>
      <c r="I52" s="273"/>
      <c r="J52" s="273"/>
      <c r="K52" s="268">
        <f>IF(O52&gt;Q52,O52,Q52)</f>
        <v>19</v>
      </c>
      <c r="L52" s="273"/>
      <c r="M52" s="274"/>
      <c r="N52" s="275"/>
      <c r="O52" s="273">
        <f>RANK(G52,$G$11:$G$58,0)</f>
        <v>19</v>
      </c>
      <c r="P52" s="274">
        <f>BV31</f>
        <v>44.5</v>
      </c>
      <c r="Q52" s="275"/>
      <c r="R52" s="273"/>
      <c r="S52" s="273"/>
      <c r="T52" s="275"/>
    </row>
    <row r="53" spans="1:20">
      <c r="A53" s="17">
        <v>0.46388888888888841</v>
      </c>
      <c r="B53" s="16">
        <v>22</v>
      </c>
      <c r="C53" s="217" t="s">
        <v>750</v>
      </c>
      <c r="D53" s="300" t="s">
        <v>309</v>
      </c>
      <c r="E53" s="300" t="s">
        <v>473</v>
      </c>
      <c r="F53" s="252">
        <f>AU41</f>
        <v>0.6333333333333333</v>
      </c>
      <c r="G53" s="252"/>
      <c r="H53" s="252">
        <f>AVERAGE(F53,G54)</f>
        <v>0.65416666666666667</v>
      </c>
      <c r="I53" s="253">
        <f>IF(R53&gt;T53,R53,T53)</f>
        <v>7</v>
      </c>
      <c r="J53" s="253">
        <f>IF(L53&gt;N53,L53,N53)</f>
        <v>17</v>
      </c>
      <c r="K53" s="253"/>
      <c r="L53" s="253">
        <f>RANK(F53,$F$11:$F$58,0)</f>
        <v>17</v>
      </c>
      <c r="M53" s="270">
        <f>AU31</f>
        <v>46</v>
      </c>
      <c r="N53" s="267"/>
      <c r="O53" s="253"/>
      <c r="P53" s="270"/>
      <c r="Q53" s="267"/>
      <c r="R53" s="253">
        <f>RANK(H53,$H$11:$H$58,0)</f>
        <v>7</v>
      </c>
      <c r="S53" s="270">
        <f>AU31+BW31</f>
        <v>93.5</v>
      </c>
      <c r="T53" s="267"/>
    </row>
    <row r="54" spans="1:20">
      <c r="A54" s="17">
        <v>0.46388888888888841</v>
      </c>
      <c r="B54" s="16">
        <v>22</v>
      </c>
      <c r="C54" s="16" t="s">
        <v>263</v>
      </c>
      <c r="D54" s="241" t="s">
        <v>264</v>
      </c>
      <c r="E54" s="241" t="s">
        <v>473</v>
      </c>
      <c r="F54" s="273"/>
      <c r="G54" s="306">
        <f>BW41</f>
        <v>0.67500000000000004</v>
      </c>
      <c r="H54" s="273"/>
      <c r="I54" s="273"/>
      <c r="J54" s="273"/>
      <c r="K54" s="268">
        <f>IF(O54&gt;Q54,O54,Q54)</f>
        <v>3</v>
      </c>
      <c r="L54" s="273"/>
      <c r="M54" s="274"/>
      <c r="N54" s="275"/>
      <c r="O54" s="273">
        <f>RANK(G54,$G$11:$G$58,0)</f>
        <v>3</v>
      </c>
      <c r="P54" s="274">
        <f>BW31</f>
        <v>47.5</v>
      </c>
      <c r="Q54" s="275"/>
      <c r="R54" s="273"/>
      <c r="S54" s="273"/>
      <c r="T54" s="275"/>
    </row>
    <row r="55" spans="1:20">
      <c r="A55" s="17">
        <v>0.46944444444444394</v>
      </c>
      <c r="B55" s="16">
        <v>23</v>
      </c>
      <c r="C55" s="16" t="s">
        <v>70</v>
      </c>
      <c r="D55" s="241" t="s">
        <v>71</v>
      </c>
      <c r="E55" s="241" t="s">
        <v>701</v>
      </c>
      <c r="F55" s="252">
        <f>AV41</f>
        <v>0.64375000000000004</v>
      </c>
      <c r="G55" s="252"/>
      <c r="H55" s="252">
        <f>AVERAGE(F55,G56)</f>
        <v>0.65416666666666667</v>
      </c>
      <c r="I55" s="253">
        <f>IF(R55&gt;T55,R55,T55)</f>
        <v>8</v>
      </c>
      <c r="J55" s="253">
        <f>IF(L55&gt;N55,L55,N55)</f>
        <v>13</v>
      </c>
      <c r="K55" s="253"/>
      <c r="L55" s="253">
        <f>RANK(F55,$F$11:$F$58,0)</f>
        <v>13</v>
      </c>
      <c r="M55" s="270">
        <f>AV31</f>
        <v>45.5</v>
      </c>
      <c r="N55" s="267"/>
      <c r="O55" s="253"/>
      <c r="P55" s="270"/>
      <c r="Q55" s="267"/>
      <c r="R55" s="253">
        <f>RANK(H55,$H$11:$H$58,0)</f>
        <v>7</v>
      </c>
      <c r="S55" s="270">
        <f>AV31+BX31</f>
        <v>91.5</v>
      </c>
      <c r="T55" s="267">
        <v>8</v>
      </c>
    </row>
    <row r="56" spans="1:20">
      <c r="A56" s="17">
        <v>0.46944444444444394</v>
      </c>
      <c r="B56" s="16">
        <v>23</v>
      </c>
      <c r="C56" s="16" t="s">
        <v>280</v>
      </c>
      <c r="D56" s="241" t="s">
        <v>281</v>
      </c>
      <c r="E56" s="241" t="s">
        <v>701</v>
      </c>
      <c r="F56" s="273"/>
      <c r="G56" s="306">
        <f>BX41</f>
        <v>0.6645833333333333</v>
      </c>
      <c r="H56" s="273"/>
      <c r="I56" s="273"/>
      <c r="J56" s="273"/>
      <c r="K56" s="273">
        <f>IF(O56&gt;Q56,O56,Q56)</f>
        <v>7</v>
      </c>
      <c r="L56" s="273"/>
      <c r="M56" s="274"/>
      <c r="N56" s="275"/>
      <c r="O56" s="273">
        <f>RANK(G56,$G$11:$G$58,0)</f>
        <v>7</v>
      </c>
      <c r="P56" s="274">
        <f>BX31</f>
        <v>46</v>
      </c>
      <c r="Q56" s="275"/>
      <c r="R56" s="273"/>
      <c r="S56" s="273"/>
      <c r="T56" s="275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customProperties>
    <customPr name="_pios_id" r:id="rId2"/>
    <customPr name="GUID" r:id="rId3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41CA-A4D5-4B00-B9E2-15011B13AF47}">
  <sheetPr codeName="Sheet46">
    <tabColor theme="5" tint="0.59999389629810485"/>
    <pageSetUpPr fitToPage="1"/>
  </sheetPr>
  <dimension ref="A1:K118"/>
  <sheetViews>
    <sheetView workbookViewId="0">
      <selection activeCell="D29" activeCellId="1" sqref="A1 D29"/>
    </sheetView>
  </sheetViews>
  <sheetFormatPr defaultRowHeight="15.75"/>
  <cols>
    <col min="2" max="2" width="9.875" customWidth="1"/>
    <col min="3" max="3" width="18.125" bestFit="1" customWidth="1"/>
    <col min="4" max="4" width="26.875" bestFit="1" customWidth="1"/>
    <col min="5" max="5" width="17.875" bestFit="1" customWidth="1"/>
    <col min="6" max="6" width="13" customWidth="1"/>
    <col min="7" max="7" width="11.875" customWidth="1"/>
    <col min="10" max="11" width="11.125" customWidth="1"/>
  </cols>
  <sheetData>
    <row r="1" spans="1:1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1:1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>
      <c r="A5" s="234" t="s">
        <v>158</v>
      </c>
      <c r="B5" s="236">
        <v>44779</v>
      </c>
      <c r="C5" s="234"/>
      <c r="D5" s="9" t="s">
        <v>159</v>
      </c>
      <c r="E5" s="237" t="s">
        <v>751</v>
      </c>
      <c r="F5" s="9"/>
      <c r="H5" s="234"/>
      <c r="I5" s="234"/>
      <c r="J5" s="234"/>
      <c r="K5" s="234"/>
    </row>
    <row r="6" spans="1:11">
      <c r="A6" s="234" t="s">
        <v>3</v>
      </c>
      <c r="B6" s="24" t="s">
        <v>727</v>
      </c>
      <c r="C6" s="234"/>
      <c r="D6" s="234"/>
      <c r="E6" s="234"/>
      <c r="F6" s="234"/>
      <c r="G6" s="234"/>
      <c r="H6" s="234"/>
      <c r="I6" s="234"/>
      <c r="J6" s="234"/>
      <c r="K6" s="234"/>
    </row>
    <row r="7" spans="1:11">
      <c r="A7" s="234" t="s">
        <v>11</v>
      </c>
      <c r="B7" s="234" t="s">
        <v>728</v>
      </c>
      <c r="C7" s="234"/>
      <c r="D7" s="234"/>
      <c r="E7" s="234"/>
      <c r="F7" s="234"/>
      <c r="G7" s="234"/>
      <c r="H7" s="234"/>
      <c r="I7" s="234"/>
      <c r="J7" s="234"/>
      <c r="K7" s="234"/>
    </row>
    <row r="8" spans="1:11">
      <c r="A8" s="24"/>
      <c r="B8" s="234"/>
      <c r="C8" s="234"/>
      <c r="D8" s="234"/>
      <c r="E8" s="234"/>
      <c r="F8" s="19" t="s">
        <v>694</v>
      </c>
      <c r="G8" s="19" t="s">
        <v>731</v>
      </c>
      <c r="H8" s="234"/>
      <c r="I8" s="234"/>
      <c r="J8" s="234"/>
      <c r="K8" s="234"/>
    </row>
    <row r="9" spans="1:11">
      <c r="A9" s="234"/>
      <c r="B9" s="234"/>
      <c r="C9" s="234"/>
      <c r="D9" s="234"/>
      <c r="E9" s="234"/>
      <c r="F9" s="19" t="s">
        <v>163</v>
      </c>
      <c r="G9" s="19" t="s">
        <v>163</v>
      </c>
      <c r="H9" s="234"/>
      <c r="I9" s="234"/>
      <c r="J9" s="234"/>
      <c r="K9" s="234"/>
    </row>
    <row r="10" spans="1:11" ht="30">
      <c r="A10" s="25" t="s">
        <v>1</v>
      </c>
      <c r="B10" s="26" t="s">
        <v>589</v>
      </c>
      <c r="C10" s="26" t="s">
        <v>4</v>
      </c>
      <c r="D10" s="26" t="s">
        <v>5</v>
      </c>
      <c r="E10" s="26" t="s">
        <v>590</v>
      </c>
      <c r="F10" s="26" t="s">
        <v>732</v>
      </c>
      <c r="G10" s="26" t="s">
        <v>733</v>
      </c>
      <c r="H10" s="26" t="s">
        <v>360</v>
      </c>
      <c r="I10" s="26" t="s">
        <v>734</v>
      </c>
      <c r="J10" s="234"/>
      <c r="K10" s="234"/>
    </row>
    <row r="11" spans="1:11">
      <c r="A11" s="17">
        <v>0.4124999999999997</v>
      </c>
      <c r="B11" s="16">
        <v>14</v>
      </c>
      <c r="C11" s="16" t="s">
        <v>38</v>
      </c>
      <c r="D11" s="241" t="s">
        <v>39</v>
      </c>
      <c r="E11" s="241" t="s">
        <v>485</v>
      </c>
      <c r="F11" s="252">
        <v>0.6958333333333333</v>
      </c>
      <c r="G11" s="255"/>
      <c r="H11" s="252">
        <v>0.72916666666666663</v>
      </c>
      <c r="I11" s="253">
        <v>1</v>
      </c>
      <c r="J11" s="234"/>
      <c r="K11" s="234"/>
    </row>
    <row r="12" spans="1:11">
      <c r="A12" s="17">
        <v>0.4124999999999997</v>
      </c>
      <c r="B12" s="16">
        <v>14</v>
      </c>
      <c r="C12" s="16" t="s">
        <v>294</v>
      </c>
      <c r="D12" s="241" t="s">
        <v>295</v>
      </c>
      <c r="E12" s="241" t="s">
        <v>485</v>
      </c>
      <c r="F12" s="273"/>
      <c r="G12" s="306">
        <v>0.76249999999999996</v>
      </c>
      <c r="H12" s="273"/>
      <c r="I12" s="273">
        <v>1</v>
      </c>
      <c r="J12" s="234"/>
      <c r="K12" s="234"/>
    </row>
    <row r="13" spans="1:11">
      <c r="A13" s="17">
        <v>0.38888888888888867</v>
      </c>
      <c r="B13" s="16">
        <v>11</v>
      </c>
      <c r="C13" s="16" t="s">
        <v>126</v>
      </c>
      <c r="D13" s="241" t="s">
        <v>127</v>
      </c>
      <c r="E13" s="241" t="s">
        <v>65</v>
      </c>
      <c r="F13" s="252">
        <v>0.65625</v>
      </c>
      <c r="G13" s="234"/>
      <c r="H13" s="252">
        <v>0.68541666666666667</v>
      </c>
      <c r="I13" s="253">
        <v>2</v>
      </c>
      <c r="J13" s="234"/>
      <c r="K13" s="234"/>
    </row>
    <row r="14" spans="1:11">
      <c r="A14" s="17">
        <v>0.39583333333333309</v>
      </c>
      <c r="B14" s="16">
        <v>11</v>
      </c>
      <c r="C14" s="16" t="s">
        <v>337</v>
      </c>
      <c r="D14" s="241" t="s">
        <v>338</v>
      </c>
      <c r="E14" s="241" t="s">
        <v>65</v>
      </c>
      <c r="F14" s="273"/>
      <c r="G14" s="306">
        <v>0.71458333333333335</v>
      </c>
      <c r="H14" s="273"/>
      <c r="I14" s="273">
        <v>2</v>
      </c>
      <c r="J14" s="234"/>
      <c r="K14" s="234"/>
    </row>
    <row r="15" spans="1:11">
      <c r="A15" s="17">
        <v>0.42361111111111077</v>
      </c>
      <c r="B15" s="16">
        <v>16</v>
      </c>
      <c r="C15" s="16" t="s">
        <v>252</v>
      </c>
      <c r="D15" s="241" t="s">
        <v>253</v>
      </c>
      <c r="E15" s="241" t="s">
        <v>699</v>
      </c>
      <c r="F15" s="252">
        <v>0.67708333333333337</v>
      </c>
      <c r="G15" s="255"/>
      <c r="H15" s="252">
        <v>0.67291666666666661</v>
      </c>
      <c r="I15" s="253">
        <v>3</v>
      </c>
      <c r="J15" s="234"/>
      <c r="K15" s="234"/>
    </row>
    <row r="16" spans="1:11">
      <c r="A16" s="17">
        <v>0.42361111111111077</v>
      </c>
      <c r="B16" s="16">
        <v>16</v>
      </c>
      <c r="C16" s="16" t="s">
        <v>249</v>
      </c>
      <c r="D16" s="241" t="s">
        <v>250</v>
      </c>
      <c r="E16" s="241" t="s">
        <v>699</v>
      </c>
      <c r="F16" s="273"/>
      <c r="G16" s="306">
        <v>0.66874999999999996</v>
      </c>
      <c r="H16" s="273"/>
      <c r="I16" s="273">
        <v>3</v>
      </c>
      <c r="J16" s="234"/>
      <c r="K16" s="234"/>
    </row>
    <row r="17" spans="1:11">
      <c r="A17" s="17">
        <v>0.41805555555555524</v>
      </c>
      <c r="B17" s="16">
        <v>15</v>
      </c>
      <c r="C17" s="16" t="s">
        <v>144</v>
      </c>
      <c r="D17" s="241" t="s">
        <v>145</v>
      </c>
      <c r="E17" s="241" t="s">
        <v>698</v>
      </c>
      <c r="F17" s="252">
        <v>0.6875</v>
      </c>
      <c r="G17" s="255"/>
      <c r="H17" s="252">
        <v>0.66145833333333326</v>
      </c>
      <c r="I17" s="253">
        <v>4</v>
      </c>
      <c r="J17" s="234"/>
      <c r="K17" s="234"/>
    </row>
    <row r="18" spans="1:11">
      <c r="A18" s="17">
        <v>0.41805555555555524</v>
      </c>
      <c r="B18" s="16">
        <v>15</v>
      </c>
      <c r="C18" s="16" t="s">
        <v>107</v>
      </c>
      <c r="D18" s="241" t="s">
        <v>108</v>
      </c>
      <c r="E18" s="241" t="s">
        <v>698</v>
      </c>
      <c r="F18" s="273"/>
      <c r="G18" s="306">
        <v>0.63541666666666663</v>
      </c>
      <c r="H18" s="273"/>
      <c r="I18" s="273">
        <v>4</v>
      </c>
      <c r="J18" s="234"/>
      <c r="K18" s="234"/>
    </row>
    <row r="19" spans="1:11">
      <c r="A19" s="17">
        <v>0.35555555555555546</v>
      </c>
      <c r="B19" s="16">
        <v>5</v>
      </c>
      <c r="C19" s="16" t="s">
        <v>328</v>
      </c>
      <c r="D19" s="241" t="s">
        <v>329</v>
      </c>
      <c r="E19" s="241" t="s">
        <v>330</v>
      </c>
      <c r="F19" s="252">
        <v>0.6958333333333333</v>
      </c>
      <c r="G19" s="234"/>
      <c r="H19" s="252">
        <v>0.66145833333333326</v>
      </c>
      <c r="I19" s="253">
        <v>5</v>
      </c>
      <c r="J19" s="234"/>
      <c r="K19" s="234"/>
    </row>
    <row r="20" spans="1:11">
      <c r="A20" s="17">
        <v>0.35555555555555546</v>
      </c>
      <c r="B20" s="16">
        <v>5</v>
      </c>
      <c r="C20" s="16" t="s">
        <v>389</v>
      </c>
      <c r="D20" s="241" t="s">
        <v>390</v>
      </c>
      <c r="E20" s="241" t="s">
        <v>330</v>
      </c>
      <c r="F20" s="273"/>
      <c r="G20" s="306">
        <v>0.62708333333333333</v>
      </c>
      <c r="H20" s="273"/>
      <c r="I20" s="273">
        <v>5</v>
      </c>
      <c r="J20" s="234"/>
      <c r="K20" s="234"/>
    </row>
    <row r="21" spans="1:11">
      <c r="A21" s="17">
        <v>0.43472222222222184</v>
      </c>
      <c r="B21" s="16">
        <v>18</v>
      </c>
      <c r="C21" s="16" t="s">
        <v>194</v>
      </c>
      <c r="D21" s="241" t="s">
        <v>195</v>
      </c>
      <c r="E21" s="241" t="s">
        <v>446</v>
      </c>
      <c r="F21" s="252">
        <v>0.67291666666666672</v>
      </c>
      <c r="G21" s="255"/>
      <c r="H21" s="252">
        <v>0.65729166666666672</v>
      </c>
      <c r="I21" s="253">
        <v>6</v>
      </c>
      <c r="J21" s="234"/>
      <c r="K21" s="234"/>
    </row>
    <row r="22" spans="1:11">
      <c r="A22" s="17">
        <v>0.43472222222222184</v>
      </c>
      <c r="B22" s="16">
        <v>18</v>
      </c>
      <c r="C22" s="16" t="s">
        <v>285</v>
      </c>
      <c r="D22" s="241" t="s">
        <v>286</v>
      </c>
      <c r="E22" s="241" t="s">
        <v>446</v>
      </c>
      <c r="F22" s="273"/>
      <c r="G22" s="306">
        <v>0.64166666666666672</v>
      </c>
      <c r="H22" s="273"/>
      <c r="I22" s="273">
        <v>6</v>
      </c>
      <c r="J22" s="234"/>
      <c r="K22" s="234"/>
    </row>
    <row r="23" spans="1:11">
      <c r="A23" s="17">
        <v>0.37222222222222207</v>
      </c>
      <c r="B23" s="16">
        <v>8</v>
      </c>
      <c r="C23" s="16" t="s">
        <v>80</v>
      </c>
      <c r="D23" s="241" t="s">
        <v>81</v>
      </c>
      <c r="E23" s="241" t="s">
        <v>82</v>
      </c>
      <c r="F23" s="252">
        <v>0.63541666666666663</v>
      </c>
      <c r="G23" s="234"/>
      <c r="H23" s="252">
        <v>0.65416666666666667</v>
      </c>
      <c r="I23" s="253">
        <v>7</v>
      </c>
      <c r="J23" s="234"/>
      <c r="K23" s="234"/>
    </row>
    <row r="24" spans="1:11">
      <c r="A24" s="17">
        <v>0.37222222222222207</v>
      </c>
      <c r="B24" s="16">
        <v>8</v>
      </c>
      <c r="C24" s="16" t="s">
        <v>100</v>
      </c>
      <c r="D24" s="241" t="s">
        <v>101</v>
      </c>
      <c r="E24" s="241" t="s">
        <v>82</v>
      </c>
      <c r="F24" s="273"/>
      <c r="G24" s="306">
        <v>0.67291666666666672</v>
      </c>
      <c r="H24" s="273"/>
      <c r="I24" s="273">
        <v>7</v>
      </c>
      <c r="J24" s="234"/>
      <c r="K24" s="234"/>
    </row>
    <row r="25" spans="1:11">
      <c r="A25" s="17">
        <v>0.46944444444444394</v>
      </c>
      <c r="B25" s="16">
        <v>23</v>
      </c>
      <c r="C25" s="16" t="s">
        <v>70</v>
      </c>
      <c r="D25" s="241" t="s">
        <v>71</v>
      </c>
      <c r="E25" s="241" t="s">
        <v>701</v>
      </c>
      <c r="F25" s="252">
        <v>0.64375000000000004</v>
      </c>
      <c r="G25" s="255"/>
      <c r="H25" s="252">
        <v>0.65416666666666667</v>
      </c>
      <c r="I25" s="253">
        <v>8</v>
      </c>
      <c r="J25" s="234"/>
      <c r="K25" s="234"/>
    </row>
    <row r="26" spans="1:11">
      <c r="A26" s="17">
        <v>0.46944444444444394</v>
      </c>
      <c r="B26" s="16">
        <v>23</v>
      </c>
      <c r="C26" s="16" t="s">
        <v>280</v>
      </c>
      <c r="D26" s="241" t="s">
        <v>281</v>
      </c>
      <c r="E26" s="241" t="s">
        <v>701</v>
      </c>
      <c r="F26" s="273"/>
      <c r="G26" s="306">
        <v>0.6645833333333333</v>
      </c>
      <c r="H26" s="273"/>
      <c r="I26" s="273">
        <v>8</v>
      </c>
      <c r="J26" s="234"/>
      <c r="K26" s="234"/>
    </row>
    <row r="27" spans="1:11">
      <c r="A27" s="17">
        <v>0.38333333333333314</v>
      </c>
      <c r="B27" s="16">
        <v>10</v>
      </c>
      <c r="C27" s="16" t="s">
        <v>401</v>
      </c>
      <c r="D27" s="241" t="s">
        <v>402</v>
      </c>
      <c r="E27" s="241" t="s">
        <v>32</v>
      </c>
      <c r="F27" s="252">
        <v>0.6333333333333333</v>
      </c>
      <c r="G27" s="234"/>
      <c r="H27" s="252">
        <v>0.65208333333333335</v>
      </c>
      <c r="I27" s="253">
        <v>9</v>
      </c>
      <c r="J27" s="234"/>
      <c r="K27" s="234"/>
    </row>
    <row r="28" spans="1:11">
      <c r="A28" s="17">
        <v>0.38333333333333314</v>
      </c>
      <c r="B28" s="16">
        <v>10</v>
      </c>
      <c r="C28" s="16" t="s">
        <v>77</v>
      </c>
      <c r="D28" s="241" t="s">
        <v>78</v>
      </c>
      <c r="E28" s="241" t="s">
        <v>32</v>
      </c>
      <c r="F28" s="273"/>
      <c r="G28" s="306">
        <v>0.67083333333333328</v>
      </c>
      <c r="H28" s="273"/>
      <c r="I28" s="273">
        <v>9</v>
      </c>
      <c r="J28" s="234"/>
      <c r="K28" s="234"/>
    </row>
    <row r="29" spans="1:11">
      <c r="A29" s="17">
        <v>0.40694444444444416</v>
      </c>
      <c r="B29" s="16">
        <v>13</v>
      </c>
      <c r="C29" s="16" t="s">
        <v>117</v>
      </c>
      <c r="D29" s="241" t="s">
        <v>118</v>
      </c>
      <c r="E29" s="241" t="s">
        <v>22</v>
      </c>
      <c r="F29" s="252">
        <v>0.66041666666666665</v>
      </c>
      <c r="G29" s="255"/>
      <c r="H29" s="252">
        <v>0.65104166666666674</v>
      </c>
      <c r="I29" s="253">
        <v>10</v>
      </c>
      <c r="J29" s="234"/>
      <c r="K29" s="234"/>
    </row>
    <row r="30" spans="1:11">
      <c r="A30" s="17">
        <v>0.40694444444444416</v>
      </c>
      <c r="B30" s="16">
        <v>13</v>
      </c>
      <c r="C30" s="16" t="s">
        <v>345</v>
      </c>
      <c r="D30" s="241" t="s">
        <v>346</v>
      </c>
      <c r="E30" s="241" t="s">
        <v>22</v>
      </c>
      <c r="F30" s="273"/>
      <c r="G30" s="306">
        <v>0.64166666666666672</v>
      </c>
      <c r="H30" s="273"/>
      <c r="I30" s="273">
        <v>10</v>
      </c>
      <c r="J30" s="234"/>
      <c r="K30" s="234"/>
    </row>
    <row r="31" spans="1:11">
      <c r="A31" s="17">
        <v>0.42916666666666631</v>
      </c>
      <c r="B31" s="16">
        <v>17</v>
      </c>
      <c r="C31" s="16" t="s">
        <v>562</v>
      </c>
      <c r="D31" s="241" t="s">
        <v>563</v>
      </c>
      <c r="E31" s="241" t="s">
        <v>323</v>
      </c>
      <c r="F31" s="252">
        <v>0.66249999999999998</v>
      </c>
      <c r="G31" s="255"/>
      <c r="H31" s="252">
        <v>0.6489583333333333</v>
      </c>
      <c r="I31" s="253">
        <v>11</v>
      </c>
      <c r="J31" s="234"/>
      <c r="K31" s="234"/>
    </row>
    <row r="32" spans="1:11">
      <c r="A32" s="17">
        <v>0.42916666666666631</v>
      </c>
      <c r="B32" s="16">
        <v>17</v>
      </c>
      <c r="C32" s="16" t="s">
        <v>564</v>
      </c>
      <c r="D32" s="241" t="s">
        <v>565</v>
      </c>
      <c r="E32" s="241" t="s">
        <v>323</v>
      </c>
      <c r="F32" s="273"/>
      <c r="G32" s="306">
        <v>0.63541666666666663</v>
      </c>
      <c r="H32" s="273"/>
      <c r="I32" s="273">
        <v>11</v>
      </c>
      <c r="J32" s="234"/>
      <c r="K32" s="234"/>
    </row>
    <row r="33" spans="1:11">
      <c r="A33" s="17">
        <v>0.45833333333333287</v>
      </c>
      <c r="B33" s="16">
        <v>21</v>
      </c>
      <c r="C33" s="16" t="s">
        <v>300</v>
      </c>
      <c r="D33" s="241" t="s">
        <v>301</v>
      </c>
      <c r="E33" s="241" t="s">
        <v>56</v>
      </c>
      <c r="F33" s="252">
        <v>0.68333333333333335</v>
      </c>
      <c r="G33" s="252"/>
      <c r="H33" s="252">
        <v>0.64583333333333326</v>
      </c>
      <c r="I33" s="253">
        <v>12</v>
      </c>
      <c r="J33" s="234"/>
      <c r="K33" s="234"/>
    </row>
    <row r="34" spans="1:11">
      <c r="A34" s="17">
        <v>0.45833333333333287</v>
      </c>
      <c r="B34" s="16">
        <v>21</v>
      </c>
      <c r="C34" s="16" t="s">
        <v>748</v>
      </c>
      <c r="D34" s="241" t="s">
        <v>749</v>
      </c>
      <c r="E34" s="241" t="s">
        <v>56</v>
      </c>
      <c r="F34" s="273"/>
      <c r="G34" s="306">
        <v>0.60833333333333328</v>
      </c>
      <c r="H34" s="273"/>
      <c r="I34" s="273">
        <v>12</v>
      </c>
      <c r="J34" s="234"/>
      <c r="K34" s="234"/>
    </row>
    <row r="35" spans="1:11">
      <c r="A35" s="17">
        <v>0.34999999999999992</v>
      </c>
      <c r="B35" s="16">
        <v>4</v>
      </c>
      <c r="C35" s="16" t="s">
        <v>335</v>
      </c>
      <c r="D35" s="241" t="s">
        <v>336</v>
      </c>
      <c r="E35" s="241" t="s">
        <v>116</v>
      </c>
      <c r="F35" s="252">
        <v>0.6645833333333333</v>
      </c>
      <c r="G35" s="253"/>
      <c r="H35" s="252">
        <v>0.63854166666666667</v>
      </c>
      <c r="I35" s="253">
        <v>13</v>
      </c>
      <c r="J35" s="234"/>
      <c r="K35" s="234"/>
    </row>
    <row r="36" spans="1:11">
      <c r="A36" s="17">
        <v>0.34999999999999992</v>
      </c>
      <c r="B36" s="16">
        <v>4</v>
      </c>
      <c r="C36" s="16" t="s">
        <v>741</v>
      </c>
      <c r="D36" s="241" t="s">
        <v>742</v>
      </c>
      <c r="E36" s="241" t="s">
        <v>116</v>
      </c>
      <c r="F36" s="273"/>
      <c r="G36" s="306">
        <v>0.61250000000000004</v>
      </c>
      <c r="H36" s="273"/>
      <c r="I36" s="273">
        <v>13</v>
      </c>
      <c r="J36" s="234"/>
      <c r="K36" s="234"/>
    </row>
    <row r="37" spans="1:11">
      <c r="A37" s="17">
        <v>0.33888888888888885</v>
      </c>
      <c r="B37" s="16">
        <v>2</v>
      </c>
      <c r="C37" s="16" t="s">
        <v>508</v>
      </c>
      <c r="D37" s="241" t="s">
        <v>509</v>
      </c>
      <c r="E37" s="241" t="s">
        <v>238</v>
      </c>
      <c r="F37" s="252">
        <v>0.63541666666666663</v>
      </c>
      <c r="G37" s="253"/>
      <c r="H37" s="252">
        <v>0.63541666666666663</v>
      </c>
      <c r="I37" s="253">
        <v>14</v>
      </c>
      <c r="J37" s="234"/>
      <c r="K37" s="234"/>
    </row>
    <row r="38" spans="1:11">
      <c r="A38" s="17">
        <v>0.33888888888888885</v>
      </c>
      <c r="B38" s="16">
        <v>2</v>
      </c>
      <c r="C38" s="16" t="s">
        <v>511</v>
      </c>
      <c r="D38" s="241" t="s">
        <v>512</v>
      </c>
      <c r="E38" s="241" t="s">
        <v>238</v>
      </c>
      <c r="F38" s="273"/>
      <c r="G38" s="306">
        <v>0.63541666666666663</v>
      </c>
      <c r="H38" s="273"/>
      <c r="I38" s="273">
        <v>14</v>
      </c>
      <c r="J38" s="234"/>
      <c r="K38" s="234"/>
    </row>
    <row r="39" spans="1:11">
      <c r="A39" s="17">
        <v>0.40138888888888863</v>
      </c>
      <c r="B39" s="16">
        <v>12</v>
      </c>
      <c r="C39" s="16" t="s">
        <v>245</v>
      </c>
      <c r="D39" s="241" t="s">
        <v>246</v>
      </c>
      <c r="E39" s="241" t="s">
        <v>697</v>
      </c>
      <c r="F39" s="252">
        <v>0.63541666666666663</v>
      </c>
      <c r="G39" s="252"/>
      <c r="H39" s="252">
        <v>0.62916666666666665</v>
      </c>
      <c r="I39" s="253">
        <v>15</v>
      </c>
      <c r="J39" s="234"/>
      <c r="K39" s="234"/>
    </row>
    <row r="40" spans="1:11">
      <c r="A40" s="17">
        <v>0.40138888888888863</v>
      </c>
      <c r="B40" s="16">
        <v>12</v>
      </c>
      <c r="C40" s="16" t="s">
        <v>414</v>
      </c>
      <c r="D40" s="241" t="s">
        <v>415</v>
      </c>
      <c r="E40" s="241" t="s">
        <v>697</v>
      </c>
      <c r="F40" s="273"/>
      <c r="G40" s="306">
        <v>0.62291666666666667</v>
      </c>
      <c r="H40" s="273"/>
      <c r="I40" s="273">
        <v>15</v>
      </c>
      <c r="J40" s="234"/>
      <c r="K40" s="234"/>
    </row>
    <row r="41" spans="1:11">
      <c r="A41" s="17">
        <v>0.36111111111111099</v>
      </c>
      <c r="B41" s="16">
        <v>6</v>
      </c>
      <c r="C41" s="16" t="s">
        <v>365</v>
      </c>
      <c r="D41" s="241" t="s">
        <v>695</v>
      </c>
      <c r="E41" s="241" t="s">
        <v>696</v>
      </c>
      <c r="F41" s="252">
        <v>0.6020833333333333</v>
      </c>
      <c r="G41" s="253"/>
      <c r="H41" s="252">
        <v>0.61458333333333326</v>
      </c>
      <c r="I41" s="253">
        <v>16</v>
      </c>
      <c r="J41" s="234"/>
      <c r="K41" s="234"/>
    </row>
    <row r="42" spans="1:11">
      <c r="A42" s="17">
        <v>0.36111111111111099</v>
      </c>
      <c r="B42" s="16">
        <v>6</v>
      </c>
      <c r="C42" s="16" t="s">
        <v>324</v>
      </c>
      <c r="D42" s="241" t="s">
        <v>325</v>
      </c>
      <c r="E42" s="241" t="s">
        <v>743</v>
      </c>
      <c r="F42" s="273"/>
      <c r="G42" s="306">
        <v>0.62708333333333333</v>
      </c>
      <c r="H42" s="273"/>
      <c r="I42" s="273">
        <v>16</v>
      </c>
      <c r="J42" s="234"/>
      <c r="K42" s="234"/>
    </row>
    <row r="43" spans="1:11">
      <c r="A43" s="17">
        <v>0.33333333333333331</v>
      </c>
      <c r="B43" s="16">
        <v>1</v>
      </c>
      <c r="C43" s="16" t="s">
        <v>573</v>
      </c>
      <c r="D43" s="241" t="s">
        <v>574</v>
      </c>
      <c r="E43" s="241" t="s">
        <v>692</v>
      </c>
      <c r="F43" s="252">
        <v>0.59166666666666667</v>
      </c>
      <c r="G43" s="253"/>
      <c r="H43" s="252">
        <v>0.60833333333333339</v>
      </c>
      <c r="I43" s="253">
        <v>17</v>
      </c>
      <c r="J43" s="234"/>
      <c r="K43" s="234"/>
    </row>
    <row r="44" spans="1:11">
      <c r="A44" s="17">
        <v>0.33333333333333331</v>
      </c>
      <c r="B44" s="16">
        <v>1</v>
      </c>
      <c r="C44" s="16" t="s">
        <v>575</v>
      </c>
      <c r="D44" s="241" t="s">
        <v>576</v>
      </c>
      <c r="E44" s="241" t="s">
        <v>692</v>
      </c>
      <c r="F44" s="273"/>
      <c r="G44" s="306">
        <v>0.625</v>
      </c>
      <c r="H44" s="273"/>
      <c r="I44" s="273">
        <v>17</v>
      </c>
      <c r="J44" s="234"/>
      <c r="K44" s="234"/>
    </row>
    <row r="45" spans="1:11">
      <c r="A45" s="17">
        <v>0.34444444444444439</v>
      </c>
      <c r="B45" s="16">
        <v>3</v>
      </c>
      <c r="C45" s="16" t="s">
        <v>304</v>
      </c>
      <c r="D45" s="241" t="s">
        <v>305</v>
      </c>
      <c r="E45" s="241" t="s">
        <v>128</v>
      </c>
      <c r="F45" s="252">
        <v>0.66041666666666665</v>
      </c>
      <c r="G45" s="253"/>
      <c r="H45" s="252">
        <v>0.6010416666666667</v>
      </c>
      <c r="I45" s="253">
        <v>18</v>
      </c>
      <c r="J45" s="234"/>
      <c r="K45" s="234"/>
    </row>
    <row r="46" spans="1:11">
      <c r="A46" s="17">
        <v>0.34444444444444439</v>
      </c>
      <c r="B46" s="16">
        <v>3</v>
      </c>
      <c r="C46" s="16" t="s">
        <v>627</v>
      </c>
      <c r="D46" s="241" t="s">
        <v>148</v>
      </c>
      <c r="E46" s="241" t="s">
        <v>128</v>
      </c>
      <c r="F46" s="273"/>
      <c r="G46" s="306">
        <v>0.54166666666666663</v>
      </c>
      <c r="H46" s="273"/>
      <c r="I46" s="273">
        <v>18</v>
      </c>
      <c r="J46" s="234"/>
      <c r="K46" s="234"/>
    </row>
    <row r="47" spans="1:11">
      <c r="A47" s="17">
        <v>0.36666666666666653</v>
      </c>
      <c r="B47" s="16">
        <v>7</v>
      </c>
      <c r="C47" s="16" t="s">
        <v>570</v>
      </c>
      <c r="D47" s="241" t="s">
        <v>571</v>
      </c>
      <c r="E47" s="241" t="s">
        <v>137</v>
      </c>
      <c r="F47" s="252">
        <v>0.57916666666666672</v>
      </c>
      <c r="G47" s="253"/>
      <c r="H47" s="252">
        <v>0.57604166666666667</v>
      </c>
      <c r="I47" s="253">
        <v>19</v>
      </c>
      <c r="J47" s="234"/>
      <c r="K47" s="234"/>
    </row>
    <row r="48" spans="1:11">
      <c r="A48" s="17">
        <v>0.36666666666666653</v>
      </c>
      <c r="B48" s="16">
        <v>7</v>
      </c>
      <c r="C48" s="16" t="s">
        <v>256</v>
      </c>
      <c r="D48" s="241" t="s">
        <v>257</v>
      </c>
      <c r="E48" s="241" t="s">
        <v>137</v>
      </c>
      <c r="F48" s="273"/>
      <c r="G48" s="306">
        <v>0.57291666666666663</v>
      </c>
      <c r="H48" s="273"/>
      <c r="I48" s="273">
        <v>19</v>
      </c>
      <c r="J48" s="234"/>
      <c r="K48" s="234"/>
    </row>
    <row r="49" spans="1:11">
      <c r="A49" s="17">
        <v>0.44027777777777738</v>
      </c>
      <c r="B49" s="16">
        <v>19</v>
      </c>
      <c r="C49" s="16" t="s">
        <v>44</v>
      </c>
      <c r="D49" s="241" t="s">
        <v>45</v>
      </c>
      <c r="E49" s="241" t="s">
        <v>46</v>
      </c>
      <c r="F49" s="252">
        <v>0.66666666666666663</v>
      </c>
      <c r="G49" s="252"/>
      <c r="H49" s="252">
        <v>0.33333333333333331</v>
      </c>
      <c r="I49" s="253"/>
      <c r="J49" s="234"/>
      <c r="K49" s="234"/>
    </row>
    <row r="50" spans="1:11">
      <c r="A50" s="17">
        <v>0.44027777777777738</v>
      </c>
      <c r="B50" s="16">
        <v>19</v>
      </c>
      <c r="C50" s="16" t="s">
        <v>747</v>
      </c>
      <c r="D50" s="241" t="s">
        <v>134</v>
      </c>
      <c r="E50" s="241" t="s">
        <v>46</v>
      </c>
      <c r="F50" s="273"/>
      <c r="G50" s="306">
        <v>0</v>
      </c>
      <c r="H50" s="273"/>
      <c r="I50" s="273"/>
      <c r="J50" s="234"/>
      <c r="K50" s="234"/>
    </row>
    <row r="51" spans="1:11">
      <c r="A51" s="17">
        <v>0.3777777777777776</v>
      </c>
      <c r="B51" s="16">
        <v>9</v>
      </c>
      <c r="C51" s="16" t="s">
        <v>239</v>
      </c>
      <c r="D51" s="241" t="s">
        <v>240</v>
      </c>
      <c r="E51" s="241" t="s">
        <v>68</v>
      </c>
      <c r="F51" s="252">
        <v>0.61875000000000002</v>
      </c>
      <c r="G51" s="253"/>
      <c r="H51" s="252">
        <v>0.30937500000000001</v>
      </c>
      <c r="I51" s="253"/>
      <c r="J51" s="234"/>
      <c r="K51" s="234"/>
    </row>
    <row r="52" spans="1:11">
      <c r="A52" s="17">
        <v>0.3777777777777776</v>
      </c>
      <c r="B52" s="16">
        <v>9</v>
      </c>
      <c r="C52" s="16" t="s">
        <v>744</v>
      </c>
      <c r="D52" s="241" t="s">
        <v>450</v>
      </c>
      <c r="E52" s="241" t="s">
        <v>125</v>
      </c>
      <c r="F52" s="273"/>
      <c r="G52" s="306">
        <v>0</v>
      </c>
      <c r="H52" s="273"/>
      <c r="I52" s="273"/>
      <c r="J52" s="234"/>
      <c r="K52" s="234"/>
    </row>
    <row r="53" spans="1:11">
      <c r="A53" s="17">
        <v>0.44583333333333292</v>
      </c>
      <c r="B53" s="16">
        <v>20</v>
      </c>
      <c r="C53" s="16" t="s">
        <v>196</v>
      </c>
      <c r="D53" s="241" t="s">
        <v>121</v>
      </c>
      <c r="E53" s="241" t="s">
        <v>700</v>
      </c>
      <c r="F53" s="252">
        <v>0</v>
      </c>
      <c r="G53" s="252"/>
      <c r="H53" s="252">
        <v>0.30937500000000001</v>
      </c>
      <c r="I53" s="253"/>
      <c r="J53" s="234"/>
      <c r="K53" s="234"/>
    </row>
    <row r="54" spans="1:11">
      <c r="A54" s="17">
        <v>0.44583333333333292</v>
      </c>
      <c r="B54" s="16">
        <v>20</v>
      </c>
      <c r="C54" s="16" t="s">
        <v>383</v>
      </c>
      <c r="D54" s="241" t="s">
        <v>384</v>
      </c>
      <c r="E54" s="241" t="s">
        <v>700</v>
      </c>
      <c r="F54" s="273"/>
      <c r="G54" s="306">
        <v>0.61875000000000002</v>
      </c>
      <c r="H54" s="273"/>
      <c r="I54" s="273"/>
      <c r="J54" s="234"/>
      <c r="K54" s="234"/>
    </row>
    <row r="55" spans="1:11">
      <c r="A55" s="17">
        <v>0.46388888888888841</v>
      </c>
      <c r="B55" s="16">
        <v>22</v>
      </c>
      <c r="C55" s="16" t="s">
        <v>750</v>
      </c>
      <c r="D55" s="241" t="s">
        <v>309</v>
      </c>
      <c r="E55" s="241" t="s">
        <v>473</v>
      </c>
      <c r="F55" s="252">
        <v>0.6333333333333333</v>
      </c>
      <c r="G55" s="252"/>
      <c r="H55" s="252">
        <v>0.65416666666666667</v>
      </c>
      <c r="I55" s="253"/>
      <c r="J55" s="234"/>
      <c r="K55" s="234"/>
    </row>
    <row r="56" spans="1:11">
      <c r="A56" s="17">
        <v>0.46388888888888841</v>
      </c>
      <c r="B56" s="16">
        <v>22</v>
      </c>
      <c r="C56" s="16" t="s">
        <v>263</v>
      </c>
      <c r="D56" s="241" t="s">
        <v>264</v>
      </c>
      <c r="E56" s="241" t="s">
        <v>473</v>
      </c>
      <c r="F56" s="273"/>
      <c r="G56" s="306">
        <v>0.67500000000000004</v>
      </c>
      <c r="H56" s="273"/>
      <c r="I56" s="273"/>
      <c r="J56" s="234"/>
      <c r="K56" s="234"/>
    </row>
    <row r="57" spans="1:11">
      <c r="A57" s="219"/>
      <c r="B57" s="220"/>
      <c r="C57" s="220"/>
      <c r="D57" s="234"/>
      <c r="E57" s="234"/>
      <c r="F57" s="234"/>
      <c r="G57" s="255"/>
      <c r="H57" s="234"/>
      <c r="I57" s="234"/>
      <c r="J57" s="234"/>
      <c r="K57" s="234"/>
    </row>
    <row r="58" spans="1:11">
      <c r="A58" s="219"/>
      <c r="B58" s="220"/>
      <c r="C58" s="220"/>
      <c r="D58" s="234"/>
      <c r="E58" s="234"/>
      <c r="F58" s="234"/>
      <c r="G58" s="255"/>
      <c r="H58" s="234"/>
      <c r="I58" s="234"/>
      <c r="J58" s="234"/>
      <c r="K58" s="234"/>
    </row>
    <row r="59" spans="1:11">
      <c r="A59" s="219"/>
      <c r="B59" s="220"/>
      <c r="C59" s="220"/>
      <c r="D59" s="234"/>
      <c r="E59" s="234"/>
      <c r="F59" s="234"/>
      <c r="G59" s="255"/>
      <c r="H59" s="234"/>
      <c r="I59" s="234"/>
      <c r="J59" s="234"/>
      <c r="K59" s="234"/>
    </row>
    <row r="60" spans="1:11">
      <c r="A60" s="219"/>
      <c r="B60" s="220"/>
      <c r="C60" s="220"/>
      <c r="D60" s="234"/>
      <c r="E60" s="234"/>
      <c r="F60" s="234"/>
      <c r="G60" s="255"/>
      <c r="H60" s="234"/>
      <c r="I60" s="234"/>
      <c r="J60" s="234"/>
      <c r="K60" s="234"/>
    </row>
    <row r="61" spans="1:11">
      <c r="A61" s="219"/>
      <c r="B61" s="220"/>
      <c r="C61" s="220"/>
      <c r="D61" s="234"/>
      <c r="E61" s="234"/>
      <c r="F61" s="234"/>
      <c r="G61" s="255"/>
      <c r="H61" s="234"/>
      <c r="I61" s="234"/>
      <c r="J61" s="234"/>
      <c r="K61" s="234"/>
    </row>
    <row r="62" spans="1:11">
      <c r="A62" s="219"/>
      <c r="B62" s="220"/>
      <c r="C62" s="220"/>
      <c r="D62" s="234"/>
      <c r="E62" s="234"/>
      <c r="F62" s="234"/>
      <c r="G62" s="255"/>
      <c r="H62" s="234"/>
      <c r="I62" s="234"/>
      <c r="J62" s="234"/>
      <c r="K62" s="234"/>
    </row>
    <row r="63" spans="1:11">
      <c r="A63" s="219"/>
      <c r="B63" s="220"/>
      <c r="C63" s="220"/>
      <c r="D63" s="234"/>
      <c r="E63" s="234"/>
      <c r="F63" s="234"/>
      <c r="G63" s="255"/>
      <c r="H63" s="234"/>
      <c r="I63" s="234"/>
      <c r="J63" s="234"/>
      <c r="K63" s="234"/>
    </row>
    <row r="64" spans="1:11">
      <c r="A64" s="219"/>
      <c r="B64" s="220"/>
      <c r="C64" s="220"/>
      <c r="D64" s="234"/>
      <c r="E64" s="234"/>
      <c r="F64" s="234"/>
      <c r="G64" s="255"/>
      <c r="H64" s="234"/>
      <c r="I64" s="234"/>
      <c r="J64" s="234"/>
      <c r="K64" s="234"/>
    </row>
    <row r="65" spans="1:11">
      <c r="A65" s="219"/>
      <c r="B65" s="220"/>
      <c r="C65" s="220"/>
      <c r="D65" s="234"/>
      <c r="E65" s="234"/>
      <c r="F65" s="234"/>
      <c r="G65" s="255"/>
      <c r="H65" s="234"/>
      <c r="I65" s="234"/>
      <c r="J65" s="234"/>
      <c r="K65" s="234"/>
    </row>
    <row r="66" spans="1:11">
      <c r="A66" s="219"/>
      <c r="B66" s="220"/>
      <c r="C66" s="220"/>
      <c r="D66" s="234"/>
      <c r="E66" s="234"/>
      <c r="F66" s="234"/>
      <c r="G66" s="255"/>
      <c r="H66" s="234"/>
      <c r="I66" s="234"/>
      <c r="J66" s="234"/>
      <c r="K66" s="234"/>
    </row>
    <row r="68" spans="1:11" ht="30">
      <c r="A68" s="25" t="s">
        <v>1</v>
      </c>
      <c r="B68" s="26" t="s">
        <v>589</v>
      </c>
      <c r="C68" s="26" t="s">
        <v>4</v>
      </c>
      <c r="D68" s="26" t="s">
        <v>5</v>
      </c>
      <c r="E68" s="26" t="s">
        <v>590</v>
      </c>
      <c r="F68" s="26" t="s">
        <v>732</v>
      </c>
      <c r="G68" s="26" t="s">
        <v>735</v>
      </c>
    </row>
    <row r="69" spans="1:11">
      <c r="A69" s="17">
        <v>0.35555555555555546</v>
      </c>
      <c r="B69" s="16">
        <v>5</v>
      </c>
      <c r="C69" s="16" t="s">
        <v>328</v>
      </c>
      <c r="D69" s="241" t="s">
        <v>329</v>
      </c>
      <c r="E69" s="241" t="s">
        <v>330</v>
      </c>
      <c r="F69" s="242">
        <v>0.6958333333333333</v>
      </c>
      <c r="G69" s="241">
        <v>1</v>
      </c>
    </row>
    <row r="70" spans="1:11">
      <c r="A70" s="17">
        <v>0.4124999999999997</v>
      </c>
      <c r="B70" s="16">
        <v>14</v>
      </c>
      <c r="C70" s="16" t="s">
        <v>38</v>
      </c>
      <c r="D70" s="241" t="s">
        <v>39</v>
      </c>
      <c r="E70" s="241" t="s">
        <v>485</v>
      </c>
      <c r="F70" s="242">
        <v>0.6958333333333333</v>
      </c>
      <c r="G70" s="241">
        <v>1</v>
      </c>
    </row>
    <row r="71" spans="1:11">
      <c r="A71" s="17">
        <v>0.41805555555555524</v>
      </c>
      <c r="B71" s="16">
        <v>15</v>
      </c>
      <c r="C71" s="16" t="s">
        <v>144</v>
      </c>
      <c r="D71" s="241" t="s">
        <v>145</v>
      </c>
      <c r="E71" s="241" t="s">
        <v>698</v>
      </c>
      <c r="F71" s="242">
        <v>0.6875</v>
      </c>
      <c r="G71" s="241">
        <v>3</v>
      </c>
    </row>
    <row r="72" spans="1:11">
      <c r="A72" s="17">
        <v>0.45833333333333287</v>
      </c>
      <c r="B72" s="16">
        <v>21</v>
      </c>
      <c r="C72" s="16" t="s">
        <v>300</v>
      </c>
      <c r="D72" s="241" t="s">
        <v>301</v>
      </c>
      <c r="E72" s="241" t="s">
        <v>56</v>
      </c>
      <c r="F72" s="242">
        <v>0.68333333333333335</v>
      </c>
      <c r="G72" s="241">
        <v>4</v>
      </c>
    </row>
    <row r="73" spans="1:11">
      <c r="A73" s="17">
        <v>0.42361111111111077</v>
      </c>
      <c r="B73" s="16">
        <v>16</v>
      </c>
      <c r="C73" s="16" t="s">
        <v>252</v>
      </c>
      <c r="D73" s="241" t="s">
        <v>253</v>
      </c>
      <c r="E73" s="241" t="s">
        <v>699</v>
      </c>
      <c r="F73" s="242">
        <v>0.67708333333333337</v>
      </c>
      <c r="G73" s="241">
        <v>5</v>
      </c>
    </row>
    <row r="74" spans="1:11">
      <c r="A74" s="17">
        <v>0.43472222222222184</v>
      </c>
      <c r="B74" s="16">
        <v>18</v>
      </c>
      <c r="C74" s="16" t="s">
        <v>194</v>
      </c>
      <c r="D74" s="241" t="s">
        <v>195</v>
      </c>
      <c r="E74" s="241" t="s">
        <v>446</v>
      </c>
      <c r="F74" s="242">
        <v>0.67291666666666672</v>
      </c>
      <c r="G74" s="241">
        <v>6</v>
      </c>
    </row>
    <row r="75" spans="1:11">
      <c r="A75" s="17">
        <v>0.44027777777777738</v>
      </c>
      <c r="B75" s="16">
        <v>19</v>
      </c>
      <c r="C75" s="16" t="s">
        <v>44</v>
      </c>
      <c r="D75" s="241" t="s">
        <v>45</v>
      </c>
      <c r="E75" s="241" t="s">
        <v>46</v>
      </c>
      <c r="F75" s="242">
        <v>0.66666666666666663</v>
      </c>
      <c r="G75" s="241">
        <v>7</v>
      </c>
    </row>
    <row r="76" spans="1:11">
      <c r="A76" s="17">
        <v>0.34999999999999992</v>
      </c>
      <c r="B76" s="16">
        <v>4</v>
      </c>
      <c r="C76" s="16" t="s">
        <v>335</v>
      </c>
      <c r="D76" s="241" t="s">
        <v>336</v>
      </c>
      <c r="E76" s="241" t="s">
        <v>116</v>
      </c>
      <c r="F76" s="242">
        <v>0.6645833333333333</v>
      </c>
      <c r="G76" s="241">
        <v>8</v>
      </c>
    </row>
    <row r="77" spans="1:11">
      <c r="A77" s="17">
        <v>0.42916666666666631</v>
      </c>
      <c r="B77" s="16">
        <v>17</v>
      </c>
      <c r="C77" s="16" t="s">
        <v>562</v>
      </c>
      <c r="D77" s="241" t="s">
        <v>563</v>
      </c>
      <c r="E77" s="241" t="s">
        <v>323</v>
      </c>
      <c r="F77" s="242">
        <v>0.66249999999999998</v>
      </c>
      <c r="G77" s="241">
        <v>9</v>
      </c>
    </row>
    <row r="78" spans="1:11">
      <c r="A78" s="17">
        <v>0.34444444444444439</v>
      </c>
      <c r="B78" s="16">
        <v>3</v>
      </c>
      <c r="C78" s="16" t="s">
        <v>304</v>
      </c>
      <c r="D78" s="241" t="s">
        <v>305</v>
      </c>
      <c r="E78" s="241" t="s">
        <v>128</v>
      </c>
      <c r="F78" s="242">
        <v>0.66041666666666665</v>
      </c>
      <c r="G78" s="241">
        <v>10</v>
      </c>
    </row>
    <row r="79" spans="1:11">
      <c r="A79" s="17">
        <v>0.40694444444444416</v>
      </c>
      <c r="B79" s="16">
        <v>13</v>
      </c>
      <c r="C79" s="16" t="s">
        <v>117</v>
      </c>
      <c r="D79" s="241" t="s">
        <v>118</v>
      </c>
      <c r="E79" s="241" t="s">
        <v>22</v>
      </c>
      <c r="F79" s="242">
        <v>0.66041666666666665</v>
      </c>
      <c r="G79" s="241">
        <v>10</v>
      </c>
    </row>
    <row r="80" spans="1:11">
      <c r="A80" s="17">
        <v>0.38888888888888867</v>
      </c>
      <c r="B80" s="16">
        <v>11</v>
      </c>
      <c r="C80" s="16" t="s">
        <v>126</v>
      </c>
      <c r="D80" s="241" t="s">
        <v>127</v>
      </c>
      <c r="E80" s="241" t="s">
        <v>65</v>
      </c>
      <c r="F80" s="242">
        <v>0.65625</v>
      </c>
      <c r="G80" s="241">
        <v>12</v>
      </c>
    </row>
    <row r="81" spans="1:7">
      <c r="A81" s="17">
        <v>0.46944444444444394</v>
      </c>
      <c r="B81" s="16">
        <v>23</v>
      </c>
      <c r="C81" s="16" t="s">
        <v>70</v>
      </c>
      <c r="D81" s="241" t="s">
        <v>71</v>
      </c>
      <c r="E81" s="241" t="s">
        <v>701</v>
      </c>
      <c r="F81" s="242">
        <v>0.64375000000000004</v>
      </c>
      <c r="G81" s="241">
        <v>13</v>
      </c>
    </row>
    <row r="82" spans="1:7">
      <c r="A82" s="17">
        <v>0.33888888888888885</v>
      </c>
      <c r="B82" s="16">
        <v>2</v>
      </c>
      <c r="C82" s="16" t="s">
        <v>508</v>
      </c>
      <c r="D82" s="241" t="s">
        <v>509</v>
      </c>
      <c r="E82" s="241" t="s">
        <v>238</v>
      </c>
      <c r="F82" s="242">
        <v>0.63541666666666663</v>
      </c>
      <c r="G82" s="241">
        <v>14</v>
      </c>
    </row>
    <row r="83" spans="1:7">
      <c r="A83" s="17">
        <v>0.37222222222222207</v>
      </c>
      <c r="B83" s="16">
        <v>8</v>
      </c>
      <c r="C83" s="16" t="s">
        <v>80</v>
      </c>
      <c r="D83" s="241" t="s">
        <v>81</v>
      </c>
      <c r="E83" s="241" t="s">
        <v>82</v>
      </c>
      <c r="F83" s="242">
        <v>0.63541666666666663</v>
      </c>
      <c r="G83" s="241">
        <v>14</v>
      </c>
    </row>
    <row r="84" spans="1:7">
      <c r="A84" s="17">
        <v>0.40138888888888863</v>
      </c>
      <c r="B84" s="16">
        <v>12</v>
      </c>
      <c r="C84" s="16" t="s">
        <v>245</v>
      </c>
      <c r="D84" s="241" t="s">
        <v>246</v>
      </c>
      <c r="E84" s="241" t="s">
        <v>697</v>
      </c>
      <c r="F84" s="242">
        <v>0.63541666666666663</v>
      </c>
      <c r="G84" s="241">
        <v>14</v>
      </c>
    </row>
    <row r="85" spans="1:7">
      <c r="A85" s="17">
        <v>0.38333333333333314</v>
      </c>
      <c r="B85" s="16">
        <v>10</v>
      </c>
      <c r="C85" s="16" t="s">
        <v>401</v>
      </c>
      <c r="D85" s="241" t="s">
        <v>402</v>
      </c>
      <c r="E85" s="241" t="s">
        <v>32</v>
      </c>
      <c r="F85" s="242">
        <v>0.6333333333333333</v>
      </c>
      <c r="G85" s="241">
        <v>17</v>
      </c>
    </row>
    <row r="86" spans="1:7">
      <c r="A86" s="17">
        <v>0.3777777777777776</v>
      </c>
      <c r="B86" s="16">
        <v>9</v>
      </c>
      <c r="C86" s="16" t="s">
        <v>239</v>
      </c>
      <c r="D86" s="241" t="s">
        <v>240</v>
      </c>
      <c r="E86" s="241" t="s">
        <v>68</v>
      </c>
      <c r="F86" s="242">
        <v>0.61875000000000002</v>
      </c>
      <c r="G86" s="241">
        <v>19</v>
      </c>
    </row>
    <row r="87" spans="1:7">
      <c r="A87" s="17">
        <v>0.36111111111111099</v>
      </c>
      <c r="B87" s="16">
        <v>6</v>
      </c>
      <c r="C87" s="16" t="s">
        <v>365</v>
      </c>
      <c r="D87" s="241" t="s">
        <v>695</v>
      </c>
      <c r="E87" s="241" t="s">
        <v>696</v>
      </c>
      <c r="F87" s="242">
        <v>0.6020833333333333</v>
      </c>
      <c r="G87" s="241">
        <v>20</v>
      </c>
    </row>
    <row r="88" spans="1:7">
      <c r="A88" s="17">
        <v>0.33333333333333331</v>
      </c>
      <c r="B88" s="16">
        <v>1</v>
      </c>
      <c r="C88" s="16" t="s">
        <v>573</v>
      </c>
      <c r="D88" s="241" t="s">
        <v>574</v>
      </c>
      <c r="E88" s="241" t="s">
        <v>692</v>
      </c>
      <c r="F88" s="242">
        <v>0.59166666666666667</v>
      </c>
      <c r="G88" s="241">
        <v>21</v>
      </c>
    </row>
    <row r="89" spans="1:7">
      <c r="A89" s="17">
        <v>0.36666666666666653</v>
      </c>
      <c r="B89" s="16">
        <v>7</v>
      </c>
      <c r="C89" s="16" t="s">
        <v>570</v>
      </c>
      <c r="D89" s="241" t="s">
        <v>571</v>
      </c>
      <c r="E89" s="241" t="s">
        <v>137</v>
      </c>
      <c r="F89" s="242">
        <v>0.57916666666666672</v>
      </c>
      <c r="G89" s="241">
        <v>22</v>
      </c>
    </row>
    <row r="90" spans="1:7">
      <c r="A90" s="17">
        <v>0.46388888888888841</v>
      </c>
      <c r="B90" s="16">
        <v>22</v>
      </c>
      <c r="C90" s="16" t="s">
        <v>750</v>
      </c>
      <c r="D90" s="241" t="s">
        <v>309</v>
      </c>
      <c r="E90" s="241" t="s">
        <v>473</v>
      </c>
      <c r="F90" s="242">
        <v>0.6333333333333333</v>
      </c>
      <c r="G90" s="241"/>
    </row>
    <row r="95" spans="1:7" ht="30">
      <c r="A95" s="25" t="s">
        <v>1</v>
      </c>
      <c r="B95" s="26" t="s">
        <v>589</v>
      </c>
      <c r="C95" s="26" t="s">
        <v>4</v>
      </c>
      <c r="D95" s="26" t="s">
        <v>5</v>
      </c>
      <c r="E95" s="26" t="s">
        <v>590</v>
      </c>
      <c r="F95" s="26" t="s">
        <v>733</v>
      </c>
      <c r="G95" s="26" t="s">
        <v>735</v>
      </c>
    </row>
    <row r="96" spans="1:7">
      <c r="A96" s="17">
        <v>0.4124999999999997</v>
      </c>
      <c r="B96" s="16">
        <v>14</v>
      </c>
      <c r="C96" s="16" t="s">
        <v>294</v>
      </c>
      <c r="D96" s="241" t="s">
        <v>295</v>
      </c>
      <c r="E96" s="241" t="s">
        <v>485</v>
      </c>
      <c r="F96" s="242">
        <v>0.76249999999999996</v>
      </c>
      <c r="G96" s="241">
        <v>1</v>
      </c>
    </row>
    <row r="97" spans="1:7">
      <c r="A97" s="17">
        <v>0.39583333333333309</v>
      </c>
      <c r="B97" s="16">
        <v>11</v>
      </c>
      <c r="C97" s="16" t="s">
        <v>337</v>
      </c>
      <c r="D97" s="241" t="s">
        <v>338</v>
      </c>
      <c r="E97" s="241" t="s">
        <v>65</v>
      </c>
      <c r="F97" s="242">
        <v>0.71458333333333335</v>
      </c>
      <c r="G97" s="241">
        <v>2</v>
      </c>
    </row>
    <row r="98" spans="1:7">
      <c r="A98" s="17">
        <v>0.46388888888888841</v>
      </c>
      <c r="B98" s="16">
        <v>22</v>
      </c>
      <c r="C98" s="16" t="s">
        <v>263</v>
      </c>
      <c r="D98" s="241" t="s">
        <v>264</v>
      </c>
      <c r="E98" s="241" t="s">
        <v>473</v>
      </c>
      <c r="F98" s="242">
        <v>0.67500000000000004</v>
      </c>
      <c r="G98" s="241">
        <v>3</v>
      </c>
    </row>
    <row r="99" spans="1:7">
      <c r="A99" s="17">
        <v>0.37222222222222207</v>
      </c>
      <c r="B99" s="16">
        <v>8</v>
      </c>
      <c r="C99" s="16" t="s">
        <v>100</v>
      </c>
      <c r="D99" s="241" t="s">
        <v>101</v>
      </c>
      <c r="E99" s="241" t="s">
        <v>82</v>
      </c>
      <c r="F99" s="242">
        <v>0.67291666666666672</v>
      </c>
      <c r="G99" s="241">
        <v>4</v>
      </c>
    </row>
    <row r="100" spans="1:7">
      <c r="A100" s="17">
        <v>0.38333333333333314</v>
      </c>
      <c r="B100" s="16">
        <v>10</v>
      </c>
      <c r="C100" s="16" t="s">
        <v>77</v>
      </c>
      <c r="D100" s="241" t="s">
        <v>78</v>
      </c>
      <c r="E100" s="241" t="s">
        <v>32</v>
      </c>
      <c r="F100" s="242">
        <v>0.67083333333333328</v>
      </c>
      <c r="G100" s="241">
        <v>5</v>
      </c>
    </row>
    <row r="101" spans="1:7">
      <c r="A101" s="17">
        <v>0.42361111111111077</v>
      </c>
      <c r="B101" s="16">
        <v>16</v>
      </c>
      <c r="C101" s="16" t="s">
        <v>249</v>
      </c>
      <c r="D101" s="241" t="s">
        <v>250</v>
      </c>
      <c r="E101" s="241" t="s">
        <v>699</v>
      </c>
      <c r="F101" s="242">
        <v>0.66874999999999996</v>
      </c>
      <c r="G101" s="241">
        <v>6</v>
      </c>
    </row>
    <row r="102" spans="1:7">
      <c r="A102" s="17">
        <v>0.46944444444444394</v>
      </c>
      <c r="B102" s="16">
        <v>23</v>
      </c>
      <c r="C102" s="16" t="s">
        <v>280</v>
      </c>
      <c r="D102" s="241" t="s">
        <v>281</v>
      </c>
      <c r="E102" s="241" t="s">
        <v>701</v>
      </c>
      <c r="F102" s="242">
        <v>0.6645833333333333</v>
      </c>
      <c r="G102" s="241">
        <v>7</v>
      </c>
    </row>
    <row r="103" spans="1:7">
      <c r="A103" s="17">
        <v>0.40694444444444416</v>
      </c>
      <c r="B103" s="16">
        <v>13</v>
      </c>
      <c r="C103" s="16" t="s">
        <v>345</v>
      </c>
      <c r="D103" s="241" t="s">
        <v>346</v>
      </c>
      <c r="E103" s="241" t="s">
        <v>22</v>
      </c>
      <c r="F103" s="242">
        <v>0.64166666666666672</v>
      </c>
      <c r="G103" s="241">
        <v>8</v>
      </c>
    </row>
    <row r="104" spans="1:7">
      <c r="A104" s="17">
        <v>0.43472222222222184</v>
      </c>
      <c r="B104" s="16">
        <v>18</v>
      </c>
      <c r="C104" s="16" t="s">
        <v>285</v>
      </c>
      <c r="D104" s="241" t="s">
        <v>286</v>
      </c>
      <c r="E104" s="241" t="s">
        <v>446</v>
      </c>
      <c r="F104" s="242">
        <v>0.64166666666666672</v>
      </c>
      <c r="G104" s="241">
        <v>8</v>
      </c>
    </row>
    <row r="105" spans="1:7">
      <c r="A105" s="17">
        <v>0.33888888888888885</v>
      </c>
      <c r="B105" s="16">
        <v>2</v>
      </c>
      <c r="C105" s="16" t="s">
        <v>511</v>
      </c>
      <c r="D105" s="241" t="s">
        <v>512</v>
      </c>
      <c r="E105" s="241" t="s">
        <v>238</v>
      </c>
      <c r="F105" s="242">
        <v>0.63541666666666663</v>
      </c>
      <c r="G105" s="241">
        <v>10</v>
      </c>
    </row>
    <row r="106" spans="1:7">
      <c r="A106" s="17">
        <v>0.41805555555555524</v>
      </c>
      <c r="B106" s="16">
        <v>15</v>
      </c>
      <c r="C106" s="16" t="s">
        <v>107</v>
      </c>
      <c r="D106" s="241" t="s">
        <v>108</v>
      </c>
      <c r="E106" s="241" t="s">
        <v>698</v>
      </c>
      <c r="F106" s="242">
        <v>0.63541666666666663</v>
      </c>
      <c r="G106" s="241">
        <v>10</v>
      </c>
    </row>
    <row r="107" spans="1:7">
      <c r="A107" s="17">
        <v>0.42916666666666631</v>
      </c>
      <c r="B107" s="16">
        <v>17</v>
      </c>
      <c r="C107" s="16" t="s">
        <v>564</v>
      </c>
      <c r="D107" s="241" t="s">
        <v>565</v>
      </c>
      <c r="E107" s="241" t="s">
        <v>323</v>
      </c>
      <c r="F107" s="242">
        <v>0.63541666666666663</v>
      </c>
      <c r="G107" s="241">
        <v>10</v>
      </c>
    </row>
    <row r="108" spans="1:7">
      <c r="A108" s="17">
        <v>0.35555555555555546</v>
      </c>
      <c r="B108" s="16">
        <v>5</v>
      </c>
      <c r="C108" s="16" t="s">
        <v>389</v>
      </c>
      <c r="D108" s="241" t="s">
        <v>390</v>
      </c>
      <c r="E108" s="241" t="s">
        <v>330</v>
      </c>
      <c r="F108" s="242">
        <v>0.62708333333333333</v>
      </c>
      <c r="G108" s="241">
        <v>13</v>
      </c>
    </row>
    <row r="109" spans="1:7">
      <c r="A109" s="17">
        <v>0.36111111111111099</v>
      </c>
      <c r="B109" s="16">
        <v>6</v>
      </c>
      <c r="C109" s="16" t="s">
        <v>324</v>
      </c>
      <c r="D109" s="241" t="s">
        <v>325</v>
      </c>
      <c r="E109" s="241" t="s">
        <v>743</v>
      </c>
      <c r="F109" s="242">
        <v>0.62708333333333333</v>
      </c>
      <c r="G109" s="241">
        <v>13</v>
      </c>
    </row>
    <row r="110" spans="1:7">
      <c r="A110" s="17">
        <v>0.33333333333333331</v>
      </c>
      <c r="B110" s="16">
        <v>1</v>
      </c>
      <c r="C110" s="16" t="s">
        <v>575</v>
      </c>
      <c r="D110" s="241" t="s">
        <v>576</v>
      </c>
      <c r="E110" s="241" t="s">
        <v>692</v>
      </c>
      <c r="F110" s="242">
        <v>0.625</v>
      </c>
      <c r="G110" s="241">
        <v>15</v>
      </c>
    </row>
    <row r="111" spans="1:7">
      <c r="A111" s="17">
        <v>0.40138888888888863</v>
      </c>
      <c r="B111" s="16">
        <v>12</v>
      </c>
      <c r="C111" s="16" t="s">
        <v>414</v>
      </c>
      <c r="D111" s="241" t="s">
        <v>415</v>
      </c>
      <c r="E111" s="241" t="s">
        <v>697</v>
      </c>
      <c r="F111" s="242">
        <v>0.62291666666666667</v>
      </c>
      <c r="G111" s="241">
        <v>16</v>
      </c>
    </row>
    <row r="112" spans="1:7">
      <c r="A112" s="17">
        <v>0.44583333333333292</v>
      </c>
      <c r="B112" s="16">
        <v>20</v>
      </c>
      <c r="C112" s="16" t="s">
        <v>383</v>
      </c>
      <c r="D112" s="241" t="s">
        <v>384</v>
      </c>
      <c r="E112" s="241" t="s">
        <v>700</v>
      </c>
      <c r="F112" s="242">
        <v>0.61875000000000002</v>
      </c>
      <c r="G112" s="241">
        <v>17</v>
      </c>
    </row>
    <row r="113" spans="1:7">
      <c r="A113" s="17">
        <v>0.34999999999999992</v>
      </c>
      <c r="B113" s="16">
        <v>4</v>
      </c>
      <c r="C113" s="16" t="s">
        <v>741</v>
      </c>
      <c r="D113" s="241" t="s">
        <v>742</v>
      </c>
      <c r="E113" s="241" t="s">
        <v>116</v>
      </c>
      <c r="F113" s="242">
        <v>0.61250000000000004</v>
      </c>
      <c r="G113" s="241">
        <v>18</v>
      </c>
    </row>
    <row r="114" spans="1:7">
      <c r="A114" s="17">
        <v>0.45833333333333287</v>
      </c>
      <c r="B114" s="16">
        <v>21</v>
      </c>
      <c r="C114" s="16" t="s">
        <v>748</v>
      </c>
      <c r="D114" s="241" t="s">
        <v>749</v>
      </c>
      <c r="E114" s="241" t="s">
        <v>56</v>
      </c>
      <c r="F114" s="242">
        <v>0.60833333333333328</v>
      </c>
      <c r="G114" s="241">
        <v>19</v>
      </c>
    </row>
    <row r="115" spans="1:7">
      <c r="A115" s="17">
        <v>0.36666666666666653</v>
      </c>
      <c r="B115" s="16">
        <v>7</v>
      </c>
      <c r="C115" s="16" t="s">
        <v>256</v>
      </c>
      <c r="D115" s="241" t="s">
        <v>257</v>
      </c>
      <c r="E115" s="241" t="s">
        <v>137</v>
      </c>
      <c r="F115" s="242">
        <v>0.57291666666666663</v>
      </c>
      <c r="G115" s="241">
        <v>20</v>
      </c>
    </row>
    <row r="116" spans="1:7">
      <c r="A116" s="17">
        <v>0.34444444444444439</v>
      </c>
      <c r="B116" s="16">
        <v>3</v>
      </c>
      <c r="C116" s="16" t="s">
        <v>627</v>
      </c>
      <c r="D116" s="241" t="s">
        <v>148</v>
      </c>
      <c r="E116" s="241" t="s">
        <v>128</v>
      </c>
      <c r="F116" s="242">
        <v>0.54166666666666663</v>
      </c>
      <c r="G116" s="241">
        <v>21</v>
      </c>
    </row>
    <row r="117" spans="1:7">
      <c r="A117" s="17">
        <v>0.3777777777777776</v>
      </c>
      <c r="B117" s="16">
        <v>9</v>
      </c>
      <c r="C117" s="16" t="s">
        <v>744</v>
      </c>
      <c r="D117" s="241" t="s">
        <v>450</v>
      </c>
      <c r="E117" s="241" t="s">
        <v>125</v>
      </c>
      <c r="F117" s="340" t="s">
        <v>752</v>
      </c>
      <c r="G117" s="241">
        <v>22</v>
      </c>
    </row>
    <row r="118" spans="1:7">
      <c r="A118" s="17">
        <v>0.44027777777777738</v>
      </c>
      <c r="B118" s="16">
        <v>19</v>
      </c>
      <c r="C118" s="16" t="s">
        <v>747</v>
      </c>
      <c r="D118" s="241" t="s">
        <v>134</v>
      </c>
      <c r="E118" s="241" t="s">
        <v>46</v>
      </c>
      <c r="F118" s="340" t="s">
        <v>730</v>
      </c>
      <c r="G118" s="241">
        <v>22</v>
      </c>
    </row>
  </sheetData>
  <autoFilter ref="A10:I56" xr:uid="{51D341CA-A4D5-4B00-B9E2-15011B13AF47}">
    <sortState xmlns:xlrd2="http://schemas.microsoft.com/office/spreadsheetml/2017/richdata2" ref="A11:I56">
      <sortCondition ref="I10:I56"/>
    </sortState>
  </autoFilter>
  <pageMargins left="0.7" right="0.7" top="0.75" bottom="0.75" header="0.3" footer="0.3"/>
  <pageSetup paperSize="9" scale="98" fitToHeight="0"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5603-0A26-43D8-B1B3-F28E3CCEC205}">
  <sheetPr codeName="Sheet48">
    <tabColor theme="5" tint="-0.249977111117893"/>
    <pageSetUpPr fitToPage="1"/>
  </sheetPr>
  <dimension ref="A1:AQ40"/>
  <sheetViews>
    <sheetView workbookViewId="0">
      <selection activeCell="J5" sqref="J5"/>
    </sheetView>
  </sheetViews>
  <sheetFormatPr defaultColWidth="11" defaultRowHeight="15"/>
  <cols>
    <col min="1" max="1" width="11" style="32"/>
    <col min="2" max="2" width="10.625" style="32" customWidth="1"/>
    <col min="3" max="3" width="19.875" style="32" customWidth="1"/>
    <col min="4" max="4" width="26.5" style="32" bestFit="1" customWidth="1"/>
    <col min="5" max="5" width="16.875" style="32" bestFit="1" customWidth="1"/>
    <col min="6" max="6" width="11.625" style="32" bestFit="1" customWidth="1"/>
    <col min="7" max="7" width="9.125" style="32" bestFit="1" customWidth="1"/>
    <col min="8" max="8" width="9.625" style="32" bestFit="1" customWidth="1"/>
    <col min="9" max="9" width="13.125" style="32" customWidth="1"/>
    <col min="10" max="10" width="13.625" style="32" bestFit="1" customWidth="1"/>
    <col min="11" max="12" width="11" style="32"/>
    <col min="13" max="13" width="19.375" style="32" customWidth="1"/>
    <col min="14" max="14" width="11" style="32"/>
    <col min="15" max="15" width="3.625" style="32" customWidth="1"/>
    <col min="16" max="16" width="7.625" style="32" bestFit="1" customWidth="1"/>
    <col min="17" max="17" width="7.375" style="32" bestFit="1" customWidth="1"/>
    <col min="18" max="18" width="7.625" style="32" bestFit="1" customWidth="1"/>
    <col min="19" max="19" width="7.125" style="32" bestFit="1" customWidth="1"/>
    <col min="20" max="20" width="7" style="32" customWidth="1"/>
    <col min="21" max="30" width="7.125" style="32" bestFit="1" customWidth="1"/>
    <col min="31" max="31" width="7.625" style="32" customWidth="1"/>
    <col min="32" max="32" width="7.125" style="32" bestFit="1" customWidth="1"/>
    <col min="33" max="33" width="7.625" style="32" customWidth="1"/>
    <col min="34" max="34" width="7.125" style="32" customWidth="1"/>
    <col min="35" max="35" width="7.625" style="32" customWidth="1"/>
    <col min="36" max="36" width="7.125" style="32" customWidth="1"/>
    <col min="37" max="37" width="7.625" style="32" customWidth="1"/>
    <col min="38" max="43" width="7.125" style="32" customWidth="1"/>
    <col min="44" max="16384" width="11" style="32"/>
  </cols>
  <sheetData>
    <row r="1" spans="1:43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9" t="s">
        <v>150</v>
      </c>
      <c r="N1" s="235" t="s">
        <v>151</v>
      </c>
      <c r="O1" s="235"/>
      <c r="P1" s="235"/>
      <c r="Q1" s="235"/>
      <c r="R1" s="235"/>
      <c r="S1" s="235"/>
      <c r="T1" s="235"/>
      <c r="U1" s="235"/>
      <c r="V1" s="235"/>
      <c r="W1" s="235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</row>
    <row r="2" spans="1:43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</row>
    <row r="3" spans="1:43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9" t="s">
        <v>753</v>
      </c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</row>
    <row r="4" spans="1:4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0" t="s">
        <v>271</v>
      </c>
      <c r="Q4" s="10"/>
      <c r="R4" s="12" t="s">
        <v>704</v>
      </c>
      <c r="S4" s="12"/>
      <c r="T4" s="12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8">
        <f>B11</f>
        <v>1</v>
      </c>
      <c r="Q5" s="238">
        <f>B12</f>
        <v>2</v>
      </c>
      <c r="R5" s="238">
        <f>B13</f>
        <v>3</v>
      </c>
      <c r="S5" s="238">
        <f>B14</f>
        <v>4</v>
      </c>
      <c r="T5" s="238">
        <f>B15</f>
        <v>5</v>
      </c>
      <c r="U5" s="238">
        <f>B16</f>
        <v>6</v>
      </c>
      <c r="V5" s="238">
        <f>B17</f>
        <v>7</v>
      </c>
      <c r="W5" s="238">
        <f>B18</f>
        <v>8</v>
      </c>
      <c r="X5" s="238">
        <f>B19</f>
        <v>9</v>
      </c>
      <c r="Y5" s="238">
        <f>B20</f>
        <v>10</v>
      </c>
      <c r="Z5" s="238">
        <f>B21</f>
        <v>11</v>
      </c>
      <c r="AA5" s="238">
        <f>B22</f>
        <v>12</v>
      </c>
      <c r="AB5" s="238">
        <f>B23</f>
        <v>13</v>
      </c>
      <c r="AC5" s="238">
        <f>B24</f>
        <v>14</v>
      </c>
      <c r="AD5" s="238">
        <f>B25</f>
        <v>15</v>
      </c>
      <c r="AE5" s="238">
        <f>B26</f>
        <v>16</v>
      </c>
      <c r="AF5" s="238">
        <f>B27</f>
        <v>17</v>
      </c>
      <c r="AG5" s="238">
        <f>B28</f>
        <v>18</v>
      </c>
      <c r="AH5" s="238">
        <f>B29</f>
        <v>19</v>
      </c>
      <c r="AI5" s="238">
        <f>B30</f>
        <v>20</v>
      </c>
      <c r="AJ5" s="238">
        <f>B31</f>
        <v>21</v>
      </c>
      <c r="AK5" s="238">
        <f>B32</f>
        <v>22</v>
      </c>
      <c r="AL5" s="238">
        <f>B33</f>
        <v>23</v>
      </c>
      <c r="AM5" s="238">
        <f>B34</f>
        <v>24</v>
      </c>
      <c r="AN5" s="238">
        <f>B35</f>
        <v>0</v>
      </c>
      <c r="AO5" s="238"/>
      <c r="AP5" s="238"/>
      <c r="AQ5" s="238"/>
    </row>
    <row r="6" spans="1:43">
      <c r="A6" s="234" t="s">
        <v>3</v>
      </c>
      <c r="B6" s="24" t="s">
        <v>754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 t="str">
        <f>C11</f>
        <v>Emily Stampalia</v>
      </c>
      <c r="Q6" s="234" t="str">
        <f>C12</f>
        <v>Mackenzie Sustek</v>
      </c>
      <c r="R6" s="234" t="str">
        <f>C13</f>
        <v>Elise Stampalia</v>
      </c>
      <c r="S6" s="234" t="str">
        <f>C14</f>
        <v>Sienna Chester</v>
      </c>
      <c r="T6" s="234" t="str">
        <f>C15</f>
        <v>Natalie Berzins</v>
      </c>
      <c r="U6" s="234" t="str">
        <f>C16</f>
        <v>Jenaveve Page</v>
      </c>
      <c r="V6" s="234" t="str">
        <f>C17</f>
        <v>Kate Berzins</v>
      </c>
      <c r="W6" s="234" t="str">
        <f>C18</f>
        <v>Pippa O'Neill</v>
      </c>
      <c r="X6" s="234" t="str">
        <f>C19</f>
        <v>Emma Bennett</v>
      </c>
      <c r="Y6" s="234" t="str">
        <f>C20</f>
        <v>Makenzie Hrubos</v>
      </c>
      <c r="Z6" s="234" t="str">
        <f>C21</f>
        <v>Sienna Balinski</v>
      </c>
      <c r="AA6" s="234" t="str">
        <f>C22</f>
        <v>Charlotte Henshall</v>
      </c>
      <c r="AB6" s="234" t="str">
        <f>C23</f>
        <v>Alice Colebrook</v>
      </c>
      <c r="AC6" s="234" t="str">
        <f>C24</f>
        <v>Jenna Perkins</v>
      </c>
      <c r="AD6" s="234" t="str">
        <f>C25</f>
        <v>Skye Boschetti</v>
      </c>
      <c r="AE6" s="234" t="str">
        <f>C26</f>
        <v>Mikayla Holden</v>
      </c>
      <c r="AF6" s="234" t="str">
        <f>C27</f>
        <v>Olive Beckley</v>
      </c>
      <c r="AG6" s="234" t="str">
        <f>C28</f>
        <v>Lexi O'Neill</v>
      </c>
      <c r="AH6" s="234" t="str">
        <f>C29</f>
        <v>Harpa Byrne</v>
      </c>
      <c r="AI6" s="234" t="str">
        <f>C30</f>
        <v>Willow Yeates</v>
      </c>
      <c r="AJ6" s="234" t="str">
        <f>C31</f>
        <v>Grace Cox</v>
      </c>
      <c r="AK6" s="234" t="str">
        <f>C32</f>
        <v>Eliza Hickman</v>
      </c>
      <c r="AL6" s="234" t="str">
        <f>C33</f>
        <v>Kate Watkins</v>
      </c>
      <c r="AM6" s="234" t="str">
        <f>C34</f>
        <v>Ebony Jones</v>
      </c>
      <c r="AN6" s="234">
        <f>C35</f>
        <v>0</v>
      </c>
      <c r="AO6" s="234"/>
      <c r="AP6" s="234"/>
      <c r="AQ6" s="234"/>
    </row>
    <row r="7" spans="1:43">
      <c r="A7" s="234" t="s">
        <v>11</v>
      </c>
      <c r="B7" s="234" t="s">
        <v>755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 t="s">
        <v>161</v>
      </c>
      <c r="N7" s="234" t="s">
        <v>162</v>
      </c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</row>
    <row r="8" spans="1:43">
      <c r="A8" s="2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>
        <v>1</v>
      </c>
      <c r="N8" s="234"/>
      <c r="O8" s="234"/>
      <c r="P8" s="240">
        <v>7</v>
      </c>
      <c r="Q8" s="240">
        <v>6</v>
      </c>
      <c r="R8" s="240">
        <v>6</v>
      </c>
      <c r="S8" s="240">
        <v>5.5</v>
      </c>
      <c r="T8" s="240">
        <v>6</v>
      </c>
      <c r="U8" s="240">
        <v>7</v>
      </c>
      <c r="V8" s="240">
        <v>5.5</v>
      </c>
      <c r="W8" s="240">
        <v>4.5</v>
      </c>
      <c r="X8" s="240">
        <v>6</v>
      </c>
      <c r="Y8" s="240">
        <v>5.5</v>
      </c>
      <c r="Z8" s="240">
        <v>7</v>
      </c>
      <c r="AA8" s="240">
        <v>6</v>
      </c>
      <c r="AB8" s="240">
        <v>6</v>
      </c>
      <c r="AC8" s="240">
        <v>6</v>
      </c>
      <c r="AD8" s="240">
        <v>6</v>
      </c>
      <c r="AE8" s="240">
        <v>6</v>
      </c>
      <c r="AF8" s="240">
        <v>6</v>
      </c>
      <c r="AG8" s="240"/>
      <c r="AH8" s="240">
        <v>6.5</v>
      </c>
      <c r="AI8" s="240"/>
      <c r="AJ8" s="240">
        <v>6.5</v>
      </c>
      <c r="AK8" s="240">
        <v>6</v>
      </c>
      <c r="AL8" s="240">
        <v>6</v>
      </c>
      <c r="AM8" s="240">
        <v>6.5</v>
      </c>
      <c r="AN8" s="240"/>
      <c r="AO8" s="240"/>
      <c r="AP8" s="240"/>
      <c r="AQ8" s="240"/>
    </row>
    <row r="9" spans="1:43">
      <c r="A9" s="234"/>
      <c r="B9" s="234"/>
      <c r="C9" s="234"/>
      <c r="D9" s="234"/>
      <c r="E9" s="234"/>
      <c r="F9" s="19" t="s">
        <v>163</v>
      </c>
      <c r="G9" s="234"/>
      <c r="H9" s="234"/>
      <c r="I9" s="234"/>
      <c r="J9" s="234"/>
      <c r="K9" s="234"/>
      <c r="L9" s="234"/>
      <c r="M9" s="234">
        <v>2</v>
      </c>
      <c r="N9" s="234"/>
      <c r="O9" s="234"/>
      <c r="P9" s="240">
        <v>6.5</v>
      </c>
      <c r="Q9" s="240">
        <v>6.5</v>
      </c>
      <c r="R9" s="240">
        <v>6.5</v>
      </c>
      <c r="S9" s="240">
        <v>6</v>
      </c>
      <c r="T9" s="240">
        <v>5</v>
      </c>
      <c r="U9" s="240">
        <v>7</v>
      </c>
      <c r="V9" s="240">
        <v>5</v>
      </c>
      <c r="W9" s="240">
        <v>5.5</v>
      </c>
      <c r="X9" s="240">
        <v>7</v>
      </c>
      <c r="Y9" s="240">
        <v>6</v>
      </c>
      <c r="Z9" s="240">
        <v>7</v>
      </c>
      <c r="AA9" s="240">
        <v>6.5</v>
      </c>
      <c r="AB9" s="240">
        <v>6.5</v>
      </c>
      <c r="AC9" s="240">
        <v>5</v>
      </c>
      <c r="AD9" s="240">
        <v>6.5</v>
      </c>
      <c r="AE9" s="240">
        <v>5.5</v>
      </c>
      <c r="AF9" s="240">
        <v>5.5</v>
      </c>
      <c r="AG9" s="240"/>
      <c r="AH9" s="240">
        <v>6.5</v>
      </c>
      <c r="AI9" s="240"/>
      <c r="AJ9" s="240">
        <v>6.5</v>
      </c>
      <c r="AK9" s="240">
        <v>5.5</v>
      </c>
      <c r="AL9" s="240">
        <v>6.5</v>
      </c>
      <c r="AM9" s="240">
        <v>6</v>
      </c>
      <c r="AN9" s="240"/>
      <c r="AO9" s="240"/>
      <c r="AP9" s="240"/>
      <c r="AQ9" s="240"/>
    </row>
    <row r="10" spans="1:43" ht="30">
      <c r="A10" s="25" t="s">
        <v>1</v>
      </c>
      <c r="B10" s="26" t="s">
        <v>756</v>
      </c>
      <c r="C10" s="26" t="s">
        <v>4</v>
      </c>
      <c r="D10" s="26" t="s">
        <v>5</v>
      </c>
      <c r="E10" s="26" t="s">
        <v>590</v>
      </c>
      <c r="F10" s="26" t="s">
        <v>757</v>
      </c>
      <c r="G10" s="26" t="s">
        <v>361</v>
      </c>
      <c r="H10" s="26" t="s">
        <v>167</v>
      </c>
      <c r="I10" s="26" t="s">
        <v>758</v>
      </c>
      <c r="J10" s="26" t="s">
        <v>169</v>
      </c>
      <c r="K10" s="234"/>
      <c r="L10" s="234"/>
      <c r="M10" s="234">
        <v>3</v>
      </c>
      <c r="N10" s="234"/>
      <c r="O10" s="234"/>
      <c r="P10" s="240">
        <v>7</v>
      </c>
      <c r="Q10" s="240">
        <v>6.5</v>
      </c>
      <c r="R10" s="240">
        <v>6</v>
      </c>
      <c r="S10" s="240">
        <v>5.5</v>
      </c>
      <c r="T10" s="240">
        <v>6.5</v>
      </c>
      <c r="U10" s="240">
        <v>7</v>
      </c>
      <c r="V10" s="240">
        <v>5</v>
      </c>
      <c r="W10" s="240">
        <v>6</v>
      </c>
      <c r="X10" s="240">
        <v>6.5</v>
      </c>
      <c r="Y10" s="240">
        <v>5.5</v>
      </c>
      <c r="Z10" s="240">
        <v>7</v>
      </c>
      <c r="AA10" s="240">
        <v>6.5</v>
      </c>
      <c r="AB10" s="240">
        <v>6</v>
      </c>
      <c r="AC10" s="240">
        <v>6</v>
      </c>
      <c r="AD10" s="240">
        <v>6</v>
      </c>
      <c r="AE10" s="240">
        <v>5.5</v>
      </c>
      <c r="AF10" s="240">
        <v>6</v>
      </c>
      <c r="AG10" s="240"/>
      <c r="AH10" s="240">
        <v>7</v>
      </c>
      <c r="AI10" s="240"/>
      <c r="AJ10" s="240">
        <v>6</v>
      </c>
      <c r="AK10" s="240">
        <v>6</v>
      </c>
      <c r="AL10" s="240">
        <v>7</v>
      </c>
      <c r="AM10" s="240">
        <v>5.5</v>
      </c>
      <c r="AN10" s="240"/>
      <c r="AO10" s="240"/>
      <c r="AP10" s="240"/>
      <c r="AQ10" s="240"/>
    </row>
    <row r="11" spans="1:43">
      <c r="A11" s="17">
        <v>0.50138888888888833</v>
      </c>
      <c r="B11" s="16">
        <v>1</v>
      </c>
      <c r="C11" s="16" t="s">
        <v>57</v>
      </c>
      <c r="D11" s="241" t="s">
        <v>58</v>
      </c>
      <c r="E11" s="241" t="s">
        <v>50</v>
      </c>
      <c r="F11" s="242">
        <f>P37</f>
        <v>0.67894736842105263</v>
      </c>
      <c r="G11" s="241">
        <f>IF(H11&gt;J11,H11,J11)</f>
        <v>2</v>
      </c>
      <c r="H11" s="253">
        <f t="shared" ref="H11:H34" si="0">RANK(F11,$F$11:$F$35,0)</f>
        <v>2</v>
      </c>
      <c r="I11" s="321">
        <f>P27</f>
        <v>48.5</v>
      </c>
      <c r="J11" s="244"/>
      <c r="K11" s="234"/>
      <c r="L11" s="234"/>
      <c r="M11" s="234">
        <v>4</v>
      </c>
      <c r="N11" s="234"/>
      <c r="O11" s="234"/>
      <c r="P11" s="240">
        <v>6.5</v>
      </c>
      <c r="Q11" s="240">
        <v>6</v>
      </c>
      <c r="R11" s="240">
        <v>6</v>
      </c>
      <c r="S11" s="240">
        <v>6.5</v>
      </c>
      <c r="T11" s="240">
        <v>4</v>
      </c>
      <c r="U11" s="240">
        <v>7</v>
      </c>
      <c r="V11" s="240">
        <v>6</v>
      </c>
      <c r="W11" s="240">
        <v>6.5</v>
      </c>
      <c r="X11" s="240">
        <v>6.5</v>
      </c>
      <c r="Y11" s="240">
        <v>5.5</v>
      </c>
      <c r="Z11" s="240">
        <v>7</v>
      </c>
      <c r="AA11" s="240">
        <v>6.5</v>
      </c>
      <c r="AB11" s="240">
        <v>6</v>
      </c>
      <c r="AC11" s="240">
        <v>5.5</v>
      </c>
      <c r="AD11" s="240">
        <v>6</v>
      </c>
      <c r="AE11" s="240">
        <v>6</v>
      </c>
      <c r="AF11" s="240">
        <v>6</v>
      </c>
      <c r="AG11" s="240"/>
      <c r="AH11" s="240">
        <v>6.5</v>
      </c>
      <c r="AI11" s="240"/>
      <c r="AJ11" s="240">
        <v>6</v>
      </c>
      <c r="AK11" s="240">
        <v>6</v>
      </c>
      <c r="AL11" s="240">
        <v>4.5</v>
      </c>
      <c r="AM11" s="240">
        <v>5.5</v>
      </c>
      <c r="AN11" s="240"/>
      <c r="AO11" s="240"/>
      <c r="AP11" s="240"/>
      <c r="AQ11" s="240"/>
    </row>
    <row r="12" spans="1:43">
      <c r="A12" s="17">
        <v>0.50624999999999942</v>
      </c>
      <c r="B12" s="16">
        <v>2</v>
      </c>
      <c r="C12" s="16" t="s">
        <v>555</v>
      </c>
      <c r="D12" s="241" t="s">
        <v>556</v>
      </c>
      <c r="E12" s="241" t="s">
        <v>90</v>
      </c>
      <c r="F12" s="242">
        <f>Q37</f>
        <v>0.63684210526315788</v>
      </c>
      <c r="G12" s="241">
        <f t="shared" ref="G12:G34" si="1">IF(H12&gt;J12,H12,J12)</f>
        <v>6</v>
      </c>
      <c r="H12" s="253">
        <f t="shared" si="0"/>
        <v>6</v>
      </c>
      <c r="I12" s="321">
        <f>Q27</f>
        <v>45</v>
      </c>
      <c r="J12" s="244"/>
      <c r="K12" s="234"/>
      <c r="L12" s="234"/>
      <c r="M12" s="234">
        <v>5</v>
      </c>
      <c r="N12" s="234"/>
      <c r="O12" s="234"/>
      <c r="P12" s="240">
        <v>7</v>
      </c>
      <c r="Q12" s="240">
        <v>7</v>
      </c>
      <c r="R12" s="240">
        <v>6</v>
      </c>
      <c r="S12" s="240">
        <v>5.5</v>
      </c>
      <c r="T12" s="240">
        <v>5.5</v>
      </c>
      <c r="U12" s="240">
        <v>7.5</v>
      </c>
      <c r="V12" s="240">
        <v>5.5</v>
      </c>
      <c r="W12" s="240">
        <v>6</v>
      </c>
      <c r="X12" s="240">
        <v>6.5</v>
      </c>
      <c r="Y12" s="240">
        <v>5</v>
      </c>
      <c r="Z12" s="240">
        <v>7</v>
      </c>
      <c r="AA12" s="240">
        <v>6.5</v>
      </c>
      <c r="AB12" s="240">
        <v>6.5</v>
      </c>
      <c r="AC12" s="240">
        <v>5.5</v>
      </c>
      <c r="AD12" s="240">
        <v>6</v>
      </c>
      <c r="AE12" s="240">
        <v>6</v>
      </c>
      <c r="AF12" s="240">
        <v>5.5</v>
      </c>
      <c r="AG12" s="240"/>
      <c r="AH12" s="240">
        <v>7</v>
      </c>
      <c r="AI12" s="240"/>
      <c r="AJ12" s="240">
        <v>6</v>
      </c>
      <c r="AK12" s="240">
        <v>6</v>
      </c>
      <c r="AL12" s="240">
        <v>6</v>
      </c>
      <c r="AM12" s="240">
        <v>5.5</v>
      </c>
      <c r="AN12" s="240"/>
      <c r="AO12" s="240"/>
      <c r="AP12" s="240"/>
      <c r="AQ12" s="240"/>
    </row>
    <row r="13" spans="1:43">
      <c r="A13" s="17">
        <v>0.51111111111111052</v>
      </c>
      <c r="B13" s="16">
        <v>3</v>
      </c>
      <c r="C13" s="16" t="s">
        <v>241</v>
      </c>
      <c r="D13" s="241" t="s">
        <v>242</v>
      </c>
      <c r="E13" s="241" t="s">
        <v>50</v>
      </c>
      <c r="F13" s="242">
        <f>R37</f>
        <v>0.61578947368421055</v>
      </c>
      <c r="G13" s="241">
        <f t="shared" si="1"/>
        <v>10</v>
      </c>
      <c r="H13" s="253">
        <f t="shared" si="0"/>
        <v>10</v>
      </c>
      <c r="I13" s="321">
        <f>R27</f>
        <v>44</v>
      </c>
      <c r="J13" s="244"/>
      <c r="K13" s="234"/>
      <c r="L13" s="234"/>
      <c r="M13" s="234">
        <v>6</v>
      </c>
      <c r="N13" s="234">
        <v>2</v>
      </c>
      <c r="O13" s="234"/>
      <c r="P13" s="240">
        <v>6.5</v>
      </c>
      <c r="Q13" s="240">
        <v>6.5</v>
      </c>
      <c r="R13" s="240">
        <v>6</v>
      </c>
      <c r="S13" s="240">
        <v>5.5</v>
      </c>
      <c r="T13" s="240">
        <v>5.5</v>
      </c>
      <c r="U13" s="240">
        <v>7</v>
      </c>
      <c r="V13" s="240">
        <v>6.5</v>
      </c>
      <c r="W13" s="240">
        <v>6</v>
      </c>
      <c r="X13" s="240">
        <v>6</v>
      </c>
      <c r="Y13" s="240">
        <v>5.5</v>
      </c>
      <c r="Z13" s="240">
        <v>6.5</v>
      </c>
      <c r="AA13" s="240">
        <v>6</v>
      </c>
      <c r="AB13" s="240">
        <v>6.5</v>
      </c>
      <c r="AC13" s="240">
        <v>5.5</v>
      </c>
      <c r="AD13" s="240">
        <v>6.5</v>
      </c>
      <c r="AE13" s="240">
        <v>6</v>
      </c>
      <c r="AF13" s="240">
        <v>6</v>
      </c>
      <c r="AG13" s="240"/>
      <c r="AH13" s="240">
        <v>6.5</v>
      </c>
      <c r="AI13" s="240"/>
      <c r="AJ13" s="240">
        <v>6</v>
      </c>
      <c r="AK13" s="240">
        <v>5.5</v>
      </c>
      <c r="AL13" s="240">
        <v>6</v>
      </c>
      <c r="AM13" s="240">
        <v>5.5</v>
      </c>
      <c r="AN13" s="240"/>
      <c r="AO13" s="240"/>
      <c r="AP13" s="240"/>
      <c r="AQ13" s="240"/>
    </row>
    <row r="14" spans="1:43">
      <c r="A14" s="17">
        <v>0.51597222222222161</v>
      </c>
      <c r="B14" s="16">
        <v>4</v>
      </c>
      <c r="C14" s="16" t="s">
        <v>705</v>
      </c>
      <c r="D14" s="241" t="s">
        <v>706</v>
      </c>
      <c r="E14" s="241" t="s">
        <v>29</v>
      </c>
      <c r="F14" s="242">
        <f>S37</f>
        <v>0.58947368421052626</v>
      </c>
      <c r="G14" s="241">
        <f t="shared" si="1"/>
        <v>13</v>
      </c>
      <c r="H14" s="253">
        <f t="shared" si="0"/>
        <v>13</v>
      </c>
      <c r="I14" s="321">
        <f>S27</f>
        <v>41</v>
      </c>
      <c r="J14" s="244"/>
      <c r="K14" s="234"/>
      <c r="L14" s="234"/>
      <c r="M14" s="234">
        <v>7</v>
      </c>
      <c r="N14" s="234"/>
      <c r="O14" s="234"/>
      <c r="P14" s="240">
        <v>6</v>
      </c>
      <c r="Q14" s="240">
        <v>6</v>
      </c>
      <c r="R14" s="240">
        <v>6.5</v>
      </c>
      <c r="S14" s="240">
        <v>6</v>
      </c>
      <c r="T14" s="240">
        <v>6.5</v>
      </c>
      <c r="U14" s="240">
        <v>7</v>
      </c>
      <c r="V14" s="240">
        <v>5.5</v>
      </c>
      <c r="W14" s="240">
        <v>6</v>
      </c>
      <c r="X14" s="240">
        <v>6.5</v>
      </c>
      <c r="Y14" s="240">
        <v>5.5</v>
      </c>
      <c r="Z14" s="240">
        <v>6.5</v>
      </c>
      <c r="AA14" s="240">
        <v>6.5</v>
      </c>
      <c r="AB14" s="240">
        <v>6</v>
      </c>
      <c r="AC14" s="240">
        <v>5.5</v>
      </c>
      <c r="AD14" s="240">
        <v>6</v>
      </c>
      <c r="AE14" s="240">
        <v>6</v>
      </c>
      <c r="AF14" s="240">
        <v>6</v>
      </c>
      <c r="AG14" s="240"/>
      <c r="AH14" s="240">
        <v>6.5</v>
      </c>
      <c r="AI14" s="240"/>
      <c r="AJ14" s="240">
        <v>6</v>
      </c>
      <c r="AK14" s="240">
        <v>6</v>
      </c>
      <c r="AL14" s="240">
        <v>6.5</v>
      </c>
      <c r="AM14" s="240">
        <v>6.5</v>
      </c>
      <c r="AN14" s="240"/>
      <c r="AO14" s="240"/>
      <c r="AP14" s="240"/>
      <c r="AQ14" s="240"/>
    </row>
    <row r="15" spans="1:43">
      <c r="A15" s="17">
        <v>0.5208333333333327</v>
      </c>
      <c r="B15" s="16">
        <v>5</v>
      </c>
      <c r="C15" s="16" t="s">
        <v>707</v>
      </c>
      <c r="D15" s="241" t="s">
        <v>708</v>
      </c>
      <c r="E15" s="241" t="s">
        <v>68</v>
      </c>
      <c r="F15" s="242">
        <f>T37</f>
        <v>0.54210526315789476</v>
      </c>
      <c r="G15" s="241">
        <f t="shared" si="1"/>
        <v>22</v>
      </c>
      <c r="H15" s="253">
        <f t="shared" si="0"/>
        <v>22</v>
      </c>
      <c r="I15" s="321">
        <f>T27</f>
        <v>39</v>
      </c>
      <c r="J15" s="244"/>
      <c r="K15" s="234"/>
      <c r="L15" s="234"/>
      <c r="M15" s="234">
        <v>8</v>
      </c>
      <c r="N15" s="234"/>
      <c r="O15" s="234"/>
      <c r="P15" s="240">
        <v>7</v>
      </c>
      <c r="Q15" s="240">
        <v>6.5</v>
      </c>
      <c r="R15" s="240">
        <v>7</v>
      </c>
      <c r="S15" s="240">
        <v>6.5</v>
      </c>
      <c r="T15" s="240">
        <v>5</v>
      </c>
      <c r="U15" s="240">
        <v>7</v>
      </c>
      <c r="V15" s="240">
        <v>6</v>
      </c>
      <c r="W15" s="240">
        <v>6</v>
      </c>
      <c r="X15" s="240">
        <v>7</v>
      </c>
      <c r="Y15" s="240">
        <v>6.5</v>
      </c>
      <c r="Z15" s="240">
        <v>6</v>
      </c>
      <c r="AA15" s="240">
        <v>6.5</v>
      </c>
      <c r="AB15" s="240">
        <v>6.5</v>
      </c>
      <c r="AC15" s="240">
        <v>6</v>
      </c>
      <c r="AD15" s="240">
        <v>6</v>
      </c>
      <c r="AE15" s="240">
        <v>5.5</v>
      </c>
      <c r="AF15" s="240">
        <v>5.5</v>
      </c>
      <c r="AG15" s="240"/>
      <c r="AH15" s="240">
        <v>6.5</v>
      </c>
      <c r="AI15" s="240"/>
      <c r="AJ15" s="240">
        <v>6</v>
      </c>
      <c r="AK15" s="240">
        <v>6.5</v>
      </c>
      <c r="AL15" s="240">
        <v>6</v>
      </c>
      <c r="AM15" s="240">
        <v>6.5</v>
      </c>
      <c r="AN15" s="240"/>
      <c r="AO15" s="240"/>
      <c r="AP15" s="240"/>
      <c r="AQ15" s="240"/>
    </row>
    <row r="16" spans="1:43">
      <c r="A16" s="17">
        <v>0.5256944444444438</v>
      </c>
      <c r="B16" s="16">
        <v>6</v>
      </c>
      <c r="C16" s="16" t="s">
        <v>230</v>
      </c>
      <c r="D16" s="241" t="s">
        <v>231</v>
      </c>
      <c r="E16" s="241" t="s">
        <v>105</v>
      </c>
      <c r="F16" s="242">
        <f>U37</f>
        <v>0.7</v>
      </c>
      <c r="G16" s="241">
        <f t="shared" si="1"/>
        <v>1</v>
      </c>
      <c r="H16" s="253">
        <f t="shared" si="0"/>
        <v>1</v>
      </c>
      <c r="I16" s="321">
        <f>U27</f>
        <v>50</v>
      </c>
      <c r="J16" s="244"/>
      <c r="K16" s="234"/>
      <c r="L16" s="234"/>
      <c r="M16" s="234">
        <v>9</v>
      </c>
      <c r="N16" s="234"/>
      <c r="O16" s="234"/>
      <c r="P16" s="240">
        <v>7</v>
      </c>
      <c r="Q16" s="240">
        <v>6.5</v>
      </c>
      <c r="R16" s="240">
        <v>6.5</v>
      </c>
      <c r="S16" s="240">
        <v>6.5</v>
      </c>
      <c r="T16" s="240">
        <v>5</v>
      </c>
      <c r="U16" s="240">
        <v>6.5</v>
      </c>
      <c r="V16" s="240">
        <v>5.5</v>
      </c>
      <c r="W16" s="240">
        <v>6</v>
      </c>
      <c r="X16" s="240">
        <v>7</v>
      </c>
      <c r="Y16" s="240">
        <v>6.5</v>
      </c>
      <c r="Z16" s="240">
        <v>6</v>
      </c>
      <c r="AA16" s="240">
        <v>6.5</v>
      </c>
      <c r="AB16" s="240">
        <v>6</v>
      </c>
      <c r="AC16" s="240">
        <v>6</v>
      </c>
      <c r="AD16" s="240">
        <v>5.5</v>
      </c>
      <c r="AE16" s="240">
        <v>6</v>
      </c>
      <c r="AF16" s="240">
        <v>5.5</v>
      </c>
      <c r="AG16" s="240"/>
      <c r="AH16" s="240">
        <v>6.5</v>
      </c>
      <c r="AI16" s="240"/>
      <c r="AJ16" s="240">
        <v>6</v>
      </c>
      <c r="AK16" s="240">
        <v>5.5</v>
      </c>
      <c r="AL16" s="240">
        <v>5.5</v>
      </c>
      <c r="AM16" s="240">
        <v>6.5</v>
      </c>
      <c r="AN16" s="240"/>
      <c r="AO16" s="240"/>
      <c r="AP16" s="240"/>
      <c r="AQ16" s="240"/>
    </row>
    <row r="17" spans="1:43">
      <c r="A17" s="17">
        <v>0.53055555555555489</v>
      </c>
      <c r="B17" s="16">
        <v>7</v>
      </c>
      <c r="C17" s="16" t="s">
        <v>709</v>
      </c>
      <c r="D17" s="241" t="s">
        <v>710</v>
      </c>
      <c r="E17" s="241" t="s">
        <v>68</v>
      </c>
      <c r="F17" s="242">
        <f>V37</f>
        <v>0.55526315789473679</v>
      </c>
      <c r="G17" s="241">
        <f t="shared" si="1"/>
        <v>21</v>
      </c>
      <c r="H17" s="253">
        <f t="shared" si="0"/>
        <v>21</v>
      </c>
      <c r="I17" s="321">
        <f>V27</f>
        <v>36.5</v>
      </c>
      <c r="J17" s="244"/>
      <c r="K17" s="234"/>
      <c r="L17" s="234"/>
      <c r="M17" s="234">
        <v>10</v>
      </c>
      <c r="N17" s="234"/>
      <c r="O17" s="234"/>
      <c r="P17" s="240">
        <v>7</v>
      </c>
      <c r="Q17" s="240">
        <v>6</v>
      </c>
      <c r="R17" s="240">
        <v>6</v>
      </c>
      <c r="S17" s="240">
        <v>6</v>
      </c>
      <c r="T17" s="240">
        <v>6</v>
      </c>
      <c r="U17" s="240">
        <v>7</v>
      </c>
      <c r="V17" s="240">
        <v>6</v>
      </c>
      <c r="W17" s="240">
        <v>6</v>
      </c>
      <c r="X17" s="240">
        <v>7</v>
      </c>
      <c r="Y17" s="240">
        <v>6.5</v>
      </c>
      <c r="Z17" s="240">
        <v>6.5</v>
      </c>
      <c r="AA17" s="240">
        <v>6</v>
      </c>
      <c r="AB17" s="240">
        <v>6</v>
      </c>
      <c r="AC17" s="240">
        <v>5.5</v>
      </c>
      <c r="AD17" s="240">
        <v>6.5</v>
      </c>
      <c r="AE17" s="240">
        <v>5.5</v>
      </c>
      <c r="AF17" s="240">
        <v>6.5</v>
      </c>
      <c r="AG17" s="240"/>
      <c r="AH17" s="240">
        <v>7</v>
      </c>
      <c r="AI17" s="240"/>
      <c r="AJ17" s="240">
        <v>5.5</v>
      </c>
      <c r="AK17" s="240">
        <v>5.5</v>
      </c>
      <c r="AL17" s="240">
        <v>7</v>
      </c>
      <c r="AM17" s="240">
        <v>6.5</v>
      </c>
      <c r="AN17" s="240"/>
      <c r="AO17" s="240"/>
      <c r="AP17" s="240"/>
      <c r="AQ17" s="240"/>
    </row>
    <row r="18" spans="1:43">
      <c r="A18" s="17">
        <v>0.53541666666666599</v>
      </c>
      <c r="B18" s="16">
        <v>8</v>
      </c>
      <c r="C18" s="16" t="s">
        <v>536</v>
      </c>
      <c r="D18" s="241" t="s">
        <v>537</v>
      </c>
      <c r="E18" s="241" t="s">
        <v>125</v>
      </c>
      <c r="F18" s="242">
        <f>W37</f>
        <v>0.5736842105263158</v>
      </c>
      <c r="G18" s="241">
        <f t="shared" si="1"/>
        <v>20</v>
      </c>
      <c r="H18" s="253">
        <f t="shared" si="0"/>
        <v>20</v>
      </c>
      <c r="I18" s="321">
        <f>W27</f>
        <v>38.5</v>
      </c>
      <c r="J18" s="244"/>
      <c r="K18" s="234"/>
      <c r="L18" s="234"/>
      <c r="M18" s="234">
        <v>11</v>
      </c>
      <c r="N18" s="234"/>
      <c r="O18" s="234"/>
      <c r="P18" s="246">
        <v>6.5</v>
      </c>
      <c r="Q18" s="246">
        <v>6</v>
      </c>
      <c r="R18" s="246">
        <v>6.5</v>
      </c>
      <c r="S18" s="246">
        <v>6</v>
      </c>
      <c r="T18" s="246">
        <v>5.5</v>
      </c>
      <c r="U18" s="246">
        <v>6</v>
      </c>
      <c r="V18" s="246">
        <v>6</v>
      </c>
      <c r="W18" s="246">
        <v>6</v>
      </c>
      <c r="X18" s="246">
        <v>7</v>
      </c>
      <c r="Y18" s="246">
        <v>6</v>
      </c>
      <c r="Z18" s="246">
        <v>6</v>
      </c>
      <c r="AA18" s="246">
        <v>6</v>
      </c>
      <c r="AB18" s="246">
        <v>6.5</v>
      </c>
      <c r="AC18" s="246">
        <v>6</v>
      </c>
      <c r="AD18" s="246">
        <v>6.5</v>
      </c>
      <c r="AE18" s="246">
        <v>6</v>
      </c>
      <c r="AF18" s="246">
        <v>6</v>
      </c>
      <c r="AG18" s="246"/>
      <c r="AH18" s="246">
        <v>5.5</v>
      </c>
      <c r="AI18" s="246"/>
      <c r="AJ18" s="246">
        <v>6.5</v>
      </c>
      <c r="AK18" s="246">
        <v>6</v>
      </c>
      <c r="AL18" s="246">
        <v>7</v>
      </c>
      <c r="AM18" s="246">
        <v>6.5</v>
      </c>
      <c r="AN18" s="246"/>
      <c r="AO18" s="246"/>
      <c r="AP18" s="246"/>
      <c r="AQ18" s="246"/>
    </row>
    <row r="19" spans="1:43">
      <c r="A19" s="17">
        <v>0.54027777777777708</v>
      </c>
      <c r="B19" s="16">
        <v>9</v>
      </c>
      <c r="C19" s="16" t="s">
        <v>492</v>
      </c>
      <c r="D19" s="241" t="s">
        <v>493</v>
      </c>
      <c r="E19" s="241" t="s">
        <v>29</v>
      </c>
      <c r="F19" s="242">
        <f>X37</f>
        <v>0.66842105263157892</v>
      </c>
      <c r="G19" s="241">
        <f t="shared" si="1"/>
        <v>3</v>
      </c>
      <c r="H19" s="253">
        <f t="shared" si="0"/>
        <v>3</v>
      </c>
      <c r="I19" s="321">
        <f>X27</f>
        <v>48</v>
      </c>
      <c r="J19" s="244"/>
      <c r="K19" s="234"/>
      <c r="L19" s="234"/>
      <c r="M19" s="234" t="s">
        <v>174</v>
      </c>
      <c r="N19" s="234"/>
      <c r="O19" s="234"/>
      <c r="P19" s="250">
        <f>SUM(P8:P18)+P13</f>
        <v>80.5</v>
      </c>
      <c r="Q19" s="250">
        <f t="shared" ref="Q19:AL19" si="2">SUM(Q8:Q18)+Q13</f>
        <v>76</v>
      </c>
      <c r="R19" s="250">
        <f t="shared" si="2"/>
        <v>75</v>
      </c>
      <c r="S19" s="250">
        <f t="shared" si="2"/>
        <v>71</v>
      </c>
      <c r="T19" s="250">
        <f t="shared" si="2"/>
        <v>66</v>
      </c>
      <c r="U19" s="250">
        <f t="shared" si="2"/>
        <v>83</v>
      </c>
      <c r="V19" s="250">
        <f t="shared" si="2"/>
        <v>69</v>
      </c>
      <c r="W19" s="250">
        <f t="shared" si="2"/>
        <v>70.5</v>
      </c>
      <c r="X19" s="250">
        <f t="shared" si="2"/>
        <v>79</v>
      </c>
      <c r="Y19" s="250">
        <f t="shared" si="2"/>
        <v>69.5</v>
      </c>
      <c r="Z19" s="250">
        <f t="shared" si="2"/>
        <v>79</v>
      </c>
      <c r="AA19" s="250">
        <f t="shared" si="2"/>
        <v>75.5</v>
      </c>
      <c r="AB19" s="250">
        <f t="shared" ref="AB19" si="3">SUM(AB8:AB18)+AB13</f>
        <v>75</v>
      </c>
      <c r="AC19" s="250">
        <f t="shared" si="2"/>
        <v>68</v>
      </c>
      <c r="AD19" s="250">
        <f t="shared" si="2"/>
        <v>74</v>
      </c>
      <c r="AE19" s="250">
        <f t="shared" si="2"/>
        <v>70</v>
      </c>
      <c r="AF19" s="250">
        <f t="shared" si="2"/>
        <v>70.5</v>
      </c>
      <c r="AG19" s="250">
        <f t="shared" si="2"/>
        <v>0</v>
      </c>
      <c r="AH19" s="250">
        <f t="shared" si="2"/>
        <v>78.5</v>
      </c>
      <c r="AI19" s="250">
        <f t="shared" si="2"/>
        <v>0</v>
      </c>
      <c r="AJ19" s="250">
        <f t="shared" si="2"/>
        <v>73</v>
      </c>
      <c r="AK19" s="250">
        <f t="shared" si="2"/>
        <v>70</v>
      </c>
      <c r="AL19" s="250">
        <f t="shared" si="2"/>
        <v>74</v>
      </c>
      <c r="AM19" s="250">
        <f t="shared" ref="AM19:AQ19" si="4">SUM(AM8:AM18)+AM13</f>
        <v>72.5</v>
      </c>
      <c r="AN19" s="250">
        <f t="shared" si="4"/>
        <v>0</v>
      </c>
      <c r="AO19" s="250">
        <f t="shared" si="4"/>
        <v>0</v>
      </c>
      <c r="AP19" s="250">
        <f t="shared" si="4"/>
        <v>0</v>
      </c>
      <c r="AQ19" s="250">
        <f t="shared" si="4"/>
        <v>0</v>
      </c>
    </row>
    <row r="20" spans="1:43">
      <c r="A20" s="17">
        <v>0.54513888888888817</v>
      </c>
      <c r="B20" s="16">
        <v>10</v>
      </c>
      <c r="C20" s="16" t="s">
        <v>723</v>
      </c>
      <c r="D20" s="241" t="s">
        <v>724</v>
      </c>
      <c r="E20" s="241" t="s">
        <v>50</v>
      </c>
      <c r="F20" s="242">
        <f>Y37</f>
        <v>0.58684210526315794</v>
      </c>
      <c r="G20" s="241">
        <f t="shared" si="1"/>
        <v>14</v>
      </c>
      <c r="H20" s="253">
        <f t="shared" si="0"/>
        <v>14</v>
      </c>
      <c r="I20" s="321">
        <f>Y27</f>
        <v>42</v>
      </c>
      <c r="J20" s="24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</row>
    <row r="21" spans="1:43">
      <c r="A21" s="17">
        <v>0.55694444444444369</v>
      </c>
      <c r="B21" s="16">
        <v>11</v>
      </c>
      <c r="C21" s="16" t="s">
        <v>209</v>
      </c>
      <c r="D21" s="241" t="s">
        <v>210</v>
      </c>
      <c r="E21" s="241" t="s">
        <v>125</v>
      </c>
      <c r="F21" s="242">
        <f>Z37</f>
        <v>0.65789473684210531</v>
      </c>
      <c r="G21" s="241">
        <f t="shared" si="1"/>
        <v>4</v>
      </c>
      <c r="H21" s="253">
        <f t="shared" si="0"/>
        <v>4</v>
      </c>
      <c r="I21" s="321">
        <f>Z27</f>
        <v>46</v>
      </c>
      <c r="J21" s="244"/>
      <c r="K21" s="234"/>
      <c r="L21" s="234"/>
      <c r="M21" s="234" t="s">
        <v>175</v>
      </c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</row>
    <row r="22" spans="1:43">
      <c r="A22" s="17">
        <v>0.56180555555555478</v>
      </c>
      <c r="B22" s="16">
        <v>12</v>
      </c>
      <c r="C22" s="16" t="s">
        <v>713</v>
      </c>
      <c r="D22" s="241" t="s">
        <v>714</v>
      </c>
      <c r="E22" s="241" t="s">
        <v>22</v>
      </c>
      <c r="F22" s="242">
        <f>AA37</f>
        <v>0.62894736842105259</v>
      </c>
      <c r="G22" s="241">
        <f t="shared" si="1"/>
        <v>7</v>
      </c>
      <c r="H22" s="253">
        <f t="shared" si="0"/>
        <v>7</v>
      </c>
      <c r="I22" s="321">
        <f>AA27</f>
        <v>44</v>
      </c>
      <c r="J22" s="244"/>
      <c r="K22" s="234"/>
      <c r="L22" s="234"/>
      <c r="M22" s="234" t="s">
        <v>176</v>
      </c>
      <c r="N22" s="234"/>
      <c r="O22" s="234"/>
      <c r="P22" s="240">
        <v>7</v>
      </c>
      <c r="Q22" s="240">
        <v>6.5</v>
      </c>
      <c r="R22" s="240">
        <v>6.5</v>
      </c>
      <c r="S22" s="240">
        <v>5.5</v>
      </c>
      <c r="T22" s="240">
        <v>5.5</v>
      </c>
      <c r="U22" s="240">
        <v>7</v>
      </c>
      <c r="V22" s="240">
        <v>5</v>
      </c>
      <c r="W22" s="240">
        <v>5.5</v>
      </c>
      <c r="X22" s="240">
        <v>7</v>
      </c>
      <c r="Y22" s="240">
        <v>5.5</v>
      </c>
      <c r="Z22" s="240">
        <v>6.5</v>
      </c>
      <c r="AA22" s="240">
        <v>6</v>
      </c>
      <c r="AB22" s="240">
        <v>6</v>
      </c>
      <c r="AC22" s="240">
        <v>6</v>
      </c>
      <c r="AD22" s="240">
        <v>5.5</v>
      </c>
      <c r="AE22" s="240">
        <v>6</v>
      </c>
      <c r="AF22" s="240">
        <v>5.5</v>
      </c>
      <c r="AG22" s="240"/>
      <c r="AH22" s="240">
        <v>6.5</v>
      </c>
      <c r="AI22" s="240"/>
      <c r="AJ22" s="240">
        <v>6</v>
      </c>
      <c r="AK22" s="240">
        <v>6</v>
      </c>
      <c r="AL22" s="240">
        <v>7</v>
      </c>
      <c r="AM22" s="240">
        <v>6.5</v>
      </c>
      <c r="AN22" s="240"/>
      <c r="AO22" s="240"/>
      <c r="AP22" s="240"/>
      <c r="AQ22" s="240"/>
    </row>
    <row r="23" spans="1:43">
      <c r="A23" s="17">
        <v>0.56666666666666587</v>
      </c>
      <c r="B23" s="16">
        <v>13</v>
      </c>
      <c r="C23" s="16" t="s">
        <v>721</v>
      </c>
      <c r="D23" s="241" t="s">
        <v>722</v>
      </c>
      <c r="E23" s="241" t="s">
        <v>125</v>
      </c>
      <c r="F23" s="242">
        <f>AB37</f>
        <v>0.62105263157894741</v>
      </c>
      <c r="G23" s="241">
        <f t="shared" si="1"/>
        <v>9</v>
      </c>
      <c r="H23" s="253">
        <f t="shared" si="0"/>
        <v>9</v>
      </c>
      <c r="I23" s="321">
        <f>AB27</f>
        <v>43</v>
      </c>
      <c r="J23" s="244"/>
      <c r="K23" s="234"/>
      <c r="L23" s="234"/>
      <c r="M23" s="234" t="s">
        <v>177</v>
      </c>
      <c r="N23" s="234"/>
      <c r="O23" s="234"/>
      <c r="P23" s="240">
        <v>7</v>
      </c>
      <c r="Q23" s="240">
        <v>6.5</v>
      </c>
      <c r="R23" s="240">
        <v>6.5</v>
      </c>
      <c r="S23" s="240">
        <v>5.5</v>
      </c>
      <c r="T23" s="240">
        <v>5.5</v>
      </c>
      <c r="U23" s="240">
        <v>7</v>
      </c>
      <c r="V23" s="240">
        <v>5</v>
      </c>
      <c r="W23" s="240">
        <v>5</v>
      </c>
      <c r="X23" s="240">
        <v>7</v>
      </c>
      <c r="Y23" s="240">
        <v>5.5</v>
      </c>
      <c r="Z23" s="240">
        <v>6</v>
      </c>
      <c r="AA23" s="240">
        <v>6</v>
      </c>
      <c r="AB23" s="240">
        <v>6</v>
      </c>
      <c r="AC23" s="240">
        <v>5.5</v>
      </c>
      <c r="AD23" s="240">
        <v>6</v>
      </c>
      <c r="AE23" s="240">
        <v>5.5</v>
      </c>
      <c r="AF23" s="240">
        <v>5.5</v>
      </c>
      <c r="AG23" s="240"/>
      <c r="AH23" s="240">
        <v>6.5</v>
      </c>
      <c r="AI23" s="240"/>
      <c r="AJ23" s="240">
        <v>6</v>
      </c>
      <c r="AK23" s="240">
        <v>5.5</v>
      </c>
      <c r="AL23" s="240">
        <v>6.5</v>
      </c>
      <c r="AM23" s="240">
        <v>6</v>
      </c>
      <c r="AN23" s="240"/>
      <c r="AO23" s="240"/>
      <c r="AP23" s="240"/>
      <c r="AQ23" s="240"/>
    </row>
    <row r="24" spans="1:43">
      <c r="A24" s="17">
        <v>0.57152777777777697</v>
      </c>
      <c r="B24" s="16">
        <v>14</v>
      </c>
      <c r="C24" s="16" t="s">
        <v>552</v>
      </c>
      <c r="D24" s="241" t="s">
        <v>553</v>
      </c>
      <c r="E24" s="241" t="s">
        <v>64</v>
      </c>
      <c r="F24" s="242">
        <f>AC37</f>
        <v>0.58157894736842108</v>
      </c>
      <c r="G24" s="241">
        <f t="shared" si="1"/>
        <v>18</v>
      </c>
      <c r="H24" s="253">
        <f t="shared" si="0"/>
        <v>18</v>
      </c>
      <c r="I24" s="321">
        <f>AC27</f>
        <v>42.5</v>
      </c>
      <c r="J24" s="244"/>
      <c r="K24" s="234"/>
      <c r="L24" s="234"/>
      <c r="M24" s="234" t="s">
        <v>178</v>
      </c>
      <c r="N24" s="234"/>
      <c r="O24" s="234"/>
      <c r="P24" s="240">
        <v>6.5</v>
      </c>
      <c r="Q24" s="240">
        <v>6</v>
      </c>
      <c r="R24" s="240">
        <v>6</v>
      </c>
      <c r="S24" s="240">
        <v>6</v>
      </c>
      <c r="T24" s="240">
        <v>6</v>
      </c>
      <c r="U24" s="240">
        <v>7</v>
      </c>
      <c r="V24" s="240">
        <v>5.5</v>
      </c>
      <c r="W24" s="240">
        <v>5</v>
      </c>
      <c r="X24" s="240">
        <v>7</v>
      </c>
      <c r="Y24" s="240">
        <v>6</v>
      </c>
      <c r="Z24" s="240">
        <v>6.5</v>
      </c>
      <c r="AA24" s="240">
        <v>6</v>
      </c>
      <c r="AB24" s="240">
        <v>6</v>
      </c>
      <c r="AC24" s="240">
        <v>6</v>
      </c>
      <c r="AD24" s="240">
        <v>6</v>
      </c>
      <c r="AE24" s="240">
        <v>5.5</v>
      </c>
      <c r="AF24" s="240">
        <v>5</v>
      </c>
      <c r="AG24" s="240"/>
      <c r="AH24" s="240">
        <v>6</v>
      </c>
      <c r="AI24" s="240"/>
      <c r="AJ24" s="240">
        <v>5.5</v>
      </c>
      <c r="AK24" s="240">
        <v>6</v>
      </c>
      <c r="AL24" s="240">
        <v>6</v>
      </c>
      <c r="AM24" s="240">
        <v>6.5</v>
      </c>
      <c r="AN24" s="240"/>
      <c r="AO24" s="240"/>
      <c r="AP24" s="240"/>
      <c r="AQ24" s="240"/>
    </row>
    <row r="25" spans="1:43">
      <c r="A25" s="17">
        <v>0.57638888888888806</v>
      </c>
      <c r="B25" s="16">
        <v>15</v>
      </c>
      <c r="C25" s="16" t="s">
        <v>717</v>
      </c>
      <c r="D25" s="241" t="s">
        <v>718</v>
      </c>
      <c r="E25" s="241" t="s">
        <v>29</v>
      </c>
      <c r="F25" s="242">
        <f>AD37</f>
        <v>0.60789473684210527</v>
      </c>
      <c r="G25" s="241">
        <f t="shared" si="1"/>
        <v>11</v>
      </c>
      <c r="H25" s="253">
        <f t="shared" si="0"/>
        <v>11</v>
      </c>
      <c r="I25" s="321">
        <f>AD27</f>
        <v>41.5</v>
      </c>
      <c r="J25" s="244"/>
      <c r="K25" s="234"/>
      <c r="L25" s="234"/>
      <c r="M25" s="234" t="s">
        <v>745</v>
      </c>
      <c r="N25" s="234">
        <v>2</v>
      </c>
      <c r="O25" s="234"/>
      <c r="P25" s="240">
        <v>7</v>
      </c>
      <c r="Q25" s="240">
        <v>6.5</v>
      </c>
      <c r="R25" s="240">
        <v>6.5</v>
      </c>
      <c r="S25" s="240">
        <v>6</v>
      </c>
      <c r="T25" s="240">
        <v>5</v>
      </c>
      <c r="U25" s="240">
        <v>7.5</v>
      </c>
      <c r="V25" s="240">
        <v>5</v>
      </c>
      <c r="W25" s="240">
        <v>5.5</v>
      </c>
      <c r="X25" s="240">
        <v>6.5</v>
      </c>
      <c r="Y25" s="240">
        <v>6.5</v>
      </c>
      <c r="Z25" s="240">
        <v>7</v>
      </c>
      <c r="AA25" s="240">
        <v>6.5</v>
      </c>
      <c r="AB25" s="240">
        <v>6.5</v>
      </c>
      <c r="AC25" s="240">
        <v>6.5</v>
      </c>
      <c r="AD25" s="240">
        <v>6</v>
      </c>
      <c r="AE25" s="240">
        <v>6</v>
      </c>
      <c r="AF25" s="240">
        <v>6</v>
      </c>
      <c r="AG25" s="240"/>
      <c r="AH25" s="240">
        <v>6.5</v>
      </c>
      <c r="AI25" s="240"/>
      <c r="AJ25" s="240">
        <v>5.5</v>
      </c>
      <c r="AK25" s="240">
        <v>6</v>
      </c>
      <c r="AL25" s="240">
        <v>6</v>
      </c>
      <c r="AM25" s="240">
        <v>6</v>
      </c>
      <c r="AN25" s="240"/>
      <c r="AO25" s="240"/>
      <c r="AP25" s="240"/>
      <c r="AQ25" s="240"/>
    </row>
    <row r="26" spans="1:43">
      <c r="A26" s="17">
        <v>0.58124999999999916</v>
      </c>
      <c r="B26" s="16">
        <v>16</v>
      </c>
      <c r="C26" s="16" t="s">
        <v>243</v>
      </c>
      <c r="D26" s="241" t="s">
        <v>244</v>
      </c>
      <c r="E26" s="241" t="s">
        <v>109</v>
      </c>
      <c r="F26" s="242">
        <f>AE37</f>
        <v>0.58421052631578951</v>
      </c>
      <c r="G26" s="241">
        <f t="shared" si="1"/>
        <v>17</v>
      </c>
      <c r="H26" s="253">
        <f t="shared" si="0"/>
        <v>17</v>
      </c>
      <c r="I26" s="321">
        <f>AE27</f>
        <v>41</v>
      </c>
      <c r="J26" s="244"/>
      <c r="K26" s="234"/>
      <c r="L26" s="234"/>
      <c r="M26" s="234" t="s">
        <v>746</v>
      </c>
      <c r="N26" s="234">
        <v>2</v>
      </c>
      <c r="O26" s="234"/>
      <c r="P26" s="246">
        <v>7</v>
      </c>
      <c r="Q26" s="246">
        <v>6.5</v>
      </c>
      <c r="R26" s="246">
        <v>6</v>
      </c>
      <c r="S26" s="246">
        <v>6</v>
      </c>
      <c r="T26" s="246">
        <v>6</v>
      </c>
      <c r="U26" s="246">
        <v>7</v>
      </c>
      <c r="V26" s="246">
        <v>5.5</v>
      </c>
      <c r="W26" s="246">
        <v>6</v>
      </c>
      <c r="X26" s="246">
        <v>7</v>
      </c>
      <c r="Y26" s="246">
        <v>6</v>
      </c>
      <c r="Z26" s="246">
        <v>6.5</v>
      </c>
      <c r="AA26" s="246">
        <v>6.5</v>
      </c>
      <c r="AB26" s="246">
        <v>6</v>
      </c>
      <c r="AC26" s="246">
        <v>6</v>
      </c>
      <c r="AD26" s="246">
        <v>6</v>
      </c>
      <c r="AE26" s="246">
        <v>6</v>
      </c>
      <c r="AF26" s="246">
        <v>6</v>
      </c>
      <c r="AG26" s="246"/>
      <c r="AH26" s="246">
        <v>7</v>
      </c>
      <c r="AI26" s="246"/>
      <c r="AJ26" s="246">
        <v>6</v>
      </c>
      <c r="AK26" s="246">
        <v>6</v>
      </c>
      <c r="AL26" s="246">
        <v>6.5</v>
      </c>
      <c r="AM26" s="246">
        <v>6.5</v>
      </c>
      <c r="AN26" s="246"/>
      <c r="AO26" s="246"/>
      <c r="AP26" s="246"/>
      <c r="AQ26" s="246"/>
    </row>
    <row r="27" spans="1:43">
      <c r="A27" s="17">
        <v>0.58611111111111025</v>
      </c>
      <c r="B27" s="16">
        <v>17</v>
      </c>
      <c r="C27" s="16" t="s">
        <v>711</v>
      </c>
      <c r="D27" s="241" t="s">
        <v>712</v>
      </c>
      <c r="E27" s="241" t="s">
        <v>55</v>
      </c>
      <c r="F27" s="242">
        <f>AF37</f>
        <v>0.58157894736842108</v>
      </c>
      <c r="G27" s="241">
        <f t="shared" si="1"/>
        <v>18</v>
      </c>
      <c r="H27" s="253">
        <f t="shared" si="0"/>
        <v>18</v>
      </c>
      <c r="I27" s="321">
        <f>AF27</f>
        <v>40</v>
      </c>
      <c r="J27" s="244"/>
      <c r="K27" s="234"/>
      <c r="L27" s="234"/>
      <c r="M27" s="234" t="s">
        <v>180</v>
      </c>
      <c r="N27" s="234"/>
      <c r="O27" s="234"/>
      <c r="P27" s="250">
        <f>SUM(P22:P26)+SUM(P25:P26)</f>
        <v>48.5</v>
      </c>
      <c r="Q27" s="250">
        <f t="shared" ref="Q27:AL27" si="5">SUM(Q22:Q26)+SUM(Q25:Q26)</f>
        <v>45</v>
      </c>
      <c r="R27" s="250">
        <f t="shared" si="5"/>
        <v>44</v>
      </c>
      <c r="S27" s="250">
        <f t="shared" si="5"/>
        <v>41</v>
      </c>
      <c r="T27" s="250">
        <f t="shared" si="5"/>
        <v>39</v>
      </c>
      <c r="U27" s="250">
        <f t="shared" si="5"/>
        <v>50</v>
      </c>
      <c r="V27" s="250">
        <f t="shared" si="5"/>
        <v>36.5</v>
      </c>
      <c r="W27" s="250">
        <f t="shared" si="5"/>
        <v>38.5</v>
      </c>
      <c r="X27" s="250">
        <f t="shared" si="5"/>
        <v>48</v>
      </c>
      <c r="Y27" s="250">
        <f t="shared" si="5"/>
        <v>42</v>
      </c>
      <c r="Z27" s="250">
        <f t="shared" si="5"/>
        <v>46</v>
      </c>
      <c r="AA27" s="250">
        <f t="shared" si="5"/>
        <v>44</v>
      </c>
      <c r="AB27" s="250">
        <f t="shared" ref="AB27" si="6">SUM(AB22:AB26)+SUM(AB25:AB26)</f>
        <v>43</v>
      </c>
      <c r="AC27" s="250">
        <f t="shared" si="5"/>
        <v>42.5</v>
      </c>
      <c r="AD27" s="250">
        <f t="shared" si="5"/>
        <v>41.5</v>
      </c>
      <c r="AE27" s="250">
        <f t="shared" si="5"/>
        <v>41</v>
      </c>
      <c r="AF27" s="250">
        <f t="shared" si="5"/>
        <v>40</v>
      </c>
      <c r="AG27" s="250">
        <f t="shared" si="5"/>
        <v>0</v>
      </c>
      <c r="AH27" s="250">
        <f t="shared" si="5"/>
        <v>46</v>
      </c>
      <c r="AI27" s="250">
        <f t="shared" si="5"/>
        <v>0</v>
      </c>
      <c r="AJ27" s="250">
        <f t="shared" si="5"/>
        <v>40.5</v>
      </c>
      <c r="AK27" s="250">
        <f t="shared" si="5"/>
        <v>41.5</v>
      </c>
      <c r="AL27" s="250">
        <f t="shared" si="5"/>
        <v>44.5</v>
      </c>
      <c r="AM27" s="250">
        <f t="shared" ref="AM27:AQ27" si="7">SUM(AM22:AM26)+SUM(AM25:AM26)</f>
        <v>44</v>
      </c>
      <c r="AN27" s="250">
        <f t="shared" si="7"/>
        <v>0</v>
      </c>
      <c r="AO27" s="250">
        <f t="shared" si="7"/>
        <v>0</v>
      </c>
      <c r="AP27" s="250">
        <f t="shared" si="7"/>
        <v>0</v>
      </c>
      <c r="AQ27" s="250">
        <f t="shared" si="7"/>
        <v>0</v>
      </c>
    </row>
    <row r="28" spans="1:43">
      <c r="A28" s="17">
        <v>0.59097222222222134</v>
      </c>
      <c r="B28" s="16">
        <v>18</v>
      </c>
      <c r="C28" s="16" t="s">
        <v>534</v>
      </c>
      <c r="D28" s="241" t="s">
        <v>535</v>
      </c>
      <c r="E28" s="241" t="s">
        <v>125</v>
      </c>
      <c r="F28" s="242">
        <f>AG37</f>
        <v>0</v>
      </c>
      <c r="G28" s="241">
        <f t="shared" si="1"/>
        <v>23</v>
      </c>
      <c r="H28" s="253">
        <f t="shared" si="0"/>
        <v>23</v>
      </c>
      <c r="I28" s="321">
        <f>AG27</f>
        <v>0</v>
      </c>
      <c r="J28" s="24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</row>
    <row r="29" spans="1:43">
      <c r="A29" s="17">
        <v>0.59583333333333244</v>
      </c>
      <c r="B29" s="16">
        <v>19</v>
      </c>
      <c r="C29" s="16" t="s">
        <v>205</v>
      </c>
      <c r="D29" s="241" t="s">
        <v>206</v>
      </c>
      <c r="E29" s="241" t="s">
        <v>40</v>
      </c>
      <c r="F29" s="242">
        <f>AH37</f>
        <v>0.65526315789473688</v>
      </c>
      <c r="G29" s="241">
        <f t="shared" si="1"/>
        <v>5</v>
      </c>
      <c r="H29" s="253">
        <f t="shared" si="0"/>
        <v>5</v>
      </c>
      <c r="I29" s="321">
        <f>AH27</f>
        <v>46</v>
      </c>
      <c r="J29" s="244"/>
      <c r="K29" s="234"/>
      <c r="L29" s="234"/>
      <c r="M29" s="234" t="s">
        <v>181</v>
      </c>
      <c r="N29" s="234">
        <v>190</v>
      </c>
      <c r="O29" s="234"/>
      <c r="P29" s="250">
        <f t="shared" ref="P29:AL29" si="8">P19+P27</f>
        <v>129</v>
      </c>
      <c r="Q29" s="250">
        <f t="shared" si="8"/>
        <v>121</v>
      </c>
      <c r="R29" s="250">
        <f t="shared" si="8"/>
        <v>119</v>
      </c>
      <c r="S29" s="250">
        <f t="shared" si="8"/>
        <v>112</v>
      </c>
      <c r="T29" s="250">
        <f t="shared" si="8"/>
        <v>105</v>
      </c>
      <c r="U29" s="250">
        <f t="shared" si="8"/>
        <v>133</v>
      </c>
      <c r="V29" s="250">
        <f t="shared" si="8"/>
        <v>105.5</v>
      </c>
      <c r="W29" s="250">
        <f t="shared" si="8"/>
        <v>109</v>
      </c>
      <c r="X29" s="250">
        <f t="shared" si="8"/>
        <v>127</v>
      </c>
      <c r="Y29" s="250">
        <f t="shared" si="8"/>
        <v>111.5</v>
      </c>
      <c r="Z29" s="250">
        <f t="shared" si="8"/>
        <v>125</v>
      </c>
      <c r="AA29" s="250">
        <f t="shared" si="8"/>
        <v>119.5</v>
      </c>
      <c r="AB29" s="250">
        <f t="shared" ref="AB29" si="9">AB19+AB27</f>
        <v>118</v>
      </c>
      <c r="AC29" s="250">
        <f t="shared" si="8"/>
        <v>110.5</v>
      </c>
      <c r="AD29" s="250">
        <f t="shared" si="8"/>
        <v>115.5</v>
      </c>
      <c r="AE29" s="250">
        <f t="shared" si="8"/>
        <v>111</v>
      </c>
      <c r="AF29" s="250">
        <f t="shared" si="8"/>
        <v>110.5</v>
      </c>
      <c r="AG29" s="250">
        <f t="shared" si="8"/>
        <v>0</v>
      </c>
      <c r="AH29" s="250">
        <f t="shared" si="8"/>
        <v>124.5</v>
      </c>
      <c r="AI29" s="250">
        <f t="shared" si="8"/>
        <v>0</v>
      </c>
      <c r="AJ29" s="250">
        <f t="shared" si="8"/>
        <v>113.5</v>
      </c>
      <c r="AK29" s="250">
        <f t="shared" si="8"/>
        <v>111.5</v>
      </c>
      <c r="AL29" s="250">
        <f t="shared" si="8"/>
        <v>118.5</v>
      </c>
      <c r="AM29" s="250">
        <f t="shared" ref="AM29:AQ29" si="10">AM19+AM27</f>
        <v>116.5</v>
      </c>
      <c r="AN29" s="250">
        <f t="shared" si="10"/>
        <v>0</v>
      </c>
      <c r="AO29" s="250">
        <f t="shared" si="10"/>
        <v>0</v>
      </c>
      <c r="AP29" s="250">
        <f t="shared" si="10"/>
        <v>0</v>
      </c>
      <c r="AQ29" s="250">
        <f t="shared" si="10"/>
        <v>0</v>
      </c>
    </row>
    <row r="30" spans="1:43">
      <c r="A30" s="17">
        <v>0.60069444444444353</v>
      </c>
      <c r="B30" s="16">
        <v>20</v>
      </c>
      <c r="C30" s="16" t="s">
        <v>719</v>
      </c>
      <c r="D30" s="241" t="s">
        <v>720</v>
      </c>
      <c r="E30" s="241" t="s">
        <v>72</v>
      </c>
      <c r="F30" s="242">
        <f>AI37</f>
        <v>0</v>
      </c>
      <c r="G30" s="241">
        <f t="shared" si="1"/>
        <v>23</v>
      </c>
      <c r="H30" s="253">
        <f t="shared" si="0"/>
        <v>23</v>
      </c>
      <c r="I30" s="321">
        <f>AI27</f>
        <v>0</v>
      </c>
      <c r="J30" s="244"/>
      <c r="K30" s="234"/>
      <c r="L30" s="234"/>
      <c r="M30" s="9" t="s">
        <v>182</v>
      </c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</row>
    <row r="31" spans="1:43">
      <c r="A31" s="17">
        <v>0.61249999999999905</v>
      </c>
      <c r="B31" s="16">
        <v>21</v>
      </c>
      <c r="C31" s="16" t="s">
        <v>201</v>
      </c>
      <c r="D31" s="241" t="s">
        <v>202</v>
      </c>
      <c r="E31" s="241" t="s">
        <v>64</v>
      </c>
      <c r="F31" s="242">
        <f>AJ37</f>
        <v>0.59736842105263155</v>
      </c>
      <c r="G31" s="241">
        <f t="shared" si="1"/>
        <v>12</v>
      </c>
      <c r="H31" s="253">
        <f t="shared" si="0"/>
        <v>12</v>
      </c>
      <c r="I31" s="321">
        <f>AJ27</f>
        <v>40.5</v>
      </c>
      <c r="J31" s="244"/>
      <c r="K31" s="234"/>
      <c r="L31" s="234"/>
      <c r="M31" s="234" t="s">
        <v>183</v>
      </c>
      <c r="N31" s="234">
        <v>-2</v>
      </c>
      <c r="O31" s="234"/>
      <c r="P31" s="256"/>
      <c r="Q31" s="256"/>
      <c r="R31" s="256" t="s">
        <v>184</v>
      </c>
      <c r="S31" s="256"/>
      <c r="T31" s="256" t="s">
        <v>184</v>
      </c>
      <c r="U31" s="256"/>
      <c r="V31" s="256"/>
      <c r="W31" s="256"/>
      <c r="X31" s="256"/>
      <c r="Y31" s="256"/>
      <c r="Z31" s="256" t="s">
        <v>582</v>
      </c>
      <c r="AA31" s="256"/>
      <c r="AB31" s="256"/>
      <c r="AC31" s="256"/>
      <c r="AD31" s="256" t="s">
        <v>582</v>
      </c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</row>
    <row r="32" spans="1:43">
      <c r="A32" s="17">
        <v>0.61736111111111014</v>
      </c>
      <c r="B32" s="16">
        <v>22</v>
      </c>
      <c r="C32" s="16" t="s">
        <v>260</v>
      </c>
      <c r="D32" s="241" t="s">
        <v>261</v>
      </c>
      <c r="E32" s="241" t="s">
        <v>29</v>
      </c>
      <c r="F32" s="242">
        <f>AK37</f>
        <v>0.58684210526315794</v>
      </c>
      <c r="G32" s="241">
        <f t="shared" si="1"/>
        <v>14</v>
      </c>
      <c r="H32" s="253">
        <f t="shared" si="0"/>
        <v>14</v>
      </c>
      <c r="I32" s="321">
        <f>AK27</f>
        <v>41.5</v>
      </c>
      <c r="J32" s="244"/>
      <c r="K32" s="234"/>
      <c r="L32" s="234"/>
      <c r="M32" s="234" t="s">
        <v>186</v>
      </c>
      <c r="N32" s="234">
        <v>-4</v>
      </c>
      <c r="O32" s="234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</row>
    <row r="33" spans="1:43">
      <c r="A33" s="17">
        <v>0.62222222222222123</v>
      </c>
      <c r="B33" s="16">
        <v>23</v>
      </c>
      <c r="C33" s="16" t="s">
        <v>211</v>
      </c>
      <c r="D33" s="241" t="s">
        <v>212</v>
      </c>
      <c r="E33" s="241" t="s">
        <v>125</v>
      </c>
      <c r="F33" s="242">
        <f>AK37</f>
        <v>0.58684210526315794</v>
      </c>
      <c r="G33" s="241">
        <f t="shared" si="1"/>
        <v>14</v>
      </c>
      <c r="H33" s="253">
        <f t="shared" si="0"/>
        <v>14</v>
      </c>
      <c r="I33" s="321">
        <f>AK27</f>
        <v>41.5</v>
      </c>
      <c r="J33" s="244"/>
      <c r="K33" s="234"/>
      <c r="L33" s="234"/>
      <c r="M33" s="234" t="s">
        <v>187</v>
      </c>
      <c r="N33" s="263" t="s">
        <v>188</v>
      </c>
      <c r="O33" s="23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</row>
    <row r="34" spans="1:43">
      <c r="A34" s="17">
        <v>0.62708333333333233</v>
      </c>
      <c r="B34" s="16">
        <v>24</v>
      </c>
      <c r="C34" s="16" t="s">
        <v>207</v>
      </c>
      <c r="D34" s="241" t="s">
        <v>208</v>
      </c>
      <c r="E34" s="241" t="s">
        <v>68</v>
      </c>
      <c r="F34" s="242">
        <f>AL37</f>
        <v>0.62368421052631584</v>
      </c>
      <c r="G34" s="241">
        <f t="shared" si="1"/>
        <v>8</v>
      </c>
      <c r="H34" s="253">
        <f t="shared" si="0"/>
        <v>8</v>
      </c>
      <c r="I34" s="321">
        <f>AL27</f>
        <v>44.5</v>
      </c>
      <c r="J34" s="244"/>
      <c r="K34" s="234"/>
      <c r="L34" s="234"/>
      <c r="M34" s="234" t="s">
        <v>189</v>
      </c>
      <c r="N34" s="263"/>
      <c r="O34" s="234"/>
      <c r="P34" s="338">
        <f>IF(P31="Y",-2,0)+IF(P32="Y",-4,0)</f>
        <v>0</v>
      </c>
      <c r="Q34" s="338">
        <f t="shared" ref="Q34:AQ34" si="11">IF(Q31="Y",-2,0)+IF(Q32="Y",-4,0)</f>
        <v>0</v>
      </c>
      <c r="R34" s="338">
        <f t="shared" si="11"/>
        <v>-2</v>
      </c>
      <c r="S34" s="338">
        <f t="shared" si="11"/>
        <v>0</v>
      </c>
      <c r="T34" s="338">
        <f t="shared" si="11"/>
        <v>-2</v>
      </c>
      <c r="U34" s="338">
        <f t="shared" si="11"/>
        <v>0</v>
      </c>
      <c r="V34" s="338">
        <f t="shared" si="11"/>
        <v>0</v>
      </c>
      <c r="W34" s="338">
        <f t="shared" si="11"/>
        <v>0</v>
      </c>
      <c r="X34" s="338">
        <f t="shared" si="11"/>
        <v>0</v>
      </c>
      <c r="Y34" s="338">
        <f t="shared" si="11"/>
        <v>0</v>
      </c>
      <c r="Z34" s="338">
        <f t="shared" si="11"/>
        <v>0</v>
      </c>
      <c r="AA34" s="338">
        <f t="shared" si="11"/>
        <v>0</v>
      </c>
      <c r="AB34" s="338">
        <f t="shared" si="11"/>
        <v>0</v>
      </c>
      <c r="AC34" s="338">
        <f t="shared" si="11"/>
        <v>0</v>
      </c>
      <c r="AD34" s="338">
        <f t="shared" si="11"/>
        <v>0</v>
      </c>
      <c r="AE34" s="338">
        <f t="shared" si="11"/>
        <v>0</v>
      </c>
      <c r="AF34" s="338">
        <f t="shared" si="11"/>
        <v>0</v>
      </c>
      <c r="AG34" s="338">
        <f t="shared" si="11"/>
        <v>0</v>
      </c>
      <c r="AH34" s="338">
        <f t="shared" si="11"/>
        <v>0</v>
      </c>
      <c r="AI34" s="338">
        <f t="shared" si="11"/>
        <v>0</v>
      </c>
      <c r="AJ34" s="338">
        <f t="shared" si="11"/>
        <v>0</v>
      </c>
      <c r="AK34" s="338">
        <f t="shared" si="11"/>
        <v>0</v>
      </c>
      <c r="AL34" s="338">
        <f t="shared" si="11"/>
        <v>0</v>
      </c>
      <c r="AM34" s="338">
        <f t="shared" si="11"/>
        <v>0</v>
      </c>
      <c r="AN34" s="338">
        <f t="shared" si="11"/>
        <v>0</v>
      </c>
      <c r="AO34" s="338">
        <f t="shared" si="11"/>
        <v>0</v>
      </c>
      <c r="AP34" s="338">
        <f t="shared" si="11"/>
        <v>0</v>
      </c>
      <c r="AQ34" s="338">
        <f t="shared" si="11"/>
        <v>0</v>
      </c>
    </row>
    <row r="35" spans="1:43">
      <c r="A35" s="17"/>
      <c r="B35" s="16"/>
      <c r="C35" s="16"/>
      <c r="D35" s="241"/>
      <c r="E35" s="241"/>
      <c r="F35" s="242"/>
      <c r="G35" s="241"/>
      <c r="H35" s="241"/>
      <c r="I35" s="321"/>
      <c r="J35" s="244"/>
      <c r="K35" s="234"/>
      <c r="L35" s="234"/>
      <c r="M35" s="234" t="s">
        <v>191</v>
      </c>
      <c r="N35" s="263"/>
      <c r="O35" s="234"/>
      <c r="P35" s="265">
        <f>P29+P34</f>
        <v>129</v>
      </c>
      <c r="Q35" s="265">
        <f t="shared" ref="Q35:AQ35" si="12">Q29+Q34</f>
        <v>121</v>
      </c>
      <c r="R35" s="265">
        <f t="shared" si="12"/>
        <v>117</v>
      </c>
      <c r="S35" s="265">
        <f t="shared" si="12"/>
        <v>112</v>
      </c>
      <c r="T35" s="265">
        <f t="shared" si="12"/>
        <v>103</v>
      </c>
      <c r="U35" s="265">
        <f t="shared" si="12"/>
        <v>133</v>
      </c>
      <c r="V35" s="265">
        <f t="shared" si="12"/>
        <v>105.5</v>
      </c>
      <c r="W35" s="265">
        <f t="shared" si="12"/>
        <v>109</v>
      </c>
      <c r="X35" s="265">
        <f t="shared" si="12"/>
        <v>127</v>
      </c>
      <c r="Y35" s="265">
        <f t="shared" si="12"/>
        <v>111.5</v>
      </c>
      <c r="Z35" s="265">
        <f t="shared" si="12"/>
        <v>125</v>
      </c>
      <c r="AA35" s="265">
        <f t="shared" si="12"/>
        <v>119.5</v>
      </c>
      <c r="AB35" s="265">
        <f t="shared" si="12"/>
        <v>118</v>
      </c>
      <c r="AC35" s="265">
        <f t="shared" si="12"/>
        <v>110.5</v>
      </c>
      <c r="AD35" s="265">
        <f t="shared" si="12"/>
        <v>115.5</v>
      </c>
      <c r="AE35" s="265">
        <f t="shared" si="12"/>
        <v>111</v>
      </c>
      <c r="AF35" s="265">
        <f t="shared" si="12"/>
        <v>110.5</v>
      </c>
      <c r="AG35" s="265">
        <f t="shared" si="12"/>
        <v>0</v>
      </c>
      <c r="AH35" s="265">
        <f t="shared" si="12"/>
        <v>124.5</v>
      </c>
      <c r="AI35" s="265">
        <f t="shared" si="12"/>
        <v>0</v>
      </c>
      <c r="AJ35" s="265">
        <f t="shared" si="12"/>
        <v>113.5</v>
      </c>
      <c r="AK35" s="265">
        <f t="shared" si="12"/>
        <v>111.5</v>
      </c>
      <c r="AL35" s="265">
        <f t="shared" si="12"/>
        <v>118.5</v>
      </c>
      <c r="AM35" s="265">
        <f t="shared" si="12"/>
        <v>116.5</v>
      </c>
      <c r="AN35" s="265">
        <f t="shared" si="12"/>
        <v>0</v>
      </c>
      <c r="AO35" s="265">
        <f t="shared" si="12"/>
        <v>0</v>
      </c>
      <c r="AP35" s="265">
        <f t="shared" si="12"/>
        <v>0</v>
      </c>
      <c r="AQ35" s="265">
        <f t="shared" si="12"/>
        <v>0</v>
      </c>
    </row>
    <row r="37" spans="1:43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 t="s">
        <v>192</v>
      </c>
      <c r="N37" s="234"/>
      <c r="O37" s="234"/>
      <c r="P37" s="254">
        <f t="shared" ref="P37:AI37" si="13">P35/$N$29</f>
        <v>0.67894736842105263</v>
      </c>
      <c r="Q37" s="339">
        <f>Q35/$N$29</f>
        <v>0.63684210526315788</v>
      </c>
      <c r="R37" s="254">
        <f t="shared" si="13"/>
        <v>0.61578947368421055</v>
      </c>
      <c r="S37" s="254">
        <f>S35/$N$29</f>
        <v>0.58947368421052626</v>
      </c>
      <c r="T37" s="254">
        <f t="shared" si="13"/>
        <v>0.54210526315789476</v>
      </c>
      <c r="U37" s="254">
        <f>U35/$N$29</f>
        <v>0.7</v>
      </c>
      <c r="V37" s="254">
        <f t="shared" si="13"/>
        <v>0.55526315789473679</v>
      </c>
      <c r="W37" s="254">
        <f>W35/$N$29</f>
        <v>0.5736842105263158</v>
      </c>
      <c r="X37" s="254">
        <f t="shared" si="13"/>
        <v>0.66842105263157892</v>
      </c>
      <c r="Y37" s="254">
        <f>Y35/$N$29</f>
        <v>0.58684210526315794</v>
      </c>
      <c r="Z37" s="254">
        <f t="shared" si="13"/>
        <v>0.65789473684210531</v>
      </c>
      <c r="AA37" s="254">
        <f>AA35/$N$29</f>
        <v>0.62894736842105259</v>
      </c>
      <c r="AB37" s="254">
        <f>AB35/$N$29</f>
        <v>0.62105263157894741</v>
      </c>
      <c r="AC37" s="254">
        <f t="shared" si="13"/>
        <v>0.58157894736842108</v>
      </c>
      <c r="AD37" s="254">
        <f>AD35/$N$29</f>
        <v>0.60789473684210527</v>
      </c>
      <c r="AE37" s="254">
        <f t="shared" si="13"/>
        <v>0.58421052631578951</v>
      </c>
      <c r="AF37" s="254">
        <f>AF35/$N$29</f>
        <v>0.58157894736842108</v>
      </c>
      <c r="AG37" s="254">
        <f t="shared" si="13"/>
        <v>0</v>
      </c>
      <c r="AH37" s="254">
        <f>AH35/$N$29</f>
        <v>0.65526315789473688</v>
      </c>
      <c r="AI37" s="254">
        <f t="shared" si="13"/>
        <v>0</v>
      </c>
      <c r="AJ37" s="254">
        <f>AJ35/$N$29</f>
        <v>0.59736842105263155</v>
      </c>
      <c r="AK37" s="254">
        <f t="shared" ref="AK37:AL37" si="14">AK35/$N$29</f>
        <v>0.58684210526315794</v>
      </c>
      <c r="AL37" s="254">
        <f t="shared" si="14"/>
        <v>0.62368421052631584</v>
      </c>
      <c r="AM37" s="254">
        <f t="shared" ref="AM37:AQ37" si="15">AM35/$N$29</f>
        <v>0.61315789473684212</v>
      </c>
      <c r="AN37" s="254">
        <f t="shared" si="15"/>
        <v>0</v>
      </c>
      <c r="AO37" s="254">
        <f t="shared" si="15"/>
        <v>0</v>
      </c>
      <c r="AP37" s="254">
        <f t="shared" si="15"/>
        <v>0</v>
      </c>
      <c r="AQ37" s="254">
        <f t="shared" si="15"/>
        <v>0</v>
      </c>
    </row>
    <row r="39" spans="1:43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5"/>
      <c r="AM39" s="255"/>
      <c r="AN39" s="255"/>
      <c r="AO39" s="255"/>
      <c r="AP39" s="255"/>
      <c r="AQ39" s="255"/>
    </row>
    <row r="40" spans="1:43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49"/>
      <c r="Q40" s="234"/>
      <c r="R40" s="249"/>
      <c r="S40" s="234"/>
      <c r="T40" s="249"/>
      <c r="U40" s="234"/>
      <c r="V40" s="249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</row>
  </sheetData>
  <pageMargins left="0.7" right="0.7" top="0.75" bottom="0.75" header="0.3" footer="0.3"/>
  <pageSetup paperSize="9" scale="88" orientation="landscape" r:id="rId1"/>
  <customProperties>
    <customPr name="_pios_id" r:id="rId2"/>
    <customPr name="GUID" r:id="rId3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C0EE-0473-47F5-81AF-96E61C34017F}">
  <sheetPr codeName="Sheet47">
    <tabColor theme="5" tint="0.59999389629810485"/>
    <pageSetUpPr fitToPage="1"/>
  </sheetPr>
  <dimension ref="A1:H31"/>
  <sheetViews>
    <sheetView topLeftCell="B1" workbookViewId="0">
      <selection activeCell="D29" activeCellId="1" sqref="A1 D29"/>
    </sheetView>
  </sheetViews>
  <sheetFormatPr defaultRowHeight="15.75"/>
  <cols>
    <col min="1" max="1" width="0" hidden="1" customWidth="1"/>
    <col min="3" max="3" width="17.625" customWidth="1"/>
    <col min="4" max="4" width="25" customWidth="1"/>
    <col min="5" max="5" width="16" customWidth="1"/>
    <col min="6" max="6" width="14.625" customWidth="1"/>
  </cols>
  <sheetData>
    <row r="1" spans="1:8">
      <c r="C1" s="224" t="s">
        <v>152</v>
      </c>
      <c r="D1" s="224"/>
      <c r="E1" s="224"/>
      <c r="F1" s="224"/>
      <c r="G1" s="224"/>
      <c r="H1" s="224"/>
    </row>
    <row r="2" spans="1:8">
      <c r="C2" s="224" t="s">
        <v>154</v>
      </c>
      <c r="D2" s="224"/>
      <c r="E2" s="224"/>
      <c r="F2" s="224"/>
      <c r="G2" s="224"/>
      <c r="H2" s="224"/>
    </row>
    <row r="3" spans="1:8">
      <c r="C3" s="224" t="s">
        <v>158</v>
      </c>
      <c r="D3" s="224">
        <v>44779</v>
      </c>
      <c r="E3" s="224"/>
      <c r="F3" s="224" t="s">
        <v>159</v>
      </c>
      <c r="G3" s="224"/>
      <c r="H3" s="224"/>
    </row>
    <row r="4" spans="1:8">
      <c r="C4" s="224" t="s">
        <v>3</v>
      </c>
      <c r="D4" s="224" t="s">
        <v>754</v>
      </c>
      <c r="E4" s="224"/>
      <c r="F4" s="224"/>
      <c r="G4" s="224"/>
      <c r="H4" s="224"/>
    </row>
    <row r="5" spans="1:8">
      <c r="C5" t="s">
        <v>11</v>
      </c>
      <c r="D5" t="s">
        <v>755</v>
      </c>
      <c r="F5" t="s">
        <v>163</v>
      </c>
    </row>
    <row r="7" spans="1:8">
      <c r="A7" t="s">
        <v>1</v>
      </c>
      <c r="B7" s="222" t="s">
        <v>756</v>
      </c>
      <c r="C7" s="222" t="s">
        <v>4</v>
      </c>
      <c r="D7" s="222" t="s">
        <v>5</v>
      </c>
      <c r="E7" s="222" t="s">
        <v>590</v>
      </c>
      <c r="F7" s="222" t="s">
        <v>757</v>
      </c>
      <c r="G7" s="222" t="s">
        <v>361</v>
      </c>
    </row>
    <row r="8" spans="1:8">
      <c r="A8">
        <v>0.5256944444444438</v>
      </c>
      <c r="B8" s="223">
        <v>6</v>
      </c>
      <c r="C8" s="223" t="s">
        <v>230</v>
      </c>
      <c r="D8" s="223" t="s">
        <v>231</v>
      </c>
      <c r="E8" s="223" t="s">
        <v>105</v>
      </c>
      <c r="F8" s="226">
        <v>0.7</v>
      </c>
      <c r="G8" s="223">
        <v>1</v>
      </c>
    </row>
    <row r="9" spans="1:8">
      <c r="A9">
        <v>0.50138888888888833</v>
      </c>
      <c r="B9" s="223">
        <v>1</v>
      </c>
      <c r="C9" s="223" t="s">
        <v>57</v>
      </c>
      <c r="D9" s="223" t="s">
        <v>58</v>
      </c>
      <c r="E9" s="223" t="s">
        <v>50</v>
      </c>
      <c r="F9" s="226">
        <v>0.67894736842105263</v>
      </c>
      <c r="G9" s="223">
        <v>2</v>
      </c>
    </row>
    <row r="10" spans="1:8">
      <c r="A10">
        <v>0.54027777777777708</v>
      </c>
      <c r="B10" s="223">
        <v>9</v>
      </c>
      <c r="C10" s="223" t="s">
        <v>492</v>
      </c>
      <c r="D10" s="223" t="s">
        <v>493</v>
      </c>
      <c r="E10" s="223" t="s">
        <v>29</v>
      </c>
      <c r="F10" s="226">
        <v>0.66842105263157892</v>
      </c>
      <c r="G10" s="223">
        <v>3</v>
      </c>
    </row>
    <row r="11" spans="1:8">
      <c r="A11">
        <v>0.55694444444444369</v>
      </c>
      <c r="B11" s="223">
        <v>11</v>
      </c>
      <c r="C11" s="223" t="s">
        <v>209</v>
      </c>
      <c r="D11" s="223" t="s">
        <v>210</v>
      </c>
      <c r="E11" s="223" t="s">
        <v>125</v>
      </c>
      <c r="F11" s="226">
        <v>0.65789473684210531</v>
      </c>
      <c r="G11" s="223">
        <v>4</v>
      </c>
    </row>
    <row r="12" spans="1:8">
      <c r="A12">
        <v>0.59583333333333244</v>
      </c>
      <c r="B12" s="223">
        <v>19</v>
      </c>
      <c r="C12" s="223" t="s">
        <v>205</v>
      </c>
      <c r="D12" s="223" t="s">
        <v>206</v>
      </c>
      <c r="E12" s="223" t="s">
        <v>40</v>
      </c>
      <c r="F12" s="226">
        <v>0.65526315789473688</v>
      </c>
      <c r="G12" s="223">
        <v>5</v>
      </c>
    </row>
    <row r="13" spans="1:8">
      <c r="A13">
        <v>0.50624999999999942</v>
      </c>
      <c r="B13" s="223">
        <v>2</v>
      </c>
      <c r="C13" s="223" t="s">
        <v>555</v>
      </c>
      <c r="D13" s="223" t="s">
        <v>556</v>
      </c>
      <c r="E13" s="223" t="s">
        <v>90</v>
      </c>
      <c r="F13" s="226">
        <v>0.63684210526315788</v>
      </c>
      <c r="G13" s="223">
        <v>6</v>
      </c>
    </row>
    <row r="14" spans="1:8">
      <c r="A14">
        <v>0.56180555555555478</v>
      </c>
      <c r="B14" s="223">
        <v>12</v>
      </c>
      <c r="C14" s="223" t="s">
        <v>713</v>
      </c>
      <c r="D14" s="223" t="s">
        <v>714</v>
      </c>
      <c r="E14" s="223" t="s">
        <v>22</v>
      </c>
      <c r="F14" s="226">
        <v>0.62894736842105259</v>
      </c>
      <c r="G14" s="223">
        <v>7</v>
      </c>
    </row>
    <row r="15" spans="1:8">
      <c r="A15">
        <v>0.62708333333333233</v>
      </c>
      <c r="B15" s="223">
        <v>24</v>
      </c>
      <c r="C15" s="223" t="s">
        <v>207</v>
      </c>
      <c r="D15" s="223" t="s">
        <v>208</v>
      </c>
      <c r="E15" s="223" t="s">
        <v>68</v>
      </c>
      <c r="F15" s="226">
        <v>0.62368421052631584</v>
      </c>
      <c r="G15" s="223">
        <v>8</v>
      </c>
    </row>
    <row r="16" spans="1:8">
      <c r="A16">
        <v>0.56666666666666587</v>
      </c>
      <c r="B16" s="223">
        <v>13</v>
      </c>
      <c r="C16" s="223" t="s">
        <v>721</v>
      </c>
      <c r="D16" s="223" t="s">
        <v>722</v>
      </c>
      <c r="E16" s="223" t="s">
        <v>125</v>
      </c>
      <c r="F16" s="226">
        <v>0.62105263157894741</v>
      </c>
      <c r="G16" s="223">
        <v>9</v>
      </c>
    </row>
    <row r="17" spans="1:7">
      <c r="A17">
        <v>0.51111111111111052</v>
      </c>
      <c r="B17" s="223">
        <v>3</v>
      </c>
      <c r="C17" s="223" t="s">
        <v>241</v>
      </c>
      <c r="D17" s="223" t="s">
        <v>242</v>
      </c>
      <c r="E17" s="223" t="s">
        <v>50</v>
      </c>
      <c r="F17" s="226">
        <v>0.61578947368421055</v>
      </c>
      <c r="G17" s="223">
        <v>10</v>
      </c>
    </row>
    <row r="18" spans="1:7">
      <c r="A18">
        <v>0.57638888888888806</v>
      </c>
      <c r="B18" s="223">
        <v>15</v>
      </c>
      <c r="C18" s="223" t="s">
        <v>717</v>
      </c>
      <c r="D18" s="223" t="s">
        <v>718</v>
      </c>
      <c r="E18" s="223" t="s">
        <v>29</v>
      </c>
      <c r="F18" s="226">
        <v>0.60789473684210527</v>
      </c>
      <c r="G18" s="223">
        <v>11</v>
      </c>
    </row>
    <row r="19" spans="1:7">
      <c r="A19">
        <v>0.61249999999999905</v>
      </c>
      <c r="B19" s="223">
        <v>21</v>
      </c>
      <c r="C19" s="223" t="s">
        <v>201</v>
      </c>
      <c r="D19" s="223" t="s">
        <v>202</v>
      </c>
      <c r="E19" s="223" t="s">
        <v>64</v>
      </c>
      <c r="F19" s="226">
        <v>0.59736842105263155</v>
      </c>
      <c r="G19" s="223">
        <v>12</v>
      </c>
    </row>
    <row r="20" spans="1:7">
      <c r="A20">
        <v>0.51597222222222161</v>
      </c>
      <c r="B20" s="223">
        <v>4</v>
      </c>
      <c r="C20" s="223" t="s">
        <v>705</v>
      </c>
      <c r="D20" s="223" t="s">
        <v>706</v>
      </c>
      <c r="E20" s="223" t="s">
        <v>29</v>
      </c>
      <c r="F20" s="226">
        <v>0.58947368421052626</v>
      </c>
      <c r="G20" s="223">
        <v>13</v>
      </c>
    </row>
    <row r="21" spans="1:7">
      <c r="A21">
        <v>0.54513888888888817</v>
      </c>
      <c r="B21" s="223">
        <v>10</v>
      </c>
      <c r="C21" s="223" t="s">
        <v>723</v>
      </c>
      <c r="D21" s="223" t="s">
        <v>724</v>
      </c>
      <c r="E21" s="223" t="s">
        <v>50</v>
      </c>
      <c r="F21" s="226">
        <v>0.58684210526315794</v>
      </c>
      <c r="G21" s="223">
        <v>14</v>
      </c>
    </row>
    <row r="22" spans="1:7">
      <c r="A22">
        <v>0.61736111111111014</v>
      </c>
      <c r="B22" s="223">
        <v>22</v>
      </c>
      <c r="C22" s="223" t="s">
        <v>260</v>
      </c>
      <c r="D22" s="223" t="s">
        <v>261</v>
      </c>
      <c r="E22" s="223" t="s">
        <v>29</v>
      </c>
      <c r="F22" s="226">
        <v>0.58684210526315794</v>
      </c>
      <c r="G22" s="223">
        <v>14</v>
      </c>
    </row>
    <row r="23" spans="1:7">
      <c r="A23">
        <v>0.62222222222222123</v>
      </c>
      <c r="B23" s="223">
        <v>23</v>
      </c>
      <c r="C23" s="223" t="s">
        <v>211</v>
      </c>
      <c r="D23" s="223" t="s">
        <v>212</v>
      </c>
      <c r="E23" s="223" t="s">
        <v>125</v>
      </c>
      <c r="F23" s="226">
        <v>0.58684210526315794</v>
      </c>
      <c r="G23" s="223">
        <v>14</v>
      </c>
    </row>
    <row r="24" spans="1:7">
      <c r="A24">
        <v>0.58124999999999916</v>
      </c>
      <c r="B24" s="223">
        <v>16</v>
      </c>
      <c r="C24" s="223" t="s">
        <v>243</v>
      </c>
      <c r="D24" s="223" t="s">
        <v>244</v>
      </c>
      <c r="E24" s="223" t="s">
        <v>109</v>
      </c>
      <c r="F24" s="226">
        <v>0.58421052631578951</v>
      </c>
      <c r="G24" s="223">
        <v>17</v>
      </c>
    </row>
    <row r="25" spans="1:7">
      <c r="A25">
        <v>0.57152777777777697</v>
      </c>
      <c r="B25" s="223">
        <v>14</v>
      </c>
      <c r="C25" s="223" t="s">
        <v>552</v>
      </c>
      <c r="D25" s="223" t="s">
        <v>553</v>
      </c>
      <c r="E25" s="223" t="s">
        <v>64</v>
      </c>
      <c r="F25" s="226">
        <v>0.58157894736842108</v>
      </c>
      <c r="G25" s="223">
        <v>18</v>
      </c>
    </row>
    <row r="26" spans="1:7">
      <c r="A26">
        <v>0.58611111111111025</v>
      </c>
      <c r="B26" s="223">
        <v>17</v>
      </c>
      <c r="C26" s="223" t="s">
        <v>711</v>
      </c>
      <c r="D26" s="223" t="s">
        <v>712</v>
      </c>
      <c r="E26" s="223" t="s">
        <v>55</v>
      </c>
      <c r="F26" s="226">
        <v>0.58157894736842108</v>
      </c>
      <c r="G26" s="223">
        <v>18</v>
      </c>
    </row>
    <row r="27" spans="1:7">
      <c r="A27">
        <v>0.53541666666666599</v>
      </c>
      <c r="B27" s="223">
        <v>8</v>
      </c>
      <c r="C27" s="223" t="s">
        <v>536</v>
      </c>
      <c r="D27" s="223" t="s">
        <v>537</v>
      </c>
      <c r="E27" s="223" t="s">
        <v>125</v>
      </c>
      <c r="F27" s="226">
        <v>0.5736842105263158</v>
      </c>
      <c r="G27" s="223">
        <v>20</v>
      </c>
    </row>
    <row r="28" spans="1:7">
      <c r="A28">
        <v>0.53055555555555489</v>
      </c>
      <c r="B28" s="223">
        <v>7</v>
      </c>
      <c r="C28" s="223" t="s">
        <v>709</v>
      </c>
      <c r="D28" s="223" t="s">
        <v>710</v>
      </c>
      <c r="E28" s="223" t="s">
        <v>68</v>
      </c>
      <c r="F28" s="226">
        <v>0.55526315789473679</v>
      </c>
      <c r="G28" s="223">
        <v>21</v>
      </c>
    </row>
    <row r="29" spans="1:7">
      <c r="A29">
        <v>0.5208333333333327</v>
      </c>
      <c r="B29" s="223">
        <v>5</v>
      </c>
      <c r="C29" s="223" t="s">
        <v>707</v>
      </c>
      <c r="D29" s="223" t="s">
        <v>708</v>
      </c>
      <c r="E29" s="223" t="s">
        <v>68</v>
      </c>
      <c r="F29" s="226">
        <v>0.54210526315789476</v>
      </c>
      <c r="G29" s="223">
        <v>22</v>
      </c>
    </row>
    <row r="30" spans="1:7">
      <c r="A30">
        <v>0.59097222222222134</v>
      </c>
      <c r="B30" s="223">
        <v>18</v>
      </c>
      <c r="C30" s="223" t="s">
        <v>534</v>
      </c>
      <c r="D30" s="223" t="s">
        <v>535</v>
      </c>
      <c r="E30" s="223" t="s">
        <v>125</v>
      </c>
      <c r="F30" s="226">
        <v>0</v>
      </c>
      <c r="G30" s="223">
        <v>23</v>
      </c>
    </row>
    <row r="31" spans="1:7">
      <c r="A31">
        <v>0.60069444444444353</v>
      </c>
      <c r="B31" s="223">
        <v>20</v>
      </c>
      <c r="C31" s="223" t="s">
        <v>719</v>
      </c>
      <c r="D31" s="223" t="s">
        <v>720</v>
      </c>
      <c r="E31" s="223" t="s">
        <v>72</v>
      </c>
      <c r="F31" s="226">
        <v>0</v>
      </c>
      <c r="G31" s="223">
        <v>23</v>
      </c>
    </row>
  </sheetData>
  <sortState xmlns:xlrd2="http://schemas.microsoft.com/office/spreadsheetml/2017/richdata2" ref="A8:G31">
    <sortCondition ref="G8:G31"/>
  </sortState>
  <pageMargins left="0.7" right="0.7" top="0.75" bottom="0.75" header="0.3" footer="0.3"/>
  <pageSetup paperSize="9" scale="88" fitToHeight="0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EAE5-24A3-4AD9-A9BD-8FE2BE9A75F2}">
  <sheetPr codeName="Sheet49">
    <tabColor theme="5" tint="-0.499984740745262"/>
  </sheetPr>
  <dimension ref="A1:N212"/>
  <sheetViews>
    <sheetView topLeftCell="A4"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7" customWidth="1"/>
    <col min="3" max="3" width="7.125" style="127" customWidth="1"/>
    <col min="4" max="4" width="41.875" style="129" bestFit="1" customWidth="1"/>
    <col min="5" max="5" width="19.5" style="130" customWidth="1"/>
    <col min="6" max="6" width="28.625" style="131" bestFit="1" customWidth="1"/>
    <col min="7" max="7" width="28.625" style="131" customWidth="1"/>
    <col min="8" max="8" width="18.125" style="132" customWidth="1"/>
    <col min="9" max="9" width="22.875" style="127" bestFit="1" customWidth="1"/>
    <col min="10" max="10" width="13.125" style="129" bestFit="1" customWidth="1"/>
    <col min="11" max="11" width="4.375" style="127" customWidth="1"/>
    <col min="12" max="12" width="10.375" style="134" bestFit="1" customWidth="1"/>
    <col min="13" max="13" width="7.125" style="21" customWidth="1"/>
    <col min="14" max="16384" width="9.5" style="21"/>
  </cols>
  <sheetData>
    <row r="1" spans="1:13" s="195" customFormat="1" ht="23.25">
      <c r="C1" s="196" t="s">
        <v>0</v>
      </c>
      <c r="E1" s="197"/>
      <c r="F1" s="198"/>
      <c r="G1" s="198"/>
      <c r="H1" s="199"/>
      <c r="I1" s="200"/>
      <c r="J1" s="201"/>
      <c r="K1" s="202"/>
      <c r="L1" s="203"/>
    </row>
    <row r="2" spans="1:13" s="52" customFormat="1" ht="12.95" customHeight="1">
      <c r="A2" s="47" t="s">
        <v>1</v>
      </c>
      <c r="B2" s="204"/>
      <c r="C2" s="47" t="s">
        <v>2</v>
      </c>
      <c r="D2" s="49" t="s">
        <v>3</v>
      </c>
      <c r="E2" s="50" t="s">
        <v>4</v>
      </c>
      <c r="F2" s="49" t="s">
        <v>5</v>
      </c>
      <c r="G2" s="47" t="s">
        <v>6</v>
      </c>
      <c r="H2" s="49" t="s">
        <v>7</v>
      </c>
      <c r="I2" s="47"/>
      <c r="J2" s="49" t="s">
        <v>9</v>
      </c>
      <c r="K2" s="205" t="s">
        <v>10</v>
      </c>
      <c r="L2" s="47" t="s">
        <v>11</v>
      </c>
      <c r="M2" s="51"/>
    </row>
    <row r="3" spans="1:13" s="62" customFormat="1" ht="15" customHeight="1">
      <c r="A3" s="3">
        <v>0.33333333333333331</v>
      </c>
      <c r="B3" s="4">
        <v>5.5555555555555558E-3</v>
      </c>
      <c r="C3" s="54">
        <v>24</v>
      </c>
      <c r="D3" s="55" t="s">
        <v>691</v>
      </c>
      <c r="E3" s="85" t="s">
        <v>575</v>
      </c>
      <c r="F3" s="85" t="s">
        <v>576</v>
      </c>
      <c r="G3" s="85"/>
      <c r="H3" s="59" t="s">
        <v>692</v>
      </c>
      <c r="I3" s="79"/>
      <c r="J3" s="152" t="s">
        <v>726</v>
      </c>
      <c r="K3" s="136">
        <v>1</v>
      </c>
      <c r="L3" s="172" t="s">
        <v>731</v>
      </c>
    </row>
    <row r="4" spans="1:13" s="62" customFormat="1" ht="15" customHeight="1">
      <c r="A4" s="3">
        <f t="shared" ref="A4:A59" si="0">SUM(A3,B3)</f>
        <v>0.33888888888888885</v>
      </c>
      <c r="B4" s="4">
        <v>5.5555555555555558E-3</v>
      </c>
      <c r="C4" s="54">
        <v>24</v>
      </c>
      <c r="D4" s="55" t="s">
        <v>691</v>
      </c>
      <c r="E4" s="85" t="s">
        <v>511</v>
      </c>
      <c r="F4" s="85" t="s">
        <v>512</v>
      </c>
      <c r="G4" s="85"/>
      <c r="H4" s="59" t="s">
        <v>238</v>
      </c>
      <c r="I4" s="79"/>
      <c r="J4" s="152" t="s">
        <v>726</v>
      </c>
      <c r="K4" s="136">
        <v>2</v>
      </c>
      <c r="L4" s="172" t="s">
        <v>731</v>
      </c>
    </row>
    <row r="5" spans="1:13" s="62" customFormat="1" ht="15" customHeight="1">
      <c r="A5" s="3">
        <f t="shared" si="0"/>
        <v>0.34444444444444439</v>
      </c>
      <c r="B5" s="4">
        <v>5.5555555555555558E-3</v>
      </c>
      <c r="C5" s="54">
        <v>24</v>
      </c>
      <c r="D5" s="55" t="s">
        <v>691</v>
      </c>
      <c r="E5" s="85" t="s">
        <v>627</v>
      </c>
      <c r="F5" s="85" t="s">
        <v>148</v>
      </c>
      <c r="H5" s="59" t="s">
        <v>128</v>
      </c>
      <c r="I5" s="79"/>
      <c r="J5" s="152" t="s">
        <v>726</v>
      </c>
      <c r="K5" s="136">
        <v>3</v>
      </c>
      <c r="L5" s="172" t="s">
        <v>731</v>
      </c>
    </row>
    <row r="6" spans="1:13" s="62" customFormat="1" ht="15" customHeight="1">
      <c r="A6" s="3">
        <f t="shared" si="0"/>
        <v>0.34999999999999992</v>
      </c>
      <c r="B6" s="4">
        <v>5.5555555555555558E-3</v>
      </c>
      <c r="C6" s="54">
        <v>24</v>
      </c>
      <c r="D6" s="55" t="s">
        <v>691</v>
      </c>
      <c r="E6" s="85" t="s">
        <v>741</v>
      </c>
      <c r="F6" s="85" t="s">
        <v>742</v>
      </c>
      <c r="G6" s="85"/>
      <c r="H6" s="59" t="s">
        <v>116</v>
      </c>
      <c r="I6" s="79"/>
      <c r="J6" s="152" t="s">
        <v>726</v>
      </c>
      <c r="K6" s="136">
        <v>4</v>
      </c>
      <c r="L6" s="172" t="s">
        <v>731</v>
      </c>
    </row>
    <row r="7" spans="1:13" s="62" customFormat="1" ht="15" customHeight="1">
      <c r="A7" s="3">
        <f t="shared" si="0"/>
        <v>0.35555555555555546</v>
      </c>
      <c r="B7" s="4">
        <v>5.5555555555555601E-3</v>
      </c>
      <c r="C7" s="54">
        <v>24</v>
      </c>
      <c r="D7" s="55" t="s">
        <v>691</v>
      </c>
      <c r="E7" s="85" t="s">
        <v>389</v>
      </c>
      <c r="F7" s="85" t="s">
        <v>390</v>
      </c>
      <c r="G7" s="85"/>
      <c r="H7" s="59" t="s">
        <v>330</v>
      </c>
      <c r="I7" s="79"/>
      <c r="J7" s="152" t="s">
        <v>726</v>
      </c>
      <c r="K7" s="136">
        <v>5</v>
      </c>
      <c r="L7" s="172" t="s">
        <v>731</v>
      </c>
    </row>
    <row r="8" spans="1:13" s="62" customFormat="1" ht="15" customHeight="1">
      <c r="A8" s="3">
        <f t="shared" si="0"/>
        <v>0.36111111111111099</v>
      </c>
      <c r="B8" s="4">
        <v>5.5555555555555601E-3</v>
      </c>
      <c r="C8" s="54">
        <v>24</v>
      </c>
      <c r="D8" s="55" t="s">
        <v>691</v>
      </c>
      <c r="E8" s="85" t="s">
        <v>324</v>
      </c>
      <c r="F8" s="85" t="s">
        <v>325</v>
      </c>
      <c r="G8" s="85"/>
      <c r="H8" s="59" t="s">
        <v>743</v>
      </c>
      <c r="I8" s="79"/>
      <c r="J8" s="152" t="s">
        <v>726</v>
      </c>
      <c r="K8" s="136">
        <v>6</v>
      </c>
      <c r="L8" s="172" t="s">
        <v>731</v>
      </c>
    </row>
    <row r="9" spans="1:13" s="62" customFormat="1" ht="15" customHeight="1">
      <c r="A9" s="3">
        <f t="shared" si="0"/>
        <v>0.36666666666666653</v>
      </c>
      <c r="B9" s="4">
        <v>5.5555555555555601E-3</v>
      </c>
      <c r="C9" s="54">
        <v>24</v>
      </c>
      <c r="D9" s="55" t="s">
        <v>691</v>
      </c>
      <c r="E9" s="85" t="s">
        <v>256</v>
      </c>
      <c r="F9" s="85" t="s">
        <v>257</v>
      </c>
      <c r="G9" s="85"/>
      <c r="H9" s="59" t="s">
        <v>137</v>
      </c>
      <c r="I9" s="79"/>
      <c r="J9" s="152" t="s">
        <v>726</v>
      </c>
      <c r="K9" s="136">
        <v>7</v>
      </c>
      <c r="L9" s="172" t="s">
        <v>731</v>
      </c>
    </row>
    <row r="10" spans="1:13" s="62" customFormat="1" ht="15" customHeight="1">
      <c r="A10" s="3">
        <f t="shared" si="0"/>
        <v>0.37222222222222207</v>
      </c>
      <c r="B10" s="4">
        <v>5.5555555555555601E-3</v>
      </c>
      <c r="C10" s="54">
        <v>24</v>
      </c>
      <c r="D10" s="55" t="s">
        <v>691</v>
      </c>
      <c r="E10" s="85" t="s">
        <v>100</v>
      </c>
      <c r="F10" s="85" t="s">
        <v>101</v>
      </c>
      <c r="G10" s="85"/>
      <c r="H10" s="59" t="s">
        <v>82</v>
      </c>
      <c r="I10" s="79"/>
      <c r="J10" s="152" t="s">
        <v>726</v>
      </c>
      <c r="K10" s="136">
        <v>8</v>
      </c>
      <c r="L10" s="172" t="s">
        <v>731</v>
      </c>
    </row>
    <row r="11" spans="1:13" s="62" customFormat="1" ht="15" customHeight="1">
      <c r="A11" s="3">
        <f t="shared" si="0"/>
        <v>0.3777777777777776</v>
      </c>
      <c r="B11" s="4">
        <v>5.5555555555555601E-3</v>
      </c>
      <c r="C11" s="54">
        <v>24</v>
      </c>
      <c r="D11" s="55" t="s">
        <v>691</v>
      </c>
      <c r="E11" s="5" t="s">
        <v>759</v>
      </c>
      <c r="F11" s="5" t="s">
        <v>760</v>
      </c>
      <c r="G11" s="85"/>
      <c r="H11" s="59" t="s">
        <v>69</v>
      </c>
      <c r="I11" s="79"/>
      <c r="J11" s="152" t="s">
        <v>726</v>
      </c>
      <c r="K11" s="136">
        <v>9</v>
      </c>
      <c r="L11" s="172" t="s">
        <v>731</v>
      </c>
    </row>
    <row r="12" spans="1:13" s="62" customFormat="1" ht="15" customHeight="1">
      <c r="A12" s="3">
        <f t="shared" si="0"/>
        <v>0.38333333333333314</v>
      </c>
      <c r="B12" s="4">
        <v>5.5555555555555601E-3</v>
      </c>
      <c r="C12" s="54">
        <v>24</v>
      </c>
      <c r="D12" s="55" t="s">
        <v>691</v>
      </c>
      <c r="E12" s="5" t="s">
        <v>77</v>
      </c>
      <c r="F12" s="5" t="s">
        <v>78</v>
      </c>
      <c r="G12" s="85"/>
      <c r="H12" s="59" t="s">
        <v>32</v>
      </c>
      <c r="I12" s="79"/>
      <c r="J12" s="152" t="s">
        <v>726</v>
      </c>
      <c r="K12" s="136">
        <v>10</v>
      </c>
      <c r="L12" s="172" t="s">
        <v>731</v>
      </c>
    </row>
    <row r="13" spans="1:13" s="62" customFormat="1" ht="15" customHeight="1">
      <c r="A13" s="3">
        <f t="shared" si="0"/>
        <v>0.38888888888888867</v>
      </c>
      <c r="B13" s="138">
        <v>6.9444444444444441E-3</v>
      </c>
      <c r="C13" s="64"/>
      <c r="D13" s="65" t="s">
        <v>52</v>
      </c>
      <c r="E13" s="66"/>
      <c r="F13" s="66"/>
      <c r="G13" s="66"/>
      <c r="H13" s="65"/>
      <c r="I13" s="66"/>
      <c r="J13" s="156"/>
      <c r="K13" s="206"/>
      <c r="L13" s="173"/>
    </row>
    <row r="14" spans="1:13" s="62" customFormat="1" ht="15" customHeight="1">
      <c r="A14" s="3">
        <f t="shared" si="0"/>
        <v>0.39583333333333309</v>
      </c>
      <c r="B14" s="4">
        <v>5.5555555555555601E-3</v>
      </c>
      <c r="C14" s="54">
        <v>24</v>
      </c>
      <c r="D14" s="55" t="s">
        <v>691</v>
      </c>
      <c r="E14" s="85" t="s">
        <v>337</v>
      </c>
      <c r="F14" s="85" t="s">
        <v>338</v>
      </c>
      <c r="G14" s="85"/>
      <c r="H14" s="59" t="s">
        <v>65</v>
      </c>
      <c r="I14" s="79"/>
      <c r="J14" s="152" t="s">
        <v>726</v>
      </c>
      <c r="K14" s="136">
        <v>11</v>
      </c>
      <c r="L14" s="172" t="s">
        <v>731</v>
      </c>
    </row>
    <row r="15" spans="1:13" s="62" customFormat="1" ht="15" customHeight="1">
      <c r="A15" s="3">
        <f t="shared" si="0"/>
        <v>0.40138888888888863</v>
      </c>
      <c r="B15" s="4">
        <v>5.5555555555555601E-3</v>
      </c>
      <c r="C15" s="54">
        <v>24</v>
      </c>
      <c r="D15" s="55" t="s">
        <v>691</v>
      </c>
      <c r="E15" s="85" t="s">
        <v>449</v>
      </c>
      <c r="F15" s="85" t="s">
        <v>450</v>
      </c>
      <c r="G15" s="85"/>
      <c r="H15" s="59" t="s">
        <v>125</v>
      </c>
      <c r="I15" s="79"/>
      <c r="J15" s="152" t="s">
        <v>726</v>
      </c>
      <c r="K15" s="136">
        <v>12</v>
      </c>
      <c r="L15" s="172" t="s">
        <v>731</v>
      </c>
    </row>
    <row r="16" spans="1:13" s="62" customFormat="1" ht="15" customHeight="1">
      <c r="A16" s="3">
        <f t="shared" si="0"/>
        <v>0.40694444444444416</v>
      </c>
      <c r="B16" s="4">
        <v>5.5555555555555601E-3</v>
      </c>
      <c r="C16" s="54">
        <v>24</v>
      </c>
      <c r="D16" s="55" t="s">
        <v>691</v>
      </c>
      <c r="E16" s="85" t="s">
        <v>414</v>
      </c>
      <c r="F16" s="85" t="s">
        <v>415</v>
      </c>
      <c r="G16" s="85"/>
      <c r="H16" s="59" t="s">
        <v>697</v>
      </c>
      <c r="I16" s="79"/>
      <c r="J16" s="152" t="s">
        <v>726</v>
      </c>
      <c r="K16" s="136">
        <v>13</v>
      </c>
      <c r="L16" s="172" t="s">
        <v>731</v>
      </c>
    </row>
    <row r="17" spans="1:14" s="62" customFormat="1" ht="15" customHeight="1">
      <c r="A17" s="3">
        <f t="shared" si="0"/>
        <v>0.4124999999999997</v>
      </c>
      <c r="B17" s="4">
        <v>5.5555555555555601E-3</v>
      </c>
      <c r="C17" s="54">
        <v>24</v>
      </c>
      <c r="D17" s="55" t="s">
        <v>691</v>
      </c>
      <c r="E17" s="85" t="s">
        <v>345</v>
      </c>
      <c r="F17" s="85" t="s">
        <v>346</v>
      </c>
      <c r="G17" s="85"/>
      <c r="H17" s="59" t="s">
        <v>22</v>
      </c>
      <c r="I17" s="79"/>
      <c r="J17" s="152" t="s">
        <v>726</v>
      </c>
      <c r="K17" s="136">
        <v>14</v>
      </c>
      <c r="L17" s="172" t="s">
        <v>731</v>
      </c>
    </row>
    <row r="18" spans="1:14" s="62" customFormat="1" ht="15" customHeight="1">
      <c r="A18" s="3">
        <f t="shared" si="0"/>
        <v>0.41805555555555524</v>
      </c>
      <c r="B18" s="4">
        <v>5.5555555555555601E-3</v>
      </c>
      <c r="C18" s="54">
        <v>24</v>
      </c>
      <c r="D18" s="55" t="s">
        <v>691</v>
      </c>
      <c r="E18" s="85" t="s">
        <v>294</v>
      </c>
      <c r="F18" s="85" t="s">
        <v>295</v>
      </c>
      <c r="G18" s="85"/>
      <c r="H18" s="59" t="s">
        <v>485</v>
      </c>
      <c r="I18" s="79"/>
      <c r="J18" s="152" t="s">
        <v>726</v>
      </c>
      <c r="K18" s="136">
        <v>15</v>
      </c>
      <c r="L18" s="172" t="s">
        <v>731</v>
      </c>
    </row>
    <row r="19" spans="1:14" s="62" customFormat="1" ht="15" customHeight="1">
      <c r="A19" s="3">
        <f t="shared" si="0"/>
        <v>0.42361111111111077</v>
      </c>
      <c r="B19" s="4">
        <v>5.5555555555555601E-3</v>
      </c>
      <c r="C19" s="54">
        <v>24</v>
      </c>
      <c r="D19" s="55" t="s">
        <v>691</v>
      </c>
      <c r="E19" s="85" t="s">
        <v>107</v>
      </c>
      <c r="F19" s="85" t="s">
        <v>108</v>
      </c>
      <c r="G19" s="85"/>
      <c r="H19" s="59" t="s">
        <v>698</v>
      </c>
      <c r="I19" s="79"/>
      <c r="J19" s="152" t="s">
        <v>726</v>
      </c>
      <c r="K19" s="136">
        <v>16</v>
      </c>
      <c r="L19" s="172" t="s">
        <v>731</v>
      </c>
      <c r="N19" s="69"/>
    </row>
    <row r="20" spans="1:14" s="62" customFormat="1" ht="15" customHeight="1">
      <c r="A20" s="3">
        <f t="shared" si="0"/>
        <v>0.42916666666666631</v>
      </c>
      <c r="B20" s="4">
        <v>5.5555555555555601E-3</v>
      </c>
      <c r="C20" s="54">
        <v>24</v>
      </c>
      <c r="D20" s="55" t="s">
        <v>691</v>
      </c>
      <c r="E20" s="85" t="s">
        <v>249</v>
      </c>
      <c r="F20" s="85" t="s">
        <v>250</v>
      </c>
      <c r="G20" s="85"/>
      <c r="H20" s="59" t="s">
        <v>699</v>
      </c>
      <c r="I20" s="79"/>
      <c r="J20" s="152" t="s">
        <v>726</v>
      </c>
      <c r="K20" s="136">
        <v>17</v>
      </c>
      <c r="L20" s="172" t="s">
        <v>731</v>
      </c>
    </row>
    <row r="21" spans="1:14" s="62" customFormat="1" ht="15" customHeight="1">
      <c r="A21" s="3">
        <f t="shared" si="0"/>
        <v>0.43472222222222184</v>
      </c>
      <c r="B21" s="4">
        <v>5.5555555555555601E-3</v>
      </c>
      <c r="C21" s="54">
        <v>24</v>
      </c>
      <c r="D21" s="55" t="s">
        <v>691</v>
      </c>
      <c r="E21" s="85" t="s">
        <v>564</v>
      </c>
      <c r="F21" s="85" t="s">
        <v>565</v>
      </c>
      <c r="G21" s="85"/>
      <c r="H21" s="59" t="s">
        <v>323</v>
      </c>
      <c r="I21" s="79"/>
      <c r="J21" s="152" t="s">
        <v>726</v>
      </c>
      <c r="K21" s="136">
        <v>18</v>
      </c>
      <c r="L21" s="172" t="s">
        <v>731</v>
      </c>
    </row>
    <row r="22" spans="1:14" s="62" customFormat="1" ht="15" customHeight="1">
      <c r="A22" s="3">
        <f t="shared" si="0"/>
        <v>0.44027777777777738</v>
      </c>
      <c r="B22" s="4">
        <v>5.5555555555555601E-3</v>
      </c>
      <c r="C22" s="54">
        <v>24</v>
      </c>
      <c r="D22" s="55" t="s">
        <v>691</v>
      </c>
      <c r="E22" s="85" t="s">
        <v>285</v>
      </c>
      <c r="F22" s="85" t="s">
        <v>286</v>
      </c>
      <c r="G22" s="85"/>
      <c r="H22" s="59" t="s">
        <v>446</v>
      </c>
      <c r="I22" s="79"/>
      <c r="J22" s="152" t="s">
        <v>726</v>
      </c>
      <c r="K22" s="136">
        <v>19</v>
      </c>
      <c r="L22" s="172" t="s">
        <v>731</v>
      </c>
    </row>
    <row r="23" spans="1:14" s="62" customFormat="1" ht="15" customHeight="1">
      <c r="A23" s="3">
        <f t="shared" si="0"/>
        <v>0.44583333333333292</v>
      </c>
      <c r="B23" s="4">
        <v>5.5555555555555601E-3</v>
      </c>
      <c r="C23" s="54">
        <v>24</v>
      </c>
      <c r="D23" s="55" t="s">
        <v>691</v>
      </c>
      <c r="E23" s="85" t="s">
        <v>133</v>
      </c>
      <c r="F23" s="85" t="s">
        <v>134</v>
      </c>
      <c r="G23" s="85"/>
      <c r="H23" s="59" t="s">
        <v>46</v>
      </c>
      <c r="I23" s="79"/>
      <c r="J23" s="152" t="s">
        <v>726</v>
      </c>
      <c r="K23" s="136">
        <v>20</v>
      </c>
      <c r="L23" s="172" t="s">
        <v>731</v>
      </c>
    </row>
    <row r="24" spans="1:14" s="62" customFormat="1" ht="15" customHeight="1">
      <c r="A24" s="3">
        <f t="shared" si="0"/>
        <v>0.45138888888888845</v>
      </c>
      <c r="B24" s="138">
        <v>6.9444444444444441E-3</v>
      </c>
      <c r="C24" s="64"/>
      <c r="D24" s="65" t="s">
        <v>52</v>
      </c>
      <c r="E24" s="66"/>
      <c r="F24" s="66"/>
      <c r="G24" s="66"/>
      <c r="H24" s="65"/>
      <c r="I24" s="66"/>
      <c r="J24" s="156"/>
      <c r="K24" s="206"/>
      <c r="L24" s="173"/>
    </row>
    <row r="25" spans="1:14" s="62" customFormat="1" ht="15" customHeight="1">
      <c r="A25" s="3">
        <f t="shared" si="0"/>
        <v>0.45833333333333287</v>
      </c>
      <c r="B25" s="4">
        <v>5.5555555555555601E-3</v>
      </c>
      <c r="C25" s="54">
        <v>24</v>
      </c>
      <c r="D25" s="55" t="s">
        <v>691</v>
      </c>
      <c r="E25" s="85" t="s">
        <v>383</v>
      </c>
      <c r="F25" s="85" t="s">
        <v>384</v>
      </c>
      <c r="G25" s="85"/>
      <c r="H25" s="59" t="s">
        <v>700</v>
      </c>
      <c r="I25" s="79"/>
      <c r="J25" s="152" t="s">
        <v>726</v>
      </c>
      <c r="K25" s="136">
        <v>21</v>
      </c>
      <c r="L25" s="172" t="s">
        <v>731</v>
      </c>
    </row>
    <row r="26" spans="1:14" s="62" customFormat="1" ht="15" customHeight="1">
      <c r="A26" s="3">
        <f t="shared" si="0"/>
        <v>0.46388888888888841</v>
      </c>
      <c r="B26" s="4">
        <v>5.5555555555555601E-3</v>
      </c>
      <c r="C26" s="54">
        <v>24</v>
      </c>
      <c r="D26" s="55" t="s">
        <v>691</v>
      </c>
      <c r="E26" s="85" t="s">
        <v>748</v>
      </c>
      <c r="F26" s="85" t="s">
        <v>749</v>
      </c>
      <c r="G26" s="85"/>
      <c r="H26" s="59" t="s">
        <v>56</v>
      </c>
      <c r="I26" s="79"/>
      <c r="J26" s="152" t="s">
        <v>726</v>
      </c>
      <c r="K26" s="136">
        <v>22</v>
      </c>
      <c r="L26" s="172" t="s">
        <v>731</v>
      </c>
    </row>
    <row r="27" spans="1:14" s="76" customFormat="1" ht="15" customHeight="1">
      <c r="A27" s="3">
        <f t="shared" si="0"/>
        <v>0.46944444444444394</v>
      </c>
      <c r="B27" s="4">
        <v>5.5555555555555601E-3</v>
      </c>
      <c r="C27" s="54">
        <v>24</v>
      </c>
      <c r="D27" s="55" t="s">
        <v>691</v>
      </c>
      <c r="E27" s="85" t="s">
        <v>263</v>
      </c>
      <c r="F27" s="85" t="s">
        <v>264</v>
      </c>
      <c r="G27" s="85"/>
      <c r="H27" s="59" t="s">
        <v>473</v>
      </c>
      <c r="I27" s="79"/>
      <c r="J27" s="152" t="s">
        <v>726</v>
      </c>
      <c r="K27" s="174">
        <v>23</v>
      </c>
      <c r="L27" s="172" t="s">
        <v>731</v>
      </c>
    </row>
    <row r="28" spans="1:14" s="76" customFormat="1" ht="15" customHeight="1">
      <c r="A28" s="3">
        <f t="shared" si="0"/>
        <v>0.47499999999999948</v>
      </c>
      <c r="B28" s="4">
        <v>5.5555555555555601E-3</v>
      </c>
      <c r="C28" s="54">
        <v>24</v>
      </c>
      <c r="D28" s="55" t="s">
        <v>691</v>
      </c>
      <c r="E28" s="85" t="s">
        <v>280</v>
      </c>
      <c r="F28" s="85" t="s">
        <v>281</v>
      </c>
      <c r="G28" s="85"/>
      <c r="H28" s="59" t="s">
        <v>701</v>
      </c>
      <c r="I28" s="79"/>
      <c r="J28" s="152" t="s">
        <v>726</v>
      </c>
      <c r="K28" s="207">
        <v>24</v>
      </c>
      <c r="L28" s="172" t="s">
        <v>731</v>
      </c>
    </row>
    <row r="29" spans="1:14" s="76" customFormat="1" ht="15" customHeight="1">
      <c r="A29" s="3">
        <f t="shared" si="0"/>
        <v>0.48055555555555501</v>
      </c>
      <c r="B29" s="138">
        <v>2.0833333333333332E-2</v>
      </c>
      <c r="C29" s="64"/>
      <c r="D29" s="176" t="s">
        <v>761</v>
      </c>
      <c r="E29" s="66"/>
      <c r="F29" s="66"/>
      <c r="G29" s="66"/>
      <c r="H29" s="65"/>
      <c r="I29" s="64"/>
      <c r="J29" s="156"/>
      <c r="K29" s="139"/>
      <c r="L29" s="173"/>
    </row>
    <row r="30" spans="1:14" ht="15.75">
      <c r="A30" s="3">
        <f t="shared" si="0"/>
        <v>0.50138888888888833</v>
      </c>
      <c r="B30" s="4">
        <v>5.5555555555555601E-3</v>
      </c>
      <c r="C30" s="54">
        <v>26</v>
      </c>
      <c r="D30" s="55" t="s">
        <v>762</v>
      </c>
      <c r="E30" s="85" t="s">
        <v>265</v>
      </c>
      <c r="F30" s="85" t="s">
        <v>266</v>
      </c>
      <c r="G30" s="85"/>
      <c r="H30" s="59" t="s">
        <v>29</v>
      </c>
      <c r="I30" s="81"/>
      <c r="J30" s="152" t="s">
        <v>763</v>
      </c>
      <c r="K30" s="136">
        <v>1</v>
      </c>
      <c r="L30" s="172" t="s">
        <v>731</v>
      </c>
    </row>
    <row r="31" spans="1:14" ht="15.75">
      <c r="A31" s="3">
        <f t="shared" si="0"/>
        <v>0.50694444444444386</v>
      </c>
      <c r="B31" s="4">
        <v>5.5555555555555601E-3</v>
      </c>
      <c r="C31" s="54">
        <v>26</v>
      </c>
      <c r="D31" s="55" t="s">
        <v>762</v>
      </c>
      <c r="E31" s="85" t="s">
        <v>141</v>
      </c>
      <c r="F31" s="85" t="s">
        <v>142</v>
      </c>
      <c r="G31" s="85"/>
      <c r="H31" s="59" t="s">
        <v>143</v>
      </c>
      <c r="I31" s="81"/>
      <c r="J31" s="152" t="s">
        <v>763</v>
      </c>
      <c r="K31" s="136">
        <v>2</v>
      </c>
      <c r="L31" s="172" t="s">
        <v>731</v>
      </c>
    </row>
    <row r="32" spans="1:14" ht="15.75">
      <c r="A32" s="3">
        <f t="shared" si="0"/>
        <v>0.5124999999999994</v>
      </c>
      <c r="B32" s="4">
        <v>5.5555555555555601E-3</v>
      </c>
      <c r="C32" s="54">
        <v>26</v>
      </c>
      <c r="D32" s="55" t="s">
        <v>762</v>
      </c>
      <c r="E32" s="85" t="s">
        <v>482</v>
      </c>
      <c r="F32" s="85" t="s">
        <v>483</v>
      </c>
      <c r="G32" s="85"/>
      <c r="H32" s="59" t="s">
        <v>238</v>
      </c>
      <c r="I32" s="81"/>
      <c r="J32" s="152" t="s">
        <v>763</v>
      </c>
      <c r="K32" s="136">
        <v>3</v>
      </c>
      <c r="L32" s="172" t="s">
        <v>731</v>
      </c>
    </row>
    <row r="33" spans="1:12" ht="15.75">
      <c r="A33" s="3">
        <f t="shared" si="0"/>
        <v>0.51805555555555494</v>
      </c>
      <c r="B33" s="4">
        <v>5.5555555555555601E-3</v>
      </c>
      <c r="C33" s="54">
        <v>26</v>
      </c>
      <c r="D33" s="55" t="s">
        <v>762</v>
      </c>
      <c r="E33" s="85" t="s">
        <v>438</v>
      </c>
      <c r="F33" s="85" t="s">
        <v>439</v>
      </c>
      <c r="G33" s="85"/>
      <c r="H33" s="59" t="s">
        <v>68</v>
      </c>
      <c r="I33" s="81"/>
      <c r="J33" s="152" t="s">
        <v>763</v>
      </c>
      <c r="K33" s="136">
        <v>4</v>
      </c>
      <c r="L33" s="172" t="s">
        <v>731</v>
      </c>
    </row>
    <row r="34" spans="1:12" ht="15.75">
      <c r="A34" s="3">
        <f t="shared" si="0"/>
        <v>0.52361111111111047</v>
      </c>
      <c r="B34" s="4">
        <v>5.5555555555555601E-3</v>
      </c>
      <c r="C34" s="54">
        <v>26</v>
      </c>
      <c r="D34" s="55" t="s">
        <v>762</v>
      </c>
      <c r="E34" s="85" t="s">
        <v>247</v>
      </c>
      <c r="F34" s="85" t="s">
        <v>248</v>
      </c>
      <c r="G34" s="85"/>
      <c r="H34" s="59" t="s">
        <v>55</v>
      </c>
      <c r="I34" s="81"/>
      <c r="J34" s="152" t="s">
        <v>763</v>
      </c>
      <c r="K34" s="136">
        <v>5</v>
      </c>
      <c r="L34" s="172" t="s">
        <v>731</v>
      </c>
    </row>
    <row r="35" spans="1:12" ht="15.75">
      <c r="A35" s="3">
        <f t="shared" si="0"/>
        <v>0.52916666666666601</v>
      </c>
      <c r="B35" s="4">
        <v>5.5555555555555601E-3</v>
      </c>
      <c r="C35" s="54">
        <v>26</v>
      </c>
      <c r="D35" s="55" t="s">
        <v>762</v>
      </c>
      <c r="E35" s="85" t="s">
        <v>302</v>
      </c>
      <c r="F35" s="85" t="s">
        <v>303</v>
      </c>
      <c r="G35" s="85"/>
      <c r="H35" s="59" t="s">
        <v>16</v>
      </c>
      <c r="I35" s="81"/>
      <c r="J35" s="152" t="s">
        <v>763</v>
      </c>
      <c r="K35" s="136">
        <v>6</v>
      </c>
      <c r="L35" s="172" t="s">
        <v>731</v>
      </c>
    </row>
    <row r="36" spans="1:12" ht="15.75">
      <c r="A36" s="3">
        <f t="shared" si="0"/>
        <v>0.53472222222222154</v>
      </c>
      <c r="B36" s="4">
        <v>5.5555555555555601E-3</v>
      </c>
      <c r="C36" s="54">
        <v>26</v>
      </c>
      <c r="D36" s="55" t="s">
        <v>762</v>
      </c>
      <c r="E36" s="85" t="s">
        <v>27</v>
      </c>
      <c r="F36" s="85" t="s">
        <v>28</v>
      </c>
      <c r="G36" s="85"/>
      <c r="H36" s="59" t="s">
        <v>29</v>
      </c>
      <c r="I36" s="81"/>
      <c r="J36" s="152" t="s">
        <v>763</v>
      </c>
      <c r="K36" s="136">
        <v>7</v>
      </c>
      <c r="L36" s="172" t="s">
        <v>731</v>
      </c>
    </row>
    <row r="37" spans="1:12" ht="15.75">
      <c r="A37" s="3">
        <f t="shared" si="0"/>
        <v>0.54027777777777708</v>
      </c>
      <c r="B37" s="4">
        <v>5.5555555555555601E-3</v>
      </c>
      <c r="C37" s="54">
        <v>26</v>
      </c>
      <c r="D37" s="55" t="s">
        <v>762</v>
      </c>
      <c r="E37" s="85" t="s">
        <v>96</v>
      </c>
      <c r="F37" s="85" t="s">
        <v>97</v>
      </c>
      <c r="G37" s="85"/>
      <c r="H37" s="59" t="s">
        <v>98</v>
      </c>
      <c r="I37" s="81"/>
      <c r="J37" s="152" t="s">
        <v>763</v>
      </c>
      <c r="K37" s="136">
        <v>8</v>
      </c>
      <c r="L37" s="172" t="s">
        <v>731</v>
      </c>
    </row>
    <row r="38" spans="1:12" ht="15.75">
      <c r="A38" s="3">
        <f t="shared" si="0"/>
        <v>0.54583333333333262</v>
      </c>
      <c r="B38" s="4">
        <v>5.5555555555555601E-3</v>
      </c>
      <c r="C38" s="54">
        <v>26</v>
      </c>
      <c r="D38" s="55" t="s">
        <v>762</v>
      </c>
      <c r="E38" s="85" t="s">
        <v>298</v>
      </c>
      <c r="F38" s="85" t="s">
        <v>299</v>
      </c>
      <c r="G38" s="85"/>
      <c r="H38" s="59" t="s">
        <v>50</v>
      </c>
      <c r="I38" s="81"/>
      <c r="J38" s="152" t="s">
        <v>763</v>
      </c>
      <c r="K38" s="136">
        <v>9</v>
      </c>
      <c r="L38" s="172" t="s">
        <v>731</v>
      </c>
    </row>
    <row r="39" spans="1:12" ht="15.75">
      <c r="A39" s="3">
        <f t="shared" si="0"/>
        <v>0.55138888888888815</v>
      </c>
      <c r="B39" s="4">
        <v>5.5555555555555601E-3</v>
      </c>
      <c r="C39" s="54">
        <v>26</v>
      </c>
      <c r="D39" s="55" t="s">
        <v>762</v>
      </c>
      <c r="E39" s="85" t="s">
        <v>93</v>
      </c>
      <c r="F39" s="85" t="s">
        <v>94</v>
      </c>
      <c r="G39" s="85"/>
      <c r="H39" s="59" t="s">
        <v>95</v>
      </c>
      <c r="I39" s="81"/>
      <c r="J39" s="152" t="s">
        <v>763</v>
      </c>
      <c r="K39" s="136">
        <v>10</v>
      </c>
      <c r="L39" s="172" t="s">
        <v>731</v>
      </c>
    </row>
    <row r="40" spans="1:12" ht="15.75">
      <c r="A40" s="3">
        <f t="shared" si="0"/>
        <v>0.55694444444444369</v>
      </c>
      <c r="B40" s="138">
        <v>6.9444444444444441E-3</v>
      </c>
      <c r="C40" s="64"/>
      <c r="D40" s="65" t="s">
        <v>52</v>
      </c>
      <c r="E40" s="66"/>
      <c r="F40" s="66"/>
      <c r="G40" s="66"/>
      <c r="H40" s="65"/>
      <c r="I40" s="66"/>
      <c r="J40" s="156"/>
      <c r="K40" s="206"/>
      <c r="L40" s="173"/>
    </row>
    <row r="41" spans="1:12" ht="15.75">
      <c r="A41" s="3">
        <f t="shared" si="0"/>
        <v>0.56388888888888811</v>
      </c>
      <c r="B41" s="4">
        <v>5.5555555555555601E-3</v>
      </c>
      <c r="C41" s="54">
        <v>26</v>
      </c>
      <c r="D41" s="55" t="s">
        <v>762</v>
      </c>
      <c r="E41" s="85" t="s">
        <v>487</v>
      </c>
      <c r="F41" s="85" t="s">
        <v>488</v>
      </c>
      <c r="G41" s="85"/>
      <c r="H41" s="59" t="s">
        <v>22</v>
      </c>
      <c r="I41" s="81"/>
      <c r="J41" s="152" t="s">
        <v>763</v>
      </c>
      <c r="K41" s="136">
        <v>11</v>
      </c>
      <c r="L41" s="172" t="s">
        <v>731</v>
      </c>
    </row>
    <row r="42" spans="1:12" ht="15.75">
      <c r="A42" s="3">
        <f t="shared" si="0"/>
        <v>0.56944444444444364</v>
      </c>
      <c r="B42" s="4">
        <v>5.5555555555555601E-3</v>
      </c>
      <c r="C42" s="159">
        <v>26</v>
      </c>
      <c r="D42" s="160" t="s">
        <v>762</v>
      </c>
      <c r="E42" s="85" t="s">
        <v>304</v>
      </c>
      <c r="F42" s="85" t="s">
        <v>305</v>
      </c>
      <c r="G42" s="85"/>
      <c r="H42" s="59" t="s">
        <v>64</v>
      </c>
      <c r="I42" s="81"/>
      <c r="J42" s="152" t="s">
        <v>763</v>
      </c>
      <c r="K42" s="136">
        <v>12</v>
      </c>
      <c r="L42" s="172" t="s">
        <v>731</v>
      </c>
    </row>
    <row r="43" spans="1:12" ht="15.75">
      <c r="A43" s="3">
        <f t="shared" si="0"/>
        <v>0.57499999999999918</v>
      </c>
      <c r="B43" s="4">
        <v>5.5555555555555601E-3</v>
      </c>
      <c r="C43" s="54">
        <v>26</v>
      </c>
      <c r="D43" s="55" t="s">
        <v>762</v>
      </c>
      <c r="E43" s="85" t="s">
        <v>57</v>
      </c>
      <c r="F43" s="85" t="s">
        <v>764</v>
      </c>
      <c r="G43" s="85"/>
      <c r="H43" s="59" t="s">
        <v>50</v>
      </c>
      <c r="I43" s="81"/>
      <c r="J43" s="152" t="s">
        <v>763</v>
      </c>
      <c r="K43" s="136">
        <v>13</v>
      </c>
      <c r="L43" s="172" t="s">
        <v>731</v>
      </c>
    </row>
    <row r="44" spans="1:12" ht="15.75">
      <c r="A44" s="3">
        <f t="shared" si="0"/>
        <v>0.58055555555555471</v>
      </c>
      <c r="B44" s="4">
        <v>5.5555555555555601E-3</v>
      </c>
      <c r="C44" s="54">
        <v>26</v>
      </c>
      <c r="D44" s="55" t="s">
        <v>762</v>
      </c>
      <c r="E44" s="85" t="s">
        <v>555</v>
      </c>
      <c r="F44" s="85" t="s">
        <v>556</v>
      </c>
      <c r="G44" s="85"/>
      <c r="H44" s="59" t="s">
        <v>90</v>
      </c>
      <c r="I44" s="81"/>
      <c r="J44" s="152" t="s">
        <v>763</v>
      </c>
      <c r="K44" s="136">
        <v>14</v>
      </c>
      <c r="L44" s="172" t="s">
        <v>731</v>
      </c>
    </row>
    <row r="45" spans="1:12" ht="15.75">
      <c r="A45" s="3">
        <f t="shared" si="0"/>
        <v>0.58611111111111025</v>
      </c>
      <c r="B45" s="4">
        <v>5.5555555555555601E-3</v>
      </c>
      <c r="C45" s="54">
        <v>26</v>
      </c>
      <c r="D45" s="55" t="s">
        <v>762</v>
      </c>
      <c r="E45" s="85" t="s">
        <v>287</v>
      </c>
      <c r="F45" s="85" t="s">
        <v>288</v>
      </c>
      <c r="G45" s="85"/>
      <c r="H45" s="59" t="s">
        <v>289</v>
      </c>
      <c r="I45" s="81"/>
      <c r="J45" s="152" t="s">
        <v>763</v>
      </c>
      <c r="K45" s="136">
        <v>15</v>
      </c>
      <c r="L45" s="172" t="s">
        <v>731</v>
      </c>
    </row>
    <row r="46" spans="1:12" ht="15.75">
      <c r="A46" s="3">
        <f t="shared" si="0"/>
        <v>0.59166666666666579</v>
      </c>
      <c r="B46" s="4">
        <v>5.5555555555555601E-3</v>
      </c>
      <c r="C46" s="54">
        <v>26</v>
      </c>
      <c r="D46" s="55" t="s">
        <v>762</v>
      </c>
      <c r="E46" s="85" t="s">
        <v>566</v>
      </c>
      <c r="F46" s="85" t="s">
        <v>567</v>
      </c>
      <c r="G46" s="85"/>
      <c r="H46" s="59" t="s">
        <v>222</v>
      </c>
      <c r="I46" s="81"/>
      <c r="J46" s="152" t="s">
        <v>763</v>
      </c>
      <c r="K46" s="136">
        <v>16</v>
      </c>
      <c r="L46" s="172" t="s">
        <v>731</v>
      </c>
    </row>
    <row r="47" spans="1:12" ht="15.75">
      <c r="A47" s="3">
        <f t="shared" si="0"/>
        <v>0.59722222222222132</v>
      </c>
      <c r="B47" s="4">
        <v>5.5555555555555601E-3</v>
      </c>
      <c r="C47" s="54">
        <v>26</v>
      </c>
      <c r="D47" s="55" t="s">
        <v>762</v>
      </c>
      <c r="E47" s="85" t="s">
        <v>129</v>
      </c>
      <c r="F47" s="85" t="s">
        <v>130</v>
      </c>
      <c r="G47" s="85"/>
      <c r="H47" s="59" t="s">
        <v>46</v>
      </c>
      <c r="I47" s="81"/>
      <c r="J47" s="152" t="s">
        <v>763</v>
      </c>
      <c r="K47" s="136">
        <v>17</v>
      </c>
      <c r="L47" s="172" t="s">
        <v>731</v>
      </c>
    </row>
    <row r="48" spans="1:12" ht="15.75">
      <c r="A48" s="3">
        <f t="shared" si="0"/>
        <v>0.60277777777777686</v>
      </c>
      <c r="B48" s="4">
        <v>5.5555555555555601E-3</v>
      </c>
      <c r="C48" s="54">
        <v>26</v>
      </c>
      <c r="D48" s="55" t="s">
        <v>762</v>
      </c>
      <c r="E48" s="85" t="s">
        <v>391</v>
      </c>
      <c r="F48" s="85" t="s">
        <v>392</v>
      </c>
      <c r="G48" s="85"/>
      <c r="H48" s="59" t="s">
        <v>50</v>
      </c>
      <c r="I48" s="81"/>
      <c r="J48" s="152" t="s">
        <v>763</v>
      </c>
      <c r="K48" s="136">
        <v>18</v>
      </c>
      <c r="L48" s="172" t="s">
        <v>731</v>
      </c>
    </row>
    <row r="49" spans="1:12" ht="15.75">
      <c r="A49" s="3">
        <f t="shared" si="0"/>
        <v>0.60833333333333239</v>
      </c>
      <c r="B49" s="4">
        <v>5.5555555555555601E-3</v>
      </c>
      <c r="C49" s="54">
        <v>26</v>
      </c>
      <c r="D49" s="55" t="s">
        <v>762</v>
      </c>
      <c r="E49" s="85" t="s">
        <v>765</v>
      </c>
      <c r="F49" s="85" t="s">
        <v>766</v>
      </c>
      <c r="G49" s="85"/>
      <c r="H49" s="59" t="s">
        <v>32</v>
      </c>
      <c r="I49" s="81"/>
      <c r="J49" s="152" t="s">
        <v>763</v>
      </c>
      <c r="K49" s="136">
        <v>19</v>
      </c>
      <c r="L49" s="172" t="s">
        <v>731</v>
      </c>
    </row>
    <row r="50" spans="1:12" s="76" customFormat="1" ht="15" customHeight="1">
      <c r="A50" s="3">
        <f t="shared" si="0"/>
        <v>0.61388888888888793</v>
      </c>
      <c r="B50" s="4">
        <v>5.5555555555555601E-3</v>
      </c>
      <c r="C50" s="54">
        <v>26</v>
      </c>
      <c r="D50" s="55" t="s">
        <v>762</v>
      </c>
      <c r="E50" s="85" t="s">
        <v>217</v>
      </c>
      <c r="F50" s="85" t="s">
        <v>218</v>
      </c>
      <c r="G50" s="85"/>
      <c r="H50" s="59" t="s">
        <v>68</v>
      </c>
      <c r="I50" s="81"/>
      <c r="J50" s="152" t="s">
        <v>763</v>
      </c>
      <c r="K50" s="136">
        <v>20</v>
      </c>
      <c r="L50" s="172" t="s">
        <v>731</v>
      </c>
    </row>
    <row r="51" spans="1:12" s="76" customFormat="1" ht="15" customHeight="1">
      <c r="A51" s="3">
        <f t="shared" si="0"/>
        <v>0.61944444444444346</v>
      </c>
      <c r="B51" s="138">
        <v>6.9444444444444441E-3</v>
      </c>
      <c r="C51" s="64"/>
      <c r="D51" s="65" t="s">
        <v>52</v>
      </c>
      <c r="E51" s="66"/>
      <c r="F51" s="66"/>
      <c r="G51" s="66"/>
      <c r="H51" s="65"/>
      <c r="I51" s="66"/>
      <c r="J51" s="156"/>
      <c r="K51" s="206"/>
      <c r="L51" s="173"/>
    </row>
    <row r="52" spans="1:12" s="76" customFormat="1" ht="15" customHeight="1">
      <c r="A52" s="3">
        <f t="shared" si="0"/>
        <v>0.62638888888888788</v>
      </c>
      <c r="B52" s="4">
        <v>5.5555555555555601E-3</v>
      </c>
      <c r="C52" s="54">
        <v>26</v>
      </c>
      <c r="D52" s="55" t="s">
        <v>762</v>
      </c>
      <c r="E52" s="85" t="s">
        <v>395</v>
      </c>
      <c r="F52" s="85" t="s">
        <v>396</v>
      </c>
      <c r="G52" s="85"/>
      <c r="H52" s="59" t="s">
        <v>109</v>
      </c>
      <c r="I52" s="81"/>
      <c r="J52" s="152" t="s">
        <v>763</v>
      </c>
      <c r="K52" s="136">
        <v>21</v>
      </c>
      <c r="L52" s="172" t="s">
        <v>731</v>
      </c>
    </row>
    <row r="53" spans="1:12" s="62" customFormat="1" ht="15" customHeight="1">
      <c r="A53" s="3">
        <f t="shared" si="0"/>
        <v>0.63194444444444342</v>
      </c>
      <c r="B53" s="4">
        <v>5.5555555555555601E-3</v>
      </c>
      <c r="C53" s="54">
        <v>26</v>
      </c>
      <c r="D53" s="55" t="s">
        <v>762</v>
      </c>
      <c r="E53" s="85" t="s">
        <v>225</v>
      </c>
      <c r="F53" s="85" t="s">
        <v>226</v>
      </c>
      <c r="G53" s="85"/>
      <c r="H53" s="59" t="s">
        <v>227</v>
      </c>
      <c r="I53" s="81"/>
      <c r="J53" s="152" t="s">
        <v>763</v>
      </c>
      <c r="K53" s="136">
        <v>22</v>
      </c>
      <c r="L53" s="172" t="s">
        <v>731</v>
      </c>
    </row>
    <row r="54" spans="1:12" s="76" customFormat="1" ht="15" customHeight="1">
      <c r="A54" s="3">
        <f t="shared" si="0"/>
        <v>0.63749999999999896</v>
      </c>
      <c r="B54" s="4">
        <v>5.5555555555555601E-3</v>
      </c>
      <c r="C54" s="54">
        <v>26</v>
      </c>
      <c r="D54" s="55" t="s">
        <v>762</v>
      </c>
      <c r="E54" s="85" t="s">
        <v>131</v>
      </c>
      <c r="F54" s="85" t="s">
        <v>132</v>
      </c>
      <c r="G54" s="85"/>
      <c r="H54" s="59" t="s">
        <v>68</v>
      </c>
      <c r="I54" s="81"/>
      <c r="J54" s="152" t="s">
        <v>763</v>
      </c>
      <c r="K54" s="174">
        <v>23</v>
      </c>
      <c r="L54" s="172" t="s">
        <v>731</v>
      </c>
    </row>
    <row r="55" spans="1:12" s="76" customFormat="1" ht="15" customHeight="1">
      <c r="A55" s="3">
        <f t="shared" si="0"/>
        <v>0.64305555555555449</v>
      </c>
      <c r="B55" s="4">
        <v>5.5555555555555601E-3</v>
      </c>
      <c r="C55" s="54">
        <v>26</v>
      </c>
      <c r="D55" s="55" t="s">
        <v>762</v>
      </c>
      <c r="E55" s="85" t="s">
        <v>138</v>
      </c>
      <c r="F55" s="85" t="s">
        <v>139</v>
      </c>
      <c r="G55" s="85"/>
      <c r="H55" s="59" t="s">
        <v>140</v>
      </c>
      <c r="I55" s="81"/>
      <c r="J55" s="152" t="s">
        <v>763</v>
      </c>
      <c r="K55" s="136">
        <v>24</v>
      </c>
      <c r="L55" s="172" t="s">
        <v>731</v>
      </c>
    </row>
    <row r="56" spans="1:12" s="76" customFormat="1" ht="15" customHeight="1">
      <c r="A56" s="3">
        <f t="shared" si="0"/>
        <v>0.64861111111111003</v>
      </c>
      <c r="B56" s="4">
        <v>5.5555555555555601E-3</v>
      </c>
      <c r="C56" s="54">
        <v>26</v>
      </c>
      <c r="D56" s="55" t="s">
        <v>762</v>
      </c>
      <c r="E56" s="85" t="s">
        <v>767</v>
      </c>
      <c r="F56" s="85" t="s">
        <v>768</v>
      </c>
      <c r="G56" s="85"/>
      <c r="H56" s="59" t="s">
        <v>769</v>
      </c>
      <c r="I56" s="81"/>
      <c r="J56" s="152" t="s">
        <v>763</v>
      </c>
      <c r="K56" s="136">
        <v>25</v>
      </c>
      <c r="L56" s="172" t="s">
        <v>731</v>
      </c>
    </row>
    <row r="57" spans="1:12" s="76" customFormat="1" ht="15" customHeight="1">
      <c r="A57" s="3">
        <f t="shared" si="0"/>
        <v>0.65416666666666556</v>
      </c>
      <c r="B57" s="4">
        <v>5.5555555555555601E-3</v>
      </c>
      <c r="C57" s="54">
        <v>26</v>
      </c>
      <c r="D57" s="55" t="s">
        <v>762</v>
      </c>
      <c r="E57" s="85" t="s">
        <v>34</v>
      </c>
      <c r="F57" s="85" t="s">
        <v>35</v>
      </c>
      <c r="G57" s="85"/>
      <c r="H57" s="59" t="s">
        <v>36</v>
      </c>
      <c r="I57" s="81"/>
      <c r="J57" s="152" t="s">
        <v>763</v>
      </c>
      <c r="K57" s="174">
        <v>26</v>
      </c>
      <c r="L57" s="172" t="s">
        <v>731</v>
      </c>
    </row>
    <row r="58" spans="1:12" s="76" customFormat="1" ht="15" customHeight="1">
      <c r="A58" s="3">
        <f t="shared" si="0"/>
        <v>0.6597222222222211</v>
      </c>
      <c r="B58" s="4">
        <v>5.5555555555555601E-3</v>
      </c>
      <c r="C58" s="54">
        <v>26</v>
      </c>
      <c r="D58" s="55" t="s">
        <v>762</v>
      </c>
      <c r="E58" s="112" t="s">
        <v>267</v>
      </c>
      <c r="F58" s="85" t="s">
        <v>268</v>
      </c>
      <c r="G58" s="208"/>
      <c r="H58" s="113" t="s">
        <v>269</v>
      </c>
      <c r="I58" s="81"/>
      <c r="J58" s="152" t="s">
        <v>763</v>
      </c>
      <c r="K58" s="136">
        <v>27</v>
      </c>
      <c r="L58" s="172" t="s">
        <v>731</v>
      </c>
    </row>
    <row r="59" spans="1:12" s="76" customFormat="1" ht="15" customHeight="1">
      <c r="A59" s="3">
        <f t="shared" si="0"/>
        <v>0.66527777777777664</v>
      </c>
      <c r="B59" s="145"/>
      <c r="C59" s="146"/>
      <c r="D59" s="147" t="s">
        <v>149</v>
      </c>
      <c r="E59" s="148"/>
      <c r="F59" s="148"/>
      <c r="G59" s="149"/>
      <c r="H59" s="147"/>
      <c r="I59" s="148"/>
      <c r="J59" s="148"/>
      <c r="K59" s="209"/>
      <c r="L59" s="115"/>
    </row>
    <row r="91" s="21" customFormat="1" ht="10.5"/>
    <row r="92" s="21" customFormat="1" ht="10.5"/>
    <row r="93" s="21" customFormat="1" ht="10.5"/>
    <row r="94" s="21" customFormat="1" ht="10.5"/>
    <row r="95" s="21" customFormat="1" ht="10.5"/>
    <row r="96" s="21" customFormat="1" ht="10.5"/>
    <row r="97" s="21" customFormat="1" ht="10.5"/>
    <row r="98" s="21" customFormat="1" ht="10.5"/>
    <row r="99" s="21" customFormat="1" ht="10.5"/>
    <row r="100" s="21" customFormat="1" ht="10.5"/>
    <row r="101" s="21" customFormat="1" ht="10.5"/>
    <row r="102" s="21" customFormat="1" ht="10.5"/>
    <row r="103" s="21" customFormat="1" ht="10.5"/>
    <row r="104" s="21" customFormat="1" ht="10.5"/>
    <row r="105" s="21" customFormat="1" ht="10.5"/>
    <row r="106" s="21" customFormat="1" ht="10.5"/>
    <row r="107" s="21" customFormat="1" ht="10.5"/>
    <row r="108" s="21" customFormat="1" ht="10.5"/>
    <row r="109" s="21" customFormat="1" ht="10.5"/>
    <row r="110" s="21" customFormat="1" ht="10.5"/>
    <row r="111" s="21" customFormat="1" ht="10.5"/>
    <row r="112" s="21" customFormat="1" ht="10.5"/>
    <row r="113" s="21" customFormat="1" ht="10.5"/>
    <row r="114" s="21" customFormat="1" ht="10.5"/>
    <row r="115" s="21" customFormat="1" ht="10.5"/>
    <row r="116" s="21" customFormat="1" ht="10.5"/>
    <row r="117" s="21" customFormat="1" ht="10.5"/>
    <row r="118" s="21" customFormat="1" ht="10.5"/>
    <row r="119" s="21" customFormat="1" ht="10.5"/>
    <row r="120" s="21" customFormat="1" ht="10.5"/>
    <row r="121" s="21" customFormat="1" ht="10.5"/>
    <row r="122" s="21" customFormat="1" ht="10.5"/>
    <row r="123" s="21" customFormat="1" ht="10.5"/>
    <row r="124" s="21" customFormat="1" ht="10.5"/>
    <row r="125" s="21" customFormat="1" ht="10.5"/>
    <row r="126" s="21" customFormat="1" ht="10.5"/>
    <row r="127" s="21" customFormat="1" ht="10.5"/>
    <row r="128" s="21" customFormat="1" ht="10.5"/>
    <row r="129" s="21" customFormat="1" ht="10.5"/>
    <row r="130" s="21" customFormat="1" ht="10.5"/>
    <row r="131" s="21" customFormat="1" ht="10.5"/>
    <row r="132" s="21" customFormat="1" ht="10.5"/>
    <row r="133" s="21" customFormat="1" ht="10.5"/>
    <row r="134" s="21" customFormat="1" ht="10.5"/>
    <row r="135" s="21" customFormat="1" ht="10.5"/>
    <row r="136" s="21" customFormat="1" ht="10.5"/>
    <row r="137" s="21" customFormat="1" ht="10.5"/>
    <row r="138" s="21" customFormat="1" ht="10.5"/>
    <row r="139" s="21" customFormat="1" ht="10.5"/>
    <row r="140" s="21" customFormat="1" ht="10.5"/>
    <row r="141" s="21" customFormat="1" ht="10.5"/>
    <row r="142" s="21" customFormat="1" ht="10.5"/>
    <row r="143" s="21" customFormat="1" ht="10.5"/>
    <row r="144" s="21" customFormat="1" ht="10.5"/>
    <row r="145" s="21" customFormat="1" ht="10.5"/>
    <row r="146" s="21" customFormat="1" ht="10.5"/>
    <row r="147" s="21" customFormat="1" ht="10.5"/>
    <row r="148" s="21" customFormat="1" ht="10.5"/>
    <row r="149" s="21" customFormat="1" ht="10.5"/>
    <row r="150" s="21" customFormat="1" ht="10.5"/>
    <row r="151" s="21" customFormat="1" ht="10.5"/>
    <row r="152" s="21" customFormat="1" ht="10.5"/>
    <row r="153" s="21" customFormat="1" ht="10.5"/>
    <row r="154" s="21" customFormat="1" ht="10.5"/>
    <row r="155" s="21" customFormat="1" ht="10.5"/>
    <row r="156" s="21" customFormat="1" ht="10.5"/>
    <row r="157" s="21" customFormat="1" ht="10.5"/>
    <row r="158" s="21" customFormat="1" ht="10.5"/>
    <row r="159" s="21" customFormat="1" ht="10.5"/>
    <row r="160" s="21" customFormat="1" ht="10.5"/>
    <row r="161" s="21" customFormat="1" ht="10.5"/>
    <row r="162" s="21" customFormat="1" ht="10.5"/>
    <row r="163" s="21" customFormat="1" ht="10.5"/>
    <row r="164" s="21" customFormat="1" ht="10.5"/>
    <row r="165" s="21" customFormat="1" ht="10.5"/>
    <row r="166" s="21" customFormat="1" ht="10.5"/>
    <row r="167" s="21" customFormat="1" ht="10.5"/>
    <row r="168" s="21" customFormat="1" ht="10.5"/>
    <row r="169" s="21" customFormat="1" ht="10.5"/>
    <row r="170" s="21" customFormat="1" ht="10.5"/>
    <row r="171" s="21" customFormat="1" ht="10.5"/>
    <row r="172" s="21" customFormat="1" ht="10.5"/>
    <row r="173" s="21" customFormat="1" ht="10.5"/>
    <row r="174" s="21" customFormat="1" ht="10.5"/>
    <row r="175" s="21" customFormat="1" ht="10.5"/>
    <row r="176" s="21" customFormat="1" ht="10.5"/>
    <row r="177" s="21" customFormat="1" ht="10.5"/>
    <row r="178" s="21" customFormat="1" ht="10.5"/>
    <row r="179" s="21" customFormat="1" ht="10.5"/>
    <row r="180" s="21" customFormat="1" ht="10.5"/>
    <row r="181" s="21" customFormat="1" ht="10.5"/>
    <row r="182" s="21" customFormat="1" ht="10.5"/>
    <row r="183" s="21" customFormat="1" ht="10.5"/>
    <row r="184" s="21" customFormat="1" ht="10.5"/>
    <row r="185" s="21" customFormat="1" ht="10.5"/>
    <row r="186" s="21" customFormat="1" ht="10.5"/>
    <row r="187" s="21" customFormat="1" ht="10.5"/>
    <row r="188" s="21" customFormat="1" ht="10.5"/>
    <row r="189" s="21" customFormat="1" ht="10.5"/>
    <row r="190" s="21" customFormat="1" ht="10.5"/>
    <row r="191" s="21" customFormat="1" ht="10.5"/>
    <row r="192" s="21" customFormat="1" ht="10.5"/>
    <row r="193" spans="1:12" ht="10.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ht="10.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10.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ht="10.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ht="10.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10.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ht="10.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ht="10.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10.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ht="10.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ht="10.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10.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ht="10.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10.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ht="10.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10.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2:12" ht="10.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2:12" ht="10.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2:12" ht="10.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2:12" ht="10.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9475-8F63-40B5-96D1-1AC337B2C8B0}">
  <sheetPr codeName="Sheet51">
    <tabColor theme="5" tint="-0.249977111117893"/>
    <pageSetUpPr fitToPage="1"/>
  </sheetPr>
  <dimension ref="A1:AP44"/>
  <sheetViews>
    <sheetView workbookViewId="0">
      <selection activeCell="I22" sqref="I22"/>
    </sheetView>
  </sheetViews>
  <sheetFormatPr defaultColWidth="11" defaultRowHeight="15"/>
  <cols>
    <col min="1" max="1" width="11" style="32"/>
    <col min="2" max="2" width="10.625" style="32" customWidth="1"/>
    <col min="3" max="3" width="28.625" style="32" customWidth="1"/>
    <col min="4" max="4" width="27.5" style="32" bestFit="1" customWidth="1"/>
    <col min="5" max="5" width="16.875" style="32" bestFit="1" customWidth="1"/>
    <col min="6" max="6" width="11.625" style="32" bestFit="1" customWidth="1"/>
    <col min="7" max="7" width="9.125" style="32" bestFit="1" customWidth="1"/>
    <col min="8" max="8" width="9.625" style="32" bestFit="1" customWidth="1"/>
    <col min="9" max="9" width="13.125" style="32" customWidth="1"/>
    <col min="10" max="10" width="13.625" style="32" bestFit="1" customWidth="1"/>
    <col min="11" max="12" width="11" style="32"/>
    <col min="13" max="13" width="19.375" style="32" customWidth="1"/>
    <col min="14" max="14" width="11" style="32"/>
    <col min="15" max="15" width="3.625" style="32" customWidth="1"/>
    <col min="16" max="16" width="7.625" style="32" bestFit="1" customWidth="1"/>
    <col min="17" max="17" width="7.375" style="32" bestFit="1" customWidth="1"/>
    <col min="18" max="18" width="7.625" style="32" bestFit="1" customWidth="1"/>
    <col min="19" max="19" width="7.125" style="32" bestFit="1" customWidth="1"/>
    <col min="20" max="20" width="7.875" style="32" customWidth="1"/>
    <col min="21" max="30" width="7.125" style="32" bestFit="1" customWidth="1"/>
    <col min="31" max="31" width="7.625" style="32" customWidth="1"/>
    <col min="32" max="32" width="7.125" style="32" bestFit="1" customWidth="1"/>
    <col min="33" max="33" width="7.625" style="32" customWidth="1"/>
    <col min="34" max="34" width="7.125" style="32" customWidth="1"/>
    <col min="35" max="35" width="7.625" style="32" customWidth="1"/>
    <col min="36" max="36" width="7.125" style="32" customWidth="1"/>
    <col min="37" max="37" width="7.625" style="32" customWidth="1"/>
    <col min="38" max="42" width="7.125" style="32" customWidth="1"/>
    <col min="43" max="16384" width="11" style="32"/>
  </cols>
  <sheetData>
    <row r="1" spans="1:42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9" t="s">
        <v>150</v>
      </c>
      <c r="N1" s="235" t="s">
        <v>151</v>
      </c>
      <c r="O1" s="235"/>
      <c r="P1" s="235"/>
      <c r="Q1" s="235"/>
      <c r="R1" s="235"/>
      <c r="S1" s="235"/>
      <c r="T1" s="235"/>
      <c r="U1" s="235"/>
      <c r="V1" s="235"/>
      <c r="W1" s="235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</row>
    <row r="2" spans="1:42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42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9" t="s">
        <v>725</v>
      </c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4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0" t="s">
        <v>156</v>
      </c>
      <c r="Q4" s="10"/>
      <c r="R4" s="12" t="s">
        <v>770</v>
      </c>
      <c r="S4" s="12"/>
      <c r="T4" s="12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8">
        <f>B11</f>
        <v>1</v>
      </c>
      <c r="Q5" s="238">
        <f>B12</f>
        <v>2</v>
      </c>
      <c r="R5" s="238">
        <f>B13</f>
        <v>3</v>
      </c>
      <c r="S5" s="238">
        <f>B14</f>
        <v>4</v>
      </c>
      <c r="T5" s="238">
        <f>B15</f>
        <v>5</v>
      </c>
      <c r="U5" s="238">
        <f>B16</f>
        <v>6</v>
      </c>
      <c r="V5" s="238">
        <f>B17</f>
        <v>7</v>
      </c>
      <c r="W5" s="238">
        <f>B18</f>
        <v>8</v>
      </c>
      <c r="X5" s="238">
        <f>B19</f>
        <v>9</v>
      </c>
      <c r="Y5" s="238">
        <f>B20</f>
        <v>10</v>
      </c>
      <c r="Z5" s="238">
        <f>B21</f>
        <v>11</v>
      </c>
      <c r="AA5" s="238">
        <f>B22</f>
        <v>12</v>
      </c>
      <c r="AB5" s="238">
        <f>B23</f>
        <v>13</v>
      </c>
      <c r="AC5" s="238">
        <f>B24</f>
        <v>14</v>
      </c>
      <c r="AD5" s="238">
        <f>B25</f>
        <v>15</v>
      </c>
      <c r="AE5" s="238">
        <f>B26</f>
        <v>16</v>
      </c>
      <c r="AF5" s="238">
        <f>B27</f>
        <v>17</v>
      </c>
      <c r="AG5" s="238">
        <f>B28</f>
        <v>18</v>
      </c>
      <c r="AH5" s="238">
        <f>B29</f>
        <v>19</v>
      </c>
      <c r="AI5" s="238">
        <f>B30</f>
        <v>20</v>
      </c>
      <c r="AJ5" s="238">
        <f>B31</f>
        <v>21</v>
      </c>
      <c r="AK5" s="238">
        <f>B32</f>
        <v>22</v>
      </c>
      <c r="AL5" s="238">
        <f>B33</f>
        <v>23</v>
      </c>
      <c r="AM5" s="238">
        <f>B34</f>
        <v>24</v>
      </c>
      <c r="AN5" s="238">
        <f>B35</f>
        <v>25</v>
      </c>
      <c r="AO5" s="238">
        <f>B36</f>
        <v>26</v>
      </c>
      <c r="AP5" s="238">
        <f>B37</f>
        <v>0</v>
      </c>
    </row>
    <row r="6" spans="1:42">
      <c r="A6" s="234" t="s">
        <v>3</v>
      </c>
      <c r="B6" s="24" t="s">
        <v>771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 t="str">
        <f>C11</f>
        <v>Amelia Chester</v>
      </c>
      <c r="Q6" s="234" t="str">
        <f>C12</f>
        <v>Lieve Ludgate</v>
      </c>
      <c r="R6" s="234" t="str">
        <f>C13</f>
        <v>Kady Middlecoat</v>
      </c>
      <c r="S6" s="234" t="str">
        <f>C14</f>
        <v>Jaye Barnesby-Buie</v>
      </c>
      <c r="T6" s="234" t="str">
        <f>C15</f>
        <v>Sophie Mosey</v>
      </c>
      <c r="U6" s="234" t="str">
        <f>C16</f>
        <v>Krystina Bercene</v>
      </c>
      <c r="V6" s="234" t="str">
        <f>C17</f>
        <v>Mikayla Downey</v>
      </c>
      <c r="W6" s="234" t="str">
        <f>C18</f>
        <v>Zahara Winters</v>
      </c>
      <c r="X6" s="234" t="str">
        <f>C19</f>
        <v>Annalyce Page</v>
      </c>
      <c r="Y6" s="234" t="str">
        <f>C20</f>
        <v>Chenin Hislop</v>
      </c>
      <c r="Z6" s="234" t="str">
        <f>C21</f>
        <v>Ashlyn O'Brien</v>
      </c>
      <c r="AA6" s="234" t="str">
        <f>C22</f>
        <v>Imogen Murray</v>
      </c>
      <c r="AB6" s="234" t="str">
        <f>C23</f>
        <v>Emily Stampalia</v>
      </c>
      <c r="AC6" s="234" t="str">
        <f>C24</f>
        <v>Caitlin Pritchard</v>
      </c>
      <c r="AD6" s="234" t="str">
        <f>C25</f>
        <v>Tiana Woollams</v>
      </c>
      <c r="AE6" s="234" t="str">
        <f>C26</f>
        <v>Kiara Fitze</v>
      </c>
      <c r="AF6" s="234" t="str">
        <f>C27</f>
        <v>Rylee Dawe</v>
      </c>
      <c r="AG6" s="234" t="str">
        <f>C28</f>
        <v>Ella Mccrum</v>
      </c>
      <c r="AH6" s="234" t="str">
        <f>C29</f>
        <v>Jayne Travers</v>
      </c>
      <c r="AI6" s="234" t="str">
        <f>C30</f>
        <v>Pippa Black</v>
      </c>
      <c r="AJ6" s="234" t="str">
        <f>C31</f>
        <v>Marni Bercene</v>
      </c>
      <c r="AK6" s="234" t="str">
        <f>C32</f>
        <v>Ruby Luty</v>
      </c>
      <c r="AL6" s="234" t="str">
        <f>C33</f>
        <v>Sheridan Clarson</v>
      </c>
      <c r="AM6" s="234" t="str">
        <f>C34</f>
        <v>Emily Sweetman</v>
      </c>
      <c r="AN6" s="234" t="str">
        <f>C35</f>
        <v>Tea Groot</v>
      </c>
      <c r="AO6" s="234" t="str">
        <f>C36</f>
        <v>Demi Perkins</v>
      </c>
      <c r="AP6" s="234">
        <f>C37</f>
        <v>0</v>
      </c>
    </row>
    <row r="7" spans="1:42">
      <c r="A7" s="234" t="s">
        <v>11</v>
      </c>
      <c r="B7" s="234" t="s">
        <v>772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 t="s">
        <v>161</v>
      </c>
      <c r="N7" s="234" t="s">
        <v>162</v>
      </c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</row>
    <row r="8" spans="1:42">
      <c r="A8" s="2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>
        <v>1</v>
      </c>
      <c r="N8" s="234"/>
      <c r="O8" s="234"/>
      <c r="P8" s="240">
        <v>6</v>
      </c>
      <c r="Q8" s="240">
        <v>6</v>
      </c>
      <c r="R8" s="240">
        <v>7</v>
      </c>
      <c r="S8" s="240">
        <v>7</v>
      </c>
      <c r="T8" s="240">
        <v>6.5</v>
      </c>
      <c r="U8" s="240">
        <v>6.5</v>
      </c>
      <c r="V8" s="240"/>
      <c r="W8" s="240">
        <v>6</v>
      </c>
      <c r="X8" s="240">
        <v>7</v>
      </c>
      <c r="Y8" s="240"/>
      <c r="Z8" s="240">
        <v>6.5</v>
      </c>
      <c r="AA8" s="240">
        <v>8</v>
      </c>
      <c r="AB8" s="240">
        <v>7</v>
      </c>
      <c r="AC8" s="240">
        <v>7</v>
      </c>
      <c r="AD8" s="240">
        <v>6</v>
      </c>
      <c r="AE8" s="240">
        <v>6</v>
      </c>
      <c r="AF8" s="240">
        <v>7.5</v>
      </c>
      <c r="AG8" s="240">
        <v>7</v>
      </c>
      <c r="AH8" s="240"/>
      <c r="AI8" s="240"/>
      <c r="AJ8" s="240">
        <v>7.5</v>
      </c>
      <c r="AK8" s="240">
        <v>6.5</v>
      </c>
      <c r="AL8" s="240">
        <v>4</v>
      </c>
      <c r="AM8" s="240"/>
      <c r="AN8" s="240">
        <v>6.5</v>
      </c>
      <c r="AO8" s="240">
        <v>5</v>
      </c>
      <c r="AP8" s="240"/>
    </row>
    <row r="9" spans="1:42">
      <c r="A9" s="234"/>
      <c r="B9" s="234"/>
      <c r="C9" s="234"/>
      <c r="D9" s="234"/>
      <c r="E9" s="234"/>
      <c r="F9" s="19" t="s">
        <v>163</v>
      </c>
      <c r="G9" s="234"/>
      <c r="H9" s="234"/>
      <c r="I9" s="234"/>
      <c r="J9" s="234"/>
      <c r="K9" s="234"/>
      <c r="L9" s="234"/>
      <c r="M9" s="234">
        <v>2</v>
      </c>
      <c r="N9" s="234"/>
      <c r="O9" s="234"/>
      <c r="P9" s="240">
        <v>6</v>
      </c>
      <c r="Q9" s="240">
        <v>6</v>
      </c>
      <c r="R9" s="240">
        <v>7</v>
      </c>
      <c r="S9" s="240">
        <v>7.5</v>
      </c>
      <c r="T9" s="240">
        <v>6.5</v>
      </c>
      <c r="U9" s="240">
        <v>7</v>
      </c>
      <c r="V9" s="240"/>
      <c r="W9" s="240">
        <v>6.5</v>
      </c>
      <c r="X9" s="240">
        <v>8</v>
      </c>
      <c r="Y9" s="240"/>
      <c r="Z9" s="240">
        <v>7</v>
      </c>
      <c r="AA9" s="240">
        <v>7</v>
      </c>
      <c r="AB9" s="240">
        <v>8</v>
      </c>
      <c r="AC9" s="240">
        <v>6.5</v>
      </c>
      <c r="AD9" s="240">
        <v>7</v>
      </c>
      <c r="AE9" s="240">
        <v>5.5</v>
      </c>
      <c r="AF9" s="240">
        <v>6.5</v>
      </c>
      <c r="AG9" s="240">
        <v>6.5</v>
      </c>
      <c r="AH9" s="240"/>
      <c r="AI9" s="240"/>
      <c r="AJ9" s="240">
        <v>7.5</v>
      </c>
      <c r="AK9" s="240">
        <v>6</v>
      </c>
      <c r="AL9" s="240">
        <v>5.5</v>
      </c>
      <c r="AM9" s="240"/>
      <c r="AN9" s="240">
        <v>6.5</v>
      </c>
      <c r="AO9" s="240">
        <v>7</v>
      </c>
      <c r="AP9" s="240"/>
    </row>
    <row r="10" spans="1:42" ht="30">
      <c r="A10" s="25" t="s">
        <v>1</v>
      </c>
      <c r="B10" s="26" t="s">
        <v>756</v>
      </c>
      <c r="C10" s="26" t="s">
        <v>4</v>
      </c>
      <c r="D10" s="26" t="s">
        <v>5</v>
      </c>
      <c r="E10" s="213" t="s">
        <v>590</v>
      </c>
      <c r="F10" s="26" t="s">
        <v>773</v>
      </c>
      <c r="G10" s="26" t="s">
        <v>361</v>
      </c>
      <c r="H10" s="26" t="s">
        <v>167</v>
      </c>
      <c r="I10" s="26" t="s">
        <v>758</v>
      </c>
      <c r="J10" s="26" t="s">
        <v>169</v>
      </c>
      <c r="K10" s="234"/>
      <c r="L10" s="234"/>
      <c r="M10" s="234">
        <v>3</v>
      </c>
      <c r="N10" s="234"/>
      <c r="O10" s="234"/>
      <c r="P10" s="240">
        <v>6.5</v>
      </c>
      <c r="Q10" s="240">
        <v>7</v>
      </c>
      <c r="R10" s="240">
        <v>7</v>
      </c>
      <c r="S10" s="240">
        <v>7</v>
      </c>
      <c r="T10" s="240">
        <v>7</v>
      </c>
      <c r="U10" s="240">
        <v>5</v>
      </c>
      <c r="V10" s="240"/>
      <c r="W10" s="240">
        <v>7</v>
      </c>
      <c r="X10" s="240">
        <v>8</v>
      </c>
      <c r="Y10" s="240"/>
      <c r="Z10" s="240">
        <v>7.5</v>
      </c>
      <c r="AA10" s="240">
        <v>7.5</v>
      </c>
      <c r="AB10" s="240">
        <v>7</v>
      </c>
      <c r="AC10" s="240">
        <v>7</v>
      </c>
      <c r="AD10" s="240">
        <v>7</v>
      </c>
      <c r="AE10" s="240">
        <v>6.5</v>
      </c>
      <c r="AF10" s="240">
        <v>6.5</v>
      </c>
      <c r="AG10" s="240">
        <v>6.5</v>
      </c>
      <c r="AH10" s="240"/>
      <c r="AI10" s="240"/>
      <c r="AJ10" s="240">
        <v>5</v>
      </c>
      <c r="AK10" s="240">
        <v>6.5</v>
      </c>
      <c r="AL10" s="240">
        <v>6</v>
      </c>
      <c r="AM10" s="240"/>
      <c r="AN10" s="240">
        <v>6.5</v>
      </c>
      <c r="AO10" s="240">
        <v>7</v>
      </c>
      <c r="AP10" s="240"/>
    </row>
    <row r="11" spans="1:42">
      <c r="A11" s="17">
        <v>0.50138888888888833</v>
      </c>
      <c r="B11" s="16">
        <v>1</v>
      </c>
      <c r="C11" s="341" t="s">
        <v>265</v>
      </c>
      <c r="D11" s="341" t="s">
        <v>266</v>
      </c>
      <c r="E11" s="341" t="s">
        <v>29</v>
      </c>
      <c r="F11" s="242">
        <f>P41</f>
        <v>0.65</v>
      </c>
      <c r="G11" s="241">
        <f>IF(H11&gt;J11,H11,J11)</f>
        <v>12</v>
      </c>
      <c r="H11" s="253">
        <f>RANK(F11,$F$11:$F$37,0)</f>
        <v>12</v>
      </c>
      <c r="I11" s="321">
        <f>P31</f>
        <v>46</v>
      </c>
      <c r="J11" s="244"/>
      <c r="K11" s="234"/>
      <c r="L11" s="234"/>
      <c r="M11" s="234">
        <v>4</v>
      </c>
      <c r="N11" s="234"/>
      <c r="O11" s="234"/>
      <c r="P11" s="240">
        <v>6.5</v>
      </c>
      <c r="Q11" s="240">
        <v>5</v>
      </c>
      <c r="R11" s="240">
        <v>7.5</v>
      </c>
      <c r="S11" s="240">
        <v>6.5</v>
      </c>
      <c r="T11" s="240">
        <v>7</v>
      </c>
      <c r="U11" s="240">
        <v>6.5</v>
      </c>
      <c r="V11" s="240"/>
      <c r="W11" s="240">
        <v>7</v>
      </c>
      <c r="X11" s="240">
        <v>7.5</v>
      </c>
      <c r="Y11" s="240"/>
      <c r="Z11" s="240">
        <v>6</v>
      </c>
      <c r="AA11" s="240">
        <v>7.5</v>
      </c>
      <c r="AB11" s="240">
        <v>6</v>
      </c>
      <c r="AC11" s="240">
        <v>7</v>
      </c>
      <c r="AD11" s="240">
        <v>6.5</v>
      </c>
      <c r="AE11" s="240">
        <v>6</v>
      </c>
      <c r="AF11" s="240">
        <v>7.5</v>
      </c>
      <c r="AG11" s="240">
        <v>6.5</v>
      </c>
      <c r="AH11" s="240"/>
      <c r="AI11" s="240"/>
      <c r="AJ11" s="240">
        <v>6</v>
      </c>
      <c r="AK11" s="240">
        <v>5.5</v>
      </c>
      <c r="AL11" s="240">
        <v>5.5</v>
      </c>
      <c r="AM11" s="240"/>
      <c r="AN11" s="240">
        <v>6.5</v>
      </c>
      <c r="AO11" s="240">
        <v>7</v>
      </c>
      <c r="AP11" s="240"/>
    </row>
    <row r="12" spans="1:42">
      <c r="A12" s="17">
        <v>0.50694444444444386</v>
      </c>
      <c r="B12" s="16">
        <v>2</v>
      </c>
      <c r="C12" s="341" t="s">
        <v>141</v>
      </c>
      <c r="D12" s="341" t="s">
        <v>142</v>
      </c>
      <c r="E12" s="341" t="s">
        <v>143</v>
      </c>
      <c r="F12" s="242">
        <f>Q41</f>
        <v>0.61250000000000004</v>
      </c>
      <c r="G12" s="241">
        <f t="shared" ref="G12:G36" si="0">IF(H12&gt;J12,H12,J12)</f>
        <v>18</v>
      </c>
      <c r="H12" s="253">
        <f t="shared" ref="H12:H36" si="1">RANK(F12,$F$11:$F$37,0)</f>
        <v>18</v>
      </c>
      <c r="I12" s="321">
        <f>Q31</f>
        <v>43.5</v>
      </c>
      <c r="J12" s="244"/>
      <c r="K12" s="234"/>
      <c r="L12" s="234"/>
      <c r="M12" s="234">
        <v>5</v>
      </c>
      <c r="N12" s="234"/>
      <c r="O12" s="234"/>
      <c r="P12" s="240">
        <v>5</v>
      </c>
      <c r="Q12" s="240">
        <v>5</v>
      </c>
      <c r="R12" s="240">
        <v>7</v>
      </c>
      <c r="S12" s="240">
        <v>7</v>
      </c>
      <c r="T12" s="240">
        <v>7</v>
      </c>
      <c r="U12" s="240">
        <v>6.5</v>
      </c>
      <c r="V12" s="240"/>
      <c r="W12" s="240">
        <v>7</v>
      </c>
      <c r="X12" s="240">
        <v>8</v>
      </c>
      <c r="Y12" s="240"/>
      <c r="Z12" s="240">
        <v>6</v>
      </c>
      <c r="AA12" s="240">
        <v>7.5</v>
      </c>
      <c r="AB12" s="240">
        <v>4</v>
      </c>
      <c r="AC12" s="240">
        <v>7</v>
      </c>
      <c r="AD12" s="240">
        <v>7</v>
      </c>
      <c r="AE12" s="240">
        <v>5.5</v>
      </c>
      <c r="AF12" s="240">
        <v>6</v>
      </c>
      <c r="AG12" s="240">
        <v>7</v>
      </c>
      <c r="AH12" s="240"/>
      <c r="AI12" s="240"/>
      <c r="AJ12" s="240">
        <v>5.5</v>
      </c>
      <c r="AK12" s="240">
        <v>7</v>
      </c>
      <c r="AL12" s="240">
        <v>4.5</v>
      </c>
      <c r="AM12" s="240"/>
      <c r="AN12" s="240">
        <v>7</v>
      </c>
      <c r="AO12" s="240">
        <v>7</v>
      </c>
      <c r="AP12" s="240"/>
    </row>
    <row r="13" spans="1:42">
      <c r="A13" s="17">
        <v>0.5124999999999994</v>
      </c>
      <c r="B13" s="16">
        <v>3</v>
      </c>
      <c r="C13" s="341" t="s">
        <v>482</v>
      </c>
      <c r="D13" s="341" t="s">
        <v>483</v>
      </c>
      <c r="E13" s="341" t="s">
        <v>238</v>
      </c>
      <c r="F13" s="242">
        <f>R41</f>
        <v>0.70416666666666672</v>
      </c>
      <c r="G13" s="241">
        <v>4</v>
      </c>
      <c r="H13" s="253">
        <f t="shared" si="1"/>
        <v>3</v>
      </c>
      <c r="I13" s="321">
        <f>R31</f>
        <v>49</v>
      </c>
      <c r="J13" s="244">
        <v>2</v>
      </c>
      <c r="K13" s="234"/>
      <c r="L13" s="234"/>
      <c r="M13" s="234">
        <v>6</v>
      </c>
      <c r="N13" s="234"/>
      <c r="O13" s="234"/>
      <c r="P13" s="240">
        <v>6</v>
      </c>
      <c r="Q13" s="240">
        <v>4</v>
      </c>
      <c r="R13" s="240">
        <v>7.5</v>
      </c>
      <c r="S13" s="240">
        <v>7.5</v>
      </c>
      <c r="T13" s="240">
        <v>6.5</v>
      </c>
      <c r="U13" s="240">
        <v>6</v>
      </c>
      <c r="V13" s="240"/>
      <c r="W13" s="240">
        <v>8</v>
      </c>
      <c r="X13" s="240">
        <v>7</v>
      </c>
      <c r="Y13" s="240"/>
      <c r="Z13" s="240">
        <v>7.5</v>
      </c>
      <c r="AA13" s="240">
        <v>7</v>
      </c>
      <c r="AB13" s="240">
        <v>6</v>
      </c>
      <c r="AC13" s="240">
        <v>6.5</v>
      </c>
      <c r="AD13" s="240">
        <v>6</v>
      </c>
      <c r="AE13" s="240">
        <v>6.5</v>
      </c>
      <c r="AF13" s="240">
        <v>6</v>
      </c>
      <c r="AG13" s="240">
        <v>6</v>
      </c>
      <c r="AH13" s="240"/>
      <c r="AI13" s="240"/>
      <c r="AJ13" s="240">
        <v>6</v>
      </c>
      <c r="AK13" s="240">
        <v>6.5</v>
      </c>
      <c r="AL13" s="240">
        <v>5</v>
      </c>
      <c r="AM13" s="240"/>
      <c r="AN13" s="240">
        <v>7.5</v>
      </c>
      <c r="AO13" s="240">
        <v>6.5</v>
      </c>
      <c r="AP13" s="240"/>
    </row>
    <row r="14" spans="1:42">
      <c r="A14" s="17">
        <v>0.51805555555555494</v>
      </c>
      <c r="B14" s="16">
        <v>4</v>
      </c>
      <c r="C14" s="341" t="s">
        <v>438</v>
      </c>
      <c r="D14" s="341" t="s">
        <v>439</v>
      </c>
      <c r="E14" s="341" t="s">
        <v>68</v>
      </c>
      <c r="F14" s="242">
        <f>S41</f>
        <v>0.69166666666666665</v>
      </c>
      <c r="G14" s="241">
        <f t="shared" si="0"/>
        <v>7</v>
      </c>
      <c r="H14" s="253">
        <f t="shared" si="1"/>
        <v>7</v>
      </c>
      <c r="I14" s="321">
        <f>S31</f>
        <v>48.5</v>
      </c>
      <c r="J14" s="244"/>
      <c r="K14" s="234"/>
      <c r="L14" s="234"/>
      <c r="M14" s="234">
        <v>7</v>
      </c>
      <c r="N14" s="234">
        <v>2</v>
      </c>
      <c r="O14" s="234"/>
      <c r="P14" s="240">
        <v>6.5</v>
      </c>
      <c r="Q14" s="240">
        <v>6</v>
      </c>
      <c r="R14" s="240">
        <v>7</v>
      </c>
      <c r="S14" s="240">
        <v>6.5</v>
      </c>
      <c r="T14" s="240">
        <v>7</v>
      </c>
      <c r="U14" s="240">
        <v>6</v>
      </c>
      <c r="V14" s="240"/>
      <c r="W14" s="240">
        <v>7</v>
      </c>
      <c r="X14" s="240">
        <v>7.5</v>
      </c>
      <c r="Y14" s="240"/>
      <c r="Z14" s="240">
        <v>8</v>
      </c>
      <c r="AA14" s="240">
        <v>6.5</v>
      </c>
      <c r="AB14" s="240">
        <v>6.5</v>
      </c>
      <c r="AC14" s="240">
        <v>6.5</v>
      </c>
      <c r="AD14" s="240">
        <v>7.5</v>
      </c>
      <c r="AE14" s="240">
        <v>6</v>
      </c>
      <c r="AF14" s="240">
        <v>6</v>
      </c>
      <c r="AG14" s="240">
        <v>7.5</v>
      </c>
      <c r="AH14" s="240"/>
      <c r="AI14" s="240"/>
      <c r="AJ14" s="240">
        <v>8</v>
      </c>
      <c r="AK14" s="240">
        <v>6.5</v>
      </c>
      <c r="AL14" s="240">
        <v>6</v>
      </c>
      <c r="AM14" s="240"/>
      <c r="AN14" s="240">
        <v>6.5</v>
      </c>
      <c r="AO14" s="240">
        <v>6.5</v>
      </c>
      <c r="AP14" s="240"/>
    </row>
    <row r="15" spans="1:42">
      <c r="A15" s="17">
        <v>0.52361111111111047</v>
      </c>
      <c r="B15" s="16">
        <v>5</v>
      </c>
      <c r="C15" s="341" t="s">
        <v>247</v>
      </c>
      <c r="D15" s="341" t="s">
        <v>248</v>
      </c>
      <c r="E15" s="341" t="s">
        <v>55</v>
      </c>
      <c r="F15" s="242">
        <f>T41</f>
        <v>0.6645833333333333</v>
      </c>
      <c r="G15" s="241">
        <f t="shared" si="0"/>
        <v>9</v>
      </c>
      <c r="H15" s="253">
        <f t="shared" si="1"/>
        <v>9</v>
      </c>
      <c r="I15" s="321">
        <f>T31</f>
        <v>46.5</v>
      </c>
      <c r="J15" s="244"/>
      <c r="K15" s="234"/>
      <c r="L15" s="234"/>
      <c r="M15" s="234">
        <v>8</v>
      </c>
      <c r="N15" s="234"/>
      <c r="O15" s="234"/>
      <c r="P15" s="240">
        <v>6.5</v>
      </c>
      <c r="Q15" s="240">
        <v>6.5</v>
      </c>
      <c r="R15" s="240">
        <v>7.5</v>
      </c>
      <c r="S15" s="240">
        <v>6.5</v>
      </c>
      <c r="T15" s="240">
        <v>7</v>
      </c>
      <c r="U15" s="240">
        <v>7</v>
      </c>
      <c r="V15" s="240"/>
      <c r="W15" s="240">
        <v>7</v>
      </c>
      <c r="X15" s="240">
        <v>7.5</v>
      </c>
      <c r="Y15" s="240"/>
      <c r="Z15" s="240">
        <v>7.5</v>
      </c>
      <c r="AA15" s="240">
        <v>7</v>
      </c>
      <c r="AB15" s="240">
        <v>7.5</v>
      </c>
      <c r="AC15" s="240">
        <v>6.5</v>
      </c>
      <c r="AD15" s="240">
        <v>6</v>
      </c>
      <c r="AE15" s="240">
        <v>6</v>
      </c>
      <c r="AF15" s="240">
        <v>6.5</v>
      </c>
      <c r="AG15" s="240">
        <v>7</v>
      </c>
      <c r="AH15" s="240"/>
      <c r="AI15" s="240"/>
      <c r="AJ15" s="240">
        <v>6</v>
      </c>
      <c r="AK15" s="240">
        <v>7</v>
      </c>
      <c r="AL15" s="240">
        <v>6.5</v>
      </c>
      <c r="AM15" s="240"/>
      <c r="AN15" s="240">
        <v>7</v>
      </c>
      <c r="AO15" s="240">
        <v>6</v>
      </c>
      <c r="AP15" s="240"/>
    </row>
    <row r="16" spans="1:42">
      <c r="A16" s="17">
        <v>0.52916666666666601</v>
      </c>
      <c r="B16" s="16">
        <v>6</v>
      </c>
      <c r="C16" s="341" t="s">
        <v>302</v>
      </c>
      <c r="D16" s="341" t="s">
        <v>303</v>
      </c>
      <c r="E16" s="341" t="s">
        <v>16</v>
      </c>
      <c r="F16" s="242">
        <f>U41</f>
        <v>0.61875000000000002</v>
      </c>
      <c r="G16" s="241">
        <f t="shared" si="0"/>
        <v>15</v>
      </c>
      <c r="H16" s="253">
        <f t="shared" si="1"/>
        <v>15</v>
      </c>
      <c r="I16" s="321">
        <f>U31</f>
        <v>44</v>
      </c>
      <c r="J16" s="244"/>
      <c r="K16" s="234"/>
      <c r="L16" s="234"/>
      <c r="M16" s="234">
        <v>9</v>
      </c>
      <c r="N16" s="234">
        <v>2</v>
      </c>
      <c r="O16" s="234"/>
      <c r="P16" s="240">
        <v>7</v>
      </c>
      <c r="Q16" s="240">
        <v>7</v>
      </c>
      <c r="R16" s="240">
        <v>7</v>
      </c>
      <c r="S16" s="240">
        <v>7</v>
      </c>
      <c r="T16" s="240">
        <v>7.5</v>
      </c>
      <c r="U16" s="240">
        <v>5</v>
      </c>
      <c r="V16" s="240"/>
      <c r="W16" s="240">
        <v>7</v>
      </c>
      <c r="X16" s="240">
        <v>9</v>
      </c>
      <c r="Y16" s="240"/>
      <c r="Z16" s="240">
        <v>6.5</v>
      </c>
      <c r="AA16" s="240">
        <v>6.5</v>
      </c>
      <c r="AB16" s="240">
        <v>7.5</v>
      </c>
      <c r="AC16" s="240">
        <v>6.5</v>
      </c>
      <c r="AD16" s="240">
        <v>6</v>
      </c>
      <c r="AE16" s="240">
        <v>7.5</v>
      </c>
      <c r="AF16" s="240">
        <v>6.5</v>
      </c>
      <c r="AG16" s="240">
        <v>6.5</v>
      </c>
      <c r="AH16" s="240"/>
      <c r="AI16" s="240"/>
      <c r="AJ16" s="240">
        <v>5</v>
      </c>
      <c r="AK16" s="240">
        <v>6</v>
      </c>
      <c r="AL16" s="240">
        <v>6</v>
      </c>
      <c r="AM16" s="240"/>
      <c r="AN16" s="240">
        <v>6.5</v>
      </c>
      <c r="AO16" s="240">
        <v>6</v>
      </c>
      <c r="AP16" s="240"/>
    </row>
    <row r="17" spans="1:42">
      <c r="A17" s="17">
        <v>0.53472222222222154</v>
      </c>
      <c r="B17" s="16">
        <v>7</v>
      </c>
      <c r="C17" s="341" t="s">
        <v>27</v>
      </c>
      <c r="D17" s="341" t="s">
        <v>28</v>
      </c>
      <c r="E17" s="341" t="s">
        <v>29</v>
      </c>
      <c r="F17" s="242">
        <f>V41</f>
        <v>0</v>
      </c>
      <c r="G17" s="241">
        <f t="shared" si="0"/>
        <v>22</v>
      </c>
      <c r="H17" s="253">
        <f t="shared" si="1"/>
        <v>22</v>
      </c>
      <c r="I17" s="321">
        <f>V31</f>
        <v>0</v>
      </c>
      <c r="J17" s="244"/>
      <c r="K17" s="234"/>
      <c r="L17" s="234"/>
      <c r="M17" s="234">
        <v>10</v>
      </c>
      <c r="N17" s="234"/>
      <c r="O17" s="234"/>
      <c r="P17" s="240">
        <v>6.5</v>
      </c>
      <c r="Q17" s="240">
        <v>6.5</v>
      </c>
      <c r="R17" s="240">
        <v>7</v>
      </c>
      <c r="S17" s="240">
        <v>6.5</v>
      </c>
      <c r="T17" s="240">
        <v>6.5</v>
      </c>
      <c r="U17" s="240">
        <v>6.5</v>
      </c>
      <c r="V17" s="240"/>
      <c r="W17" s="240">
        <v>6.5</v>
      </c>
      <c r="X17" s="240">
        <v>7</v>
      </c>
      <c r="Y17" s="240"/>
      <c r="Z17" s="240">
        <v>7.5</v>
      </c>
      <c r="AA17" s="240">
        <v>7.5</v>
      </c>
      <c r="AB17" s="240">
        <v>8</v>
      </c>
      <c r="AC17" s="240">
        <v>7</v>
      </c>
      <c r="AD17" s="240">
        <v>6.5</v>
      </c>
      <c r="AE17" s="240">
        <v>6</v>
      </c>
      <c r="AF17" s="240">
        <v>6</v>
      </c>
      <c r="AG17" s="240">
        <v>6.5</v>
      </c>
      <c r="AH17" s="240"/>
      <c r="AI17" s="240"/>
      <c r="AJ17" s="240">
        <v>7</v>
      </c>
      <c r="AK17" s="240">
        <v>6.5</v>
      </c>
      <c r="AL17" s="240">
        <v>5</v>
      </c>
      <c r="AM17" s="240"/>
      <c r="AN17" s="240">
        <v>6.5</v>
      </c>
      <c r="AO17" s="240">
        <v>6.5</v>
      </c>
      <c r="AP17" s="240"/>
    </row>
    <row r="18" spans="1:42">
      <c r="A18" s="17">
        <v>0.54027777777777708</v>
      </c>
      <c r="B18" s="16">
        <v>8</v>
      </c>
      <c r="C18" s="341" t="s">
        <v>96</v>
      </c>
      <c r="D18" s="341" t="s">
        <v>97</v>
      </c>
      <c r="E18" s="341" t="s">
        <v>98</v>
      </c>
      <c r="F18" s="242">
        <f>W41</f>
        <v>0.67500000000000004</v>
      </c>
      <c r="G18" s="241">
        <f t="shared" si="0"/>
        <v>8</v>
      </c>
      <c r="H18" s="253">
        <f t="shared" si="1"/>
        <v>8</v>
      </c>
      <c r="I18" s="321">
        <f>W31</f>
        <v>46</v>
      </c>
      <c r="J18" s="244"/>
      <c r="K18" s="234"/>
      <c r="L18" s="234"/>
      <c r="M18" s="234">
        <v>11</v>
      </c>
      <c r="N18" s="234"/>
      <c r="O18" s="234"/>
      <c r="P18" s="240">
        <v>7.5</v>
      </c>
      <c r="Q18" s="240">
        <v>5.5</v>
      </c>
      <c r="R18" s="240">
        <v>6.5</v>
      </c>
      <c r="S18" s="240">
        <v>7</v>
      </c>
      <c r="T18" s="240">
        <v>7</v>
      </c>
      <c r="U18" s="240">
        <v>5</v>
      </c>
      <c r="V18" s="240"/>
      <c r="W18" s="240">
        <v>6.5</v>
      </c>
      <c r="X18" s="240">
        <v>7</v>
      </c>
      <c r="Y18" s="240"/>
      <c r="Z18" s="240">
        <v>7.5</v>
      </c>
      <c r="AA18" s="240">
        <v>7</v>
      </c>
      <c r="AB18" s="240">
        <v>7.5</v>
      </c>
      <c r="AC18" s="240">
        <v>6</v>
      </c>
      <c r="AD18" s="240">
        <v>6.5</v>
      </c>
      <c r="AE18" s="240">
        <v>6</v>
      </c>
      <c r="AF18" s="240">
        <v>6.5</v>
      </c>
      <c r="AG18" s="240">
        <v>6</v>
      </c>
      <c r="AH18" s="240"/>
      <c r="AI18" s="240"/>
      <c r="AJ18" s="240">
        <v>6</v>
      </c>
      <c r="AK18" s="240">
        <v>6</v>
      </c>
      <c r="AL18" s="240">
        <v>6</v>
      </c>
      <c r="AM18" s="240"/>
      <c r="AN18" s="240">
        <v>7</v>
      </c>
      <c r="AO18" s="240">
        <v>5</v>
      </c>
      <c r="AP18" s="240"/>
    </row>
    <row r="19" spans="1:42">
      <c r="A19" s="17">
        <v>0.54583333333333262</v>
      </c>
      <c r="B19" s="16">
        <v>9</v>
      </c>
      <c r="C19" s="341" t="s">
        <v>103</v>
      </c>
      <c r="D19" s="341" t="s">
        <v>104</v>
      </c>
      <c r="E19" s="341" t="s">
        <v>105</v>
      </c>
      <c r="F19" s="242">
        <f>X41</f>
        <v>0.75624999999999998</v>
      </c>
      <c r="G19" s="241">
        <f t="shared" si="0"/>
        <v>1</v>
      </c>
      <c r="H19" s="253">
        <f t="shared" si="1"/>
        <v>1</v>
      </c>
      <c r="I19" s="321">
        <f>X31</f>
        <v>51.5</v>
      </c>
      <c r="J19" s="244"/>
      <c r="K19" s="234"/>
      <c r="L19" s="234"/>
      <c r="M19" s="234">
        <v>12</v>
      </c>
      <c r="N19" s="234"/>
      <c r="O19" s="234"/>
      <c r="P19" s="240">
        <v>6.5</v>
      </c>
      <c r="Q19" s="240">
        <v>6.5</v>
      </c>
      <c r="R19" s="240">
        <v>6.5</v>
      </c>
      <c r="S19" s="240">
        <v>7.5</v>
      </c>
      <c r="T19" s="240">
        <v>4</v>
      </c>
      <c r="U19" s="240">
        <v>6</v>
      </c>
      <c r="V19" s="240"/>
      <c r="W19" s="240">
        <v>6.5</v>
      </c>
      <c r="X19" s="240">
        <v>7</v>
      </c>
      <c r="Y19" s="240"/>
      <c r="Z19" s="240">
        <v>6.5</v>
      </c>
      <c r="AA19" s="240">
        <v>6.5</v>
      </c>
      <c r="AB19" s="240">
        <v>6</v>
      </c>
      <c r="AC19" s="240">
        <v>6.5</v>
      </c>
      <c r="AD19" s="240">
        <v>7</v>
      </c>
      <c r="AE19" s="240">
        <v>6</v>
      </c>
      <c r="AF19" s="240">
        <v>6.5</v>
      </c>
      <c r="AG19" s="240">
        <v>6.5</v>
      </c>
      <c r="AH19" s="240"/>
      <c r="AI19" s="240"/>
      <c r="AJ19" s="240">
        <v>7</v>
      </c>
      <c r="AK19" s="240">
        <v>5</v>
      </c>
      <c r="AL19" s="240">
        <v>6</v>
      </c>
      <c r="AM19" s="240"/>
      <c r="AN19" s="240">
        <v>7.5</v>
      </c>
      <c r="AO19" s="240">
        <v>5</v>
      </c>
      <c r="AP19" s="240"/>
    </row>
    <row r="20" spans="1:42">
      <c r="A20" s="17">
        <v>0.55138888888888815</v>
      </c>
      <c r="B20" s="16">
        <v>10</v>
      </c>
      <c r="C20" s="341" t="s">
        <v>93</v>
      </c>
      <c r="D20" s="341" t="s">
        <v>94</v>
      </c>
      <c r="E20" s="341" t="s">
        <v>95</v>
      </c>
      <c r="F20" s="242">
        <f>Y41</f>
        <v>0</v>
      </c>
      <c r="G20" s="241">
        <f t="shared" si="0"/>
        <v>22</v>
      </c>
      <c r="H20" s="253">
        <f t="shared" si="1"/>
        <v>22</v>
      </c>
      <c r="I20" s="321">
        <f>Y31</f>
        <v>0</v>
      </c>
      <c r="J20" s="244"/>
      <c r="K20" s="234"/>
      <c r="L20" s="234"/>
      <c r="M20" s="234">
        <v>13</v>
      </c>
      <c r="N20" s="234"/>
      <c r="O20" s="234"/>
      <c r="P20" s="240">
        <v>6.5</v>
      </c>
      <c r="Q20" s="240">
        <v>6.5</v>
      </c>
      <c r="R20" s="240">
        <v>7</v>
      </c>
      <c r="S20" s="240">
        <v>6.5</v>
      </c>
      <c r="T20" s="240">
        <v>6</v>
      </c>
      <c r="U20" s="240">
        <v>6.5</v>
      </c>
      <c r="V20" s="240"/>
      <c r="W20" s="240">
        <v>7</v>
      </c>
      <c r="X20" s="240">
        <v>7</v>
      </c>
      <c r="Y20" s="240"/>
      <c r="Z20" s="240">
        <v>7.5</v>
      </c>
      <c r="AA20" s="240">
        <v>7</v>
      </c>
      <c r="AB20" s="240">
        <v>7</v>
      </c>
      <c r="AC20" s="240">
        <v>5.5</v>
      </c>
      <c r="AD20" s="240">
        <v>7</v>
      </c>
      <c r="AE20" s="240">
        <v>6</v>
      </c>
      <c r="AF20" s="240">
        <v>5</v>
      </c>
      <c r="AG20" s="240">
        <v>6</v>
      </c>
      <c r="AH20" s="240"/>
      <c r="AI20" s="240"/>
      <c r="AJ20" s="240">
        <v>5</v>
      </c>
      <c r="AK20" s="240">
        <v>6</v>
      </c>
      <c r="AL20" s="240">
        <v>5</v>
      </c>
      <c r="AM20" s="240"/>
      <c r="AN20" s="240">
        <v>7.5</v>
      </c>
      <c r="AO20" s="240">
        <v>5</v>
      </c>
      <c r="AP20" s="240"/>
    </row>
    <row r="21" spans="1:42">
      <c r="A21" s="17">
        <v>0.56388888888888811</v>
      </c>
      <c r="B21" s="16">
        <v>11</v>
      </c>
      <c r="C21" s="341" t="s">
        <v>487</v>
      </c>
      <c r="D21" s="341" t="s">
        <v>488</v>
      </c>
      <c r="E21" s="341" t="s">
        <v>22</v>
      </c>
      <c r="F21" s="242">
        <f>Z41</f>
        <v>0.70208333333333328</v>
      </c>
      <c r="G21" s="241">
        <f t="shared" si="0"/>
        <v>5</v>
      </c>
      <c r="H21" s="253">
        <f t="shared" si="1"/>
        <v>5</v>
      </c>
      <c r="I21" s="321">
        <f>Z31</f>
        <v>48.5</v>
      </c>
      <c r="J21" s="244"/>
      <c r="K21" s="234"/>
      <c r="L21" s="234"/>
      <c r="M21" s="234">
        <v>14</v>
      </c>
      <c r="N21" s="234"/>
      <c r="O21" s="234"/>
      <c r="P21" s="240">
        <v>6.5</v>
      </c>
      <c r="Q21" s="240">
        <v>6.5</v>
      </c>
      <c r="R21" s="240">
        <v>7.5</v>
      </c>
      <c r="S21" s="240">
        <v>7</v>
      </c>
      <c r="T21" s="240">
        <v>6.5</v>
      </c>
      <c r="U21" s="240">
        <v>7</v>
      </c>
      <c r="V21" s="240"/>
      <c r="W21" s="240">
        <v>7</v>
      </c>
      <c r="X21" s="240">
        <v>7.5</v>
      </c>
      <c r="Y21" s="240"/>
      <c r="Z21" s="240">
        <v>7</v>
      </c>
      <c r="AA21" s="240">
        <v>7</v>
      </c>
      <c r="AB21" s="240">
        <v>6.5</v>
      </c>
      <c r="AC21" s="240">
        <v>6.5</v>
      </c>
      <c r="AD21" s="240">
        <v>6</v>
      </c>
      <c r="AE21" s="240">
        <v>6</v>
      </c>
      <c r="AF21" s="240">
        <v>4</v>
      </c>
      <c r="AG21" s="240">
        <v>5.5</v>
      </c>
      <c r="AH21" s="240"/>
      <c r="AI21" s="240"/>
      <c r="AJ21" s="240">
        <v>5</v>
      </c>
      <c r="AK21" s="240">
        <v>6</v>
      </c>
      <c r="AL21" s="240">
        <v>5.5</v>
      </c>
      <c r="AM21" s="240"/>
      <c r="AN21" s="240">
        <v>7</v>
      </c>
      <c r="AO21" s="240">
        <v>6</v>
      </c>
      <c r="AP21" s="240"/>
    </row>
    <row r="22" spans="1:42">
      <c r="A22" s="17">
        <v>0.56944444444444364</v>
      </c>
      <c r="B22" s="16">
        <v>12</v>
      </c>
      <c r="C22" s="341" t="s">
        <v>304</v>
      </c>
      <c r="D22" s="341" t="s">
        <v>305</v>
      </c>
      <c r="E22" s="341" t="s">
        <v>64</v>
      </c>
      <c r="F22" s="255">
        <f>AA41</f>
        <v>0.7104166666666667</v>
      </c>
      <c r="G22" s="241">
        <f t="shared" si="0"/>
        <v>2</v>
      </c>
      <c r="H22" s="253">
        <f t="shared" si="1"/>
        <v>2</v>
      </c>
      <c r="I22" s="250">
        <f>AA31</f>
        <v>50</v>
      </c>
      <c r="J22" s="244"/>
      <c r="K22" s="234"/>
      <c r="L22" s="234"/>
      <c r="M22" s="234">
        <v>15</v>
      </c>
      <c r="N22" s="234"/>
      <c r="O22" s="234"/>
      <c r="P22" s="246">
        <v>7</v>
      </c>
      <c r="Q22" s="246">
        <v>6.5</v>
      </c>
      <c r="R22" s="246">
        <v>7</v>
      </c>
      <c r="S22" s="246">
        <v>7</v>
      </c>
      <c r="T22" s="246">
        <v>6.5</v>
      </c>
      <c r="U22" s="246">
        <v>7</v>
      </c>
      <c r="V22" s="246"/>
      <c r="W22" s="246">
        <v>6</v>
      </c>
      <c r="X22" s="246">
        <v>8.5</v>
      </c>
      <c r="Y22" s="246"/>
      <c r="Z22" s="246">
        <v>7</v>
      </c>
      <c r="AA22" s="246">
        <v>8</v>
      </c>
      <c r="AB22" s="246">
        <v>8</v>
      </c>
      <c r="AC22" s="246">
        <v>7</v>
      </c>
      <c r="AD22" s="246">
        <v>6.5</v>
      </c>
      <c r="AE22" s="246">
        <v>6.5</v>
      </c>
      <c r="AF22" s="246">
        <v>5</v>
      </c>
      <c r="AG22" s="246">
        <v>7</v>
      </c>
      <c r="AH22" s="246"/>
      <c r="AI22" s="246"/>
      <c r="AJ22" s="246">
        <v>8</v>
      </c>
      <c r="AK22" s="246">
        <v>5</v>
      </c>
      <c r="AL22" s="246">
        <v>6</v>
      </c>
      <c r="AM22" s="246"/>
      <c r="AN22" s="246">
        <v>8</v>
      </c>
      <c r="AO22" s="246">
        <v>6</v>
      </c>
      <c r="AP22" s="246"/>
    </row>
    <row r="23" spans="1:42">
      <c r="A23" s="17">
        <v>0.57499999999999918</v>
      </c>
      <c r="B23" s="16">
        <v>13</v>
      </c>
      <c r="C23" s="341" t="s">
        <v>57</v>
      </c>
      <c r="D23" s="341" t="s">
        <v>764</v>
      </c>
      <c r="E23" s="341" t="s">
        <v>50</v>
      </c>
      <c r="F23" s="242">
        <f>AB41</f>
        <v>0.70416666666666672</v>
      </c>
      <c r="G23" s="241">
        <f>IF(H23&gt;J23,H23,J23)</f>
        <v>3</v>
      </c>
      <c r="H23" s="253">
        <f t="shared" si="1"/>
        <v>3</v>
      </c>
      <c r="I23" s="321">
        <f>AB31</f>
        <v>52.5</v>
      </c>
      <c r="J23" s="244">
        <v>1</v>
      </c>
      <c r="K23" s="234"/>
      <c r="L23" s="234"/>
      <c r="M23" s="234" t="s">
        <v>174</v>
      </c>
      <c r="N23" s="234"/>
      <c r="O23" s="234"/>
      <c r="P23" s="250">
        <f>SUM(P8:P22)+P14+P16</f>
        <v>110</v>
      </c>
      <c r="Q23" s="250">
        <f t="shared" ref="Q23:AP23" si="2">SUM(Q8:Q22)+Q14+Q16</f>
        <v>103.5</v>
      </c>
      <c r="R23" s="250">
        <f t="shared" si="2"/>
        <v>120</v>
      </c>
      <c r="S23" s="250">
        <f t="shared" si="2"/>
        <v>117.5</v>
      </c>
      <c r="T23" s="250">
        <f t="shared" si="2"/>
        <v>113</v>
      </c>
      <c r="U23" s="250">
        <f t="shared" si="2"/>
        <v>104.5</v>
      </c>
      <c r="V23" s="250">
        <f t="shared" si="2"/>
        <v>0</v>
      </c>
      <c r="W23" s="250">
        <f t="shared" si="2"/>
        <v>116</v>
      </c>
      <c r="X23" s="250">
        <f t="shared" si="2"/>
        <v>130</v>
      </c>
      <c r="Y23" s="250">
        <f t="shared" si="2"/>
        <v>0</v>
      </c>
      <c r="Z23" s="250">
        <f t="shared" si="2"/>
        <v>120</v>
      </c>
      <c r="AA23" s="250">
        <f t="shared" si="2"/>
        <v>120.5</v>
      </c>
      <c r="AB23" s="250">
        <f t="shared" si="2"/>
        <v>116.5</v>
      </c>
      <c r="AC23" s="250">
        <f t="shared" si="2"/>
        <v>112</v>
      </c>
      <c r="AD23" s="250">
        <f t="shared" si="2"/>
        <v>112</v>
      </c>
      <c r="AE23" s="250">
        <f t="shared" si="2"/>
        <v>105.5</v>
      </c>
      <c r="AF23" s="250">
        <f t="shared" si="2"/>
        <v>104.5</v>
      </c>
      <c r="AG23" s="250">
        <f t="shared" si="2"/>
        <v>112</v>
      </c>
      <c r="AH23" s="250"/>
      <c r="AI23" s="250">
        <f t="shared" si="2"/>
        <v>0</v>
      </c>
      <c r="AJ23" s="250">
        <f t="shared" si="2"/>
        <v>107.5</v>
      </c>
      <c r="AK23" s="250">
        <f t="shared" si="2"/>
        <v>104.5</v>
      </c>
      <c r="AL23" s="250">
        <f t="shared" si="2"/>
        <v>94.5</v>
      </c>
      <c r="AM23" s="250">
        <f t="shared" si="2"/>
        <v>0</v>
      </c>
      <c r="AN23" s="250">
        <f t="shared" si="2"/>
        <v>117</v>
      </c>
      <c r="AO23" s="250">
        <f t="shared" si="2"/>
        <v>104</v>
      </c>
      <c r="AP23" s="250">
        <f t="shared" si="2"/>
        <v>0</v>
      </c>
    </row>
    <row r="24" spans="1:42">
      <c r="A24" s="17">
        <v>0.58055555555555471</v>
      </c>
      <c r="B24" s="16">
        <v>14</v>
      </c>
      <c r="C24" s="341" t="s">
        <v>395</v>
      </c>
      <c r="D24" s="341" t="s">
        <v>396</v>
      </c>
      <c r="E24" s="341" t="s">
        <v>109</v>
      </c>
      <c r="F24" s="242">
        <f>AC41</f>
        <v>0.65833333333333333</v>
      </c>
      <c r="G24" s="241">
        <f t="shared" si="0"/>
        <v>11</v>
      </c>
      <c r="H24" s="253">
        <f t="shared" si="1"/>
        <v>11</v>
      </c>
      <c r="I24" s="321">
        <f>AC31</f>
        <v>46</v>
      </c>
      <c r="J24" s="24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</row>
    <row r="25" spans="1:42">
      <c r="A25" s="17">
        <v>0.58611111111111025</v>
      </c>
      <c r="B25" s="16">
        <v>15</v>
      </c>
      <c r="C25" s="341" t="s">
        <v>287</v>
      </c>
      <c r="D25" s="341" t="s">
        <v>288</v>
      </c>
      <c r="E25" s="341" t="s">
        <v>289</v>
      </c>
      <c r="F25" s="242">
        <f>AD41</f>
        <v>0.66041666666666665</v>
      </c>
      <c r="G25" s="241">
        <f t="shared" si="0"/>
        <v>10</v>
      </c>
      <c r="H25" s="253">
        <f t="shared" si="1"/>
        <v>10</v>
      </c>
      <c r="I25" s="321">
        <f>AD31</f>
        <v>46.5</v>
      </c>
      <c r="J25" s="244"/>
      <c r="K25" s="234"/>
      <c r="L25" s="234"/>
      <c r="M25" s="234" t="s">
        <v>175</v>
      </c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</row>
    <row r="26" spans="1:42">
      <c r="A26" s="17">
        <v>0.59166666666666579</v>
      </c>
      <c r="B26" s="16">
        <v>16</v>
      </c>
      <c r="C26" s="341" t="s">
        <v>566</v>
      </c>
      <c r="D26" s="341" t="s">
        <v>567</v>
      </c>
      <c r="E26" s="341" t="s">
        <v>222</v>
      </c>
      <c r="F26" s="242">
        <f>AE41</f>
        <v>0.61458333333333337</v>
      </c>
      <c r="G26" s="241">
        <f t="shared" si="0"/>
        <v>17</v>
      </c>
      <c r="H26" s="253">
        <f t="shared" si="1"/>
        <v>17</v>
      </c>
      <c r="I26" s="321">
        <f>AE31</f>
        <v>42</v>
      </c>
      <c r="J26" s="244"/>
      <c r="K26" s="234"/>
      <c r="L26" s="234"/>
      <c r="M26" s="234" t="s">
        <v>176</v>
      </c>
      <c r="N26" s="234"/>
      <c r="O26" s="234"/>
      <c r="P26" s="240">
        <v>6.5</v>
      </c>
      <c r="Q26" s="240">
        <v>6.5</v>
      </c>
      <c r="R26" s="240">
        <v>7</v>
      </c>
      <c r="S26" s="240">
        <v>7</v>
      </c>
      <c r="T26" s="240">
        <v>7</v>
      </c>
      <c r="U26" s="240">
        <v>7</v>
      </c>
      <c r="V26" s="240"/>
      <c r="W26" s="240">
        <v>7</v>
      </c>
      <c r="X26" s="240">
        <v>7.5</v>
      </c>
      <c r="Y26" s="240"/>
      <c r="Z26" s="240">
        <v>7</v>
      </c>
      <c r="AA26" s="240">
        <v>7.5</v>
      </c>
      <c r="AB26" s="240">
        <v>7.5</v>
      </c>
      <c r="AC26" s="240">
        <v>7</v>
      </c>
      <c r="AD26" s="240">
        <v>6.5</v>
      </c>
      <c r="AE26" s="240">
        <v>6</v>
      </c>
      <c r="AF26" s="240">
        <v>6.5</v>
      </c>
      <c r="AG26" s="240">
        <v>6.5</v>
      </c>
      <c r="AH26" s="240"/>
      <c r="AI26" s="240"/>
      <c r="AJ26" s="240">
        <v>7</v>
      </c>
      <c r="AK26" s="240">
        <v>7</v>
      </c>
      <c r="AL26" s="240">
        <v>6</v>
      </c>
      <c r="AM26" s="240"/>
      <c r="AN26" s="240">
        <v>7</v>
      </c>
      <c r="AO26" s="240">
        <v>7</v>
      </c>
      <c r="AP26" s="240"/>
    </row>
    <row r="27" spans="1:42">
      <c r="A27" s="17">
        <v>0.59722222222222132</v>
      </c>
      <c r="B27" s="16">
        <v>17</v>
      </c>
      <c r="C27" s="341" t="s">
        <v>129</v>
      </c>
      <c r="D27" s="341" t="s">
        <v>130</v>
      </c>
      <c r="E27" s="341" t="s">
        <v>46</v>
      </c>
      <c r="F27" s="242">
        <f>AF41</f>
        <v>0.61250000000000004</v>
      </c>
      <c r="G27" s="241">
        <f t="shared" si="0"/>
        <v>18</v>
      </c>
      <c r="H27" s="253">
        <f t="shared" si="1"/>
        <v>18</v>
      </c>
      <c r="I27" s="321">
        <f>AF31</f>
        <v>42.5</v>
      </c>
      <c r="J27" s="244"/>
      <c r="K27" s="234"/>
      <c r="L27" s="234"/>
      <c r="M27" s="234" t="s">
        <v>177</v>
      </c>
      <c r="N27" s="234"/>
      <c r="O27" s="234"/>
      <c r="P27" s="240">
        <v>6.5</v>
      </c>
      <c r="Q27" s="240">
        <v>6.5</v>
      </c>
      <c r="R27" s="240">
        <v>6.5</v>
      </c>
      <c r="S27" s="240">
        <v>6.5</v>
      </c>
      <c r="T27" s="240">
        <v>7</v>
      </c>
      <c r="U27" s="240">
        <v>6</v>
      </c>
      <c r="V27" s="240"/>
      <c r="W27" s="240">
        <v>6.5</v>
      </c>
      <c r="X27" s="240">
        <v>7</v>
      </c>
      <c r="Y27" s="240"/>
      <c r="Z27" s="240">
        <v>7</v>
      </c>
      <c r="AA27" s="240">
        <v>7</v>
      </c>
      <c r="AB27" s="240">
        <v>7</v>
      </c>
      <c r="AC27" s="240">
        <v>6.5</v>
      </c>
      <c r="AD27" s="240">
        <v>6.5</v>
      </c>
      <c r="AE27" s="240">
        <v>6</v>
      </c>
      <c r="AF27" s="240">
        <v>6</v>
      </c>
      <c r="AG27" s="240">
        <v>6</v>
      </c>
      <c r="AH27" s="240"/>
      <c r="AI27" s="240"/>
      <c r="AJ27" s="240">
        <v>6.5</v>
      </c>
      <c r="AK27" s="240">
        <v>6.5</v>
      </c>
      <c r="AL27" s="240">
        <v>6</v>
      </c>
      <c r="AM27" s="240"/>
      <c r="AN27" s="240">
        <v>7</v>
      </c>
      <c r="AO27" s="240">
        <v>6.5</v>
      </c>
      <c r="AP27" s="240"/>
    </row>
    <row r="28" spans="1:42">
      <c r="A28" s="17">
        <v>0.60277777777777686</v>
      </c>
      <c r="B28" s="16">
        <v>18</v>
      </c>
      <c r="C28" s="341" t="s">
        <v>391</v>
      </c>
      <c r="D28" s="341" t="s">
        <v>392</v>
      </c>
      <c r="E28" s="341" t="s">
        <v>50</v>
      </c>
      <c r="F28" s="242">
        <f>AG41</f>
        <v>0.6479166666666667</v>
      </c>
      <c r="G28" s="241">
        <f t="shared" si="0"/>
        <v>13</v>
      </c>
      <c r="H28" s="253">
        <f t="shared" si="1"/>
        <v>13</v>
      </c>
      <c r="I28" s="321">
        <f>AG31</f>
        <v>43.5</v>
      </c>
      <c r="J28" s="244"/>
      <c r="K28" s="234"/>
      <c r="L28" s="234"/>
      <c r="M28" s="234" t="s">
        <v>178</v>
      </c>
      <c r="N28" s="234"/>
      <c r="O28" s="234"/>
      <c r="P28" s="240">
        <v>6</v>
      </c>
      <c r="Q28" s="240">
        <v>5.5</v>
      </c>
      <c r="R28" s="240">
        <v>6.5</v>
      </c>
      <c r="S28" s="240">
        <v>7</v>
      </c>
      <c r="T28" s="240">
        <v>6.5</v>
      </c>
      <c r="U28" s="240">
        <v>6</v>
      </c>
      <c r="V28" s="240"/>
      <c r="W28" s="240">
        <v>6.5</v>
      </c>
      <c r="X28" s="240">
        <v>7</v>
      </c>
      <c r="Y28" s="240"/>
      <c r="Z28" s="240">
        <v>6.5</v>
      </c>
      <c r="AA28" s="240">
        <v>7.5</v>
      </c>
      <c r="AB28" s="240">
        <v>7</v>
      </c>
      <c r="AC28" s="240">
        <v>6.5</v>
      </c>
      <c r="AD28" s="240">
        <v>6.5</v>
      </c>
      <c r="AE28" s="240">
        <v>6</v>
      </c>
      <c r="AF28" s="240">
        <v>5</v>
      </c>
      <c r="AG28" s="240">
        <v>6</v>
      </c>
      <c r="AH28" s="240"/>
      <c r="AI28" s="240"/>
      <c r="AJ28" s="240">
        <v>6</v>
      </c>
      <c r="AK28" s="240">
        <v>6</v>
      </c>
      <c r="AL28" s="240">
        <v>5.5</v>
      </c>
      <c r="AM28" s="240"/>
      <c r="AN28" s="240">
        <v>6.5</v>
      </c>
      <c r="AO28" s="240">
        <v>6</v>
      </c>
      <c r="AP28" s="240"/>
    </row>
    <row r="29" spans="1:42">
      <c r="A29" s="17">
        <v>0.60833333333333239</v>
      </c>
      <c r="B29" s="16">
        <v>19</v>
      </c>
      <c r="C29" s="341" t="s">
        <v>765</v>
      </c>
      <c r="D29" s="341" t="s">
        <v>766</v>
      </c>
      <c r="E29" s="341" t="s">
        <v>32</v>
      </c>
      <c r="F29" s="242">
        <f>AH41</f>
        <v>0</v>
      </c>
      <c r="G29" s="241">
        <f t="shared" si="0"/>
        <v>22</v>
      </c>
      <c r="H29" s="253">
        <f t="shared" si="1"/>
        <v>22</v>
      </c>
      <c r="I29" s="321">
        <f>AH31</f>
        <v>0</v>
      </c>
      <c r="J29" s="244"/>
      <c r="K29" s="234"/>
      <c r="L29" s="234"/>
      <c r="M29" s="234" t="s">
        <v>745</v>
      </c>
      <c r="N29" s="234">
        <v>2</v>
      </c>
      <c r="O29" s="234"/>
      <c r="P29" s="240">
        <v>6.5</v>
      </c>
      <c r="Q29" s="240">
        <v>6</v>
      </c>
      <c r="R29" s="240">
        <v>7.5</v>
      </c>
      <c r="S29" s="240">
        <v>7</v>
      </c>
      <c r="T29" s="240">
        <v>6.5</v>
      </c>
      <c r="U29" s="240">
        <v>6</v>
      </c>
      <c r="V29" s="240"/>
      <c r="W29" s="240">
        <v>6.5</v>
      </c>
      <c r="X29" s="240">
        <v>7.5</v>
      </c>
      <c r="Y29" s="240"/>
      <c r="Z29" s="240">
        <v>7</v>
      </c>
      <c r="AA29" s="240">
        <v>7</v>
      </c>
      <c r="AB29" s="240">
        <v>7.5</v>
      </c>
      <c r="AC29" s="240">
        <v>6.5</v>
      </c>
      <c r="AD29" s="240">
        <v>6.5</v>
      </c>
      <c r="AE29" s="240">
        <v>6</v>
      </c>
      <c r="AF29" s="240">
        <v>6</v>
      </c>
      <c r="AG29" s="240">
        <v>6</v>
      </c>
      <c r="AH29" s="240"/>
      <c r="AI29" s="240"/>
      <c r="AJ29" s="240">
        <v>6.5</v>
      </c>
      <c r="AK29" s="240">
        <v>6</v>
      </c>
      <c r="AL29" s="240">
        <v>6</v>
      </c>
      <c r="AM29" s="240"/>
      <c r="AN29" s="240">
        <v>7</v>
      </c>
      <c r="AO29" s="240">
        <v>6</v>
      </c>
      <c r="AP29" s="240"/>
    </row>
    <row r="30" spans="1:42">
      <c r="A30" s="17">
        <v>0.61388888888888793</v>
      </c>
      <c r="B30" s="16">
        <v>20</v>
      </c>
      <c r="C30" s="341" t="s">
        <v>217</v>
      </c>
      <c r="D30" s="341" t="s">
        <v>218</v>
      </c>
      <c r="E30" s="341" t="s">
        <v>68</v>
      </c>
      <c r="F30" s="242">
        <f>AI41</f>
        <v>0</v>
      </c>
      <c r="G30" s="241">
        <f t="shared" si="0"/>
        <v>22</v>
      </c>
      <c r="H30" s="253">
        <f t="shared" si="1"/>
        <v>22</v>
      </c>
      <c r="I30" s="321">
        <f>AI31</f>
        <v>0</v>
      </c>
      <c r="J30" s="244"/>
      <c r="K30" s="234"/>
      <c r="L30" s="234"/>
      <c r="M30" s="234" t="s">
        <v>746</v>
      </c>
      <c r="N30" s="234">
        <v>2</v>
      </c>
      <c r="O30" s="234"/>
      <c r="P30" s="246">
        <v>7</v>
      </c>
      <c r="Q30" s="246">
        <v>6.5</v>
      </c>
      <c r="R30" s="246">
        <v>7</v>
      </c>
      <c r="S30" s="246">
        <v>7</v>
      </c>
      <c r="T30" s="246">
        <v>6.5</v>
      </c>
      <c r="U30" s="246">
        <v>6.5</v>
      </c>
      <c r="V30" s="246"/>
      <c r="W30" s="246">
        <v>6.5</v>
      </c>
      <c r="X30" s="246">
        <v>7.5</v>
      </c>
      <c r="Y30" s="246"/>
      <c r="Z30" s="246">
        <v>7</v>
      </c>
      <c r="AA30" s="246">
        <v>7</v>
      </c>
      <c r="AB30" s="246">
        <v>8</v>
      </c>
      <c r="AC30" s="246">
        <v>6.5</v>
      </c>
      <c r="AD30" s="246">
        <v>7</v>
      </c>
      <c r="AE30" s="246">
        <v>6</v>
      </c>
      <c r="AF30" s="246">
        <v>6.5</v>
      </c>
      <c r="AG30" s="246">
        <v>6.5</v>
      </c>
      <c r="AH30" s="246"/>
      <c r="AI30" s="246"/>
      <c r="AJ30" s="246">
        <v>7</v>
      </c>
      <c r="AK30" s="246">
        <v>6.5</v>
      </c>
      <c r="AL30" s="246">
        <v>6</v>
      </c>
      <c r="AM30" s="246"/>
      <c r="AN30" s="246">
        <v>7.5</v>
      </c>
      <c r="AO30" s="246">
        <v>6.5</v>
      </c>
      <c r="AP30" s="246"/>
    </row>
    <row r="31" spans="1:42">
      <c r="A31" s="17">
        <v>0.62638888888888788</v>
      </c>
      <c r="B31" s="16">
        <v>21</v>
      </c>
      <c r="C31" s="341" t="s">
        <v>14</v>
      </c>
      <c r="D31" s="341" t="s">
        <v>15</v>
      </c>
      <c r="E31" s="341" t="s">
        <v>16</v>
      </c>
      <c r="F31" s="242">
        <f>AJ41</f>
        <v>0.64166666666666672</v>
      </c>
      <c r="G31" s="241">
        <f t="shared" si="0"/>
        <v>14</v>
      </c>
      <c r="H31" s="253">
        <f t="shared" si="1"/>
        <v>14</v>
      </c>
      <c r="I31" s="321">
        <f>AJ31</f>
        <v>46.5</v>
      </c>
      <c r="J31" s="244"/>
      <c r="K31" s="234"/>
      <c r="L31" s="234"/>
      <c r="M31" s="234" t="s">
        <v>180</v>
      </c>
      <c r="N31" s="234"/>
      <c r="O31" s="234"/>
      <c r="P31" s="250">
        <f>SUM(P26:P30)+SUM(P29:P30)</f>
        <v>46</v>
      </c>
      <c r="Q31" s="250">
        <f t="shared" ref="Q31:AP31" si="3">SUM(Q26:Q30)+SUM(Q29:Q30)</f>
        <v>43.5</v>
      </c>
      <c r="R31" s="250">
        <f t="shared" si="3"/>
        <v>49</v>
      </c>
      <c r="S31" s="250">
        <f t="shared" si="3"/>
        <v>48.5</v>
      </c>
      <c r="T31" s="250">
        <f t="shared" si="3"/>
        <v>46.5</v>
      </c>
      <c r="U31" s="250">
        <f t="shared" si="3"/>
        <v>44</v>
      </c>
      <c r="V31" s="250">
        <f t="shared" si="3"/>
        <v>0</v>
      </c>
      <c r="W31" s="250">
        <f t="shared" si="3"/>
        <v>46</v>
      </c>
      <c r="X31" s="250">
        <f t="shared" si="3"/>
        <v>51.5</v>
      </c>
      <c r="Y31" s="250">
        <f t="shared" si="3"/>
        <v>0</v>
      </c>
      <c r="Z31" s="250">
        <f t="shared" si="3"/>
        <v>48.5</v>
      </c>
      <c r="AA31" s="250">
        <f t="shared" si="3"/>
        <v>50</v>
      </c>
      <c r="AB31" s="250">
        <f t="shared" si="3"/>
        <v>52.5</v>
      </c>
      <c r="AC31" s="250">
        <f t="shared" si="3"/>
        <v>46</v>
      </c>
      <c r="AD31" s="250">
        <f t="shared" si="3"/>
        <v>46.5</v>
      </c>
      <c r="AE31" s="250">
        <f t="shared" si="3"/>
        <v>42</v>
      </c>
      <c r="AF31" s="250">
        <f t="shared" si="3"/>
        <v>42.5</v>
      </c>
      <c r="AG31" s="250">
        <f t="shared" si="3"/>
        <v>43.5</v>
      </c>
      <c r="AH31" s="250">
        <f t="shared" si="3"/>
        <v>0</v>
      </c>
      <c r="AI31" s="250">
        <f t="shared" si="3"/>
        <v>0</v>
      </c>
      <c r="AJ31" s="250">
        <f t="shared" si="3"/>
        <v>46.5</v>
      </c>
      <c r="AK31" s="250">
        <f t="shared" si="3"/>
        <v>44.5</v>
      </c>
      <c r="AL31" s="250">
        <f t="shared" si="3"/>
        <v>41.5</v>
      </c>
      <c r="AM31" s="250">
        <f t="shared" si="3"/>
        <v>0</v>
      </c>
      <c r="AN31" s="250">
        <f t="shared" si="3"/>
        <v>49.5</v>
      </c>
      <c r="AO31" s="250">
        <f t="shared" si="3"/>
        <v>44.5</v>
      </c>
      <c r="AP31" s="250">
        <f t="shared" si="3"/>
        <v>0</v>
      </c>
    </row>
    <row r="32" spans="1:42">
      <c r="A32" s="17">
        <v>0.63194444444444342</v>
      </c>
      <c r="B32" s="16">
        <v>22</v>
      </c>
      <c r="C32" s="341" t="s">
        <v>225</v>
      </c>
      <c r="D32" s="341" t="s">
        <v>226</v>
      </c>
      <c r="E32" s="341" t="s">
        <v>227</v>
      </c>
      <c r="F32" s="242">
        <f>AK41</f>
        <v>0.61250000000000004</v>
      </c>
      <c r="G32" s="241">
        <f t="shared" si="0"/>
        <v>18</v>
      </c>
      <c r="H32" s="253">
        <f t="shared" si="1"/>
        <v>18</v>
      </c>
      <c r="I32" s="321">
        <f>AK31</f>
        <v>44.5</v>
      </c>
      <c r="J32" s="24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</row>
    <row r="33" spans="1:42">
      <c r="A33" s="17">
        <v>0.63749999999999896</v>
      </c>
      <c r="B33" s="16">
        <v>23</v>
      </c>
      <c r="C33" s="341" t="s">
        <v>349</v>
      </c>
      <c r="D33" s="341" t="s">
        <v>350</v>
      </c>
      <c r="E33" s="341" t="s">
        <v>68</v>
      </c>
      <c r="F33" s="242">
        <f>AL41</f>
        <v>0.56666666666666665</v>
      </c>
      <c r="G33" s="241">
        <f t="shared" si="0"/>
        <v>21</v>
      </c>
      <c r="H33" s="253">
        <f t="shared" si="1"/>
        <v>21</v>
      </c>
      <c r="I33" s="321">
        <f>AL31</f>
        <v>41.5</v>
      </c>
      <c r="J33" s="244"/>
      <c r="K33" s="234"/>
      <c r="L33" s="234"/>
      <c r="M33" s="234" t="s">
        <v>181</v>
      </c>
      <c r="N33" s="234">
        <v>240</v>
      </c>
      <c r="O33" s="234"/>
      <c r="P33" s="250">
        <f t="shared" ref="P33:AL33" si="4">P23+P31</f>
        <v>156</v>
      </c>
      <c r="Q33" s="250">
        <f t="shared" si="4"/>
        <v>147</v>
      </c>
      <c r="R33" s="250">
        <f t="shared" si="4"/>
        <v>169</v>
      </c>
      <c r="S33" s="250">
        <f t="shared" si="4"/>
        <v>166</v>
      </c>
      <c r="T33" s="250">
        <f t="shared" si="4"/>
        <v>159.5</v>
      </c>
      <c r="U33" s="250">
        <f t="shared" si="4"/>
        <v>148.5</v>
      </c>
      <c r="V33" s="250">
        <f t="shared" si="4"/>
        <v>0</v>
      </c>
      <c r="W33" s="250">
        <f t="shared" si="4"/>
        <v>162</v>
      </c>
      <c r="X33" s="250">
        <f t="shared" si="4"/>
        <v>181.5</v>
      </c>
      <c r="Y33" s="250">
        <f t="shared" si="4"/>
        <v>0</v>
      </c>
      <c r="Z33" s="250">
        <f t="shared" si="4"/>
        <v>168.5</v>
      </c>
      <c r="AA33" s="250">
        <f t="shared" ref="AA33" si="5">AA23+AA31</f>
        <v>170.5</v>
      </c>
      <c r="AB33" s="250">
        <f t="shared" si="4"/>
        <v>169</v>
      </c>
      <c r="AC33" s="250">
        <f t="shared" si="4"/>
        <v>158</v>
      </c>
      <c r="AD33" s="250">
        <f t="shared" si="4"/>
        <v>158.5</v>
      </c>
      <c r="AE33" s="250">
        <f t="shared" si="4"/>
        <v>147.5</v>
      </c>
      <c r="AF33" s="250">
        <f t="shared" si="4"/>
        <v>147</v>
      </c>
      <c r="AG33" s="250">
        <f t="shared" si="4"/>
        <v>155.5</v>
      </c>
      <c r="AH33" s="250">
        <f t="shared" si="4"/>
        <v>0</v>
      </c>
      <c r="AI33" s="250">
        <f t="shared" si="4"/>
        <v>0</v>
      </c>
      <c r="AJ33" s="250">
        <f t="shared" si="4"/>
        <v>154</v>
      </c>
      <c r="AK33" s="250">
        <f t="shared" si="4"/>
        <v>149</v>
      </c>
      <c r="AL33" s="250">
        <f t="shared" si="4"/>
        <v>136</v>
      </c>
      <c r="AM33" s="250">
        <f t="shared" ref="AM33:AP33" si="6">AM23+AM31</f>
        <v>0</v>
      </c>
      <c r="AN33" s="250">
        <f t="shared" si="6"/>
        <v>166.5</v>
      </c>
      <c r="AO33" s="250">
        <f t="shared" si="6"/>
        <v>148.5</v>
      </c>
      <c r="AP33" s="250">
        <f t="shared" si="6"/>
        <v>0</v>
      </c>
    </row>
    <row r="34" spans="1:42">
      <c r="A34" s="17">
        <v>0.64305555555555449</v>
      </c>
      <c r="B34" s="16">
        <v>24</v>
      </c>
      <c r="C34" s="341" t="s">
        <v>138</v>
      </c>
      <c r="D34" s="341" t="s">
        <v>139</v>
      </c>
      <c r="E34" s="341" t="s">
        <v>140</v>
      </c>
      <c r="F34" s="242">
        <f>AM41</f>
        <v>0</v>
      </c>
      <c r="G34" s="241">
        <f t="shared" si="0"/>
        <v>22</v>
      </c>
      <c r="H34" s="253">
        <f t="shared" si="1"/>
        <v>22</v>
      </c>
      <c r="I34" s="321">
        <f>AM31</f>
        <v>0</v>
      </c>
      <c r="J34" s="244"/>
      <c r="K34" s="234"/>
      <c r="L34" s="234"/>
      <c r="M34" s="9" t="s">
        <v>182</v>
      </c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</row>
    <row r="35" spans="1:42">
      <c r="A35" s="17">
        <v>0.64861111111111003</v>
      </c>
      <c r="B35" s="16">
        <v>25</v>
      </c>
      <c r="C35" s="341" t="s">
        <v>767</v>
      </c>
      <c r="D35" s="341" t="s">
        <v>768</v>
      </c>
      <c r="E35" s="341" t="s">
        <v>769</v>
      </c>
      <c r="F35" s="242">
        <f>AN41</f>
        <v>0.69374999999999998</v>
      </c>
      <c r="G35" s="241">
        <f t="shared" si="0"/>
        <v>6</v>
      </c>
      <c r="H35" s="253">
        <f t="shared" si="1"/>
        <v>6</v>
      </c>
      <c r="I35" s="321">
        <f>AN31</f>
        <v>49.5</v>
      </c>
      <c r="J35" s="244"/>
      <c r="K35" s="234"/>
      <c r="L35" s="234"/>
      <c r="M35" s="234" t="s">
        <v>183</v>
      </c>
      <c r="N35" s="234">
        <v>-2</v>
      </c>
      <c r="O35" s="234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 t="s">
        <v>184</v>
      </c>
      <c r="AL35" s="256"/>
      <c r="AM35" s="256"/>
      <c r="AN35" s="256"/>
      <c r="AO35" s="256"/>
      <c r="AP35" s="256"/>
    </row>
    <row r="36" spans="1:42">
      <c r="A36" s="17">
        <v>0.65416666666666556</v>
      </c>
      <c r="B36" s="16">
        <v>26</v>
      </c>
      <c r="C36" s="341" t="s">
        <v>34</v>
      </c>
      <c r="D36" s="341" t="s">
        <v>170</v>
      </c>
      <c r="E36" s="341" t="s">
        <v>36</v>
      </c>
      <c r="F36" s="242">
        <f>AO41</f>
        <v>0.61875000000000002</v>
      </c>
      <c r="G36" s="241">
        <f t="shared" si="0"/>
        <v>15</v>
      </c>
      <c r="H36" s="253">
        <f t="shared" si="1"/>
        <v>15</v>
      </c>
      <c r="I36" s="321">
        <f>AO31</f>
        <v>44.5</v>
      </c>
      <c r="J36" s="244"/>
      <c r="K36" s="234"/>
      <c r="L36" s="234"/>
      <c r="M36" s="234" t="s">
        <v>186</v>
      </c>
      <c r="N36" s="234">
        <v>-4</v>
      </c>
      <c r="O36" s="234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</row>
    <row r="37" spans="1:42">
      <c r="A37" s="17"/>
      <c r="B37" s="16"/>
      <c r="C37" s="341"/>
      <c r="D37" s="341"/>
      <c r="E37" s="341"/>
      <c r="F37" s="242"/>
      <c r="G37" s="241"/>
      <c r="H37" s="241"/>
      <c r="I37" s="321"/>
      <c r="J37" s="244"/>
      <c r="K37" s="234"/>
      <c r="L37" s="234"/>
      <c r="M37" s="234" t="s">
        <v>187</v>
      </c>
      <c r="N37" s="263" t="s">
        <v>188</v>
      </c>
      <c r="O37" s="23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</row>
    <row r="38" spans="1:42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 t="s">
        <v>189</v>
      </c>
      <c r="N38" s="263"/>
      <c r="O38" s="234"/>
      <c r="P38" s="338">
        <f>IF(P35="Y",-2,0)+IF(P36="Y",-4,0)</f>
        <v>0</v>
      </c>
      <c r="Q38" s="338">
        <f t="shared" ref="Q38:AP38" si="7">IF(Q35="Y",-2,0)+IF(Q36="Y",-4,0)</f>
        <v>0</v>
      </c>
      <c r="R38" s="338">
        <f t="shared" si="7"/>
        <v>0</v>
      </c>
      <c r="S38" s="338">
        <f t="shared" si="7"/>
        <v>0</v>
      </c>
      <c r="T38" s="338">
        <f t="shared" si="7"/>
        <v>0</v>
      </c>
      <c r="U38" s="338">
        <f t="shared" si="7"/>
        <v>0</v>
      </c>
      <c r="V38" s="338">
        <f t="shared" si="7"/>
        <v>0</v>
      </c>
      <c r="W38" s="338">
        <f t="shared" si="7"/>
        <v>0</v>
      </c>
      <c r="X38" s="338">
        <f t="shared" si="7"/>
        <v>0</v>
      </c>
      <c r="Y38" s="338">
        <f t="shared" si="7"/>
        <v>0</v>
      </c>
      <c r="Z38" s="338">
        <f t="shared" si="7"/>
        <v>0</v>
      </c>
      <c r="AA38" s="338">
        <f t="shared" si="7"/>
        <v>0</v>
      </c>
      <c r="AB38" s="338">
        <f t="shared" si="7"/>
        <v>0</v>
      </c>
      <c r="AC38" s="338">
        <f t="shared" si="7"/>
        <v>0</v>
      </c>
      <c r="AD38" s="338">
        <f t="shared" si="7"/>
        <v>0</v>
      </c>
      <c r="AE38" s="338">
        <f t="shared" si="7"/>
        <v>0</v>
      </c>
      <c r="AF38" s="338">
        <f t="shared" si="7"/>
        <v>0</v>
      </c>
      <c r="AG38" s="338">
        <f t="shared" si="7"/>
        <v>0</v>
      </c>
      <c r="AH38" s="338">
        <f t="shared" si="7"/>
        <v>0</v>
      </c>
      <c r="AI38" s="338">
        <f t="shared" si="7"/>
        <v>0</v>
      </c>
      <c r="AJ38" s="338">
        <f t="shared" si="7"/>
        <v>0</v>
      </c>
      <c r="AK38" s="338">
        <f t="shared" si="7"/>
        <v>-2</v>
      </c>
      <c r="AL38" s="338">
        <f t="shared" si="7"/>
        <v>0</v>
      </c>
      <c r="AM38" s="338">
        <f t="shared" si="7"/>
        <v>0</v>
      </c>
      <c r="AN38" s="338">
        <f t="shared" si="7"/>
        <v>0</v>
      </c>
      <c r="AO38" s="338">
        <f t="shared" si="7"/>
        <v>0</v>
      </c>
      <c r="AP38" s="338">
        <f t="shared" si="7"/>
        <v>0</v>
      </c>
    </row>
    <row r="39" spans="1:42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 t="s">
        <v>191</v>
      </c>
      <c r="N39" s="263"/>
      <c r="O39" s="234"/>
      <c r="P39" s="265">
        <f>P33+P38</f>
        <v>156</v>
      </c>
      <c r="Q39" s="265">
        <f t="shared" ref="Q39:AP39" si="8">Q33+Q38</f>
        <v>147</v>
      </c>
      <c r="R39" s="265">
        <f t="shared" si="8"/>
        <v>169</v>
      </c>
      <c r="S39" s="265">
        <f t="shared" si="8"/>
        <v>166</v>
      </c>
      <c r="T39" s="265">
        <f t="shared" si="8"/>
        <v>159.5</v>
      </c>
      <c r="U39" s="265">
        <f t="shared" si="8"/>
        <v>148.5</v>
      </c>
      <c r="V39" s="265">
        <f t="shared" si="8"/>
        <v>0</v>
      </c>
      <c r="W39" s="265">
        <f t="shared" si="8"/>
        <v>162</v>
      </c>
      <c r="X39" s="265">
        <f t="shared" si="8"/>
        <v>181.5</v>
      </c>
      <c r="Y39" s="265">
        <f t="shared" si="8"/>
        <v>0</v>
      </c>
      <c r="Z39" s="265">
        <f t="shared" si="8"/>
        <v>168.5</v>
      </c>
      <c r="AA39" s="265">
        <f t="shared" si="8"/>
        <v>170.5</v>
      </c>
      <c r="AB39" s="265">
        <f t="shared" si="8"/>
        <v>169</v>
      </c>
      <c r="AC39" s="265">
        <f t="shared" si="8"/>
        <v>158</v>
      </c>
      <c r="AD39" s="265">
        <f t="shared" si="8"/>
        <v>158.5</v>
      </c>
      <c r="AE39" s="265">
        <f t="shared" si="8"/>
        <v>147.5</v>
      </c>
      <c r="AF39" s="265">
        <f t="shared" si="8"/>
        <v>147</v>
      </c>
      <c r="AG39" s="265">
        <f t="shared" si="8"/>
        <v>155.5</v>
      </c>
      <c r="AH39" s="265">
        <f t="shared" si="8"/>
        <v>0</v>
      </c>
      <c r="AI39" s="265">
        <f t="shared" si="8"/>
        <v>0</v>
      </c>
      <c r="AJ39" s="265">
        <f t="shared" si="8"/>
        <v>154</v>
      </c>
      <c r="AK39" s="265">
        <f t="shared" si="8"/>
        <v>147</v>
      </c>
      <c r="AL39" s="265">
        <f t="shared" si="8"/>
        <v>136</v>
      </c>
      <c r="AM39" s="265">
        <f t="shared" si="8"/>
        <v>0</v>
      </c>
      <c r="AN39" s="265">
        <f t="shared" si="8"/>
        <v>166.5</v>
      </c>
      <c r="AO39" s="265">
        <f t="shared" si="8"/>
        <v>148.5</v>
      </c>
      <c r="AP39" s="265">
        <f t="shared" si="8"/>
        <v>0</v>
      </c>
    </row>
    <row r="41" spans="1:42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 t="s">
        <v>192</v>
      </c>
      <c r="N41" s="234"/>
      <c r="O41" s="234"/>
      <c r="P41" s="254">
        <f t="shared" ref="P41:AI41" si="9">P39/$N$33</f>
        <v>0.65</v>
      </c>
      <c r="Q41" s="339">
        <f>Q39/$N$33</f>
        <v>0.61250000000000004</v>
      </c>
      <c r="R41" s="254">
        <f t="shared" si="9"/>
        <v>0.70416666666666672</v>
      </c>
      <c r="S41" s="254">
        <f>S39/$N$33</f>
        <v>0.69166666666666665</v>
      </c>
      <c r="T41" s="254">
        <f t="shared" si="9"/>
        <v>0.6645833333333333</v>
      </c>
      <c r="U41" s="254">
        <f>U39/$N$33</f>
        <v>0.61875000000000002</v>
      </c>
      <c r="V41" s="254">
        <f t="shared" si="9"/>
        <v>0</v>
      </c>
      <c r="W41" s="254">
        <f>W39/$N$33</f>
        <v>0.67500000000000004</v>
      </c>
      <c r="X41" s="254">
        <f t="shared" si="9"/>
        <v>0.75624999999999998</v>
      </c>
      <c r="Y41" s="254">
        <f>Y39/$N$33</f>
        <v>0</v>
      </c>
      <c r="Z41" s="254">
        <f t="shared" si="9"/>
        <v>0.70208333333333328</v>
      </c>
      <c r="AA41" s="254">
        <f t="shared" ref="AA41" si="10">AA39/$N$33</f>
        <v>0.7104166666666667</v>
      </c>
      <c r="AB41" s="254">
        <f>AB39/$N$33</f>
        <v>0.70416666666666672</v>
      </c>
      <c r="AC41" s="254">
        <f t="shared" si="9"/>
        <v>0.65833333333333333</v>
      </c>
      <c r="AD41" s="254">
        <f>AD39/$N$33</f>
        <v>0.66041666666666665</v>
      </c>
      <c r="AE41" s="254">
        <f t="shared" si="9"/>
        <v>0.61458333333333337</v>
      </c>
      <c r="AF41" s="254">
        <f>AF39/$N$33</f>
        <v>0.61250000000000004</v>
      </c>
      <c r="AG41" s="254">
        <f t="shared" si="9"/>
        <v>0.6479166666666667</v>
      </c>
      <c r="AH41" s="254">
        <f>AH39/$N$33</f>
        <v>0</v>
      </c>
      <c r="AI41" s="254">
        <f t="shared" si="9"/>
        <v>0</v>
      </c>
      <c r="AJ41" s="254">
        <f>AJ39/$N$33</f>
        <v>0.64166666666666672</v>
      </c>
      <c r="AK41" s="254">
        <f t="shared" ref="AK41:AL41" si="11">AK39/$N$33</f>
        <v>0.61250000000000004</v>
      </c>
      <c r="AL41" s="254">
        <f t="shared" si="11"/>
        <v>0.56666666666666665</v>
      </c>
      <c r="AM41" s="254">
        <f t="shared" ref="AM41:AP41" si="12">AM39/$N$33</f>
        <v>0</v>
      </c>
      <c r="AN41" s="254">
        <f t="shared" si="12"/>
        <v>0.69374999999999998</v>
      </c>
      <c r="AO41" s="254">
        <f t="shared" si="12"/>
        <v>0.61875000000000002</v>
      </c>
      <c r="AP41" s="254">
        <f t="shared" si="12"/>
        <v>0</v>
      </c>
    </row>
    <row r="43" spans="1:42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50"/>
      <c r="Q43" s="234"/>
      <c r="R43" s="250"/>
      <c r="S43" s="234"/>
      <c r="T43" s="250"/>
      <c r="U43" s="234"/>
      <c r="V43" s="250"/>
      <c r="W43" s="234"/>
      <c r="X43" s="251"/>
      <c r="Y43" s="234"/>
      <c r="Z43" s="251"/>
      <c r="AA43" s="251"/>
      <c r="AB43" s="234"/>
      <c r="AC43" s="251"/>
      <c r="AD43" s="234"/>
      <c r="AE43" s="251"/>
      <c r="AF43" s="234"/>
      <c r="AG43" s="251"/>
      <c r="AH43" s="234"/>
      <c r="AI43" s="251"/>
      <c r="AJ43" s="234"/>
      <c r="AK43" s="251"/>
      <c r="AL43" s="234"/>
      <c r="AM43" s="234"/>
      <c r="AN43" s="234"/>
      <c r="AO43" s="234"/>
      <c r="AP43" s="234"/>
    </row>
    <row r="44" spans="1:42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49"/>
      <c r="Q44" s="234"/>
      <c r="R44" s="249"/>
      <c r="S44" s="234"/>
      <c r="T44" s="249"/>
      <c r="U44" s="234"/>
      <c r="V44" s="249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</row>
  </sheetData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2713-E97E-45A6-9E86-0F7DEC2A4E43}">
  <sheetPr codeName="Sheet50">
    <tabColor theme="5" tint="0.59999389629810485"/>
    <pageSetUpPr fitToPage="1"/>
  </sheetPr>
  <dimension ref="A1:G32"/>
  <sheetViews>
    <sheetView topLeftCell="B1" zoomScaleNormal="100" workbookViewId="0">
      <selection activeCell="I22" sqref="I22"/>
    </sheetView>
  </sheetViews>
  <sheetFormatPr defaultRowHeight="15.75"/>
  <cols>
    <col min="1" max="1" width="13.625" hidden="1" customWidth="1"/>
    <col min="2" max="2" width="6.375" customWidth="1"/>
    <col min="3" max="3" width="20" customWidth="1"/>
    <col min="4" max="4" width="31.625" customWidth="1"/>
    <col min="5" max="5" width="18" customWidth="1"/>
    <col min="6" max="6" width="18.125" customWidth="1"/>
    <col min="7" max="7" width="13.625" customWidth="1"/>
  </cols>
  <sheetData>
    <row r="1" spans="1:7">
      <c r="C1" s="224" t="s">
        <v>154</v>
      </c>
      <c r="D1" s="224"/>
      <c r="E1" s="224"/>
      <c r="F1" s="224"/>
    </row>
    <row r="2" spans="1:7">
      <c r="C2" s="224" t="s">
        <v>158</v>
      </c>
      <c r="D2" s="225">
        <v>44779</v>
      </c>
      <c r="E2" s="224"/>
      <c r="F2" s="224" t="s">
        <v>159</v>
      </c>
      <c r="G2">
        <v>1550</v>
      </c>
    </row>
    <row r="3" spans="1:7">
      <c r="C3" s="224" t="s">
        <v>3</v>
      </c>
      <c r="D3" s="224" t="s">
        <v>771</v>
      </c>
      <c r="E3" s="224"/>
      <c r="F3" s="224"/>
    </row>
    <row r="4" spans="1:7">
      <c r="C4" s="224" t="s">
        <v>11</v>
      </c>
      <c r="D4" s="224" t="s">
        <v>772</v>
      </c>
      <c r="E4" s="224"/>
      <c r="F4" t="s">
        <v>163</v>
      </c>
    </row>
    <row r="5" spans="1:7">
      <c r="A5" t="s">
        <v>1</v>
      </c>
      <c r="B5" s="222" t="s">
        <v>756</v>
      </c>
      <c r="C5" s="222" t="s">
        <v>4</v>
      </c>
      <c r="D5" s="222" t="s">
        <v>5</v>
      </c>
      <c r="E5" s="222" t="s">
        <v>590</v>
      </c>
      <c r="F5" s="222" t="s">
        <v>757</v>
      </c>
      <c r="G5" s="222" t="s">
        <v>361</v>
      </c>
    </row>
    <row r="6" spans="1:7">
      <c r="A6" s="221">
        <v>0.54583333333333262</v>
      </c>
      <c r="B6" s="223">
        <v>9</v>
      </c>
      <c r="C6" s="223" t="s">
        <v>103</v>
      </c>
      <c r="D6" s="223" t="s">
        <v>104</v>
      </c>
      <c r="E6" s="223" t="s">
        <v>105</v>
      </c>
      <c r="F6" s="226">
        <v>0.75624999999999998</v>
      </c>
      <c r="G6" s="223">
        <v>1</v>
      </c>
    </row>
    <row r="7" spans="1:7">
      <c r="A7" s="221">
        <v>0.56944444444444364</v>
      </c>
      <c r="B7" s="223">
        <v>12</v>
      </c>
      <c r="C7" s="223" t="s">
        <v>304</v>
      </c>
      <c r="D7" s="223" t="s">
        <v>305</v>
      </c>
      <c r="E7" s="223" t="s">
        <v>64</v>
      </c>
      <c r="F7" s="226">
        <v>0.7104166666666667</v>
      </c>
      <c r="G7" s="223">
        <v>2</v>
      </c>
    </row>
    <row r="8" spans="1:7">
      <c r="A8" s="221">
        <v>0.57499999999999918</v>
      </c>
      <c r="B8" s="223">
        <v>13</v>
      </c>
      <c r="C8" s="223" t="s">
        <v>57</v>
      </c>
      <c r="D8" s="223" t="s">
        <v>764</v>
      </c>
      <c r="E8" s="223" t="s">
        <v>50</v>
      </c>
      <c r="F8" s="226">
        <v>0.70416666666666672</v>
      </c>
      <c r="G8" s="223">
        <v>3</v>
      </c>
    </row>
    <row r="9" spans="1:7">
      <c r="A9" s="221">
        <v>0.5124999999999994</v>
      </c>
      <c r="B9" s="223">
        <v>3</v>
      </c>
      <c r="C9" s="223" t="s">
        <v>482</v>
      </c>
      <c r="D9" s="223" t="s">
        <v>483</v>
      </c>
      <c r="E9" s="223" t="s">
        <v>238</v>
      </c>
      <c r="F9" s="226">
        <v>0.70416666666666672</v>
      </c>
      <c r="G9" s="223">
        <v>4</v>
      </c>
    </row>
    <row r="10" spans="1:7">
      <c r="A10" s="221">
        <v>0.56388888888888811</v>
      </c>
      <c r="B10" s="223">
        <v>11</v>
      </c>
      <c r="C10" s="223" t="s">
        <v>487</v>
      </c>
      <c r="D10" s="223" t="s">
        <v>488</v>
      </c>
      <c r="E10" s="223" t="s">
        <v>22</v>
      </c>
      <c r="F10" s="226">
        <v>0.70208333333333328</v>
      </c>
      <c r="G10" s="223">
        <v>5</v>
      </c>
    </row>
    <row r="11" spans="1:7">
      <c r="A11" s="221">
        <v>0.64861111111111003</v>
      </c>
      <c r="B11" s="223">
        <v>25</v>
      </c>
      <c r="C11" s="223" t="s">
        <v>767</v>
      </c>
      <c r="D11" s="223" t="s">
        <v>768</v>
      </c>
      <c r="E11" s="223" t="s">
        <v>769</v>
      </c>
      <c r="F11" s="226">
        <v>0.69374999999999998</v>
      </c>
      <c r="G11" s="223">
        <v>6</v>
      </c>
    </row>
    <row r="12" spans="1:7">
      <c r="A12" s="221">
        <v>0.51805555555555494</v>
      </c>
      <c r="B12" s="223">
        <v>4</v>
      </c>
      <c r="C12" s="223" t="s">
        <v>438</v>
      </c>
      <c r="D12" s="223" t="s">
        <v>439</v>
      </c>
      <c r="E12" s="223" t="s">
        <v>68</v>
      </c>
      <c r="F12" s="226">
        <v>0.69166666666666665</v>
      </c>
      <c r="G12" s="223">
        <v>7</v>
      </c>
    </row>
    <row r="13" spans="1:7">
      <c r="A13" s="221">
        <v>0.54027777777777708</v>
      </c>
      <c r="B13" s="223">
        <v>8</v>
      </c>
      <c r="C13" s="223" t="s">
        <v>96</v>
      </c>
      <c r="D13" s="223" t="s">
        <v>97</v>
      </c>
      <c r="E13" s="223" t="s">
        <v>98</v>
      </c>
      <c r="F13" s="226">
        <v>0.67500000000000004</v>
      </c>
      <c r="G13" s="223">
        <v>8</v>
      </c>
    </row>
    <row r="14" spans="1:7">
      <c r="A14" s="221">
        <v>0.52361111111111047</v>
      </c>
      <c r="B14" s="223">
        <v>5</v>
      </c>
      <c r="C14" s="223" t="s">
        <v>247</v>
      </c>
      <c r="D14" s="223" t="s">
        <v>248</v>
      </c>
      <c r="E14" s="223" t="s">
        <v>55</v>
      </c>
      <c r="F14" s="226">
        <v>0.6645833333333333</v>
      </c>
      <c r="G14" s="223">
        <v>9</v>
      </c>
    </row>
    <row r="15" spans="1:7">
      <c r="A15" s="221">
        <v>0.58611111111111025</v>
      </c>
      <c r="B15" s="223">
        <v>15</v>
      </c>
      <c r="C15" s="223" t="s">
        <v>287</v>
      </c>
      <c r="D15" s="223" t="s">
        <v>288</v>
      </c>
      <c r="E15" s="223" t="s">
        <v>289</v>
      </c>
      <c r="F15" s="226">
        <v>0.66041666666666665</v>
      </c>
      <c r="G15" s="223">
        <v>10</v>
      </c>
    </row>
    <row r="16" spans="1:7">
      <c r="A16" s="221">
        <v>0.58055555555555471</v>
      </c>
      <c r="B16" s="223">
        <v>14</v>
      </c>
      <c r="C16" s="223" t="s">
        <v>395</v>
      </c>
      <c r="D16" s="223" t="s">
        <v>396</v>
      </c>
      <c r="E16" s="223" t="s">
        <v>109</v>
      </c>
      <c r="F16" s="226">
        <v>0.65833333333333333</v>
      </c>
      <c r="G16" s="223">
        <v>11</v>
      </c>
    </row>
    <row r="17" spans="1:7">
      <c r="A17" s="221">
        <v>0.50138888888888833</v>
      </c>
      <c r="B17" s="223">
        <v>1</v>
      </c>
      <c r="C17" s="223" t="s">
        <v>265</v>
      </c>
      <c r="D17" s="223" t="s">
        <v>266</v>
      </c>
      <c r="E17" s="223" t="s">
        <v>29</v>
      </c>
      <c r="F17" s="226">
        <v>0.65</v>
      </c>
      <c r="G17" s="223">
        <v>12</v>
      </c>
    </row>
    <row r="18" spans="1:7">
      <c r="A18" s="221">
        <v>0.60277777777777686</v>
      </c>
      <c r="B18" s="223">
        <v>18</v>
      </c>
      <c r="C18" s="223" t="s">
        <v>391</v>
      </c>
      <c r="D18" s="223" t="s">
        <v>392</v>
      </c>
      <c r="E18" s="223" t="s">
        <v>50</v>
      </c>
      <c r="F18" s="226">
        <v>0.6479166666666667</v>
      </c>
      <c r="G18" s="223">
        <v>13</v>
      </c>
    </row>
    <row r="19" spans="1:7">
      <c r="A19" s="221">
        <v>0.62638888888888788</v>
      </c>
      <c r="B19" s="223">
        <v>21</v>
      </c>
      <c r="C19" s="223" t="s">
        <v>14</v>
      </c>
      <c r="D19" s="223" t="s">
        <v>15</v>
      </c>
      <c r="E19" s="223" t="s">
        <v>16</v>
      </c>
      <c r="F19" s="226">
        <v>0.64166666666666672</v>
      </c>
      <c r="G19" s="223">
        <v>14</v>
      </c>
    </row>
    <row r="20" spans="1:7">
      <c r="A20" s="221">
        <v>0.52916666666666601</v>
      </c>
      <c r="B20" s="223">
        <v>6</v>
      </c>
      <c r="C20" s="223" t="s">
        <v>302</v>
      </c>
      <c r="D20" s="223" t="s">
        <v>303</v>
      </c>
      <c r="E20" s="223" t="s">
        <v>16</v>
      </c>
      <c r="F20" s="226">
        <v>0.61875000000000002</v>
      </c>
      <c r="G20" s="223">
        <v>15</v>
      </c>
    </row>
    <row r="21" spans="1:7">
      <c r="A21" s="221">
        <v>0.65416666666666556</v>
      </c>
      <c r="B21" s="223">
        <v>26</v>
      </c>
      <c r="C21" s="223" t="s">
        <v>34</v>
      </c>
      <c r="D21" s="223" t="s">
        <v>170</v>
      </c>
      <c r="E21" s="223" t="s">
        <v>36</v>
      </c>
      <c r="F21" s="226">
        <v>0.61875000000000002</v>
      </c>
      <c r="G21" s="223">
        <v>15</v>
      </c>
    </row>
    <row r="22" spans="1:7">
      <c r="A22" s="221">
        <v>0.59166666666666579</v>
      </c>
      <c r="B22" s="223">
        <v>16</v>
      </c>
      <c r="C22" s="223" t="s">
        <v>566</v>
      </c>
      <c r="D22" s="223" t="s">
        <v>567</v>
      </c>
      <c r="E22" s="223" t="s">
        <v>222</v>
      </c>
      <c r="F22" s="226">
        <v>0.61458333333333337</v>
      </c>
      <c r="G22" s="223">
        <v>17</v>
      </c>
    </row>
    <row r="23" spans="1:7">
      <c r="A23" s="221">
        <v>0.50694444444444386</v>
      </c>
      <c r="B23" s="223">
        <v>2</v>
      </c>
      <c r="C23" s="223" t="s">
        <v>141</v>
      </c>
      <c r="D23" s="223" t="s">
        <v>142</v>
      </c>
      <c r="E23" s="223" t="s">
        <v>143</v>
      </c>
      <c r="F23" s="226">
        <v>0.61250000000000004</v>
      </c>
      <c r="G23" s="223">
        <v>18</v>
      </c>
    </row>
    <row r="24" spans="1:7">
      <c r="A24" s="221">
        <v>0.59722222222222132</v>
      </c>
      <c r="B24" s="223">
        <v>17</v>
      </c>
      <c r="C24" s="223" t="s">
        <v>129</v>
      </c>
      <c r="D24" s="223" t="s">
        <v>130</v>
      </c>
      <c r="E24" s="223" t="s">
        <v>46</v>
      </c>
      <c r="F24" s="226">
        <v>0.61250000000000004</v>
      </c>
      <c r="G24" s="223">
        <v>18</v>
      </c>
    </row>
    <row r="25" spans="1:7">
      <c r="A25" s="221">
        <v>0.63194444444444342</v>
      </c>
      <c r="B25" s="223">
        <v>22</v>
      </c>
      <c r="C25" s="223" t="s">
        <v>225</v>
      </c>
      <c r="D25" s="223" t="s">
        <v>226</v>
      </c>
      <c r="E25" s="223" t="s">
        <v>227</v>
      </c>
      <c r="F25" s="226">
        <v>0.61250000000000004</v>
      </c>
      <c r="G25" s="223">
        <v>18</v>
      </c>
    </row>
    <row r="26" spans="1:7">
      <c r="A26" s="221">
        <v>0.63749999999999896</v>
      </c>
      <c r="B26" s="223">
        <v>23</v>
      </c>
      <c r="C26" s="223" t="s">
        <v>349</v>
      </c>
      <c r="D26" s="223" t="s">
        <v>350</v>
      </c>
      <c r="E26" s="223" t="s">
        <v>68</v>
      </c>
      <c r="F26" s="226">
        <v>0.56666666666666665</v>
      </c>
      <c r="G26" s="223">
        <v>21</v>
      </c>
    </row>
    <row r="27" spans="1:7">
      <c r="A27" s="221">
        <v>0.53472222222222154</v>
      </c>
      <c r="B27" s="223">
        <v>7</v>
      </c>
      <c r="C27" s="223" t="s">
        <v>27</v>
      </c>
      <c r="D27" s="223" t="s">
        <v>28</v>
      </c>
      <c r="E27" s="223" t="s">
        <v>29</v>
      </c>
      <c r="F27" s="226">
        <v>0</v>
      </c>
      <c r="G27" s="223">
        <v>22</v>
      </c>
    </row>
    <row r="28" spans="1:7">
      <c r="A28" s="221">
        <v>0.55138888888888815</v>
      </c>
      <c r="B28" s="223">
        <v>10</v>
      </c>
      <c r="C28" s="223" t="s">
        <v>93</v>
      </c>
      <c r="D28" s="223" t="s">
        <v>94</v>
      </c>
      <c r="E28" s="223" t="s">
        <v>95</v>
      </c>
      <c r="F28" s="226">
        <v>0</v>
      </c>
      <c r="G28" s="223">
        <v>22</v>
      </c>
    </row>
    <row r="29" spans="1:7">
      <c r="A29" s="221">
        <v>0.60833333333333239</v>
      </c>
      <c r="B29" s="223">
        <v>19</v>
      </c>
      <c r="C29" s="223" t="s">
        <v>765</v>
      </c>
      <c r="D29" s="223" t="s">
        <v>766</v>
      </c>
      <c r="E29" s="223" t="s">
        <v>32</v>
      </c>
      <c r="F29" s="226">
        <v>0</v>
      </c>
      <c r="G29" s="223">
        <v>22</v>
      </c>
    </row>
    <row r="30" spans="1:7">
      <c r="A30" s="221">
        <v>0.61388888888888793</v>
      </c>
      <c r="B30" s="223">
        <v>20</v>
      </c>
      <c r="C30" s="223" t="s">
        <v>217</v>
      </c>
      <c r="D30" s="223" t="s">
        <v>218</v>
      </c>
      <c r="E30" s="223" t="s">
        <v>68</v>
      </c>
      <c r="F30" s="226">
        <v>0</v>
      </c>
      <c r="G30" s="223">
        <v>22</v>
      </c>
    </row>
    <row r="31" spans="1:7">
      <c r="A31" s="221">
        <v>0.64305555555555449</v>
      </c>
      <c r="B31" s="223">
        <v>24</v>
      </c>
      <c r="C31" s="223" t="s">
        <v>138</v>
      </c>
      <c r="D31" s="223" t="s">
        <v>139</v>
      </c>
      <c r="E31" s="223" t="s">
        <v>140</v>
      </c>
      <c r="F31" s="226">
        <v>0</v>
      </c>
      <c r="G31" s="223">
        <v>22</v>
      </c>
    </row>
    <row r="32" spans="1:7">
      <c r="A32" s="221"/>
    </row>
  </sheetData>
  <sortState xmlns:xlrd2="http://schemas.microsoft.com/office/spreadsheetml/2017/richdata2" ref="A6:G31">
    <sortCondition ref="G6:G31"/>
  </sortState>
  <pageMargins left="0.7" right="0.7" top="0.75" bottom="0.75" header="0.3" footer="0.3"/>
  <pageSetup paperSize="9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F190-8142-4E06-A5F0-BCE049A21D60}">
  <sheetPr codeName="Sheet32">
    <tabColor theme="5" tint="-0.249977111117893"/>
    <pageSetUpPr fitToPage="1"/>
  </sheetPr>
  <dimension ref="A1:AR82"/>
  <sheetViews>
    <sheetView workbookViewId="0">
      <selection activeCell="D29" activeCellId="1" sqref="A1 D29"/>
    </sheetView>
  </sheetViews>
  <sheetFormatPr defaultColWidth="11" defaultRowHeight="15"/>
  <cols>
    <col min="1" max="1" width="11" style="231"/>
    <col min="2" max="2" width="12.375" style="231" customWidth="1"/>
    <col min="3" max="3" width="17.125" style="231" bestFit="1" customWidth="1"/>
    <col min="4" max="4" width="25.375" style="231" bestFit="1" customWidth="1"/>
    <col min="5" max="5" width="15.5" style="231" bestFit="1" customWidth="1"/>
    <col min="6" max="6" width="32.375" style="231" bestFit="1" customWidth="1"/>
    <col min="7" max="9" width="11" style="231"/>
    <col min="10" max="10" width="16.125" style="231" bestFit="1" customWidth="1"/>
    <col min="11" max="12" width="11" style="231"/>
    <col min="13" max="13" width="0" style="231" hidden="1" customWidth="1"/>
    <col min="14" max="14" width="19.375" style="231" hidden="1" customWidth="1"/>
    <col min="15" max="15" width="0" style="231" hidden="1" customWidth="1"/>
    <col min="16" max="16" width="3.625" style="231" hidden="1" customWidth="1"/>
    <col min="17" max="17" width="7" style="231" hidden="1" customWidth="1"/>
    <col min="18" max="18" width="8.625" style="231" hidden="1" customWidth="1"/>
    <col min="19" max="19" width="8.125" style="231" hidden="1" customWidth="1"/>
    <col min="20" max="20" width="7.5" style="231" hidden="1" customWidth="1"/>
    <col min="21" max="21" width="8.375" style="231" hidden="1" customWidth="1"/>
    <col min="22" max="22" width="7.125" style="231" hidden="1" customWidth="1"/>
    <col min="23" max="24" width="7.625" style="231" hidden="1" customWidth="1"/>
    <col min="25" max="25" width="7.5" style="231" hidden="1" customWidth="1"/>
    <col min="26" max="26" width="6.375" style="231" hidden="1" customWidth="1"/>
    <col min="27" max="27" width="6.875" style="231" hidden="1" customWidth="1"/>
    <col min="28" max="29" width="7.125" style="231" hidden="1" customWidth="1"/>
    <col min="30" max="30" width="6.375" style="231" hidden="1" customWidth="1"/>
    <col min="31" max="31" width="7.5" style="231" hidden="1" customWidth="1"/>
    <col min="32" max="32" width="7.375" style="231" hidden="1" customWidth="1"/>
    <col min="33" max="33" width="6.375" style="231" hidden="1" customWidth="1"/>
    <col min="34" max="35" width="7.375" style="231" hidden="1" customWidth="1"/>
    <col min="36" max="36" width="7.125" style="231" hidden="1" customWidth="1"/>
    <col min="37" max="44" width="6.375" style="231" hidden="1" customWidth="1"/>
    <col min="45" max="52" width="0" style="231" hidden="1" customWidth="1"/>
    <col min="53" max="16384" width="11" style="231"/>
  </cols>
  <sheetData>
    <row r="1" spans="1:4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</row>
    <row r="2" spans="1:44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</row>
    <row r="3" spans="1:44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" t="s">
        <v>155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</row>
    <row r="4" spans="1:44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10" t="s">
        <v>156</v>
      </c>
      <c r="R4" s="11"/>
      <c r="S4" s="12" t="s">
        <v>157</v>
      </c>
      <c r="T4" s="12"/>
      <c r="U4" s="12"/>
      <c r="V4" s="12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8">
        <f>B11</f>
        <v>1</v>
      </c>
      <c r="R5" s="238">
        <f>B12</f>
        <v>2</v>
      </c>
      <c r="S5" s="238">
        <f>B13</f>
        <v>3</v>
      </c>
      <c r="T5" s="238">
        <f>B14</f>
        <v>4</v>
      </c>
      <c r="U5" s="238">
        <f>B15</f>
        <v>5</v>
      </c>
      <c r="V5" s="238">
        <f>B16</f>
        <v>6</v>
      </c>
      <c r="W5" s="238">
        <f>B17</f>
        <v>7</v>
      </c>
      <c r="X5" s="238">
        <f>B18</f>
        <v>8</v>
      </c>
      <c r="Y5" s="238">
        <f>B19</f>
        <v>9</v>
      </c>
      <c r="Z5" s="238">
        <f>B20</f>
        <v>10</v>
      </c>
      <c r="AA5" s="238">
        <f>B21</f>
        <v>11</v>
      </c>
      <c r="AB5" s="238">
        <f>B22</f>
        <v>12</v>
      </c>
      <c r="AC5" s="238">
        <f>B23</f>
        <v>13</v>
      </c>
      <c r="AD5" s="238">
        <f>B24</f>
        <v>14</v>
      </c>
      <c r="AE5" s="238">
        <f>B25</f>
        <v>15</v>
      </c>
      <c r="AF5" s="238">
        <f>B26</f>
        <v>16</v>
      </c>
      <c r="AG5" s="234">
        <f>B27</f>
        <v>17</v>
      </c>
      <c r="AH5" s="234">
        <f>B28</f>
        <v>18</v>
      </c>
      <c r="AI5" s="234">
        <f>B29</f>
        <v>19</v>
      </c>
      <c r="AJ5" s="234">
        <f>B30</f>
        <v>20</v>
      </c>
      <c r="AK5" s="234">
        <f>B31</f>
        <v>0</v>
      </c>
      <c r="AL5" s="234"/>
      <c r="AM5" s="234"/>
      <c r="AN5" s="234"/>
      <c r="AO5" s="234"/>
      <c r="AP5" s="234"/>
      <c r="AQ5" s="234"/>
      <c r="AR5" s="234"/>
    </row>
    <row r="6" spans="1:44" ht="60">
      <c r="A6" s="234" t="s">
        <v>3</v>
      </c>
      <c r="B6" s="7" t="s">
        <v>193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9" t="str">
        <f>C11</f>
        <v>Lolah Day</v>
      </c>
      <c r="R6" s="239" t="str">
        <f>C12</f>
        <v>Chenin Hislop</v>
      </c>
      <c r="S6" s="239" t="str">
        <f>C13</f>
        <v>Zahara Winters</v>
      </c>
      <c r="T6" s="239" t="str">
        <f>C14</f>
        <v>Romy Lenz</v>
      </c>
      <c r="U6" s="239" t="str">
        <f>C15</f>
        <v>Annalyce Page</v>
      </c>
      <c r="V6" s="239" t="str">
        <f>C16</f>
        <v>Edie Hawke</v>
      </c>
      <c r="W6" s="239" t="str">
        <f>C17</f>
        <v>Isla Hendry</v>
      </c>
      <c r="X6" s="239" t="str">
        <f>C18</f>
        <v>Emily Brimblecombe</v>
      </c>
      <c r="Y6" s="239" t="str">
        <f>C19</f>
        <v>Kenzie Manson</v>
      </c>
      <c r="Z6" s="239" t="str">
        <f>C20</f>
        <v>Ngakita Mahuika SCR</v>
      </c>
      <c r="AA6" s="239" t="str">
        <f>C21</f>
        <v>Ivy Colebrook</v>
      </c>
      <c r="AB6" s="239" t="str">
        <f>C22</f>
        <v>Alexis Wyllie</v>
      </c>
      <c r="AC6" s="239" t="str">
        <f>C23</f>
        <v>Rylee Dawe</v>
      </c>
      <c r="AD6" s="239" t="str">
        <f>C24</f>
        <v>Amelia Curd SCR</v>
      </c>
      <c r="AE6" s="239" t="str">
        <f>C25</f>
        <v>Tahlia Burke</v>
      </c>
      <c r="AF6" s="239" t="str">
        <f>C26</f>
        <v>Mia Dicandilo</v>
      </c>
      <c r="AG6" s="239" t="str">
        <f>C27</f>
        <v>Emily Sweetman</v>
      </c>
      <c r="AH6" s="239" t="str">
        <f>C28</f>
        <v>Lieve Ludgate</v>
      </c>
      <c r="AI6" s="239" t="str">
        <f>C29</f>
        <v>Amelia Mcdonald</v>
      </c>
      <c r="AJ6" s="239" t="str">
        <f>C30</f>
        <v xml:space="preserve">Willow Hawkins </v>
      </c>
      <c r="AK6" s="239"/>
      <c r="AL6" s="234"/>
      <c r="AM6" s="234"/>
      <c r="AN6" s="234"/>
      <c r="AO6" s="234"/>
      <c r="AP6" s="234"/>
      <c r="AQ6" s="234"/>
      <c r="AR6" s="234"/>
    </row>
    <row r="7" spans="1:44">
      <c r="A7" s="234" t="s">
        <v>11</v>
      </c>
      <c r="B7" s="234" t="s">
        <v>18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 t="s">
        <v>161</v>
      </c>
      <c r="O7" s="234" t="s">
        <v>162</v>
      </c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</row>
    <row r="8" spans="1:44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>
        <v>1</v>
      </c>
      <c r="O8" s="234"/>
      <c r="P8" s="234"/>
      <c r="Q8" s="240">
        <v>7</v>
      </c>
      <c r="R8" s="240">
        <v>8</v>
      </c>
      <c r="S8" s="240">
        <v>6</v>
      </c>
      <c r="T8" s="240">
        <v>6.5</v>
      </c>
      <c r="U8" s="240">
        <v>6.5</v>
      </c>
      <c r="V8" s="240">
        <v>6.5</v>
      </c>
      <c r="W8" s="240">
        <v>6.5</v>
      </c>
      <c r="X8" s="240">
        <v>7</v>
      </c>
      <c r="Y8" s="240">
        <v>7</v>
      </c>
      <c r="Z8" s="240"/>
      <c r="AA8" s="240">
        <v>6</v>
      </c>
      <c r="AB8" s="240">
        <v>6</v>
      </c>
      <c r="AC8" s="240">
        <v>6</v>
      </c>
      <c r="AD8" s="240"/>
      <c r="AE8" s="240">
        <v>5.5</v>
      </c>
      <c r="AF8" s="240">
        <v>8</v>
      </c>
      <c r="AG8" s="240"/>
      <c r="AH8" s="240">
        <v>6.5</v>
      </c>
      <c r="AI8" s="240">
        <v>8</v>
      </c>
      <c r="AJ8" s="240">
        <v>7</v>
      </c>
      <c r="AK8" s="240"/>
      <c r="AL8" s="240"/>
      <c r="AM8" s="240"/>
      <c r="AN8" s="240"/>
      <c r="AO8" s="240"/>
      <c r="AP8" s="240"/>
      <c r="AQ8" s="240"/>
      <c r="AR8" s="240"/>
    </row>
    <row r="9" spans="1:44">
      <c r="A9" s="234"/>
      <c r="B9" s="234"/>
      <c r="C9" s="234"/>
      <c r="D9" s="234"/>
      <c r="E9" s="234"/>
      <c r="F9" s="234"/>
      <c r="G9" s="13" t="s">
        <v>163</v>
      </c>
      <c r="H9" s="234"/>
      <c r="I9" s="234"/>
      <c r="J9" s="234"/>
      <c r="K9" s="234"/>
      <c r="L9" s="234"/>
      <c r="M9" s="234"/>
      <c r="N9" s="234">
        <v>2</v>
      </c>
      <c r="O9" s="234"/>
      <c r="P9" s="234"/>
      <c r="Q9" s="240">
        <v>8</v>
      </c>
      <c r="R9" s="240">
        <v>7.5</v>
      </c>
      <c r="S9" s="240">
        <v>6.5</v>
      </c>
      <c r="T9" s="240">
        <v>6.5</v>
      </c>
      <c r="U9" s="240">
        <v>8</v>
      </c>
      <c r="V9" s="240">
        <v>6</v>
      </c>
      <c r="W9" s="240">
        <v>6.5</v>
      </c>
      <c r="X9" s="240">
        <v>6.5</v>
      </c>
      <c r="Y9" s="240">
        <v>6.5</v>
      </c>
      <c r="Z9" s="240"/>
      <c r="AA9" s="240">
        <v>7</v>
      </c>
      <c r="AB9" s="240">
        <v>6</v>
      </c>
      <c r="AC9" s="240">
        <v>6</v>
      </c>
      <c r="AD9" s="240"/>
      <c r="AE9" s="240">
        <v>6</v>
      </c>
      <c r="AF9" s="240">
        <v>8</v>
      </c>
      <c r="AG9" s="240"/>
      <c r="AH9" s="240">
        <v>6.5</v>
      </c>
      <c r="AI9" s="240">
        <v>7</v>
      </c>
      <c r="AJ9" s="240">
        <v>6</v>
      </c>
      <c r="AK9" s="240"/>
      <c r="AL9" s="240"/>
      <c r="AM9" s="240"/>
      <c r="AN9" s="240"/>
      <c r="AO9" s="240"/>
      <c r="AP9" s="240"/>
      <c r="AQ9" s="240"/>
      <c r="AR9" s="240"/>
    </row>
    <row r="10" spans="1:44" ht="30">
      <c r="A10" s="31" t="s">
        <v>1</v>
      </c>
      <c r="B10" s="23" t="s">
        <v>164</v>
      </c>
      <c r="C10" s="23" t="s">
        <v>4</v>
      </c>
      <c r="D10" s="23" t="s">
        <v>5</v>
      </c>
      <c r="E10" s="23" t="s">
        <v>7</v>
      </c>
      <c r="F10" s="23" t="s">
        <v>8</v>
      </c>
      <c r="G10" s="23" t="s">
        <v>165</v>
      </c>
      <c r="H10" s="23" t="s">
        <v>166</v>
      </c>
      <c r="I10" s="23" t="s">
        <v>167</v>
      </c>
      <c r="J10" s="23" t="s">
        <v>168</v>
      </c>
      <c r="K10" s="23" t="s">
        <v>169</v>
      </c>
      <c r="L10" s="234"/>
      <c r="M10" s="234"/>
      <c r="N10" s="234">
        <v>3</v>
      </c>
      <c r="O10" s="234">
        <v>2</v>
      </c>
      <c r="P10" s="234"/>
      <c r="Q10" s="240">
        <v>8</v>
      </c>
      <c r="R10" s="240">
        <v>8</v>
      </c>
      <c r="S10" s="240">
        <v>7</v>
      </c>
      <c r="T10" s="240">
        <v>6.5</v>
      </c>
      <c r="U10" s="240">
        <v>8</v>
      </c>
      <c r="V10" s="240">
        <v>7</v>
      </c>
      <c r="W10" s="240">
        <v>7</v>
      </c>
      <c r="X10" s="240">
        <v>7</v>
      </c>
      <c r="Y10" s="240">
        <v>7</v>
      </c>
      <c r="Z10" s="240"/>
      <c r="AA10" s="240">
        <v>6.5</v>
      </c>
      <c r="AB10" s="240">
        <v>6.5</v>
      </c>
      <c r="AC10" s="240">
        <v>6.5</v>
      </c>
      <c r="AD10" s="240"/>
      <c r="AE10" s="240">
        <v>6</v>
      </c>
      <c r="AF10" s="240">
        <v>8</v>
      </c>
      <c r="AG10" s="240"/>
      <c r="AH10" s="240">
        <v>7</v>
      </c>
      <c r="AI10" s="240">
        <v>7</v>
      </c>
      <c r="AJ10" s="240">
        <v>6</v>
      </c>
      <c r="AK10" s="240"/>
      <c r="AL10" s="240"/>
      <c r="AM10" s="240"/>
      <c r="AN10" s="240"/>
      <c r="AO10" s="240"/>
      <c r="AP10" s="240"/>
      <c r="AQ10" s="240"/>
      <c r="AR10" s="240"/>
    </row>
    <row r="11" spans="1:44">
      <c r="A11" s="17">
        <v>0.47222222222222177</v>
      </c>
      <c r="B11" s="260">
        <v>1</v>
      </c>
      <c r="C11" s="241" t="s">
        <v>88</v>
      </c>
      <c r="D11" s="241" t="s">
        <v>89</v>
      </c>
      <c r="E11" s="241" t="s">
        <v>90</v>
      </c>
      <c r="F11" s="241" t="s">
        <v>91</v>
      </c>
      <c r="G11" s="242">
        <f>Q42</f>
        <v>0.71964285714285714</v>
      </c>
      <c r="H11" s="241">
        <f t="shared" ref="H11:H30" si="0">IF(I11&gt;K11,I11,K11)</f>
        <v>1</v>
      </c>
      <c r="I11" s="241">
        <f t="shared" ref="I11:I30" si="1">RANK(G11,$G$11:$G$31,0)</f>
        <v>1</v>
      </c>
      <c r="J11" s="243">
        <f>Q31</f>
        <v>42</v>
      </c>
      <c r="K11" s="244"/>
      <c r="L11" s="234"/>
      <c r="M11" s="234"/>
      <c r="N11" s="234">
        <v>4</v>
      </c>
      <c r="O11" s="234">
        <v>2</v>
      </c>
      <c r="P11" s="234"/>
      <c r="Q11" s="240">
        <v>7</v>
      </c>
      <c r="R11" s="240">
        <v>7</v>
      </c>
      <c r="S11" s="240">
        <v>7</v>
      </c>
      <c r="T11" s="240">
        <v>6.5</v>
      </c>
      <c r="U11" s="240">
        <v>7</v>
      </c>
      <c r="V11" s="240">
        <v>7</v>
      </c>
      <c r="W11" s="240">
        <v>6</v>
      </c>
      <c r="X11" s="240">
        <v>6</v>
      </c>
      <c r="Y11" s="240">
        <v>7</v>
      </c>
      <c r="Z11" s="240"/>
      <c r="AA11" s="240">
        <v>7</v>
      </c>
      <c r="AB11" s="240">
        <v>6</v>
      </c>
      <c r="AC11" s="240">
        <v>6.5</v>
      </c>
      <c r="AD11" s="240"/>
      <c r="AE11" s="240">
        <v>6</v>
      </c>
      <c r="AF11" s="240">
        <v>7</v>
      </c>
      <c r="AG11" s="240"/>
      <c r="AH11" s="240">
        <v>6</v>
      </c>
      <c r="AI11" s="240">
        <v>7</v>
      </c>
      <c r="AJ11" s="240">
        <v>6.5</v>
      </c>
      <c r="AK11" s="240"/>
      <c r="AL11" s="240"/>
      <c r="AM11" s="240"/>
      <c r="AN11" s="240"/>
      <c r="AO11" s="240"/>
      <c r="AP11" s="240"/>
      <c r="AQ11" s="240"/>
      <c r="AR11" s="240"/>
    </row>
    <row r="12" spans="1:44">
      <c r="A12" s="17">
        <v>0.4777777777777773</v>
      </c>
      <c r="B12" s="260">
        <v>2</v>
      </c>
      <c r="C12" s="241" t="s">
        <v>93</v>
      </c>
      <c r="D12" s="241" t="s">
        <v>94</v>
      </c>
      <c r="E12" s="241" t="s">
        <v>95</v>
      </c>
      <c r="F12" s="241" t="s">
        <v>95</v>
      </c>
      <c r="G12" s="245">
        <f>R42</f>
        <v>0.71785714285714286</v>
      </c>
      <c r="H12" s="241">
        <f t="shared" si="0"/>
        <v>2</v>
      </c>
      <c r="I12" s="241">
        <f t="shared" si="1"/>
        <v>2</v>
      </c>
      <c r="J12" s="243">
        <f>R31</f>
        <v>43.5</v>
      </c>
      <c r="K12" s="244"/>
      <c r="L12" s="234"/>
      <c r="M12" s="234"/>
      <c r="N12" s="234">
        <v>5</v>
      </c>
      <c r="O12" s="234"/>
      <c r="P12" s="234"/>
      <c r="Q12" s="240">
        <v>8</v>
      </c>
      <c r="R12" s="240">
        <v>8</v>
      </c>
      <c r="S12" s="240">
        <v>6</v>
      </c>
      <c r="T12" s="240">
        <v>6</v>
      </c>
      <c r="U12" s="240">
        <v>7</v>
      </c>
      <c r="V12" s="240">
        <v>7</v>
      </c>
      <c r="W12" s="240">
        <v>6</v>
      </c>
      <c r="X12" s="240">
        <v>6</v>
      </c>
      <c r="Y12" s="240">
        <v>8</v>
      </c>
      <c r="Z12" s="240"/>
      <c r="AA12" s="240">
        <v>6.5</v>
      </c>
      <c r="AB12" s="240">
        <v>6</v>
      </c>
      <c r="AC12" s="240">
        <v>5.5</v>
      </c>
      <c r="AD12" s="240"/>
      <c r="AE12" s="240">
        <v>6</v>
      </c>
      <c r="AF12" s="240">
        <v>6</v>
      </c>
      <c r="AG12" s="240"/>
      <c r="AH12" s="240">
        <v>6</v>
      </c>
      <c r="AI12" s="240">
        <v>6</v>
      </c>
      <c r="AJ12" s="240">
        <v>6</v>
      </c>
      <c r="AK12" s="240"/>
      <c r="AL12" s="240"/>
      <c r="AM12" s="240"/>
      <c r="AN12" s="240"/>
      <c r="AO12" s="240"/>
      <c r="AP12" s="240"/>
      <c r="AQ12" s="240"/>
      <c r="AR12" s="240"/>
    </row>
    <row r="13" spans="1:44">
      <c r="A13" s="17">
        <v>0.48333333333333284</v>
      </c>
      <c r="B13" s="260">
        <v>3</v>
      </c>
      <c r="C13" s="241" t="s">
        <v>96</v>
      </c>
      <c r="D13" s="241" t="s">
        <v>97</v>
      </c>
      <c r="E13" s="241" t="s">
        <v>98</v>
      </c>
      <c r="F13" s="241" t="s">
        <v>99</v>
      </c>
      <c r="G13" s="245">
        <f>S42</f>
        <v>0.66428571428571426</v>
      </c>
      <c r="H13" s="241">
        <f t="shared" si="0"/>
        <v>7</v>
      </c>
      <c r="I13" s="241">
        <f t="shared" si="1"/>
        <v>7</v>
      </c>
      <c r="J13" s="243">
        <f>S31</f>
        <v>38.5</v>
      </c>
      <c r="K13" s="244"/>
      <c r="L13" s="234"/>
      <c r="M13" s="234"/>
      <c r="N13" s="234">
        <v>6</v>
      </c>
      <c r="O13" s="234"/>
      <c r="P13" s="234"/>
      <c r="Q13" s="240">
        <v>7</v>
      </c>
      <c r="R13" s="240">
        <v>6.5</v>
      </c>
      <c r="S13" s="240">
        <v>6.5</v>
      </c>
      <c r="T13" s="240">
        <v>6.5</v>
      </c>
      <c r="U13" s="240">
        <v>7</v>
      </c>
      <c r="V13" s="240">
        <v>6.5</v>
      </c>
      <c r="W13" s="240">
        <v>6.5</v>
      </c>
      <c r="X13" s="240">
        <v>6</v>
      </c>
      <c r="Y13" s="240">
        <v>7</v>
      </c>
      <c r="Z13" s="240"/>
      <c r="AA13" s="240">
        <v>6.5</v>
      </c>
      <c r="AB13" s="240">
        <v>6.5</v>
      </c>
      <c r="AC13" s="240">
        <v>5.5</v>
      </c>
      <c r="AD13" s="240"/>
      <c r="AE13" s="240">
        <v>6.5</v>
      </c>
      <c r="AF13" s="240">
        <v>6.5</v>
      </c>
      <c r="AG13" s="240"/>
      <c r="AH13" s="240">
        <v>5.5</v>
      </c>
      <c r="AI13" s="240">
        <v>6.5</v>
      </c>
      <c r="AJ13" s="240">
        <v>5.5</v>
      </c>
      <c r="AK13" s="240"/>
      <c r="AL13" s="240"/>
      <c r="AM13" s="240"/>
      <c r="AN13" s="240"/>
      <c r="AO13" s="240"/>
      <c r="AP13" s="240"/>
      <c r="AQ13" s="240"/>
      <c r="AR13" s="240"/>
    </row>
    <row r="14" spans="1:44">
      <c r="A14" s="17">
        <v>0.48888888888888837</v>
      </c>
      <c r="B14" s="260">
        <v>4</v>
      </c>
      <c r="C14" s="241" t="s">
        <v>100</v>
      </c>
      <c r="D14" s="241" t="s">
        <v>101</v>
      </c>
      <c r="E14" s="241" t="s">
        <v>82</v>
      </c>
      <c r="F14" s="241" t="s">
        <v>102</v>
      </c>
      <c r="G14" s="245">
        <f>T42</f>
        <v>0.6607142857142857</v>
      </c>
      <c r="H14" s="241">
        <f t="shared" si="0"/>
        <v>8</v>
      </c>
      <c r="I14" s="241">
        <f t="shared" si="1"/>
        <v>8</v>
      </c>
      <c r="J14" s="243">
        <f>T31</f>
        <v>40</v>
      </c>
      <c r="K14" s="237"/>
      <c r="L14" s="234"/>
      <c r="M14" s="234"/>
      <c r="N14" s="234">
        <v>7</v>
      </c>
      <c r="O14" s="234"/>
      <c r="P14" s="234"/>
      <c r="Q14" s="240">
        <v>7</v>
      </c>
      <c r="R14" s="240">
        <v>6</v>
      </c>
      <c r="S14" s="240">
        <v>7</v>
      </c>
      <c r="T14" s="240">
        <v>7</v>
      </c>
      <c r="U14" s="240">
        <v>7</v>
      </c>
      <c r="V14" s="240">
        <v>6</v>
      </c>
      <c r="W14" s="240">
        <v>6</v>
      </c>
      <c r="X14" s="240">
        <v>7</v>
      </c>
      <c r="Y14" s="240">
        <v>7</v>
      </c>
      <c r="Z14" s="240"/>
      <c r="AA14" s="240">
        <v>6.5</v>
      </c>
      <c r="AB14" s="240">
        <v>6</v>
      </c>
      <c r="AC14" s="240">
        <v>6</v>
      </c>
      <c r="AD14" s="240"/>
      <c r="AE14" s="240">
        <v>5</v>
      </c>
      <c r="AF14" s="240">
        <v>6.5</v>
      </c>
      <c r="AG14" s="240"/>
      <c r="AH14" s="240">
        <v>7</v>
      </c>
      <c r="AI14" s="240">
        <v>6.5</v>
      </c>
      <c r="AJ14" s="240">
        <v>6</v>
      </c>
      <c r="AK14" s="240"/>
      <c r="AL14" s="240"/>
      <c r="AM14" s="240"/>
      <c r="AN14" s="240"/>
      <c r="AO14" s="240"/>
      <c r="AP14" s="240"/>
      <c r="AQ14" s="240"/>
      <c r="AR14" s="240"/>
    </row>
    <row r="15" spans="1:44">
      <c r="A15" s="17">
        <v>0.49444444444444391</v>
      </c>
      <c r="B15" s="260">
        <v>5</v>
      </c>
      <c r="C15" s="241" t="s">
        <v>103</v>
      </c>
      <c r="D15" s="241" t="s">
        <v>104</v>
      </c>
      <c r="E15" s="241" t="s">
        <v>105</v>
      </c>
      <c r="F15" s="241" t="s">
        <v>106</v>
      </c>
      <c r="G15" s="242">
        <f>U42</f>
        <v>0.71607142857142858</v>
      </c>
      <c r="H15" s="241">
        <f t="shared" si="0"/>
        <v>3</v>
      </c>
      <c r="I15" s="241">
        <f t="shared" si="1"/>
        <v>3</v>
      </c>
      <c r="J15" s="243">
        <f>U31</f>
        <v>43</v>
      </c>
      <c r="K15" s="237"/>
      <c r="L15" s="234"/>
      <c r="M15" s="234"/>
      <c r="N15" s="234">
        <v>8</v>
      </c>
      <c r="O15" s="234">
        <v>2</v>
      </c>
      <c r="P15" s="234"/>
      <c r="Q15" s="240">
        <v>6</v>
      </c>
      <c r="R15" s="240">
        <v>6.5</v>
      </c>
      <c r="S15" s="240">
        <v>6</v>
      </c>
      <c r="T15" s="240">
        <v>7</v>
      </c>
      <c r="U15" s="240">
        <v>6</v>
      </c>
      <c r="V15" s="240">
        <v>7</v>
      </c>
      <c r="W15" s="240">
        <v>6</v>
      </c>
      <c r="X15" s="240">
        <v>6.5</v>
      </c>
      <c r="Y15" s="240">
        <v>7</v>
      </c>
      <c r="Z15" s="240"/>
      <c r="AA15" s="240">
        <v>6.5</v>
      </c>
      <c r="AB15" s="240">
        <v>6</v>
      </c>
      <c r="AC15" s="240">
        <v>6.5</v>
      </c>
      <c r="AD15" s="240"/>
      <c r="AE15" s="240">
        <v>6</v>
      </c>
      <c r="AF15" s="240">
        <v>5</v>
      </c>
      <c r="AG15" s="240"/>
      <c r="AH15" s="240">
        <v>7</v>
      </c>
      <c r="AI15" s="240">
        <v>7</v>
      </c>
      <c r="AJ15" s="240">
        <v>7</v>
      </c>
      <c r="AK15" s="240"/>
      <c r="AL15" s="240"/>
      <c r="AM15" s="240"/>
      <c r="AN15" s="240"/>
      <c r="AO15" s="240"/>
      <c r="AP15" s="240"/>
      <c r="AQ15" s="240"/>
      <c r="AR15" s="240"/>
    </row>
    <row r="16" spans="1:44">
      <c r="A16" s="17">
        <v>0.49999999999999944</v>
      </c>
      <c r="B16" s="260">
        <v>6</v>
      </c>
      <c r="C16" s="241" t="s">
        <v>107</v>
      </c>
      <c r="D16" s="241" t="s">
        <v>108</v>
      </c>
      <c r="E16" s="241" t="s">
        <v>109</v>
      </c>
      <c r="F16" s="241" t="s">
        <v>109</v>
      </c>
      <c r="G16" s="242">
        <f>V42</f>
        <v>0.67500000000000004</v>
      </c>
      <c r="H16" s="241">
        <f t="shared" si="0"/>
        <v>5</v>
      </c>
      <c r="I16" s="241">
        <f t="shared" si="1"/>
        <v>5</v>
      </c>
      <c r="J16" s="243">
        <f>V31</f>
        <v>38.5</v>
      </c>
      <c r="K16" s="237"/>
      <c r="L16" s="234"/>
      <c r="M16" s="234"/>
      <c r="N16" s="234">
        <v>9</v>
      </c>
      <c r="O16" s="234">
        <v>2</v>
      </c>
      <c r="P16" s="234"/>
      <c r="Q16" s="240">
        <v>6.5</v>
      </c>
      <c r="R16" s="240">
        <v>6.5</v>
      </c>
      <c r="S16" s="240">
        <v>8</v>
      </c>
      <c r="T16" s="240">
        <v>6.5</v>
      </c>
      <c r="U16" s="240">
        <v>7</v>
      </c>
      <c r="V16" s="240">
        <v>6.5</v>
      </c>
      <c r="W16" s="240">
        <v>6.5</v>
      </c>
      <c r="X16" s="240">
        <v>7</v>
      </c>
      <c r="Y16" s="240">
        <v>5</v>
      </c>
      <c r="Z16" s="240"/>
      <c r="AA16" s="240">
        <v>6</v>
      </c>
      <c r="AB16" s="240">
        <v>7</v>
      </c>
      <c r="AC16" s="240">
        <v>7</v>
      </c>
      <c r="AD16" s="240"/>
      <c r="AE16" s="240">
        <v>6</v>
      </c>
      <c r="AF16" s="240">
        <v>5</v>
      </c>
      <c r="AG16" s="240"/>
      <c r="AH16" s="240">
        <v>7</v>
      </c>
      <c r="AI16" s="240">
        <v>7</v>
      </c>
      <c r="AJ16" s="240">
        <v>8</v>
      </c>
      <c r="AK16" s="240"/>
      <c r="AL16" s="240"/>
      <c r="AM16" s="240"/>
      <c r="AN16" s="240"/>
      <c r="AO16" s="240"/>
      <c r="AP16" s="240"/>
      <c r="AQ16" s="240"/>
      <c r="AR16" s="240"/>
    </row>
    <row r="17" spans="1:44">
      <c r="A17" s="17">
        <v>0.50555555555555498</v>
      </c>
      <c r="B17" s="260">
        <v>7</v>
      </c>
      <c r="C17" s="241" t="s">
        <v>194</v>
      </c>
      <c r="D17" s="241" t="s">
        <v>195</v>
      </c>
      <c r="E17" s="241" t="s">
        <v>146</v>
      </c>
      <c r="F17" s="241" t="s">
        <v>113</v>
      </c>
      <c r="G17" s="242">
        <f>W42</f>
        <v>0.61964285714285716</v>
      </c>
      <c r="H17" s="241">
        <f t="shared" si="0"/>
        <v>15</v>
      </c>
      <c r="I17" s="241">
        <f t="shared" si="1"/>
        <v>15</v>
      </c>
      <c r="J17" s="243">
        <f>W31</f>
        <v>36</v>
      </c>
      <c r="K17" s="237"/>
      <c r="L17" s="234"/>
      <c r="M17" s="234"/>
      <c r="N17" s="234">
        <v>10</v>
      </c>
      <c r="O17" s="234"/>
      <c r="P17" s="234"/>
      <c r="Q17" s="240">
        <v>7</v>
      </c>
      <c r="R17" s="240">
        <v>7</v>
      </c>
      <c r="S17" s="240">
        <v>6.5</v>
      </c>
      <c r="T17" s="240">
        <v>6.5</v>
      </c>
      <c r="U17" s="240">
        <v>7</v>
      </c>
      <c r="V17" s="240">
        <v>7</v>
      </c>
      <c r="W17" s="240">
        <v>6</v>
      </c>
      <c r="X17" s="240">
        <v>6.5</v>
      </c>
      <c r="Y17" s="240">
        <v>7</v>
      </c>
      <c r="Z17" s="240"/>
      <c r="AA17" s="240">
        <v>6.5</v>
      </c>
      <c r="AB17" s="240">
        <v>5.5</v>
      </c>
      <c r="AC17" s="240">
        <v>6.5</v>
      </c>
      <c r="AD17" s="240"/>
      <c r="AE17" s="240">
        <v>5</v>
      </c>
      <c r="AF17" s="240">
        <v>6</v>
      </c>
      <c r="AG17" s="240"/>
      <c r="AH17" s="240">
        <v>7</v>
      </c>
      <c r="AI17" s="240">
        <v>6</v>
      </c>
      <c r="AJ17" s="240">
        <v>6</v>
      </c>
      <c r="AK17" s="240"/>
      <c r="AL17" s="240"/>
      <c r="AM17" s="240"/>
      <c r="AN17" s="240"/>
      <c r="AO17" s="240"/>
      <c r="AP17" s="240"/>
      <c r="AQ17" s="240"/>
      <c r="AR17" s="240"/>
    </row>
    <row r="18" spans="1:44">
      <c r="A18" s="17">
        <v>0.51111111111111052</v>
      </c>
      <c r="B18" s="260">
        <v>8</v>
      </c>
      <c r="C18" s="241" t="s">
        <v>114</v>
      </c>
      <c r="D18" s="241" t="s">
        <v>115</v>
      </c>
      <c r="E18" s="241" t="s">
        <v>68</v>
      </c>
      <c r="F18" s="241" t="s">
        <v>116</v>
      </c>
      <c r="G18" s="242">
        <f>X42</f>
        <v>0.64642857142857146</v>
      </c>
      <c r="H18" s="241">
        <f t="shared" si="0"/>
        <v>11</v>
      </c>
      <c r="I18" s="241">
        <f t="shared" si="1"/>
        <v>11</v>
      </c>
      <c r="J18" s="243">
        <f>X31</f>
        <v>37</v>
      </c>
      <c r="K18" s="237"/>
      <c r="L18" s="234"/>
      <c r="M18" s="234"/>
      <c r="N18" s="234">
        <v>11</v>
      </c>
      <c r="O18" s="234"/>
      <c r="P18" s="234"/>
      <c r="Q18" s="240">
        <v>8</v>
      </c>
      <c r="R18" s="240">
        <v>7</v>
      </c>
      <c r="S18" s="240">
        <v>6.5</v>
      </c>
      <c r="T18" s="240">
        <v>6</v>
      </c>
      <c r="U18" s="240">
        <v>7</v>
      </c>
      <c r="V18" s="240">
        <v>7</v>
      </c>
      <c r="W18" s="240">
        <v>6.5</v>
      </c>
      <c r="X18" s="240">
        <v>6</v>
      </c>
      <c r="Y18" s="240">
        <v>8</v>
      </c>
      <c r="Z18" s="240"/>
      <c r="AA18" s="240">
        <v>6</v>
      </c>
      <c r="AB18" s="240">
        <v>6</v>
      </c>
      <c r="AC18" s="240">
        <v>5.5</v>
      </c>
      <c r="AD18" s="240"/>
      <c r="AE18" s="240">
        <v>6</v>
      </c>
      <c r="AF18" s="240">
        <v>6</v>
      </c>
      <c r="AG18" s="240"/>
      <c r="AH18" s="240">
        <v>6</v>
      </c>
      <c r="AI18" s="240">
        <v>6.5</v>
      </c>
      <c r="AJ18" s="240">
        <v>6</v>
      </c>
      <c r="AK18" s="240"/>
      <c r="AL18" s="240"/>
      <c r="AM18" s="240"/>
      <c r="AN18" s="240"/>
      <c r="AO18" s="240"/>
      <c r="AP18" s="240"/>
      <c r="AQ18" s="240"/>
      <c r="AR18" s="240"/>
    </row>
    <row r="19" spans="1:44">
      <c r="A19" s="17">
        <v>0.51666666666666605</v>
      </c>
      <c r="B19" s="260">
        <v>9</v>
      </c>
      <c r="C19" s="241" t="s">
        <v>117</v>
      </c>
      <c r="D19" s="241" t="s">
        <v>118</v>
      </c>
      <c r="E19" s="241" t="s">
        <v>22</v>
      </c>
      <c r="F19" s="241" t="s">
        <v>119</v>
      </c>
      <c r="G19" s="242">
        <f>Y42</f>
        <v>0.7</v>
      </c>
      <c r="H19" s="241">
        <f t="shared" si="0"/>
        <v>4</v>
      </c>
      <c r="I19" s="241">
        <f t="shared" si="1"/>
        <v>4</v>
      </c>
      <c r="J19" s="243">
        <f>Y31</f>
        <v>42.5</v>
      </c>
      <c r="K19" s="237"/>
      <c r="L19" s="234"/>
      <c r="M19" s="234"/>
      <c r="N19" s="234">
        <v>12</v>
      </c>
      <c r="O19" s="234">
        <v>2</v>
      </c>
      <c r="P19" s="234"/>
      <c r="Q19" s="240">
        <v>8</v>
      </c>
      <c r="R19" s="240">
        <v>8</v>
      </c>
      <c r="S19" s="240">
        <v>7</v>
      </c>
      <c r="T19" s="240">
        <v>7</v>
      </c>
      <c r="U19" s="240">
        <v>7</v>
      </c>
      <c r="V19" s="240">
        <v>6.5</v>
      </c>
      <c r="W19" s="240">
        <v>7</v>
      </c>
      <c r="X19" s="240">
        <v>7</v>
      </c>
      <c r="Y19" s="240">
        <v>8</v>
      </c>
      <c r="Z19" s="240"/>
      <c r="AA19" s="240">
        <v>7</v>
      </c>
      <c r="AB19" s="240">
        <v>6.5</v>
      </c>
      <c r="AC19" s="240">
        <v>7</v>
      </c>
      <c r="AD19" s="240"/>
      <c r="AE19" s="240">
        <v>7</v>
      </c>
      <c r="AF19" s="240">
        <v>6</v>
      </c>
      <c r="AG19" s="240"/>
      <c r="AH19" s="240">
        <v>7</v>
      </c>
      <c r="AI19" s="240">
        <v>6.5</v>
      </c>
      <c r="AJ19" s="240">
        <v>6.5</v>
      </c>
      <c r="AK19" s="240"/>
      <c r="AL19" s="240"/>
      <c r="AM19" s="240"/>
      <c r="AN19" s="240"/>
      <c r="AO19" s="240"/>
      <c r="AP19" s="240"/>
      <c r="AQ19" s="240"/>
      <c r="AR19" s="240"/>
    </row>
    <row r="20" spans="1:44">
      <c r="A20" s="17">
        <v>0.52222222222222159</v>
      </c>
      <c r="B20" s="260">
        <v>10</v>
      </c>
      <c r="C20" s="241" t="s">
        <v>196</v>
      </c>
      <c r="D20" s="241" t="s">
        <v>121</v>
      </c>
      <c r="E20" s="241" t="s">
        <v>98</v>
      </c>
      <c r="F20" s="241" t="s">
        <v>122</v>
      </c>
      <c r="G20" s="242"/>
      <c r="H20" s="241"/>
      <c r="I20" s="241"/>
      <c r="J20" s="243"/>
      <c r="K20" s="237"/>
      <c r="L20" s="234"/>
      <c r="M20" s="234"/>
      <c r="N20" s="234">
        <v>13</v>
      </c>
      <c r="O20" s="234">
        <v>2</v>
      </c>
      <c r="P20" s="234"/>
      <c r="Q20" s="240">
        <v>8</v>
      </c>
      <c r="R20" s="240">
        <v>7</v>
      </c>
      <c r="S20" s="240">
        <v>7</v>
      </c>
      <c r="T20" s="240">
        <v>6.5</v>
      </c>
      <c r="U20" s="240">
        <v>8</v>
      </c>
      <c r="V20" s="240">
        <v>8</v>
      </c>
      <c r="W20" s="240">
        <v>5.5</v>
      </c>
      <c r="X20" s="240">
        <v>6.5</v>
      </c>
      <c r="Y20" s="240">
        <v>7</v>
      </c>
      <c r="Z20" s="240"/>
      <c r="AA20" s="240">
        <v>7</v>
      </c>
      <c r="AB20" s="240">
        <v>6</v>
      </c>
      <c r="AC20" s="240">
        <v>6.5</v>
      </c>
      <c r="AD20" s="240"/>
      <c r="AE20" s="240">
        <v>6.5</v>
      </c>
      <c r="AF20" s="240">
        <v>7</v>
      </c>
      <c r="AG20" s="240"/>
      <c r="AH20" s="240">
        <v>7</v>
      </c>
      <c r="AI20" s="240">
        <v>6.5</v>
      </c>
      <c r="AJ20" s="240">
        <v>7</v>
      </c>
      <c r="AK20" s="240"/>
      <c r="AL20" s="240"/>
      <c r="AM20" s="240"/>
      <c r="AN20" s="240"/>
      <c r="AO20" s="240"/>
      <c r="AP20" s="240"/>
      <c r="AQ20" s="240"/>
      <c r="AR20" s="240"/>
    </row>
    <row r="21" spans="1:44">
      <c r="A21" s="17">
        <v>0.53472222222222154</v>
      </c>
      <c r="B21" s="260">
        <v>11</v>
      </c>
      <c r="C21" s="241" t="s">
        <v>123</v>
      </c>
      <c r="D21" s="241" t="s">
        <v>124</v>
      </c>
      <c r="E21" s="241" t="s">
        <v>125</v>
      </c>
      <c r="F21" s="241" t="s">
        <v>125</v>
      </c>
      <c r="G21" s="242">
        <f>AA42</f>
        <v>0.65</v>
      </c>
      <c r="H21" s="241">
        <f t="shared" si="0"/>
        <v>10</v>
      </c>
      <c r="I21" s="241">
        <f t="shared" si="1"/>
        <v>10</v>
      </c>
      <c r="J21" s="243">
        <f>AA31</f>
        <v>38.5</v>
      </c>
      <c r="K21" s="237"/>
      <c r="L21" s="234"/>
      <c r="M21" s="234"/>
      <c r="N21" s="234">
        <v>14</v>
      </c>
      <c r="O21" s="234"/>
      <c r="P21" s="234"/>
      <c r="Q21" s="240">
        <v>7</v>
      </c>
      <c r="R21" s="240">
        <v>7</v>
      </c>
      <c r="S21" s="240">
        <v>6</v>
      </c>
      <c r="T21" s="240">
        <v>6</v>
      </c>
      <c r="U21" s="240">
        <v>7</v>
      </c>
      <c r="V21" s="240">
        <v>7</v>
      </c>
      <c r="W21" s="240">
        <v>6</v>
      </c>
      <c r="X21" s="240">
        <v>6</v>
      </c>
      <c r="Y21" s="240">
        <v>6.5</v>
      </c>
      <c r="Z21" s="240"/>
      <c r="AA21" s="240">
        <v>6</v>
      </c>
      <c r="AB21" s="240">
        <v>5.5</v>
      </c>
      <c r="AC21" s="240">
        <v>6</v>
      </c>
      <c r="AD21" s="240"/>
      <c r="AE21" s="240">
        <v>6</v>
      </c>
      <c r="AF21" s="240">
        <v>6</v>
      </c>
      <c r="AG21" s="240"/>
      <c r="AH21" s="240">
        <v>6</v>
      </c>
      <c r="AI21" s="240">
        <v>6.5</v>
      </c>
      <c r="AJ21" s="240">
        <v>6</v>
      </c>
      <c r="AK21" s="240"/>
      <c r="AL21" s="240"/>
      <c r="AM21" s="240"/>
      <c r="AN21" s="240"/>
      <c r="AO21" s="240"/>
      <c r="AP21" s="240"/>
      <c r="AQ21" s="240"/>
      <c r="AR21" s="240"/>
    </row>
    <row r="22" spans="1:44">
      <c r="A22" s="17">
        <v>0.54027777777777708</v>
      </c>
      <c r="B22" s="260">
        <v>12</v>
      </c>
      <c r="C22" s="241" t="s">
        <v>126</v>
      </c>
      <c r="D22" s="241" t="s">
        <v>127</v>
      </c>
      <c r="E22" s="241" t="s">
        <v>64</v>
      </c>
      <c r="F22" s="241" t="s">
        <v>128</v>
      </c>
      <c r="G22" s="242">
        <f>AB42</f>
        <v>0.48749999999999999</v>
      </c>
      <c r="H22" s="241">
        <f t="shared" si="0"/>
        <v>17</v>
      </c>
      <c r="I22" s="241">
        <f t="shared" si="1"/>
        <v>17</v>
      </c>
      <c r="J22" s="243">
        <f>AB31</f>
        <v>0</v>
      </c>
      <c r="K22" s="237"/>
      <c r="L22" s="234"/>
      <c r="M22" s="234"/>
      <c r="N22" s="234">
        <v>15</v>
      </c>
      <c r="O22" s="234"/>
      <c r="P22" s="234"/>
      <c r="Q22" s="240">
        <v>6.5</v>
      </c>
      <c r="R22" s="240">
        <v>6</v>
      </c>
      <c r="S22" s="240">
        <v>6.5</v>
      </c>
      <c r="T22" s="240">
        <v>6</v>
      </c>
      <c r="U22" s="240">
        <v>7</v>
      </c>
      <c r="V22" s="240">
        <v>6.5</v>
      </c>
      <c r="W22" s="240">
        <v>6</v>
      </c>
      <c r="X22" s="240">
        <v>6.5</v>
      </c>
      <c r="Y22" s="240">
        <v>6.5</v>
      </c>
      <c r="Z22" s="240"/>
      <c r="AA22" s="240">
        <v>6</v>
      </c>
      <c r="AB22" s="240">
        <v>6</v>
      </c>
      <c r="AC22" s="240">
        <v>5</v>
      </c>
      <c r="AD22" s="240"/>
      <c r="AE22" s="240">
        <v>6</v>
      </c>
      <c r="AF22" s="240">
        <v>6.5</v>
      </c>
      <c r="AG22" s="240"/>
      <c r="AH22" s="240">
        <v>6.5</v>
      </c>
      <c r="AI22" s="240">
        <v>7</v>
      </c>
      <c r="AJ22" s="240">
        <v>5.5</v>
      </c>
      <c r="AK22" s="240"/>
      <c r="AL22" s="240"/>
      <c r="AM22" s="240"/>
      <c r="AN22" s="240"/>
      <c r="AO22" s="240"/>
      <c r="AP22" s="240"/>
      <c r="AQ22" s="240"/>
      <c r="AR22" s="240"/>
    </row>
    <row r="23" spans="1:44">
      <c r="A23" s="17">
        <v>0.54583333333333262</v>
      </c>
      <c r="B23" s="260">
        <v>13</v>
      </c>
      <c r="C23" s="241" t="s">
        <v>129</v>
      </c>
      <c r="D23" s="241" t="s">
        <v>130</v>
      </c>
      <c r="E23" s="241" t="s">
        <v>46</v>
      </c>
      <c r="F23" s="241"/>
      <c r="G23" s="242">
        <f>AC42</f>
        <v>0.62142857142857144</v>
      </c>
      <c r="H23" s="241">
        <f t="shared" si="0"/>
        <v>14</v>
      </c>
      <c r="I23" s="241">
        <f t="shared" si="1"/>
        <v>14</v>
      </c>
      <c r="J23" s="243">
        <f>AC31</f>
        <v>36</v>
      </c>
      <c r="K23" s="237"/>
      <c r="L23" s="234"/>
      <c r="M23" s="234"/>
      <c r="N23" s="234">
        <v>16</v>
      </c>
      <c r="O23" s="234"/>
      <c r="P23" s="234"/>
      <c r="Q23" s="240">
        <v>7</v>
      </c>
      <c r="R23" s="240">
        <v>8.5</v>
      </c>
      <c r="S23" s="240">
        <v>6</v>
      </c>
      <c r="T23" s="240">
        <v>8</v>
      </c>
      <c r="U23" s="240">
        <v>8</v>
      </c>
      <c r="V23" s="240">
        <v>7</v>
      </c>
      <c r="W23" s="240">
        <v>5.5</v>
      </c>
      <c r="X23" s="240">
        <v>6.5</v>
      </c>
      <c r="Y23" s="240">
        <v>8</v>
      </c>
      <c r="Z23" s="240"/>
      <c r="AA23" s="240">
        <v>6.5</v>
      </c>
      <c r="AB23" s="240">
        <v>7</v>
      </c>
      <c r="AC23" s="240">
        <v>6</v>
      </c>
      <c r="AD23" s="240"/>
      <c r="AE23" s="240">
        <v>6</v>
      </c>
      <c r="AF23" s="240">
        <v>6.5</v>
      </c>
      <c r="AG23" s="240"/>
      <c r="AH23" s="240">
        <v>6.5</v>
      </c>
      <c r="AI23" s="240">
        <v>8</v>
      </c>
      <c r="AJ23" s="240">
        <v>6.5</v>
      </c>
      <c r="AK23" s="240"/>
      <c r="AL23" s="240"/>
      <c r="AM23" s="240"/>
      <c r="AN23" s="240"/>
      <c r="AO23" s="240"/>
      <c r="AP23" s="240"/>
      <c r="AQ23" s="240"/>
      <c r="AR23" s="240"/>
    </row>
    <row r="24" spans="1:44">
      <c r="A24" s="17">
        <v>0.55138888888888815</v>
      </c>
      <c r="B24" s="260">
        <v>14</v>
      </c>
      <c r="C24" s="241" t="s">
        <v>197</v>
      </c>
      <c r="D24" s="241" t="s">
        <v>132</v>
      </c>
      <c r="E24" s="241" t="s">
        <v>68</v>
      </c>
      <c r="F24" s="241"/>
      <c r="G24" s="242"/>
      <c r="H24" s="241"/>
      <c r="I24" s="241"/>
      <c r="J24" s="243"/>
      <c r="K24" s="237"/>
      <c r="L24" s="234"/>
      <c r="M24" s="234"/>
      <c r="N24" s="234" t="s">
        <v>174</v>
      </c>
      <c r="O24" s="234"/>
      <c r="P24" s="234"/>
      <c r="Q24" s="250">
        <f>SUM(Q8:Q23)+SUM(Q10:Q11)+SUM(Q15:Q16)+SUM(Q19:Q20)</f>
        <v>159.5</v>
      </c>
      <c r="R24" s="250">
        <f>SUM(R8:R23)+SUM(R10:R11)+SUM(R15:R16)+SUM(R19:R20)</f>
        <v>157.5</v>
      </c>
      <c r="S24" s="250">
        <f t="shared" ref="S24:AR24" si="2">SUM(S8:S23)+SUM(S10:S11)+SUM(S15:S16)+SUM(S19:S20)</f>
        <v>147.5</v>
      </c>
      <c r="T24" s="250">
        <f t="shared" si="2"/>
        <v>145</v>
      </c>
      <c r="U24" s="250">
        <f t="shared" si="2"/>
        <v>157.5</v>
      </c>
      <c r="V24" s="250">
        <f t="shared" si="2"/>
        <v>150.5</v>
      </c>
      <c r="W24" s="250">
        <f t="shared" si="2"/>
        <v>137.5</v>
      </c>
      <c r="X24" s="250">
        <f t="shared" si="2"/>
        <v>144</v>
      </c>
      <c r="Y24" s="250">
        <f t="shared" si="2"/>
        <v>153.5</v>
      </c>
      <c r="Z24" s="250">
        <f t="shared" si="2"/>
        <v>0</v>
      </c>
      <c r="AA24" s="250">
        <f t="shared" si="2"/>
        <v>143.5</v>
      </c>
      <c r="AB24" s="250">
        <f t="shared" si="2"/>
        <v>136.5</v>
      </c>
      <c r="AC24" s="250">
        <f t="shared" si="2"/>
        <v>138</v>
      </c>
      <c r="AD24" s="250">
        <f t="shared" si="2"/>
        <v>0</v>
      </c>
      <c r="AE24" s="250">
        <f t="shared" si="2"/>
        <v>133</v>
      </c>
      <c r="AF24" s="250">
        <f t="shared" si="2"/>
        <v>142</v>
      </c>
      <c r="AG24" s="250">
        <f t="shared" si="2"/>
        <v>0</v>
      </c>
      <c r="AH24" s="250">
        <f t="shared" si="2"/>
        <v>145.5</v>
      </c>
      <c r="AI24" s="250">
        <f t="shared" si="2"/>
        <v>150</v>
      </c>
      <c r="AJ24" s="250">
        <f t="shared" si="2"/>
        <v>142.5</v>
      </c>
      <c r="AK24" s="250">
        <f t="shared" si="2"/>
        <v>0</v>
      </c>
      <c r="AL24" s="250">
        <f t="shared" si="2"/>
        <v>0</v>
      </c>
      <c r="AM24" s="250">
        <f t="shared" si="2"/>
        <v>0</v>
      </c>
      <c r="AN24" s="250">
        <f t="shared" si="2"/>
        <v>0</v>
      </c>
      <c r="AO24" s="250">
        <f t="shared" si="2"/>
        <v>0</v>
      </c>
      <c r="AP24" s="250">
        <f t="shared" si="2"/>
        <v>0</v>
      </c>
      <c r="AQ24" s="250">
        <f t="shared" si="2"/>
        <v>0</v>
      </c>
      <c r="AR24" s="250">
        <f t="shared" si="2"/>
        <v>0</v>
      </c>
    </row>
    <row r="25" spans="1:44">
      <c r="A25" s="17">
        <v>0.55694444444444369</v>
      </c>
      <c r="B25" s="260">
        <v>15</v>
      </c>
      <c r="C25" s="241" t="s">
        <v>133</v>
      </c>
      <c r="D25" s="241" t="s">
        <v>134</v>
      </c>
      <c r="E25" s="241" t="s">
        <v>46</v>
      </c>
      <c r="F25" s="241"/>
      <c r="G25" s="242">
        <f>AE42</f>
        <v>0.59642857142857142</v>
      </c>
      <c r="H25" s="241">
        <f t="shared" si="0"/>
        <v>16</v>
      </c>
      <c r="I25" s="241">
        <f t="shared" si="1"/>
        <v>16</v>
      </c>
      <c r="J25" s="243">
        <f>AE31</f>
        <v>34</v>
      </c>
      <c r="K25" s="237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</row>
    <row r="26" spans="1:44">
      <c r="A26" s="17">
        <v>0.56249999999999922</v>
      </c>
      <c r="B26" s="260">
        <v>16</v>
      </c>
      <c r="C26" s="241" t="s">
        <v>135</v>
      </c>
      <c r="D26" s="241" t="s">
        <v>136</v>
      </c>
      <c r="E26" s="241" t="s">
        <v>55</v>
      </c>
      <c r="F26" s="241" t="s">
        <v>137</v>
      </c>
      <c r="G26" s="242">
        <f>AF42</f>
        <v>0.63749999999999996</v>
      </c>
      <c r="H26" s="241">
        <f t="shared" si="0"/>
        <v>13</v>
      </c>
      <c r="I26" s="241">
        <f t="shared" si="1"/>
        <v>13</v>
      </c>
      <c r="J26" s="243">
        <f>AF31</f>
        <v>36.5</v>
      </c>
      <c r="K26" s="237"/>
      <c r="L26" s="234"/>
      <c r="M26" s="234"/>
      <c r="N26" s="234" t="s">
        <v>175</v>
      </c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</row>
    <row r="27" spans="1:44">
      <c r="A27" s="17">
        <v>0.56805555555555476</v>
      </c>
      <c r="B27" s="260">
        <v>17</v>
      </c>
      <c r="C27" s="241" t="s">
        <v>138</v>
      </c>
      <c r="D27" s="241" t="s">
        <v>139</v>
      </c>
      <c r="E27" s="241" t="s">
        <v>140</v>
      </c>
      <c r="F27" s="241"/>
      <c r="G27" s="242">
        <f>AG42</f>
        <v>0</v>
      </c>
      <c r="H27" s="241">
        <f t="shared" si="0"/>
        <v>18</v>
      </c>
      <c r="I27" s="241">
        <f t="shared" si="1"/>
        <v>18</v>
      </c>
      <c r="J27" s="243">
        <f>AG31</f>
        <v>0</v>
      </c>
      <c r="K27" s="237"/>
      <c r="L27" s="234"/>
      <c r="M27" s="234"/>
      <c r="N27" s="234" t="s">
        <v>176</v>
      </c>
      <c r="O27" s="234">
        <v>1</v>
      </c>
      <c r="P27" s="234"/>
      <c r="Q27" s="240">
        <v>7</v>
      </c>
      <c r="R27" s="240">
        <v>7.5</v>
      </c>
      <c r="S27" s="240">
        <v>7</v>
      </c>
      <c r="T27" s="240">
        <v>6.5</v>
      </c>
      <c r="U27" s="240">
        <v>7</v>
      </c>
      <c r="V27" s="240">
        <v>7</v>
      </c>
      <c r="W27" s="240">
        <v>6</v>
      </c>
      <c r="X27" s="240">
        <v>6</v>
      </c>
      <c r="Y27" s="240">
        <v>7</v>
      </c>
      <c r="Z27" s="240"/>
      <c r="AA27" s="240">
        <v>7</v>
      </c>
      <c r="AB27" s="240">
        <v>6</v>
      </c>
      <c r="AC27" s="240">
        <v>6</v>
      </c>
      <c r="AD27" s="240"/>
      <c r="AE27" s="240">
        <v>6</v>
      </c>
      <c r="AF27" s="240">
        <v>6.5</v>
      </c>
      <c r="AG27" s="240"/>
      <c r="AH27" s="240">
        <v>6</v>
      </c>
      <c r="AI27" s="240">
        <v>7</v>
      </c>
      <c r="AJ27" s="240">
        <v>6.5</v>
      </c>
      <c r="AK27" s="240"/>
      <c r="AL27" s="240"/>
      <c r="AM27" s="240"/>
      <c r="AN27" s="240"/>
      <c r="AO27" s="240"/>
      <c r="AP27" s="240"/>
      <c r="AQ27" s="240"/>
      <c r="AR27" s="240"/>
    </row>
    <row r="28" spans="1:44">
      <c r="A28" s="17">
        <v>0.57361111111111029</v>
      </c>
      <c r="B28" s="260">
        <v>18</v>
      </c>
      <c r="C28" s="241" t="s">
        <v>141</v>
      </c>
      <c r="D28" s="241" t="s">
        <v>142</v>
      </c>
      <c r="E28" s="241" t="s">
        <v>143</v>
      </c>
      <c r="F28" s="241"/>
      <c r="G28" s="242">
        <f>AH42</f>
        <v>0.65892857142857142</v>
      </c>
      <c r="H28" s="241">
        <f t="shared" si="0"/>
        <v>9</v>
      </c>
      <c r="I28" s="241">
        <f t="shared" si="1"/>
        <v>9</v>
      </c>
      <c r="J28" s="243">
        <f>AH31</f>
        <v>39</v>
      </c>
      <c r="K28" s="237"/>
      <c r="L28" s="234"/>
      <c r="M28" s="234"/>
      <c r="N28" s="234" t="s">
        <v>177</v>
      </c>
      <c r="O28" s="234">
        <v>1</v>
      </c>
      <c r="P28" s="234"/>
      <c r="Q28" s="240">
        <v>7</v>
      </c>
      <c r="R28" s="240">
        <v>7</v>
      </c>
      <c r="S28" s="240">
        <v>6.5</v>
      </c>
      <c r="T28" s="240">
        <v>6.5</v>
      </c>
      <c r="U28" s="240">
        <v>7</v>
      </c>
      <c r="V28" s="240">
        <v>6.5</v>
      </c>
      <c r="W28" s="240">
        <v>6</v>
      </c>
      <c r="X28" s="240">
        <v>6</v>
      </c>
      <c r="Y28" s="240">
        <v>6.5</v>
      </c>
      <c r="Z28" s="240"/>
      <c r="AA28" s="240">
        <v>6.5</v>
      </c>
      <c r="AB28" s="240">
        <v>6</v>
      </c>
      <c r="AC28" s="240">
        <v>6</v>
      </c>
      <c r="AD28" s="240"/>
      <c r="AE28" s="240">
        <v>6</v>
      </c>
      <c r="AF28" s="240">
        <v>6</v>
      </c>
      <c r="AG28" s="240"/>
      <c r="AH28" s="240">
        <v>6</v>
      </c>
      <c r="AI28" s="240">
        <v>6.5</v>
      </c>
      <c r="AJ28" s="240">
        <v>6</v>
      </c>
      <c r="AK28" s="240"/>
      <c r="AL28" s="240"/>
      <c r="AM28" s="240"/>
      <c r="AN28" s="240"/>
      <c r="AO28" s="240"/>
      <c r="AP28" s="240"/>
      <c r="AQ28" s="240"/>
      <c r="AR28" s="240"/>
    </row>
    <row r="29" spans="1:44">
      <c r="A29" s="17">
        <v>0.57916666666666583</v>
      </c>
      <c r="B29" s="260">
        <v>19</v>
      </c>
      <c r="C29" s="241" t="s">
        <v>144</v>
      </c>
      <c r="D29" s="241" t="s">
        <v>145</v>
      </c>
      <c r="E29" s="241" t="s">
        <v>146</v>
      </c>
      <c r="F29" s="241"/>
      <c r="G29" s="242">
        <f>AI42</f>
        <v>0.67321428571428577</v>
      </c>
      <c r="H29" s="241">
        <f t="shared" si="0"/>
        <v>6</v>
      </c>
      <c r="I29" s="241">
        <f t="shared" si="1"/>
        <v>6</v>
      </c>
      <c r="J29" s="243">
        <f>AI31</f>
        <v>38.5</v>
      </c>
      <c r="K29" s="237"/>
      <c r="L29" s="234"/>
      <c r="M29" s="234"/>
      <c r="N29" s="234" t="s">
        <v>178</v>
      </c>
      <c r="O29" s="234">
        <v>2</v>
      </c>
      <c r="P29" s="234"/>
      <c r="Q29" s="240">
        <v>6.5</v>
      </c>
      <c r="R29" s="240">
        <v>6.5</v>
      </c>
      <c r="S29" s="240">
        <v>6</v>
      </c>
      <c r="T29" s="240">
        <v>6.5</v>
      </c>
      <c r="U29" s="240">
        <v>7</v>
      </c>
      <c r="V29" s="240">
        <v>6</v>
      </c>
      <c r="W29" s="240">
        <v>5.5</v>
      </c>
      <c r="X29" s="240">
        <v>6</v>
      </c>
      <c r="Y29" s="240">
        <v>6.5</v>
      </c>
      <c r="Z29" s="240"/>
      <c r="AA29" s="240">
        <v>6</v>
      </c>
      <c r="AB29" s="240">
        <v>5.5</v>
      </c>
      <c r="AC29" s="240">
        <v>5.5</v>
      </c>
      <c r="AD29" s="240"/>
      <c r="AE29" s="240">
        <v>5</v>
      </c>
      <c r="AF29" s="240">
        <v>5.5</v>
      </c>
      <c r="AG29" s="240"/>
      <c r="AH29" s="240">
        <v>6.5</v>
      </c>
      <c r="AI29" s="240">
        <v>6</v>
      </c>
      <c r="AJ29" s="240">
        <v>6</v>
      </c>
      <c r="AK29" s="240"/>
      <c r="AL29" s="240"/>
      <c r="AM29" s="240"/>
      <c r="AN29" s="240"/>
      <c r="AO29" s="240"/>
      <c r="AP29" s="240"/>
      <c r="AQ29" s="240"/>
      <c r="AR29" s="240"/>
    </row>
    <row r="30" spans="1:44">
      <c r="A30" s="17">
        <v>0.58472222222222137</v>
      </c>
      <c r="B30" s="260">
        <v>20</v>
      </c>
      <c r="C30" s="241" t="s">
        <v>147</v>
      </c>
      <c r="D30" s="241" t="s">
        <v>148</v>
      </c>
      <c r="E30" s="241" t="s">
        <v>64</v>
      </c>
      <c r="F30" s="241"/>
      <c r="G30" s="242">
        <f>AJ42</f>
        <v>0.6428571428571429</v>
      </c>
      <c r="H30" s="241">
        <f t="shared" si="0"/>
        <v>12</v>
      </c>
      <c r="I30" s="241">
        <f t="shared" si="1"/>
        <v>12</v>
      </c>
      <c r="J30" s="243">
        <f>AJ31</f>
        <v>37.5</v>
      </c>
      <c r="K30" s="237"/>
      <c r="L30" s="234"/>
      <c r="M30" s="234"/>
      <c r="N30" s="234" t="s">
        <v>179</v>
      </c>
      <c r="O30" s="234">
        <v>2</v>
      </c>
      <c r="P30" s="234"/>
      <c r="Q30" s="246">
        <v>7.5</v>
      </c>
      <c r="R30" s="246">
        <v>8</v>
      </c>
      <c r="S30" s="246">
        <v>6.5</v>
      </c>
      <c r="T30" s="246">
        <v>7</v>
      </c>
      <c r="U30" s="246">
        <v>7.5</v>
      </c>
      <c r="V30" s="246">
        <v>6.5</v>
      </c>
      <c r="W30" s="246">
        <v>6.5</v>
      </c>
      <c r="X30" s="246">
        <v>6.5</v>
      </c>
      <c r="Y30" s="246">
        <v>8</v>
      </c>
      <c r="Z30" s="246"/>
      <c r="AA30" s="246">
        <v>6.5</v>
      </c>
      <c r="AB30" s="246">
        <v>6.5</v>
      </c>
      <c r="AC30" s="246">
        <v>6.5</v>
      </c>
      <c r="AD30" s="246"/>
      <c r="AE30" s="246">
        <v>6</v>
      </c>
      <c r="AF30" s="246">
        <v>6.5</v>
      </c>
      <c r="AG30" s="246"/>
      <c r="AH30" s="246">
        <v>7</v>
      </c>
      <c r="AI30" s="246">
        <v>6.5</v>
      </c>
      <c r="AJ30" s="246">
        <v>6.5</v>
      </c>
      <c r="AK30" s="246"/>
      <c r="AL30" s="246"/>
      <c r="AM30" s="246"/>
      <c r="AN30" s="246"/>
      <c r="AO30" s="246"/>
      <c r="AP30" s="246"/>
      <c r="AQ30" s="246"/>
      <c r="AR30" s="246"/>
    </row>
    <row r="31" spans="1:44">
      <c r="A31" s="17"/>
      <c r="B31" s="260"/>
      <c r="C31" s="241"/>
      <c r="D31" s="241"/>
      <c r="E31" s="241"/>
      <c r="F31" s="241"/>
      <c r="G31" s="242"/>
      <c r="H31" s="241"/>
      <c r="I31" s="241"/>
      <c r="J31" s="243"/>
      <c r="K31" s="237"/>
      <c r="L31" s="234"/>
      <c r="M31" s="234"/>
      <c r="N31" s="234" t="s">
        <v>180</v>
      </c>
      <c r="O31" s="234"/>
      <c r="P31" s="234"/>
      <c r="Q31" s="250">
        <f>SUM(Q27:Q30)+SUM(Q29:Q30)</f>
        <v>42</v>
      </c>
      <c r="R31" s="250">
        <f t="shared" ref="R31:T31" si="3">SUM(R27:R30)+SUM(R29:R30)</f>
        <v>43.5</v>
      </c>
      <c r="S31" s="250">
        <f t="shared" si="3"/>
        <v>38.5</v>
      </c>
      <c r="T31" s="250">
        <f t="shared" si="3"/>
        <v>40</v>
      </c>
      <c r="U31" s="250">
        <f t="shared" ref="U31:AF31" si="4">SUM(U27:U30)+SUM(U29:U30)</f>
        <v>43</v>
      </c>
      <c r="V31" s="250">
        <f t="shared" si="4"/>
        <v>38.5</v>
      </c>
      <c r="W31" s="250">
        <f t="shared" si="4"/>
        <v>36</v>
      </c>
      <c r="X31" s="250">
        <f t="shared" si="4"/>
        <v>37</v>
      </c>
      <c r="Y31" s="250">
        <f t="shared" si="4"/>
        <v>42.5</v>
      </c>
      <c r="Z31" s="250">
        <f t="shared" si="4"/>
        <v>0</v>
      </c>
      <c r="AA31" s="250">
        <f t="shared" si="4"/>
        <v>38.5</v>
      </c>
      <c r="AB31" s="250"/>
      <c r="AC31" s="250">
        <f t="shared" si="4"/>
        <v>36</v>
      </c>
      <c r="AD31" s="250">
        <f t="shared" si="4"/>
        <v>0</v>
      </c>
      <c r="AE31" s="250">
        <f t="shared" si="4"/>
        <v>34</v>
      </c>
      <c r="AF31" s="250">
        <f t="shared" si="4"/>
        <v>36.5</v>
      </c>
      <c r="AG31" s="250">
        <f t="shared" ref="AG31:AR31" si="5">SUM(AG27:AG30)+SUM(AG29:AG30)</f>
        <v>0</v>
      </c>
      <c r="AH31" s="250">
        <f t="shared" si="5"/>
        <v>39</v>
      </c>
      <c r="AI31" s="250">
        <f t="shared" si="5"/>
        <v>38.5</v>
      </c>
      <c r="AJ31" s="250">
        <f t="shared" si="5"/>
        <v>37.5</v>
      </c>
      <c r="AK31" s="250">
        <f t="shared" si="5"/>
        <v>0</v>
      </c>
      <c r="AL31" s="250">
        <f t="shared" si="5"/>
        <v>0</v>
      </c>
      <c r="AM31" s="250">
        <f t="shared" si="5"/>
        <v>0</v>
      </c>
      <c r="AN31" s="250">
        <f t="shared" si="5"/>
        <v>0</v>
      </c>
      <c r="AO31" s="250">
        <f t="shared" si="5"/>
        <v>0</v>
      </c>
      <c r="AP31" s="250">
        <f t="shared" si="5"/>
        <v>0</v>
      </c>
      <c r="AQ31" s="250">
        <f t="shared" si="5"/>
        <v>0</v>
      </c>
      <c r="AR31" s="250">
        <f t="shared" si="5"/>
        <v>0</v>
      </c>
    </row>
    <row r="33" spans="14:44">
      <c r="N33" s="234" t="s">
        <v>181</v>
      </c>
      <c r="O33" s="234">
        <v>280</v>
      </c>
      <c r="P33" s="234"/>
      <c r="Q33" s="250">
        <f>Q24+Q31</f>
        <v>201.5</v>
      </c>
      <c r="R33" s="250">
        <f t="shared" ref="R33:AR33" si="6">R24+R31</f>
        <v>201</v>
      </c>
      <c r="S33" s="250">
        <f t="shared" si="6"/>
        <v>186</v>
      </c>
      <c r="T33" s="250">
        <f t="shared" si="6"/>
        <v>185</v>
      </c>
      <c r="U33" s="250">
        <f t="shared" si="6"/>
        <v>200.5</v>
      </c>
      <c r="V33" s="250">
        <f t="shared" si="6"/>
        <v>189</v>
      </c>
      <c r="W33" s="250">
        <f t="shared" si="6"/>
        <v>173.5</v>
      </c>
      <c r="X33" s="250">
        <f t="shared" si="6"/>
        <v>181</v>
      </c>
      <c r="Y33" s="250">
        <f t="shared" si="6"/>
        <v>196</v>
      </c>
      <c r="Z33" s="250">
        <f t="shared" si="6"/>
        <v>0</v>
      </c>
      <c r="AA33" s="250">
        <f t="shared" si="6"/>
        <v>182</v>
      </c>
      <c r="AB33" s="250">
        <f t="shared" si="6"/>
        <v>136.5</v>
      </c>
      <c r="AC33" s="250">
        <f t="shared" si="6"/>
        <v>174</v>
      </c>
      <c r="AD33" s="250">
        <f t="shared" si="6"/>
        <v>0</v>
      </c>
      <c r="AE33" s="250">
        <f t="shared" si="6"/>
        <v>167</v>
      </c>
      <c r="AF33" s="250">
        <f t="shared" si="6"/>
        <v>178.5</v>
      </c>
      <c r="AG33" s="250">
        <f t="shared" si="6"/>
        <v>0</v>
      </c>
      <c r="AH33" s="250">
        <f t="shared" si="6"/>
        <v>184.5</v>
      </c>
      <c r="AI33" s="250">
        <f t="shared" si="6"/>
        <v>188.5</v>
      </c>
      <c r="AJ33" s="250">
        <f t="shared" si="6"/>
        <v>180</v>
      </c>
      <c r="AK33" s="250">
        <f t="shared" si="6"/>
        <v>0</v>
      </c>
      <c r="AL33" s="250">
        <f t="shared" si="6"/>
        <v>0</v>
      </c>
      <c r="AM33" s="250">
        <f t="shared" si="6"/>
        <v>0</v>
      </c>
      <c r="AN33" s="250">
        <f t="shared" si="6"/>
        <v>0</v>
      </c>
      <c r="AO33" s="250">
        <f t="shared" si="6"/>
        <v>0</v>
      </c>
      <c r="AP33" s="250">
        <f t="shared" si="6"/>
        <v>0</v>
      </c>
      <c r="AQ33" s="250">
        <f t="shared" si="6"/>
        <v>0</v>
      </c>
      <c r="AR33" s="250">
        <f t="shared" si="6"/>
        <v>0</v>
      </c>
    </row>
    <row r="34" spans="14:44">
      <c r="N34" s="9" t="s">
        <v>182</v>
      </c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</row>
    <row r="35" spans="14:44">
      <c r="N35" s="234" t="s">
        <v>183</v>
      </c>
      <c r="O35" s="234">
        <v>-2</v>
      </c>
      <c r="P35" s="234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</row>
    <row r="36" spans="14:44">
      <c r="N36" s="234" t="s">
        <v>186</v>
      </c>
      <c r="O36" s="234">
        <v>-4</v>
      </c>
      <c r="P36" s="234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</row>
    <row r="37" spans="14:44">
      <c r="N37" s="234" t="s">
        <v>187</v>
      </c>
      <c r="O37" s="263" t="s">
        <v>188</v>
      </c>
      <c r="P37" s="23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</row>
    <row r="38" spans="14:44">
      <c r="N38" s="234" t="s">
        <v>189</v>
      </c>
      <c r="O38" s="263"/>
      <c r="P38" s="234"/>
      <c r="Q38" s="265">
        <f>IF(Q35="Y",-2,0)+IF(Q36="Y",-4,0)</f>
        <v>0</v>
      </c>
      <c r="R38" s="265">
        <f t="shared" ref="R38:AR38" si="7">IF(R35="Y",-2,0)+IF(R36="Y",-4,0)</f>
        <v>0</v>
      </c>
      <c r="S38" s="265">
        <f t="shared" si="7"/>
        <v>0</v>
      </c>
      <c r="T38" s="265">
        <f t="shared" si="7"/>
        <v>0</v>
      </c>
      <c r="U38" s="265">
        <f t="shared" si="7"/>
        <v>0</v>
      </c>
      <c r="V38" s="265">
        <f t="shared" si="7"/>
        <v>0</v>
      </c>
      <c r="W38" s="265">
        <f t="shared" si="7"/>
        <v>0</v>
      </c>
      <c r="X38" s="265">
        <f t="shared" si="7"/>
        <v>0</v>
      </c>
      <c r="Y38" s="265">
        <f t="shared" si="7"/>
        <v>0</v>
      </c>
      <c r="Z38" s="265">
        <f t="shared" si="7"/>
        <v>0</v>
      </c>
      <c r="AA38" s="265">
        <f t="shared" si="7"/>
        <v>0</v>
      </c>
      <c r="AB38" s="265">
        <f t="shared" si="7"/>
        <v>0</v>
      </c>
      <c r="AC38" s="265">
        <f t="shared" si="7"/>
        <v>0</v>
      </c>
      <c r="AD38" s="265">
        <f t="shared" si="7"/>
        <v>0</v>
      </c>
      <c r="AE38" s="265">
        <f t="shared" si="7"/>
        <v>0</v>
      </c>
      <c r="AF38" s="265">
        <f t="shared" si="7"/>
        <v>0</v>
      </c>
      <c r="AG38" s="265">
        <f t="shared" si="7"/>
        <v>0</v>
      </c>
      <c r="AH38" s="265">
        <f t="shared" si="7"/>
        <v>0</v>
      </c>
      <c r="AI38" s="265">
        <f t="shared" si="7"/>
        <v>0</v>
      </c>
      <c r="AJ38" s="265">
        <f t="shared" si="7"/>
        <v>0</v>
      </c>
      <c r="AK38" s="265">
        <f t="shared" si="7"/>
        <v>0</v>
      </c>
      <c r="AL38" s="265">
        <f t="shared" si="7"/>
        <v>0</v>
      </c>
      <c r="AM38" s="265">
        <f t="shared" si="7"/>
        <v>0</v>
      </c>
      <c r="AN38" s="265">
        <f t="shared" si="7"/>
        <v>0</v>
      </c>
      <c r="AO38" s="265">
        <f t="shared" si="7"/>
        <v>0</v>
      </c>
      <c r="AP38" s="265">
        <f t="shared" si="7"/>
        <v>0</v>
      </c>
      <c r="AQ38" s="265">
        <f t="shared" si="7"/>
        <v>0</v>
      </c>
      <c r="AR38" s="265">
        <f t="shared" si="7"/>
        <v>0</v>
      </c>
    </row>
    <row r="39" spans="14:44">
      <c r="N39" s="9" t="s">
        <v>190</v>
      </c>
      <c r="O39" s="263"/>
      <c r="P39" s="234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</row>
    <row r="40" spans="14:44">
      <c r="N40" s="234"/>
      <c r="O40" s="234">
        <v>-5.0000000000000001E-3</v>
      </c>
      <c r="P40" s="234"/>
      <c r="Q40" s="257">
        <f>$O$40*$O$33*Q39</f>
        <v>0</v>
      </c>
      <c r="R40" s="257">
        <f t="shared" ref="R40:AR40" si="8">$O$40*$O$33*R39</f>
        <v>0</v>
      </c>
      <c r="S40" s="257">
        <f t="shared" si="8"/>
        <v>0</v>
      </c>
      <c r="T40" s="257">
        <f t="shared" si="8"/>
        <v>0</v>
      </c>
      <c r="U40" s="257">
        <f t="shared" si="8"/>
        <v>0</v>
      </c>
      <c r="V40" s="257">
        <f t="shared" si="8"/>
        <v>0</v>
      </c>
      <c r="W40" s="257">
        <f t="shared" si="8"/>
        <v>0</v>
      </c>
      <c r="X40" s="257">
        <f t="shared" si="8"/>
        <v>0</v>
      </c>
      <c r="Y40" s="257">
        <f t="shared" si="8"/>
        <v>0</v>
      </c>
      <c r="Z40" s="257">
        <f t="shared" si="8"/>
        <v>0</v>
      </c>
      <c r="AA40" s="257">
        <f t="shared" si="8"/>
        <v>0</v>
      </c>
      <c r="AB40" s="257">
        <f t="shared" si="8"/>
        <v>0</v>
      </c>
      <c r="AC40" s="257">
        <f t="shared" si="8"/>
        <v>0</v>
      </c>
      <c r="AD40" s="257">
        <f t="shared" si="8"/>
        <v>0</v>
      </c>
      <c r="AE40" s="257">
        <f t="shared" si="8"/>
        <v>0</v>
      </c>
      <c r="AF40" s="257">
        <f t="shared" si="8"/>
        <v>0</v>
      </c>
      <c r="AG40" s="257">
        <f t="shared" si="8"/>
        <v>0</v>
      </c>
      <c r="AH40" s="257">
        <f t="shared" si="8"/>
        <v>0</v>
      </c>
      <c r="AI40" s="257">
        <f t="shared" si="8"/>
        <v>0</v>
      </c>
      <c r="AJ40" s="257">
        <f t="shared" si="8"/>
        <v>0</v>
      </c>
      <c r="AK40" s="257">
        <f t="shared" si="8"/>
        <v>0</v>
      </c>
      <c r="AL40" s="257">
        <f t="shared" si="8"/>
        <v>0</v>
      </c>
      <c r="AM40" s="257">
        <f t="shared" si="8"/>
        <v>0</v>
      </c>
      <c r="AN40" s="257">
        <f t="shared" si="8"/>
        <v>0</v>
      </c>
      <c r="AO40" s="257">
        <f t="shared" si="8"/>
        <v>0</v>
      </c>
      <c r="AP40" s="257">
        <f t="shared" si="8"/>
        <v>0</v>
      </c>
      <c r="AQ40" s="257">
        <f t="shared" si="8"/>
        <v>0</v>
      </c>
      <c r="AR40" s="257">
        <f t="shared" si="8"/>
        <v>0</v>
      </c>
    </row>
    <row r="41" spans="14:44">
      <c r="N41" s="234" t="s">
        <v>191</v>
      </c>
      <c r="O41" s="234"/>
      <c r="P41" s="234"/>
      <c r="Q41" s="250">
        <f>Q33+Q38+Q40</f>
        <v>201.5</v>
      </c>
      <c r="R41" s="250">
        <f t="shared" ref="R41:AR41" si="9">R33+R38+R40</f>
        <v>201</v>
      </c>
      <c r="S41" s="250">
        <f t="shared" si="9"/>
        <v>186</v>
      </c>
      <c r="T41" s="250">
        <f t="shared" si="9"/>
        <v>185</v>
      </c>
      <c r="U41" s="250">
        <f t="shared" si="9"/>
        <v>200.5</v>
      </c>
      <c r="V41" s="250">
        <f t="shared" si="9"/>
        <v>189</v>
      </c>
      <c r="W41" s="250">
        <f t="shared" si="9"/>
        <v>173.5</v>
      </c>
      <c r="X41" s="250">
        <f t="shared" si="9"/>
        <v>181</v>
      </c>
      <c r="Y41" s="250">
        <f t="shared" si="9"/>
        <v>196</v>
      </c>
      <c r="Z41" s="250">
        <f t="shared" si="9"/>
        <v>0</v>
      </c>
      <c r="AA41" s="250">
        <f t="shared" si="9"/>
        <v>182</v>
      </c>
      <c r="AB41" s="250">
        <f t="shared" si="9"/>
        <v>136.5</v>
      </c>
      <c r="AC41" s="250">
        <f t="shared" si="9"/>
        <v>174</v>
      </c>
      <c r="AD41" s="250">
        <f t="shared" si="9"/>
        <v>0</v>
      </c>
      <c r="AE41" s="250">
        <f t="shared" si="9"/>
        <v>167</v>
      </c>
      <c r="AF41" s="250">
        <f t="shared" si="9"/>
        <v>178.5</v>
      </c>
      <c r="AG41" s="250">
        <f t="shared" si="9"/>
        <v>0</v>
      </c>
      <c r="AH41" s="250">
        <f t="shared" si="9"/>
        <v>184.5</v>
      </c>
      <c r="AI41" s="250">
        <f t="shared" si="9"/>
        <v>188.5</v>
      </c>
      <c r="AJ41" s="250">
        <f t="shared" si="9"/>
        <v>180</v>
      </c>
      <c r="AK41" s="250">
        <f t="shared" si="9"/>
        <v>0</v>
      </c>
      <c r="AL41" s="250">
        <f t="shared" si="9"/>
        <v>0</v>
      </c>
      <c r="AM41" s="250">
        <f t="shared" si="9"/>
        <v>0</v>
      </c>
      <c r="AN41" s="250">
        <f t="shared" si="9"/>
        <v>0</v>
      </c>
      <c r="AO41" s="250">
        <f t="shared" si="9"/>
        <v>0</v>
      </c>
      <c r="AP41" s="250">
        <f t="shared" si="9"/>
        <v>0</v>
      </c>
      <c r="AQ41" s="250">
        <f t="shared" si="9"/>
        <v>0</v>
      </c>
      <c r="AR41" s="250">
        <f t="shared" si="9"/>
        <v>0</v>
      </c>
    </row>
    <row r="42" spans="14:44">
      <c r="N42" s="234" t="s">
        <v>192</v>
      </c>
      <c r="O42" s="234"/>
      <c r="P42" s="234"/>
      <c r="Q42" s="249">
        <f>Q41/$O$33</f>
        <v>0.71964285714285714</v>
      </c>
      <c r="R42" s="249">
        <f t="shared" ref="R42:AR42" si="10">R41/$O$33</f>
        <v>0.71785714285714286</v>
      </c>
      <c r="S42" s="249">
        <f t="shared" si="10"/>
        <v>0.66428571428571426</v>
      </c>
      <c r="T42" s="249">
        <f t="shared" si="10"/>
        <v>0.6607142857142857</v>
      </c>
      <c r="U42" s="249">
        <f t="shared" si="10"/>
        <v>0.71607142857142858</v>
      </c>
      <c r="V42" s="249">
        <f t="shared" si="10"/>
        <v>0.67500000000000004</v>
      </c>
      <c r="W42" s="249">
        <f t="shared" si="10"/>
        <v>0.61964285714285716</v>
      </c>
      <c r="X42" s="249">
        <f t="shared" si="10"/>
        <v>0.64642857142857146</v>
      </c>
      <c r="Y42" s="249">
        <f t="shared" si="10"/>
        <v>0.7</v>
      </c>
      <c r="Z42" s="249">
        <f t="shared" si="10"/>
        <v>0</v>
      </c>
      <c r="AA42" s="249">
        <f t="shared" si="10"/>
        <v>0.65</v>
      </c>
      <c r="AB42" s="249">
        <f t="shared" si="10"/>
        <v>0.48749999999999999</v>
      </c>
      <c r="AC42" s="249">
        <f t="shared" si="10"/>
        <v>0.62142857142857144</v>
      </c>
      <c r="AD42" s="249">
        <f t="shared" si="10"/>
        <v>0</v>
      </c>
      <c r="AE42" s="249">
        <f t="shared" si="10"/>
        <v>0.59642857142857142</v>
      </c>
      <c r="AF42" s="249">
        <f t="shared" si="10"/>
        <v>0.63749999999999996</v>
      </c>
      <c r="AG42" s="249">
        <f t="shared" si="10"/>
        <v>0</v>
      </c>
      <c r="AH42" s="249">
        <f t="shared" si="10"/>
        <v>0.65892857142857142</v>
      </c>
      <c r="AI42" s="249">
        <f t="shared" si="10"/>
        <v>0.67321428571428577</v>
      </c>
      <c r="AJ42" s="249">
        <f t="shared" si="10"/>
        <v>0.6428571428571429</v>
      </c>
      <c r="AK42" s="249">
        <f t="shared" si="10"/>
        <v>0</v>
      </c>
      <c r="AL42" s="249">
        <f t="shared" si="10"/>
        <v>0</v>
      </c>
      <c r="AM42" s="249">
        <f t="shared" si="10"/>
        <v>0</v>
      </c>
      <c r="AN42" s="249">
        <f t="shared" si="10"/>
        <v>0</v>
      </c>
      <c r="AO42" s="249">
        <f t="shared" si="10"/>
        <v>0</v>
      </c>
      <c r="AP42" s="249">
        <f t="shared" si="10"/>
        <v>0</v>
      </c>
      <c r="AQ42" s="249">
        <f t="shared" si="10"/>
        <v>0</v>
      </c>
      <c r="AR42" s="249">
        <f t="shared" si="10"/>
        <v>0</v>
      </c>
    </row>
    <row r="43" spans="14:44">
      <c r="N43" s="234"/>
      <c r="O43" s="234"/>
      <c r="P43" s="234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</row>
    <row r="44" spans="14:44">
      <c r="N44" s="234"/>
      <c r="O44" s="234"/>
      <c r="P44" s="234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</row>
    <row r="46" spans="14:44">
      <c r="N46" s="234"/>
      <c r="O46" s="234"/>
      <c r="P46" s="234"/>
      <c r="Q46" s="251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</row>
    <row r="48" spans="14:44">
      <c r="N48" s="234"/>
      <c r="O48" s="234"/>
      <c r="P48" s="234"/>
      <c r="Q48" s="251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</row>
    <row r="50" spans="17:17">
      <c r="Q50" s="251"/>
    </row>
    <row r="52" spans="17:17">
      <c r="Q52" s="251"/>
    </row>
    <row r="54" spans="17:17">
      <c r="Q54" s="251"/>
    </row>
    <row r="56" spans="17:17">
      <c r="Q56" s="251"/>
    </row>
    <row r="58" spans="17:17">
      <c r="Q58" s="251"/>
    </row>
    <row r="60" spans="17:17">
      <c r="Q60" s="251"/>
    </row>
    <row r="62" spans="17:17">
      <c r="Q62" s="251"/>
    </row>
    <row r="64" spans="17:17">
      <c r="Q64" s="251"/>
    </row>
    <row r="66" spans="17:17">
      <c r="Q66" s="251"/>
    </row>
    <row r="68" spans="17:17">
      <c r="Q68" s="251"/>
    </row>
    <row r="70" spans="17:17">
      <c r="Q70" s="251"/>
    </row>
    <row r="72" spans="17:17">
      <c r="Q72" s="251"/>
    </row>
    <row r="74" spans="17:17">
      <c r="Q74" s="251"/>
    </row>
    <row r="76" spans="17:17">
      <c r="Q76" s="251"/>
    </row>
    <row r="78" spans="17:17">
      <c r="Q78" s="251"/>
    </row>
    <row r="80" spans="17:17">
      <c r="Q80" s="251"/>
    </row>
    <row r="82" spans="17:17">
      <c r="Q82" s="251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AEA0-8996-49E3-8EB2-B15F50031242}">
  <sheetPr codeName="Sheet52">
    <tabColor rgb="FFFF99FF"/>
    <pageSetUpPr fitToPage="1"/>
  </sheetPr>
  <dimension ref="A1:E32"/>
  <sheetViews>
    <sheetView zoomScale="90" zoomScaleNormal="90" workbookViewId="0">
      <selection activeCell="E19" sqref="E19"/>
    </sheetView>
  </sheetViews>
  <sheetFormatPr defaultColWidth="11" defaultRowHeight="15"/>
  <cols>
    <col min="1" max="1" width="21.25" style="231" customWidth="1"/>
    <col min="2" max="2" width="22.75" style="231" customWidth="1"/>
    <col min="3" max="3" width="16.875" style="231" bestFit="1" customWidth="1"/>
    <col min="4" max="5" width="11" style="350"/>
    <col min="6" max="16384" width="11" style="231"/>
  </cols>
  <sheetData>
    <row r="1" spans="1:5">
      <c r="A1" s="234"/>
      <c r="B1" s="234"/>
      <c r="C1" s="234"/>
      <c r="D1" s="343"/>
      <c r="E1" s="343"/>
    </row>
    <row r="2" spans="1:5">
      <c r="A2" s="368" t="s">
        <v>774</v>
      </c>
      <c r="B2" s="234"/>
      <c r="C2" s="234"/>
      <c r="D2" s="343"/>
      <c r="E2" s="343"/>
    </row>
    <row r="3" spans="1:5">
      <c r="A3" s="368" t="s">
        <v>775</v>
      </c>
      <c r="B3" s="234"/>
      <c r="C3" s="234"/>
      <c r="D3" s="343"/>
      <c r="E3" s="343"/>
    </row>
    <row r="4" spans="1:5">
      <c r="A4" s="369" t="s">
        <v>776</v>
      </c>
      <c r="B4" s="234"/>
      <c r="C4" s="234"/>
      <c r="D4" s="343"/>
      <c r="E4" s="343"/>
    </row>
    <row r="5" spans="1:5">
      <c r="A5" s="234"/>
      <c r="B5" s="234"/>
      <c r="C5" s="234"/>
      <c r="D5" s="343"/>
      <c r="E5" s="343"/>
    </row>
    <row r="6" spans="1:5">
      <c r="A6" s="234"/>
      <c r="B6" s="234"/>
      <c r="C6" s="234"/>
      <c r="D6" s="14" t="s">
        <v>163</v>
      </c>
      <c r="E6" s="343"/>
    </row>
    <row r="7" spans="1:5" ht="30">
      <c r="A7" s="23" t="s">
        <v>4</v>
      </c>
      <c r="B7" s="23" t="s">
        <v>5</v>
      </c>
      <c r="C7" s="23" t="s">
        <v>590</v>
      </c>
      <c r="D7" s="22" t="s">
        <v>592</v>
      </c>
      <c r="E7" s="22" t="s">
        <v>361</v>
      </c>
    </row>
    <row r="8" spans="1:5">
      <c r="A8" s="2" t="s">
        <v>333</v>
      </c>
      <c r="B8" s="241" t="s">
        <v>334</v>
      </c>
      <c r="C8" s="241" t="s">
        <v>98</v>
      </c>
      <c r="D8" s="347">
        <v>0.76923076923076927</v>
      </c>
      <c r="E8" s="260">
        <v>1</v>
      </c>
    </row>
    <row r="9" spans="1:5">
      <c r="A9" s="2" t="s">
        <v>290</v>
      </c>
      <c r="B9" s="241" t="s">
        <v>291</v>
      </c>
      <c r="C9" s="241" t="s">
        <v>109</v>
      </c>
      <c r="D9" s="347">
        <v>0.73076923076923073</v>
      </c>
      <c r="E9" s="260">
        <v>2</v>
      </c>
    </row>
    <row r="10" spans="1:5">
      <c r="A10" s="2" t="s">
        <v>296</v>
      </c>
      <c r="B10" s="241" t="s">
        <v>297</v>
      </c>
      <c r="C10" s="241" t="s">
        <v>36</v>
      </c>
      <c r="D10" s="347">
        <v>0.71153846153846145</v>
      </c>
      <c r="E10" s="260">
        <v>3</v>
      </c>
    </row>
    <row r="11" spans="1:5">
      <c r="A11" s="2" t="s">
        <v>326</v>
      </c>
      <c r="B11" s="241" t="s">
        <v>327</v>
      </c>
      <c r="C11" s="241" t="s">
        <v>90</v>
      </c>
      <c r="D11" s="347">
        <v>0.68076923076923079</v>
      </c>
      <c r="E11" s="260">
        <v>4</v>
      </c>
    </row>
    <row r="12" spans="1:5">
      <c r="A12" s="2" t="s">
        <v>341</v>
      </c>
      <c r="B12" s="241" t="s">
        <v>342</v>
      </c>
      <c r="C12" s="241" t="s">
        <v>29</v>
      </c>
      <c r="D12" s="347">
        <v>0.66923076923076918</v>
      </c>
      <c r="E12" s="260">
        <v>5</v>
      </c>
    </row>
    <row r="13" spans="1:5">
      <c r="A13" s="2" t="s">
        <v>748</v>
      </c>
      <c r="B13" s="241" t="s">
        <v>749</v>
      </c>
      <c r="C13" s="241" t="s">
        <v>55</v>
      </c>
      <c r="D13" s="347">
        <v>0.63269230769230766</v>
      </c>
      <c r="E13" s="260">
        <v>6</v>
      </c>
    </row>
    <row r="14" spans="1:5">
      <c r="A14" s="2" t="s">
        <v>302</v>
      </c>
      <c r="B14" s="241" t="s">
        <v>303</v>
      </c>
      <c r="C14" s="241" t="s">
        <v>16</v>
      </c>
      <c r="D14" s="347">
        <v>0.62115384615384617</v>
      </c>
      <c r="E14" s="260">
        <v>7</v>
      </c>
    </row>
    <row r="15" spans="1:5">
      <c r="A15" s="2" t="s">
        <v>339</v>
      </c>
      <c r="B15" s="241" t="s">
        <v>340</v>
      </c>
      <c r="C15" s="241" t="s">
        <v>227</v>
      </c>
      <c r="D15" s="344">
        <v>0</v>
      </c>
      <c r="E15" s="260"/>
    </row>
    <row r="16" spans="1:5">
      <c r="A16" s="234"/>
      <c r="B16" s="234"/>
      <c r="C16" s="234"/>
      <c r="D16" s="343"/>
      <c r="E16" s="343"/>
    </row>
    <row r="17" spans="1:5">
      <c r="A17" s="234"/>
      <c r="B17" s="234"/>
      <c r="C17" s="234"/>
      <c r="D17" s="343"/>
      <c r="E17" s="343"/>
    </row>
    <row r="18" spans="1:5" ht="30">
      <c r="A18" s="26" t="s">
        <v>4</v>
      </c>
      <c r="B18" s="26" t="s">
        <v>5</v>
      </c>
      <c r="C18" s="26" t="s">
        <v>590</v>
      </c>
      <c r="D18" s="25" t="s">
        <v>602</v>
      </c>
      <c r="E18" s="25" t="s">
        <v>361</v>
      </c>
    </row>
    <row r="19" spans="1:5">
      <c r="A19" s="16" t="str">
        <f t="shared" ref="A19:C19" si="0">A8</f>
        <v>Amy Lockhart</v>
      </c>
      <c r="B19" s="16" t="str">
        <f t="shared" si="0"/>
        <v>KINGSBURY</v>
      </c>
      <c r="C19" s="16" t="str">
        <f t="shared" si="0"/>
        <v xml:space="preserve">Capel </v>
      </c>
      <c r="D19" s="348">
        <v>0</v>
      </c>
      <c r="E19" s="349"/>
    </row>
    <row r="20" spans="1:5">
      <c r="A20" s="16" t="str">
        <f t="shared" ref="A20:C26" si="1">A9</f>
        <v>Rosie Mcconigley</v>
      </c>
      <c r="B20" s="16" t="str">
        <f t="shared" si="1"/>
        <v>KELLERAINS VANCHER</v>
      </c>
      <c r="C20" s="16" t="str">
        <f t="shared" si="1"/>
        <v xml:space="preserve">King River </v>
      </c>
      <c r="D20" s="348">
        <v>0.73</v>
      </c>
      <c r="E20" s="349">
        <v>5</v>
      </c>
    </row>
    <row r="21" spans="1:5">
      <c r="A21" s="16" t="str">
        <f t="shared" si="1"/>
        <v>Jorja Wareham</v>
      </c>
      <c r="B21" s="16" t="str">
        <f t="shared" si="1"/>
        <v>TIAJA PARK FEARLESS</v>
      </c>
      <c r="C21" s="16" t="str">
        <f t="shared" si="1"/>
        <v>Bunbury</v>
      </c>
      <c r="D21" s="348">
        <v>0.71</v>
      </c>
      <c r="E21" s="349">
        <v>7</v>
      </c>
    </row>
    <row r="22" spans="1:5">
      <c r="A22" s="16" t="str">
        <f t="shared" si="1"/>
        <v>Reagan Hughan</v>
      </c>
      <c r="B22" s="16" t="str">
        <f t="shared" si="1"/>
        <v>ARIA MISTRETTA</v>
      </c>
      <c r="C22" s="16" t="str">
        <f t="shared" si="1"/>
        <v xml:space="preserve">Busselton </v>
      </c>
      <c r="D22" s="348">
        <v>0.76</v>
      </c>
      <c r="E22" s="349">
        <v>4</v>
      </c>
    </row>
    <row r="23" spans="1:5">
      <c r="A23" s="16" t="str">
        <f t="shared" si="1"/>
        <v>Meg Fowler</v>
      </c>
      <c r="B23" s="16" t="str">
        <f t="shared" si="1"/>
        <v>WINTERFALL</v>
      </c>
      <c r="C23" s="16" t="str">
        <f t="shared" si="1"/>
        <v>Swan Valley</v>
      </c>
      <c r="D23" s="348">
        <v>0.83</v>
      </c>
      <c r="E23" s="349">
        <v>1</v>
      </c>
    </row>
    <row r="24" spans="1:5">
      <c r="A24" s="16" t="str">
        <f t="shared" si="1"/>
        <v>Ebonie Richardson</v>
      </c>
      <c r="B24" s="16" t="str">
        <f t="shared" si="1"/>
        <v>LYNDAM PARK VALENTINO</v>
      </c>
      <c r="C24" s="16" t="str">
        <f t="shared" si="1"/>
        <v xml:space="preserve">Serpentine </v>
      </c>
      <c r="D24" s="348">
        <v>0.78</v>
      </c>
      <c r="E24" s="349">
        <v>3</v>
      </c>
    </row>
    <row r="25" spans="1:5">
      <c r="A25" s="16" t="str">
        <f t="shared" si="1"/>
        <v>Krystina Bercene</v>
      </c>
      <c r="B25" s="16" t="str">
        <f t="shared" si="1"/>
        <v>MY OPHELIA</v>
      </c>
      <c r="C25" s="16" t="str">
        <f t="shared" si="1"/>
        <v>Wellington District</v>
      </c>
      <c r="D25" s="348">
        <v>0.79</v>
      </c>
      <c r="E25" s="349">
        <v>2</v>
      </c>
    </row>
    <row r="26" spans="1:5">
      <c r="A26" s="16" t="str">
        <f t="shared" si="1"/>
        <v>Zoe Purser</v>
      </c>
      <c r="B26" s="16" t="str">
        <f t="shared" si="1"/>
        <v>BALMONT BOY</v>
      </c>
      <c r="C26" s="16" t="str">
        <f t="shared" si="1"/>
        <v>Wanneroo</v>
      </c>
      <c r="D26" s="344">
        <v>0.73</v>
      </c>
      <c r="E26" s="260">
        <v>5</v>
      </c>
    </row>
    <row r="27" spans="1:5">
      <c r="A27" s="234"/>
      <c r="B27" s="234"/>
      <c r="C27" s="234"/>
      <c r="D27" s="343"/>
      <c r="E27" s="343"/>
    </row>
    <row r="29" spans="1:5">
      <c r="A29" s="234"/>
      <c r="B29" s="234"/>
      <c r="C29" s="234"/>
      <c r="D29" s="343"/>
      <c r="E29" s="343"/>
    </row>
    <row r="30" spans="1:5">
      <c r="A30" s="234"/>
      <c r="B30" s="234"/>
      <c r="C30" s="234"/>
      <c r="D30" s="343"/>
      <c r="E30" s="343"/>
    </row>
    <row r="31" spans="1:5">
      <c r="A31" s="234"/>
      <c r="B31" s="234"/>
      <c r="C31" s="234"/>
      <c r="D31" s="343"/>
      <c r="E31" s="343"/>
    </row>
    <row r="32" spans="1:5">
      <c r="A32" s="234"/>
      <c r="B32" s="234"/>
      <c r="C32" s="234"/>
      <c r="D32" s="343"/>
      <c r="E32" s="343"/>
    </row>
  </sheetData>
  <sheetProtection algorithmName="SHA-512" hashValue="znLUZYjLxuSO/+E9FELz837tsh0Euo2M77s5MVQLuKdwC/2xhoNzwM3Rtl0HVQsfzRD8HXmQ62nQfk9g6J9OvA==" saltValue="b43heYdeTElpawPHXTq7Yg==" spinCount="100000" sheet="1" objects="1" scenarios="1"/>
  <autoFilter ref="A7:E7" xr:uid="{4768AEA0-8996-49E3-8EB2-B15F50031242}">
    <sortState xmlns:xlrd2="http://schemas.microsoft.com/office/spreadsheetml/2017/richdata2" ref="A8:E15">
      <sortCondition ref="E7"/>
    </sortState>
  </autoFilter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AF2D-B863-414F-9745-22500C36555A}">
  <sheetPr codeName="Sheet53">
    <tabColor rgb="FFFF99FF"/>
    <pageSetUpPr fitToPage="1"/>
  </sheetPr>
  <dimension ref="A1:AC47"/>
  <sheetViews>
    <sheetView topLeftCell="A13" zoomScale="90" zoomScaleNormal="90" workbookViewId="0">
      <selection activeCell="G25" sqref="G25"/>
    </sheetView>
  </sheetViews>
  <sheetFormatPr defaultColWidth="11" defaultRowHeight="15" customHeight="1"/>
  <cols>
    <col min="1" max="1" width="18.125" style="231" bestFit="1" customWidth="1"/>
    <col min="2" max="2" width="23.875" style="231" bestFit="1" customWidth="1"/>
    <col min="3" max="3" width="16.875" style="231" bestFit="1" customWidth="1"/>
    <col min="4" max="4" width="11.75" style="350" bestFit="1" customWidth="1"/>
    <col min="5" max="5" width="9.125" style="350" bestFit="1" customWidth="1"/>
    <col min="6" max="6" width="9.75" style="350" bestFit="1" customWidth="1"/>
    <col min="7" max="7" width="13.25" style="350" customWidth="1"/>
    <col min="8" max="8" width="13.625" style="350" bestFit="1" customWidth="1"/>
    <col min="9" max="16384" width="11" style="231"/>
  </cols>
  <sheetData>
    <row r="1" spans="1:29">
      <c r="A1" s="234"/>
      <c r="B1" s="234"/>
      <c r="C1" s="234"/>
      <c r="D1" s="343"/>
      <c r="E1" s="343"/>
      <c r="F1" s="343"/>
      <c r="G1" s="343"/>
      <c r="H1" s="343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</row>
    <row r="2" spans="1:29">
      <c r="A2" s="368" t="s">
        <v>774</v>
      </c>
      <c r="B2" s="234"/>
      <c r="C2" s="234"/>
      <c r="D2" s="343"/>
      <c r="E2" s="343"/>
      <c r="F2" s="343"/>
      <c r="G2" s="343"/>
      <c r="H2" s="343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</row>
    <row r="3" spans="1:29">
      <c r="A3" s="368" t="s">
        <v>775</v>
      </c>
      <c r="B3" s="234"/>
      <c r="C3" s="234"/>
      <c r="D3" s="343"/>
      <c r="E3" s="343"/>
      <c r="F3" s="343"/>
      <c r="G3" s="343"/>
      <c r="H3" s="343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</row>
    <row r="4" spans="1:29">
      <c r="A4" s="369" t="s">
        <v>777</v>
      </c>
      <c r="B4" s="234"/>
      <c r="C4" s="234"/>
      <c r="D4" s="343"/>
      <c r="E4" s="343"/>
      <c r="F4" s="343"/>
      <c r="G4" s="343"/>
      <c r="H4" s="343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</row>
    <row r="5" spans="1:29">
      <c r="A5" s="234"/>
      <c r="B5" s="234"/>
      <c r="C5" s="234"/>
      <c r="D5" s="343"/>
      <c r="E5" s="343"/>
      <c r="F5" s="343"/>
      <c r="G5" s="343"/>
      <c r="H5" s="343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</row>
    <row r="6" spans="1:29">
      <c r="A6" s="234"/>
      <c r="B6" s="234"/>
      <c r="C6" s="234"/>
      <c r="D6" s="14" t="s">
        <v>163</v>
      </c>
      <c r="E6" s="343"/>
      <c r="F6" s="343"/>
      <c r="G6" s="343"/>
      <c r="H6" s="343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</row>
    <row r="7" spans="1:29" ht="30.75">
      <c r="A7" s="23" t="s">
        <v>4</v>
      </c>
      <c r="B7" s="23" t="s">
        <v>5</v>
      </c>
      <c r="C7" s="23" t="s">
        <v>590</v>
      </c>
      <c r="D7" s="22" t="s">
        <v>757</v>
      </c>
      <c r="E7" s="22" t="s">
        <v>361</v>
      </c>
      <c r="F7" s="22" t="s">
        <v>167</v>
      </c>
      <c r="G7" s="22" t="s">
        <v>608</v>
      </c>
      <c r="H7" s="22" t="s">
        <v>169</v>
      </c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</row>
    <row r="8" spans="1:29">
      <c r="A8" s="2" t="s">
        <v>249</v>
      </c>
      <c r="B8" s="241" t="s">
        <v>250</v>
      </c>
      <c r="C8" s="241" t="s">
        <v>251</v>
      </c>
      <c r="D8" s="347">
        <v>0.77083333333333337</v>
      </c>
      <c r="E8" s="260">
        <v>1</v>
      </c>
      <c r="F8" s="260">
        <v>1</v>
      </c>
      <c r="G8" s="345">
        <v>8.125</v>
      </c>
      <c r="H8" s="346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</row>
    <row r="9" spans="1:29">
      <c r="A9" s="2" t="s">
        <v>492</v>
      </c>
      <c r="B9" s="241" t="s">
        <v>493</v>
      </c>
      <c r="C9" s="241" t="s">
        <v>29</v>
      </c>
      <c r="D9" s="347">
        <v>0.72083333333333344</v>
      </c>
      <c r="E9" s="260">
        <v>2</v>
      </c>
      <c r="F9" s="260">
        <v>2</v>
      </c>
      <c r="G9" s="345">
        <v>7.5</v>
      </c>
      <c r="H9" s="346">
        <v>2</v>
      </c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</row>
    <row r="10" spans="1:29">
      <c r="A10" s="2" t="s">
        <v>254</v>
      </c>
      <c r="B10" s="241" t="s">
        <v>255</v>
      </c>
      <c r="C10" s="241" t="s">
        <v>140</v>
      </c>
      <c r="D10" s="347">
        <v>0.72083333333333344</v>
      </c>
      <c r="E10" s="260">
        <v>3</v>
      </c>
      <c r="F10" s="260">
        <v>2</v>
      </c>
      <c r="G10" s="345">
        <v>7.25</v>
      </c>
      <c r="H10" s="346">
        <v>3</v>
      </c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</row>
    <row r="11" spans="1:29">
      <c r="A11" s="2" t="s">
        <v>239</v>
      </c>
      <c r="B11" s="241" t="s">
        <v>240</v>
      </c>
      <c r="C11" s="241" t="s">
        <v>68</v>
      </c>
      <c r="D11" s="347">
        <v>0.71458333333333335</v>
      </c>
      <c r="E11" s="260">
        <v>4</v>
      </c>
      <c r="F11" s="260">
        <v>4</v>
      </c>
      <c r="G11" s="345">
        <v>7.25</v>
      </c>
      <c r="H11" s="346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</row>
    <row r="12" spans="1:29">
      <c r="A12" s="2" t="s">
        <v>230</v>
      </c>
      <c r="B12" s="241" t="s">
        <v>231</v>
      </c>
      <c r="C12" s="241" t="s">
        <v>105</v>
      </c>
      <c r="D12" s="344">
        <v>0.70416666666666661</v>
      </c>
      <c r="E12" s="260">
        <v>5</v>
      </c>
      <c r="F12" s="260">
        <v>5</v>
      </c>
      <c r="G12" s="345">
        <v>7.5</v>
      </c>
      <c r="H12" s="346">
        <v>5</v>
      </c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</row>
    <row r="13" spans="1:29">
      <c r="A13" s="2" t="s">
        <v>223</v>
      </c>
      <c r="B13" s="241" t="s">
        <v>224</v>
      </c>
      <c r="C13" s="241" t="s">
        <v>26</v>
      </c>
      <c r="D13" s="347">
        <v>0.70416666666666661</v>
      </c>
      <c r="E13" s="260">
        <v>6</v>
      </c>
      <c r="F13" s="260">
        <v>5</v>
      </c>
      <c r="G13" s="345">
        <v>7.125</v>
      </c>
      <c r="H13" s="346">
        <v>6</v>
      </c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</row>
    <row r="14" spans="1:29">
      <c r="A14" s="2" t="s">
        <v>256</v>
      </c>
      <c r="B14" s="241" t="s">
        <v>257</v>
      </c>
      <c r="C14" s="241" t="s">
        <v>55</v>
      </c>
      <c r="D14" s="347">
        <v>0.7</v>
      </c>
      <c r="E14" s="260">
        <v>7</v>
      </c>
      <c r="F14" s="260">
        <v>7</v>
      </c>
      <c r="G14" s="345">
        <v>7.25</v>
      </c>
      <c r="H14" s="346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</row>
    <row r="15" spans="1:29">
      <c r="A15" s="2" t="s">
        <v>243</v>
      </c>
      <c r="B15" s="241" t="s">
        <v>244</v>
      </c>
      <c r="C15" s="241" t="s">
        <v>109</v>
      </c>
      <c r="D15" s="347">
        <v>0.6875</v>
      </c>
      <c r="E15" s="260">
        <v>8</v>
      </c>
      <c r="F15" s="260">
        <v>8</v>
      </c>
      <c r="G15" s="345">
        <v>7.25</v>
      </c>
      <c r="H15" s="346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</row>
    <row r="16" spans="1:29">
      <c r="A16" s="2" t="s">
        <v>252</v>
      </c>
      <c r="B16" s="241" t="s">
        <v>253</v>
      </c>
      <c r="C16" s="241" t="s">
        <v>43</v>
      </c>
      <c r="D16" s="347">
        <v>0.68571875000000004</v>
      </c>
      <c r="E16" s="260">
        <v>9</v>
      </c>
      <c r="F16" s="260">
        <v>9</v>
      </c>
      <c r="G16" s="345">
        <v>7.0893750000000004</v>
      </c>
      <c r="H16" s="346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</row>
    <row r="17" spans="1:29">
      <c r="A17" s="2" t="s">
        <v>241</v>
      </c>
      <c r="B17" s="241" t="s">
        <v>242</v>
      </c>
      <c r="C17" s="241" t="s">
        <v>50</v>
      </c>
      <c r="D17" s="347">
        <v>0.68125000000000002</v>
      </c>
      <c r="E17" s="260">
        <v>10</v>
      </c>
      <c r="F17" s="260">
        <v>10</v>
      </c>
      <c r="G17" s="345">
        <v>6.875</v>
      </c>
      <c r="H17" s="346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</row>
    <row r="18" spans="1:29">
      <c r="A18" s="2" t="s">
        <v>205</v>
      </c>
      <c r="B18" s="241" t="s">
        <v>206</v>
      </c>
      <c r="C18" s="241" t="s">
        <v>40</v>
      </c>
      <c r="D18" s="347">
        <v>0.67916666666666659</v>
      </c>
      <c r="E18" s="260">
        <v>11</v>
      </c>
      <c r="F18" s="260">
        <v>11</v>
      </c>
      <c r="G18" s="345">
        <v>7</v>
      </c>
      <c r="H18" s="346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</row>
    <row r="19" spans="1:29">
      <c r="A19" s="2" t="s">
        <v>232</v>
      </c>
      <c r="B19" s="241" t="s">
        <v>233</v>
      </c>
      <c r="C19" s="241" t="s">
        <v>68</v>
      </c>
      <c r="D19" s="347">
        <v>0.67708333333333337</v>
      </c>
      <c r="E19" s="260">
        <v>12</v>
      </c>
      <c r="F19" s="260">
        <v>12</v>
      </c>
      <c r="G19" s="345">
        <v>6.875</v>
      </c>
      <c r="H19" s="346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</row>
    <row r="20" spans="1:29">
      <c r="A20" s="2" t="s">
        <v>213</v>
      </c>
      <c r="B20" s="241" t="s">
        <v>214</v>
      </c>
      <c r="C20" s="241" t="s">
        <v>43</v>
      </c>
      <c r="D20" s="347">
        <v>0.66041666666666665</v>
      </c>
      <c r="E20" s="260">
        <v>13</v>
      </c>
      <c r="F20" s="260">
        <v>13</v>
      </c>
      <c r="G20" s="345">
        <v>6.75</v>
      </c>
      <c r="H20" s="346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</row>
    <row r="21" spans="1:29">
      <c r="A21" s="2" t="s">
        <v>211</v>
      </c>
      <c r="B21" s="241" t="s">
        <v>212</v>
      </c>
      <c r="C21" s="241" t="s">
        <v>125</v>
      </c>
      <c r="D21" s="347">
        <v>0</v>
      </c>
      <c r="E21" s="260"/>
      <c r="F21" s="260"/>
      <c r="G21" s="345"/>
      <c r="H21" s="346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</row>
    <row r="22" spans="1:29">
      <c r="A22" s="2" t="s">
        <v>778</v>
      </c>
      <c r="B22" s="241" t="s">
        <v>716</v>
      </c>
      <c r="C22" s="241" t="s">
        <v>16</v>
      </c>
      <c r="D22" s="347">
        <v>0</v>
      </c>
      <c r="E22" s="260"/>
      <c r="F22" s="260"/>
      <c r="G22" s="345"/>
      <c r="H22" s="346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</row>
    <row r="23" spans="1:29">
      <c r="A23" s="2"/>
      <c r="B23" s="241"/>
      <c r="C23" s="241"/>
      <c r="D23" s="347"/>
      <c r="E23" s="260"/>
      <c r="F23" s="260"/>
      <c r="G23" s="345"/>
      <c r="H23" s="346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</row>
    <row r="24" spans="1:29">
      <c r="A24" s="234"/>
      <c r="B24" s="234"/>
      <c r="C24" s="234"/>
      <c r="D24" s="343"/>
      <c r="E24" s="343"/>
      <c r="F24" s="343"/>
      <c r="G24" s="351"/>
      <c r="H24" s="343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</row>
    <row r="25" spans="1:29" ht="30.75">
      <c r="A25" s="26" t="s">
        <v>4</v>
      </c>
      <c r="B25" s="26" t="s">
        <v>5</v>
      </c>
      <c r="C25" s="26" t="s">
        <v>590</v>
      </c>
      <c r="D25" s="25" t="s">
        <v>602</v>
      </c>
      <c r="E25" s="25" t="s">
        <v>361</v>
      </c>
      <c r="F25" s="343"/>
      <c r="G25" s="351"/>
      <c r="H25" s="343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</row>
    <row r="26" spans="1:29">
      <c r="A26" s="16" t="str">
        <f t="shared" ref="A26:C26" si="0">A8</f>
        <v>Joshua Duncan</v>
      </c>
      <c r="B26" s="16" t="str">
        <f t="shared" si="0"/>
        <v>TYALLA ORIOLE</v>
      </c>
      <c r="C26" s="16" t="str">
        <f t="shared" si="0"/>
        <v xml:space="preserve">Mortlock </v>
      </c>
      <c r="D26" s="348">
        <v>0.71</v>
      </c>
      <c r="E26" s="349">
        <v>12</v>
      </c>
      <c r="F26" s="343"/>
      <c r="G26" s="351"/>
      <c r="H26" s="343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</row>
    <row r="27" spans="1:29">
      <c r="A27" s="16" t="str">
        <f t="shared" ref="A27:C39" si="1">A9</f>
        <v>Emma Bennett</v>
      </c>
      <c r="B27" s="16" t="str">
        <f t="shared" si="1"/>
        <v>KYNWYN FOXY LASY</v>
      </c>
      <c r="C27" s="16" t="str">
        <f t="shared" si="1"/>
        <v>Swan Valley</v>
      </c>
      <c r="D27" s="348">
        <v>0.81</v>
      </c>
      <c r="E27" s="349">
        <v>4</v>
      </c>
      <c r="F27" s="343"/>
      <c r="G27" s="351"/>
      <c r="H27" s="343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</row>
    <row r="28" spans="1:29">
      <c r="A28" s="16" t="str">
        <f t="shared" si="1"/>
        <v>Elaria Atheis</v>
      </c>
      <c r="B28" s="16" t="str">
        <f t="shared" si="1"/>
        <v>CANDY</v>
      </c>
      <c r="C28" s="16" t="str">
        <f t="shared" si="1"/>
        <v>Horsemen's</v>
      </c>
      <c r="D28" s="348">
        <v>0.76</v>
      </c>
      <c r="E28" s="349">
        <v>7</v>
      </c>
      <c r="F28" s="343"/>
      <c r="G28" s="351"/>
      <c r="H28" s="34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</row>
    <row r="29" spans="1:29">
      <c r="A29" s="16" t="str">
        <f t="shared" si="1"/>
        <v>Penelope Freeman</v>
      </c>
      <c r="B29" s="16" t="str">
        <f t="shared" si="1"/>
        <v>SPRINGWATER DUSTYN</v>
      </c>
      <c r="C29" s="16" t="str">
        <f t="shared" si="1"/>
        <v>Wallangarra</v>
      </c>
      <c r="D29" s="348">
        <v>0.88</v>
      </c>
      <c r="E29" s="349">
        <v>1</v>
      </c>
      <c r="F29" s="343"/>
      <c r="G29" s="351"/>
      <c r="H29" s="343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</row>
    <row r="30" spans="1:29">
      <c r="A30" s="16" t="str">
        <f t="shared" si="1"/>
        <v>Jenaveve Page</v>
      </c>
      <c r="B30" s="16" t="str">
        <f t="shared" si="1"/>
        <v>WATCHWOOD DRUID</v>
      </c>
      <c r="C30" s="16" t="str">
        <f t="shared" si="1"/>
        <v>Dryandra</v>
      </c>
      <c r="D30" s="348">
        <v>0.87</v>
      </c>
      <c r="E30" s="349">
        <v>2</v>
      </c>
      <c r="F30" s="343"/>
      <c r="G30" s="343"/>
      <c r="H30" s="343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</row>
    <row r="31" spans="1:29">
      <c r="A31" s="16" t="str">
        <f t="shared" si="1"/>
        <v>Abigail Float</v>
      </c>
      <c r="B31" s="16" t="str">
        <f t="shared" si="1"/>
        <v>SANROSE PRIMA DONNA</v>
      </c>
      <c r="C31" s="16" t="str">
        <f t="shared" si="1"/>
        <v>Busselton</v>
      </c>
      <c r="D31" s="348">
        <v>0.75</v>
      </c>
      <c r="E31" s="349">
        <v>8</v>
      </c>
      <c r="F31" s="343"/>
      <c r="G31" s="352"/>
      <c r="H31" s="343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</row>
    <row r="32" spans="1:29">
      <c r="A32" s="16" t="str">
        <f t="shared" si="1"/>
        <v>Ruby Gilberd</v>
      </c>
      <c r="B32" s="16" t="str">
        <f t="shared" si="1"/>
        <v>KIRRALEA CABERET</v>
      </c>
      <c r="C32" s="16" t="str">
        <f t="shared" si="1"/>
        <v xml:space="preserve">Serpentine </v>
      </c>
      <c r="D32" s="348">
        <v>0.8</v>
      </c>
      <c r="E32" s="349">
        <v>5</v>
      </c>
      <c r="F32" s="343"/>
      <c r="G32" s="352"/>
      <c r="H32" s="343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</row>
    <row r="33" spans="1:29">
      <c r="A33" s="16" t="str">
        <f t="shared" si="1"/>
        <v>Mikayla Holden</v>
      </c>
      <c r="B33" s="16" t="str">
        <f t="shared" si="1"/>
        <v>BRIMFIELD TINY DANCER</v>
      </c>
      <c r="C33" s="16" t="str">
        <f t="shared" si="1"/>
        <v xml:space="preserve">King River </v>
      </c>
      <c r="D33" s="344">
        <v>0.75</v>
      </c>
      <c r="E33" s="349">
        <v>8</v>
      </c>
      <c r="F33" s="343"/>
      <c r="G33" s="352"/>
      <c r="H33" s="343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</row>
    <row r="34" spans="1:29">
      <c r="A34" s="16" t="str">
        <f t="shared" si="1"/>
        <v>Willow Bennett</v>
      </c>
      <c r="B34" s="16" t="str">
        <f t="shared" si="1"/>
        <v>BEELO-BI THORPEDO</v>
      </c>
      <c r="C34" s="16" t="str">
        <f t="shared" si="1"/>
        <v xml:space="preserve">Albany </v>
      </c>
      <c r="D34" s="344">
        <v>0.82</v>
      </c>
      <c r="E34" s="349">
        <v>3</v>
      </c>
      <c r="F34" s="343"/>
      <c r="G34" s="352"/>
      <c r="H34" s="343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</row>
    <row r="35" spans="1:29">
      <c r="A35" s="16" t="str">
        <f t="shared" si="1"/>
        <v>Elise Stampalia</v>
      </c>
      <c r="B35" s="16" t="str">
        <f t="shared" si="1"/>
        <v>WENDEMAR FIZZ</v>
      </c>
      <c r="C35" s="16" t="str">
        <f t="shared" si="1"/>
        <v>Gidgegannup</v>
      </c>
      <c r="D35" s="344">
        <v>0.79</v>
      </c>
      <c r="E35" s="349">
        <v>6</v>
      </c>
      <c r="F35" s="343"/>
      <c r="G35" s="343"/>
      <c r="H35" s="343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</row>
    <row r="36" spans="1:29">
      <c r="A36" s="16" t="str">
        <f t="shared" si="1"/>
        <v>Harpa Byrne</v>
      </c>
      <c r="B36" s="16" t="str">
        <f t="shared" si="1"/>
        <v>JUDAROO LOTTIE JONES</v>
      </c>
      <c r="C36" s="16" t="str">
        <f t="shared" si="1"/>
        <v>Orange Grove</v>
      </c>
      <c r="D36" s="344">
        <v>0.69</v>
      </c>
      <c r="E36" s="349">
        <v>13</v>
      </c>
      <c r="F36" s="343"/>
      <c r="G36" s="343"/>
      <c r="H36" s="343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</row>
    <row r="37" spans="1:29">
      <c r="A37" s="16" t="str">
        <f t="shared" si="1"/>
        <v>Josephine Anning</v>
      </c>
      <c r="B37" s="16" t="str">
        <f t="shared" si="1"/>
        <v>BRAYSIDE SENSATION</v>
      </c>
      <c r="C37" s="16" t="str">
        <f t="shared" si="1"/>
        <v>Wallangarra</v>
      </c>
      <c r="D37" s="344">
        <v>0.73</v>
      </c>
      <c r="E37" s="349">
        <v>10</v>
      </c>
      <c r="F37" s="343"/>
      <c r="G37" s="343"/>
      <c r="H37" s="343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</row>
    <row r="38" spans="1:29">
      <c r="A38" s="16" t="str">
        <f t="shared" si="1"/>
        <v>Kaylee Fisher</v>
      </c>
      <c r="B38" s="16" t="str">
        <f t="shared" si="1"/>
        <v>GEM PARK ROYAL BELLE</v>
      </c>
      <c r="C38" s="16" t="str">
        <f t="shared" si="1"/>
        <v xml:space="preserve">Albany </v>
      </c>
      <c r="D38" s="344">
        <v>0.73</v>
      </c>
      <c r="E38" s="349">
        <v>10</v>
      </c>
      <c r="F38" s="343"/>
      <c r="G38" s="343"/>
      <c r="H38" s="343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</row>
    <row r="39" spans="1:29">
      <c r="A39" s="16" t="str">
        <f t="shared" si="1"/>
        <v>Kate Watkins</v>
      </c>
      <c r="B39" s="16" t="str">
        <f t="shared" si="1"/>
        <v>APPLEWOOD CLASSIC DELUXE</v>
      </c>
      <c r="C39" s="16" t="str">
        <f t="shared" si="1"/>
        <v>Dardanup</v>
      </c>
      <c r="D39" s="344">
        <v>0</v>
      </c>
      <c r="E39" s="349">
        <v>14</v>
      </c>
      <c r="F39" s="343"/>
      <c r="G39" s="343"/>
      <c r="H39" s="343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</row>
    <row r="40" spans="1:29">
      <c r="A40" s="16"/>
      <c r="B40" s="16"/>
      <c r="C40" s="16"/>
      <c r="D40" s="344"/>
      <c r="E40" s="260"/>
      <c r="F40" s="343"/>
      <c r="G40" s="343"/>
      <c r="H40" s="34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</row>
    <row r="42" spans="1:29">
      <c r="A42" s="234"/>
      <c r="B42" s="234"/>
      <c r="C42" s="234"/>
      <c r="D42" s="343"/>
      <c r="E42" s="343"/>
      <c r="F42" s="343"/>
      <c r="G42" s="343"/>
      <c r="H42" s="343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</row>
    <row r="44" spans="1:29">
      <c r="A44" s="234"/>
      <c r="B44" s="234"/>
      <c r="C44" s="234"/>
      <c r="D44" s="343"/>
      <c r="E44" s="343"/>
      <c r="F44" s="343"/>
      <c r="G44" s="343"/>
      <c r="H44" s="343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</row>
    <row r="45" spans="1:29">
      <c r="A45" s="234"/>
      <c r="B45" s="234"/>
      <c r="C45" s="234"/>
      <c r="D45" s="343"/>
      <c r="E45" s="343"/>
      <c r="F45" s="343"/>
      <c r="G45" s="343"/>
      <c r="H45" s="343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</row>
    <row r="46" spans="1:29">
      <c r="A46" s="234"/>
      <c r="B46" s="234"/>
      <c r="C46" s="234"/>
      <c r="D46" s="343"/>
      <c r="E46" s="343"/>
      <c r="F46" s="343"/>
      <c r="G46" s="343"/>
      <c r="H46" s="343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</row>
    <row r="47" spans="1:29">
      <c r="A47" s="234"/>
      <c r="B47" s="234"/>
      <c r="C47" s="234"/>
      <c r="D47" s="343"/>
      <c r="E47" s="343"/>
      <c r="F47" s="343"/>
      <c r="G47" s="343"/>
      <c r="H47" s="343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</row>
  </sheetData>
  <sheetProtection algorithmName="SHA-512" hashValue="Iz5lIe7l9U24o6jg0dVI7mMQD7O+Y/YhLTrJl0s8zEr+TGctZRKPEH2Lw99u7gMEcD1pOCKAn5cj+0RRZt2UqQ==" saltValue="w1HCXDrOBAxmXO3ESLQm5w==" spinCount="100000" sheet="1" objects="1" scenarios="1"/>
  <autoFilter ref="A7:H7" xr:uid="{D6B6AF2D-B863-414F-9745-22500C36555A}">
    <sortState xmlns:xlrd2="http://schemas.microsoft.com/office/spreadsheetml/2017/richdata2" ref="A8:H22">
      <sortCondition ref="E7"/>
    </sortState>
  </autoFilter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2037-0DD7-4C6C-8C67-76A15B4CDA51}">
  <sheetPr codeName="Sheet54">
    <tabColor rgb="FFFF99FF"/>
    <pageSetUpPr fitToPage="1"/>
  </sheetPr>
  <dimension ref="A1:H66"/>
  <sheetViews>
    <sheetView topLeftCell="A32" zoomScale="90" zoomScaleNormal="90" workbookViewId="0">
      <selection activeCell="E34" sqref="E34:F34"/>
    </sheetView>
  </sheetViews>
  <sheetFormatPr defaultColWidth="11" defaultRowHeight="15" customHeight="1"/>
  <cols>
    <col min="1" max="1" width="22.5" style="234" customWidth="1"/>
    <col min="2" max="2" width="25.125" style="234" bestFit="1" customWidth="1"/>
    <col min="3" max="3" width="16.875" style="234" bestFit="1" customWidth="1"/>
    <col min="4" max="4" width="11.75" style="234" bestFit="1" customWidth="1"/>
    <col min="5" max="5" width="9.125" style="234" bestFit="1" customWidth="1"/>
    <col min="6" max="6" width="9.75" style="234" bestFit="1" customWidth="1"/>
    <col min="7" max="7" width="13.25" style="234" customWidth="1"/>
    <col min="8" max="8" width="13.625" style="234" bestFit="1" customWidth="1"/>
    <col min="9" max="16384" width="11" style="234"/>
  </cols>
  <sheetData>
    <row r="1" spans="1:8"/>
    <row r="2" spans="1:8">
      <c r="A2" s="368" t="s">
        <v>774</v>
      </c>
    </row>
    <row r="3" spans="1:8">
      <c r="A3" s="368" t="s">
        <v>775</v>
      </c>
    </row>
    <row r="4" spans="1:8">
      <c r="A4" s="369" t="s">
        <v>779</v>
      </c>
    </row>
    <row r="5" spans="1:8"/>
    <row r="6" spans="1:8">
      <c r="D6" s="13" t="s">
        <v>163</v>
      </c>
    </row>
    <row r="7" spans="1:8" ht="30.75">
      <c r="A7" s="23" t="s">
        <v>4</v>
      </c>
      <c r="B7" s="23" t="s">
        <v>5</v>
      </c>
      <c r="C7" s="23" t="s">
        <v>590</v>
      </c>
      <c r="D7" s="23" t="s">
        <v>623</v>
      </c>
      <c r="E7" s="23" t="s">
        <v>361</v>
      </c>
      <c r="F7" s="23" t="s">
        <v>167</v>
      </c>
      <c r="G7" s="23" t="s">
        <v>608</v>
      </c>
      <c r="H7" s="23" t="s">
        <v>169</v>
      </c>
    </row>
    <row r="8" spans="1:8">
      <c r="A8" s="2" t="s">
        <v>93</v>
      </c>
      <c r="B8" s="241" t="s">
        <v>94</v>
      </c>
      <c r="C8" s="241" t="s">
        <v>95</v>
      </c>
      <c r="D8" s="245">
        <v>0.77500000000000002</v>
      </c>
      <c r="E8" s="241">
        <v>1</v>
      </c>
      <c r="F8" s="241">
        <v>1</v>
      </c>
      <c r="G8" s="243">
        <v>8</v>
      </c>
      <c r="H8" s="244"/>
    </row>
    <row r="9" spans="1:8">
      <c r="A9" s="2" t="s">
        <v>57</v>
      </c>
      <c r="B9" s="241" t="s">
        <v>764</v>
      </c>
      <c r="C9" s="241" t="s">
        <v>50</v>
      </c>
      <c r="D9" s="245">
        <v>0.75624999999999998</v>
      </c>
      <c r="E9" s="241">
        <v>2</v>
      </c>
      <c r="F9" s="241">
        <v>2</v>
      </c>
      <c r="G9" s="243">
        <v>7.625</v>
      </c>
      <c r="H9" s="244"/>
    </row>
    <row r="10" spans="1:8">
      <c r="A10" s="2" t="s">
        <v>331</v>
      </c>
      <c r="B10" s="241" t="s">
        <v>332</v>
      </c>
      <c r="C10" s="241" t="s">
        <v>26</v>
      </c>
      <c r="D10" s="245">
        <v>0.74791666666666656</v>
      </c>
      <c r="E10" s="241">
        <v>3</v>
      </c>
      <c r="F10" s="241">
        <v>3</v>
      </c>
      <c r="G10" s="243">
        <v>7.625</v>
      </c>
      <c r="H10" s="244"/>
    </row>
    <row r="11" spans="1:8">
      <c r="A11" s="2" t="s">
        <v>53</v>
      </c>
      <c r="B11" s="241" t="s">
        <v>54</v>
      </c>
      <c r="C11" s="241" t="s">
        <v>55</v>
      </c>
      <c r="D11" s="245">
        <v>0.72291666666666665</v>
      </c>
      <c r="E11" s="241">
        <v>4</v>
      </c>
      <c r="F11" s="241">
        <v>4</v>
      </c>
      <c r="G11" s="243">
        <v>7.375</v>
      </c>
      <c r="H11" s="244"/>
    </row>
    <row r="12" spans="1:8">
      <c r="A12" s="2" t="s">
        <v>449</v>
      </c>
      <c r="B12" s="241" t="s">
        <v>450</v>
      </c>
      <c r="C12" s="241" t="s">
        <v>125</v>
      </c>
      <c r="D12" s="245">
        <v>0.70416666666666661</v>
      </c>
      <c r="E12" s="241">
        <v>5</v>
      </c>
      <c r="F12" s="241">
        <v>5</v>
      </c>
      <c r="G12" s="243">
        <v>7.125</v>
      </c>
      <c r="H12" s="244"/>
    </row>
    <row r="13" spans="1:8">
      <c r="A13" s="2" t="s">
        <v>144</v>
      </c>
      <c r="B13" s="241" t="s">
        <v>145</v>
      </c>
      <c r="C13" s="241" t="s">
        <v>109</v>
      </c>
      <c r="D13" s="245">
        <v>0.69791666666666663</v>
      </c>
      <c r="E13" s="241">
        <v>6</v>
      </c>
      <c r="F13" s="241">
        <v>6</v>
      </c>
      <c r="G13" s="243">
        <v>7.125</v>
      </c>
      <c r="H13" s="244"/>
    </row>
    <row r="14" spans="1:8">
      <c r="A14" s="2" t="s">
        <v>66</v>
      </c>
      <c r="B14" s="241" t="s">
        <v>67</v>
      </c>
      <c r="C14" s="241" t="s">
        <v>68</v>
      </c>
      <c r="D14" s="245">
        <v>0.69791666666666663</v>
      </c>
      <c r="E14" s="241">
        <v>6</v>
      </c>
      <c r="F14" s="241">
        <v>6</v>
      </c>
      <c r="G14" s="243">
        <v>6.875</v>
      </c>
      <c r="H14" s="244"/>
    </row>
    <row r="15" spans="1:8">
      <c r="A15" s="2" t="s">
        <v>345</v>
      </c>
      <c r="B15" s="241" t="s">
        <v>346</v>
      </c>
      <c r="C15" s="241" t="s">
        <v>22</v>
      </c>
      <c r="D15" s="242">
        <v>0.69166666666666665</v>
      </c>
      <c r="E15" s="241">
        <v>8</v>
      </c>
      <c r="F15" s="241">
        <v>8</v>
      </c>
      <c r="G15" s="243">
        <v>7</v>
      </c>
      <c r="H15" s="244"/>
    </row>
    <row r="16" spans="1:8">
      <c r="A16" s="2" t="s">
        <v>107</v>
      </c>
      <c r="B16" s="241" t="s">
        <v>108</v>
      </c>
      <c r="C16" s="241" t="s">
        <v>109</v>
      </c>
      <c r="D16" s="245">
        <v>0.68333333333333335</v>
      </c>
      <c r="E16" s="241">
        <v>9</v>
      </c>
      <c r="F16" s="241">
        <v>9</v>
      </c>
      <c r="G16" s="243">
        <v>6.875</v>
      </c>
      <c r="H16" s="244"/>
    </row>
    <row r="17" spans="1:8">
      <c r="A17" s="2" t="s">
        <v>526</v>
      </c>
      <c r="B17" s="241" t="s">
        <v>527</v>
      </c>
      <c r="C17" s="241" t="s">
        <v>90</v>
      </c>
      <c r="D17" s="245">
        <v>0.67291666666666661</v>
      </c>
      <c r="E17" s="241">
        <v>10</v>
      </c>
      <c r="F17" s="241">
        <v>10</v>
      </c>
      <c r="G17" s="243">
        <v>7</v>
      </c>
      <c r="H17" s="244"/>
    </row>
    <row r="18" spans="1:8">
      <c r="A18" s="2" t="s">
        <v>14</v>
      </c>
      <c r="B18" s="241" t="s">
        <v>15</v>
      </c>
      <c r="C18" s="241" t="s">
        <v>16</v>
      </c>
      <c r="D18" s="245">
        <v>0.67291666666666661</v>
      </c>
      <c r="E18" s="241">
        <v>10</v>
      </c>
      <c r="F18" s="241">
        <v>10</v>
      </c>
      <c r="G18" s="243">
        <v>6.75</v>
      </c>
      <c r="H18" s="244"/>
    </row>
    <row r="19" spans="1:8">
      <c r="A19" s="2" t="s">
        <v>172</v>
      </c>
      <c r="B19" s="241" t="s">
        <v>173</v>
      </c>
      <c r="C19" s="241" t="s">
        <v>109</v>
      </c>
      <c r="D19" s="245">
        <v>0.67083333333333339</v>
      </c>
      <c r="E19" s="241">
        <v>12</v>
      </c>
      <c r="F19" s="241">
        <v>12</v>
      </c>
      <c r="G19" s="243">
        <v>6.75</v>
      </c>
      <c r="H19" s="244"/>
    </row>
    <row r="20" spans="1:8">
      <c r="A20" s="2" t="s">
        <v>38</v>
      </c>
      <c r="B20" s="241" t="s">
        <v>39</v>
      </c>
      <c r="C20" s="241" t="s">
        <v>40</v>
      </c>
      <c r="D20" s="245">
        <v>0.66249999999999998</v>
      </c>
      <c r="E20" s="241">
        <v>13</v>
      </c>
      <c r="F20" s="241">
        <v>13</v>
      </c>
      <c r="G20" s="243">
        <v>6.5</v>
      </c>
      <c r="H20" s="244"/>
    </row>
    <row r="21" spans="1:8">
      <c r="A21" s="2" t="s">
        <v>96</v>
      </c>
      <c r="B21" s="241" t="s">
        <v>97</v>
      </c>
      <c r="C21" s="241" t="s">
        <v>98</v>
      </c>
      <c r="D21" s="245">
        <v>0.65833333333333344</v>
      </c>
      <c r="E21" s="241">
        <v>14</v>
      </c>
      <c r="F21" s="241">
        <v>14</v>
      </c>
      <c r="G21" s="243">
        <v>6.5</v>
      </c>
      <c r="H21" s="244"/>
    </row>
    <row r="22" spans="1:8">
      <c r="A22" s="2" t="s">
        <v>41</v>
      </c>
      <c r="B22" s="241" t="s">
        <v>42</v>
      </c>
      <c r="C22" s="241" t="s">
        <v>43</v>
      </c>
      <c r="D22" s="245">
        <v>0.64583333333333337</v>
      </c>
      <c r="E22" s="241">
        <v>15</v>
      </c>
      <c r="F22" s="241">
        <v>15</v>
      </c>
      <c r="G22" s="243">
        <v>6.625</v>
      </c>
      <c r="H22" s="244"/>
    </row>
    <row r="23" spans="1:8">
      <c r="A23" s="2" t="s">
        <v>479</v>
      </c>
      <c r="B23" s="241" t="s">
        <v>480</v>
      </c>
      <c r="C23" s="241" t="s">
        <v>64</v>
      </c>
      <c r="D23" s="245">
        <v>0.63958333333333339</v>
      </c>
      <c r="E23" s="241">
        <v>16</v>
      </c>
      <c r="F23" s="241">
        <v>16</v>
      </c>
      <c r="G23" s="243">
        <v>6.5</v>
      </c>
      <c r="H23" s="244"/>
    </row>
    <row r="24" spans="1:8">
      <c r="A24" s="2" t="s">
        <v>114</v>
      </c>
      <c r="B24" s="241" t="s">
        <v>115</v>
      </c>
      <c r="C24" s="241" t="s">
        <v>68</v>
      </c>
      <c r="D24" s="245">
        <v>0.625</v>
      </c>
      <c r="E24" s="241">
        <v>17</v>
      </c>
      <c r="F24" s="241">
        <v>17</v>
      </c>
      <c r="G24" s="243">
        <v>6.25</v>
      </c>
      <c r="H24" s="244"/>
    </row>
    <row r="25" spans="1:8">
      <c r="A25" s="2" t="s">
        <v>34</v>
      </c>
      <c r="B25" s="241" t="s">
        <v>170</v>
      </c>
      <c r="C25" s="241" t="s">
        <v>36</v>
      </c>
      <c r="D25" s="245">
        <v>0.62083333333333335</v>
      </c>
      <c r="E25" s="241">
        <v>18</v>
      </c>
      <c r="F25" s="241">
        <v>18</v>
      </c>
      <c r="G25" s="243">
        <v>6.5</v>
      </c>
      <c r="H25" s="244"/>
    </row>
    <row r="26" spans="1:8">
      <c r="A26" s="2" t="s">
        <v>194</v>
      </c>
      <c r="B26" s="241" t="s">
        <v>195</v>
      </c>
      <c r="C26" s="241" t="s">
        <v>109</v>
      </c>
      <c r="D26" s="245">
        <v>0.61250000000000004</v>
      </c>
      <c r="E26" s="241">
        <v>19</v>
      </c>
      <c r="F26" s="241">
        <v>19</v>
      </c>
      <c r="G26" s="243">
        <v>6.25</v>
      </c>
      <c r="H26" s="244"/>
    </row>
    <row r="27" spans="1:8">
      <c r="A27" s="2" t="s">
        <v>780</v>
      </c>
      <c r="B27" s="241" t="s">
        <v>781</v>
      </c>
      <c r="C27" s="241" t="s">
        <v>50</v>
      </c>
      <c r="D27" s="245">
        <v>0.58541666666666659</v>
      </c>
      <c r="E27" s="241">
        <v>20</v>
      </c>
      <c r="F27" s="241">
        <v>20</v>
      </c>
      <c r="G27" s="243">
        <v>5.75</v>
      </c>
      <c r="H27" s="244"/>
    </row>
    <row r="28" spans="1:8">
      <c r="A28" s="2" t="s">
        <v>562</v>
      </c>
      <c r="B28" s="241" t="s">
        <v>563</v>
      </c>
      <c r="C28" s="241" t="s">
        <v>323</v>
      </c>
      <c r="D28" s="245">
        <v>0.5625</v>
      </c>
      <c r="E28" s="241">
        <v>21</v>
      </c>
      <c r="F28" s="241">
        <v>21</v>
      </c>
      <c r="G28" s="243">
        <v>5.75</v>
      </c>
      <c r="H28" s="244"/>
    </row>
    <row r="29" spans="1:8">
      <c r="A29" s="2" t="s">
        <v>77</v>
      </c>
      <c r="B29" s="241" t="s">
        <v>78</v>
      </c>
      <c r="C29" s="241" t="s">
        <v>32</v>
      </c>
      <c r="D29" s="245">
        <v>0.55833333333333335</v>
      </c>
      <c r="E29" s="241">
        <v>22</v>
      </c>
      <c r="F29" s="241">
        <v>22</v>
      </c>
      <c r="G29" s="243">
        <v>5.5</v>
      </c>
      <c r="H29" s="244"/>
    </row>
    <row r="30" spans="1:8">
      <c r="A30" s="2" t="s">
        <v>73</v>
      </c>
      <c r="B30" s="241" t="s">
        <v>74</v>
      </c>
      <c r="C30" s="241" t="s">
        <v>75</v>
      </c>
      <c r="D30" s="245">
        <v>0.55416666666666659</v>
      </c>
      <c r="E30" s="241">
        <v>23</v>
      </c>
      <c r="F30" s="241">
        <v>23</v>
      </c>
      <c r="G30" s="243">
        <v>5.625</v>
      </c>
      <c r="H30" s="244"/>
    </row>
    <row r="31" spans="1:8">
      <c r="A31" s="2" t="s">
        <v>20</v>
      </c>
      <c r="B31" s="241" t="s">
        <v>21</v>
      </c>
      <c r="C31" s="241" t="s">
        <v>22</v>
      </c>
      <c r="D31" s="245">
        <v>0.55000000000000004</v>
      </c>
      <c r="E31" s="241">
        <v>24</v>
      </c>
      <c r="F31" s="241">
        <v>24</v>
      </c>
      <c r="G31" s="243">
        <v>5.5</v>
      </c>
      <c r="H31" s="244"/>
    </row>
    <row r="32" spans="1:8">
      <c r="A32" s="2" t="s">
        <v>476</v>
      </c>
      <c r="B32" s="241" t="s">
        <v>477</v>
      </c>
      <c r="C32" s="241" t="s">
        <v>64</v>
      </c>
      <c r="D32" s="245">
        <v>0.51249999999999996</v>
      </c>
      <c r="E32" s="241">
        <v>25</v>
      </c>
      <c r="F32" s="241">
        <v>25</v>
      </c>
      <c r="G32" s="243">
        <v>5.375</v>
      </c>
      <c r="H32" s="244"/>
    </row>
    <row r="33" spans="1:8">
      <c r="A33" s="2" t="s">
        <v>135</v>
      </c>
      <c r="B33" s="241" t="s">
        <v>136</v>
      </c>
      <c r="C33" s="241" t="s">
        <v>55</v>
      </c>
      <c r="D33" s="245">
        <v>0.50416666666666665</v>
      </c>
      <c r="E33" s="241">
        <v>26</v>
      </c>
      <c r="F33" s="241">
        <v>26</v>
      </c>
      <c r="G33" s="243">
        <v>5</v>
      </c>
      <c r="H33" s="244"/>
    </row>
    <row r="34" spans="1:8">
      <c r="A34" s="2" t="s">
        <v>196</v>
      </c>
      <c r="B34" s="241" t="s">
        <v>121</v>
      </c>
      <c r="C34" s="241" t="s">
        <v>98</v>
      </c>
      <c r="D34" s="245">
        <v>0</v>
      </c>
      <c r="E34" s="241"/>
      <c r="F34" s="241"/>
      <c r="G34" s="243">
        <v>0</v>
      </c>
      <c r="H34" s="244"/>
    </row>
    <row r="35" spans="1:8"/>
    <row r="36" spans="1:8" ht="30.75">
      <c r="A36" s="26" t="s">
        <v>4</v>
      </c>
      <c r="B36" s="26" t="s">
        <v>5</v>
      </c>
      <c r="C36" s="26" t="s">
        <v>590</v>
      </c>
      <c r="D36" s="26" t="s">
        <v>602</v>
      </c>
      <c r="E36" s="26" t="s">
        <v>361</v>
      </c>
    </row>
    <row r="37" spans="1:8">
      <c r="A37" s="16" t="str">
        <f t="shared" ref="A37:C37" si="0">A8</f>
        <v>Chenin Hislop</v>
      </c>
      <c r="B37" s="16" t="str">
        <f t="shared" si="0"/>
        <v>ARDIENTES BEAUTIFUL MELODY</v>
      </c>
      <c r="C37" s="16" t="str">
        <f t="shared" si="0"/>
        <v>Woodridge</v>
      </c>
      <c r="D37" s="252">
        <v>0.78</v>
      </c>
      <c r="E37" s="253">
        <v>10</v>
      </c>
    </row>
    <row r="38" spans="1:8">
      <c r="A38" s="16" t="str">
        <f t="shared" ref="A38:C53" si="1">A9</f>
        <v>Emily Stampalia</v>
      </c>
      <c r="B38" s="16" t="str">
        <f t="shared" si="1"/>
        <v>MELODY PARK MYSTICAL LADY</v>
      </c>
      <c r="C38" s="16" t="str">
        <f t="shared" si="1"/>
        <v>Gidgegannup</v>
      </c>
      <c r="D38" s="252">
        <v>0.77</v>
      </c>
      <c r="E38" s="253">
        <v>11</v>
      </c>
    </row>
    <row r="39" spans="1:8">
      <c r="A39" s="16" t="str">
        <f t="shared" si="1"/>
        <v>Harriet Forrest</v>
      </c>
      <c r="B39" s="16" t="str">
        <f t="shared" si="1"/>
        <v>BRAMLEY ROYALTY</v>
      </c>
      <c r="C39" s="16" t="str">
        <f t="shared" si="1"/>
        <v>Busselton</v>
      </c>
      <c r="D39" s="252">
        <v>0.91</v>
      </c>
      <c r="E39" s="253">
        <v>2</v>
      </c>
    </row>
    <row r="40" spans="1:8">
      <c r="A40" s="16" t="str">
        <f t="shared" si="1"/>
        <v>Amelia Gordon</v>
      </c>
      <c r="B40" s="16" t="str">
        <f t="shared" si="1"/>
        <v>ARYLINE BOBBY SOX</v>
      </c>
      <c r="C40" s="16" t="str">
        <f t="shared" si="1"/>
        <v xml:space="preserve">Serpentine </v>
      </c>
      <c r="D40" s="252">
        <v>0.76</v>
      </c>
      <c r="E40" s="253">
        <v>14</v>
      </c>
    </row>
    <row r="41" spans="1:8">
      <c r="A41" s="16" t="str">
        <f t="shared" si="1"/>
        <v>Darci Peace</v>
      </c>
      <c r="B41" s="16" t="str">
        <f t="shared" si="1"/>
        <v>EGMONT FAITH</v>
      </c>
      <c r="C41" s="16" t="str">
        <f t="shared" si="1"/>
        <v>Dardanup</v>
      </c>
      <c r="D41" s="252">
        <v>0.7</v>
      </c>
      <c r="E41" s="253">
        <v>22</v>
      </c>
    </row>
    <row r="42" spans="1:8">
      <c r="A42" s="16" t="str">
        <f t="shared" si="1"/>
        <v>Amelia Mcdonald</v>
      </c>
      <c r="B42" s="16" t="str">
        <f t="shared" si="1"/>
        <v>SPRINGWATER CHANEL</v>
      </c>
      <c r="C42" s="16" t="str">
        <f t="shared" si="1"/>
        <v xml:space="preserve">King River </v>
      </c>
      <c r="D42" s="252">
        <v>0.79</v>
      </c>
      <c r="E42" s="253">
        <v>9</v>
      </c>
    </row>
    <row r="43" spans="1:8">
      <c r="A43" s="16" t="str">
        <f t="shared" si="1"/>
        <v>Eva Anning</v>
      </c>
      <c r="B43" s="16" t="str">
        <f t="shared" si="1"/>
        <v>THE BRASS BEAR</v>
      </c>
      <c r="C43" s="16" t="str">
        <f t="shared" si="1"/>
        <v>Wallangarra</v>
      </c>
      <c r="D43" s="252">
        <v>0.73</v>
      </c>
      <c r="E43" s="253">
        <v>20</v>
      </c>
    </row>
    <row r="44" spans="1:8">
      <c r="A44" s="16" t="str">
        <f t="shared" si="1"/>
        <v>Zali Ryan</v>
      </c>
      <c r="B44" s="16" t="str">
        <f t="shared" si="1"/>
        <v>KATELLE CASINO</v>
      </c>
      <c r="C44" s="16" t="str">
        <f t="shared" si="1"/>
        <v>Margaret River</v>
      </c>
      <c r="D44" s="242">
        <v>0.88</v>
      </c>
      <c r="E44" s="253">
        <v>3</v>
      </c>
    </row>
    <row r="45" spans="1:8">
      <c r="A45" s="16" t="str">
        <f t="shared" si="1"/>
        <v>Edie Hawke</v>
      </c>
      <c r="B45" s="16" t="str">
        <f t="shared" si="1"/>
        <v>LITTLE MISS TILLY</v>
      </c>
      <c r="C45" s="16" t="str">
        <f t="shared" si="1"/>
        <v xml:space="preserve">King River </v>
      </c>
      <c r="D45" s="242">
        <v>0.87</v>
      </c>
      <c r="E45" s="253">
        <v>4</v>
      </c>
    </row>
    <row r="46" spans="1:8">
      <c r="A46" s="16" t="str">
        <f t="shared" si="1"/>
        <v>Chaise Fowler</v>
      </c>
      <c r="B46" s="16" t="str">
        <f t="shared" si="1"/>
        <v>GLOBAL SUPREME</v>
      </c>
      <c r="C46" s="16" t="str">
        <f t="shared" si="1"/>
        <v xml:space="preserve">Busselton </v>
      </c>
      <c r="D46" s="242">
        <v>0.77</v>
      </c>
      <c r="E46" s="253">
        <v>11</v>
      </c>
    </row>
    <row r="47" spans="1:8">
      <c r="A47" s="16" t="str">
        <f t="shared" si="1"/>
        <v>Marni Bercene</v>
      </c>
      <c r="B47" s="16" t="str">
        <f t="shared" si="1"/>
        <v>PARKIARRUP EDWARD</v>
      </c>
      <c r="C47" s="16" t="str">
        <f t="shared" si="1"/>
        <v>Wellington District</v>
      </c>
      <c r="D47" s="242">
        <v>0.75</v>
      </c>
      <c r="E47" s="253">
        <v>16</v>
      </c>
    </row>
    <row r="48" spans="1:8">
      <c r="A48" s="16" t="str">
        <f t="shared" si="1"/>
        <v>Sarah Mcconigley</v>
      </c>
      <c r="B48" s="16" t="str">
        <f t="shared" si="1"/>
        <v>ALL TOO FLASH</v>
      </c>
      <c r="C48" s="16" t="str">
        <f t="shared" si="1"/>
        <v xml:space="preserve">King River </v>
      </c>
      <c r="D48" s="242">
        <v>0.85</v>
      </c>
      <c r="E48" s="253">
        <v>5</v>
      </c>
    </row>
    <row r="49" spans="1:5">
      <c r="A49" s="16" t="str">
        <f t="shared" si="1"/>
        <v>Sophie Dagnall</v>
      </c>
      <c r="B49" s="16" t="str">
        <f t="shared" si="1"/>
        <v>EBONY ROSE SPOTLIGHT</v>
      </c>
      <c r="C49" s="16" t="str">
        <f t="shared" si="1"/>
        <v>Orange Grove</v>
      </c>
      <c r="D49" s="242">
        <v>0.74</v>
      </c>
      <c r="E49" s="253">
        <v>18</v>
      </c>
    </row>
    <row r="50" spans="1:5">
      <c r="A50" s="16" t="str">
        <f t="shared" si="1"/>
        <v>Zahara Winters</v>
      </c>
      <c r="B50" s="16" t="str">
        <f t="shared" si="1"/>
        <v>YARTARLA PARK SILHOUETTE</v>
      </c>
      <c r="C50" s="16" t="str">
        <f t="shared" si="1"/>
        <v xml:space="preserve">Capel </v>
      </c>
      <c r="D50" s="242">
        <v>0.75</v>
      </c>
      <c r="E50" s="253">
        <v>16</v>
      </c>
    </row>
    <row r="51" spans="1:5">
      <c r="A51" s="16" t="str">
        <f t="shared" si="1"/>
        <v>Lexy Colton</v>
      </c>
      <c r="B51" s="16" t="str">
        <f t="shared" si="1"/>
        <v>POWDERBARK CALVIN KLEIN</v>
      </c>
      <c r="C51" s="16" t="str">
        <f t="shared" si="1"/>
        <v xml:space="preserve">Albany </v>
      </c>
      <c r="D51" s="242">
        <v>0</v>
      </c>
      <c r="E51" s="253">
        <v>26</v>
      </c>
    </row>
    <row r="52" spans="1:5">
      <c r="A52" s="16" t="str">
        <f t="shared" si="1"/>
        <v>Taylah Smith</v>
      </c>
      <c r="B52" s="16" t="str">
        <f t="shared" si="1"/>
        <v>KARMA PARK ROYAL RASCAL</v>
      </c>
      <c r="C52" s="16" t="str">
        <f t="shared" si="1"/>
        <v>Murray</v>
      </c>
      <c r="D52" s="242">
        <v>0.8</v>
      </c>
      <c r="E52" s="253">
        <v>8</v>
      </c>
    </row>
    <row r="53" spans="1:5">
      <c r="A53" s="16" t="str">
        <f t="shared" si="1"/>
        <v>Emily Brimblecombe</v>
      </c>
      <c r="B53" s="16" t="str">
        <f t="shared" si="1"/>
        <v>SENLAC CROWLEY</v>
      </c>
      <c r="C53" s="16" t="str">
        <f t="shared" si="1"/>
        <v>Wallangarra</v>
      </c>
      <c r="D53" s="242">
        <v>0.74</v>
      </c>
      <c r="E53" s="253">
        <v>18</v>
      </c>
    </row>
    <row r="54" spans="1:5">
      <c r="A54" s="16" t="str">
        <f t="shared" ref="A54:C62" si="2">A25</f>
        <v>Demi Perkins</v>
      </c>
      <c r="B54" s="16" t="str">
        <f t="shared" si="2"/>
        <v>FREDI</v>
      </c>
      <c r="C54" s="16" t="str">
        <f t="shared" si="2"/>
        <v>Bunbury</v>
      </c>
      <c r="D54" s="242">
        <v>0.82</v>
      </c>
      <c r="E54" s="253">
        <v>7</v>
      </c>
    </row>
    <row r="55" spans="1:5">
      <c r="A55" s="16" t="str">
        <f t="shared" si="2"/>
        <v>Isla Hendry</v>
      </c>
      <c r="B55" s="16" t="str">
        <f t="shared" si="2"/>
        <v>KARMA PARK EASTER PARADE</v>
      </c>
      <c r="C55" s="16" t="str">
        <f t="shared" si="2"/>
        <v xml:space="preserve">King River </v>
      </c>
      <c r="D55" s="242">
        <v>0.83</v>
      </c>
      <c r="E55" s="253">
        <v>6</v>
      </c>
    </row>
    <row r="56" spans="1:5">
      <c r="A56" s="16" t="str">
        <f t="shared" si="2"/>
        <v>Skyelah De vries</v>
      </c>
      <c r="B56" s="16" t="str">
        <f t="shared" si="2"/>
        <v>BERTIE BEETLE</v>
      </c>
      <c r="C56" s="16" t="str">
        <f t="shared" si="2"/>
        <v>Gidgegannup</v>
      </c>
      <c r="D56" s="242">
        <v>0.72</v>
      </c>
      <c r="E56" s="253">
        <v>21</v>
      </c>
    </row>
    <row r="57" spans="1:5">
      <c r="A57" s="16" t="str">
        <f t="shared" si="2"/>
        <v>Shakayla Fiegert</v>
      </c>
      <c r="B57" s="16" t="str">
        <f t="shared" si="2"/>
        <v>MYSTIC SHADOWS BLACK ICE</v>
      </c>
      <c r="C57" s="16" t="str">
        <f t="shared" si="2"/>
        <v xml:space="preserve">West Plantagenet </v>
      </c>
      <c r="D57" s="242">
        <v>0.76</v>
      </c>
      <c r="E57" s="253">
        <v>14</v>
      </c>
    </row>
    <row r="58" spans="1:5">
      <c r="A58" s="16" t="str">
        <f t="shared" si="2"/>
        <v>Ruby McDonald</v>
      </c>
      <c r="B58" s="16" t="str">
        <f t="shared" si="2"/>
        <v>THORNE PARK HIGHTIME</v>
      </c>
      <c r="C58" s="16" t="str">
        <f t="shared" si="2"/>
        <v>Log Fence</v>
      </c>
      <c r="D58" s="242">
        <v>0.69</v>
      </c>
      <c r="E58" s="253">
        <v>23</v>
      </c>
    </row>
    <row r="59" spans="1:5">
      <c r="A59" s="16" t="str">
        <f t="shared" si="2"/>
        <v>Georgia Coward</v>
      </c>
      <c r="B59" s="16" t="str">
        <f t="shared" si="2"/>
        <v>AUTUMN FRENCH ROSE</v>
      </c>
      <c r="C59" s="16" t="str">
        <f t="shared" si="2"/>
        <v xml:space="preserve">Esperance </v>
      </c>
      <c r="D59" s="242">
        <v>0.68</v>
      </c>
      <c r="E59" s="253">
        <v>25</v>
      </c>
    </row>
    <row r="60" spans="1:5">
      <c r="A60" s="16" t="str">
        <f t="shared" si="2"/>
        <v>Abbie Kirkham</v>
      </c>
      <c r="B60" s="16" t="str">
        <f t="shared" si="2"/>
        <v>LUMINOUS STAR</v>
      </c>
      <c r="C60" s="16" t="str">
        <f t="shared" si="2"/>
        <v>Margaret River</v>
      </c>
      <c r="D60" s="242">
        <v>0.98</v>
      </c>
      <c r="E60" s="253">
        <v>1</v>
      </c>
    </row>
    <row r="61" spans="1:5">
      <c r="A61" s="16" t="str">
        <f t="shared" si="2"/>
        <v>Lily Fitzgerald</v>
      </c>
      <c r="B61" s="16" t="str">
        <f t="shared" si="2"/>
        <v>QUIDAM JESTER</v>
      </c>
      <c r="C61" s="16" t="str">
        <f t="shared" si="2"/>
        <v>Murray</v>
      </c>
      <c r="D61" s="242">
        <v>0.77</v>
      </c>
      <c r="E61" s="253">
        <v>11</v>
      </c>
    </row>
    <row r="62" spans="1:5">
      <c r="A62" s="16" t="str">
        <f t="shared" si="2"/>
        <v>Mia Dicandilo</v>
      </c>
      <c r="B62" s="16" t="str">
        <f t="shared" si="2"/>
        <v>GORDON PARK WALTZ</v>
      </c>
      <c r="C62" s="16" t="str">
        <f t="shared" si="2"/>
        <v xml:space="preserve">Serpentine </v>
      </c>
      <c r="D62" s="242">
        <v>0.69</v>
      </c>
      <c r="E62" s="253">
        <v>23</v>
      </c>
    </row>
    <row r="63" spans="1:5">
      <c r="A63" s="16"/>
      <c r="B63" s="16"/>
      <c r="C63" s="16"/>
      <c r="D63" s="242"/>
      <c r="E63" s="241"/>
    </row>
    <row r="64" spans="1:5"/>
    <row r="65"/>
    <row r="66"/>
  </sheetData>
  <sheetProtection algorithmName="SHA-512" hashValue="hHI+UKzCbG99m1D/Z9e5ZFe3EAG3RF9Mz0elHEGpmrbUPKdPcGsoeH6u5qYF/T6jb+UJCo/EaPaOV7Sz14vOYQ==" saltValue="3pgg0B+GQ/91ektYLwqYqw==" spinCount="100000" sheet="1" objects="1" scenarios="1"/>
  <autoFilter ref="A7:H7" xr:uid="{96EC2037-0DD7-4C6C-8C67-76A15B4CDA51}">
    <sortState xmlns:xlrd2="http://schemas.microsoft.com/office/spreadsheetml/2017/richdata2" ref="A8:H34">
      <sortCondition ref="E7"/>
    </sortState>
  </autoFilter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514B-598C-4A89-BEB8-1F6A2B0EE5BC}">
  <sheetPr codeName="Sheet55">
    <tabColor rgb="FFFF99FF"/>
    <pageSetUpPr fitToPage="1"/>
  </sheetPr>
  <dimension ref="A1:K46"/>
  <sheetViews>
    <sheetView topLeftCell="A9" zoomScale="90" zoomScaleNormal="90" workbookViewId="0">
      <selection activeCell="G1" sqref="G1"/>
    </sheetView>
  </sheetViews>
  <sheetFormatPr defaultColWidth="11" defaultRowHeight="15" customHeight="1"/>
  <cols>
    <col min="1" max="1" width="15.375" style="234" bestFit="1" customWidth="1"/>
    <col min="2" max="2" width="24.375" style="234" bestFit="1" customWidth="1"/>
    <col min="3" max="3" width="18.375" style="234" customWidth="1"/>
    <col min="4" max="4" width="11.75" style="343" bestFit="1" customWidth="1"/>
    <col min="5" max="5" width="9.125" style="343" bestFit="1" customWidth="1"/>
    <col min="6" max="6" width="13.25" style="343" customWidth="1"/>
    <col min="7" max="16384" width="11" style="234"/>
  </cols>
  <sheetData>
    <row r="1" spans="1:6"/>
    <row r="2" spans="1:6">
      <c r="A2" s="368" t="s">
        <v>774</v>
      </c>
    </row>
    <row r="3" spans="1:6">
      <c r="A3" s="368" t="s">
        <v>775</v>
      </c>
    </row>
    <row r="4" spans="1:6">
      <c r="A4" s="369" t="s">
        <v>782</v>
      </c>
    </row>
    <row r="5" spans="1:6"/>
    <row r="6" spans="1:6">
      <c r="D6" s="14" t="s">
        <v>163</v>
      </c>
    </row>
    <row r="7" spans="1:6" ht="30.75">
      <c r="A7" s="23" t="s">
        <v>4</v>
      </c>
      <c r="B7" s="23" t="s">
        <v>5</v>
      </c>
      <c r="C7" s="23" t="s">
        <v>590</v>
      </c>
      <c r="D7" s="22" t="s">
        <v>773</v>
      </c>
      <c r="E7" s="22" t="s">
        <v>361</v>
      </c>
      <c r="F7" s="22" t="s">
        <v>608</v>
      </c>
    </row>
    <row r="8" spans="1:6">
      <c r="A8" s="214" t="s">
        <v>767</v>
      </c>
      <c r="B8" s="215" t="s">
        <v>768</v>
      </c>
      <c r="C8" s="215" t="s">
        <v>769</v>
      </c>
      <c r="D8" s="359">
        <v>0.73750000000000004</v>
      </c>
      <c r="E8" s="357">
        <v>1</v>
      </c>
      <c r="F8" s="358">
        <v>7.5</v>
      </c>
    </row>
    <row r="9" spans="1:6">
      <c r="A9" s="214" t="s">
        <v>304</v>
      </c>
      <c r="B9" s="215" t="s">
        <v>305</v>
      </c>
      <c r="C9" s="215" t="s">
        <v>64</v>
      </c>
      <c r="D9" s="359">
        <v>0.7</v>
      </c>
      <c r="E9" s="357">
        <v>2</v>
      </c>
      <c r="F9" s="358">
        <v>7</v>
      </c>
    </row>
    <row r="10" spans="1:6">
      <c r="A10" s="214" t="s">
        <v>783</v>
      </c>
      <c r="B10" s="215" t="s">
        <v>784</v>
      </c>
      <c r="C10" s="215" t="s">
        <v>95</v>
      </c>
      <c r="D10" s="359">
        <v>0.65</v>
      </c>
      <c r="E10" s="357">
        <v>3</v>
      </c>
      <c r="F10" s="358">
        <v>6.875</v>
      </c>
    </row>
    <row r="11" spans="1:6">
      <c r="A11" s="214" t="s">
        <v>310</v>
      </c>
      <c r="B11" s="215" t="s">
        <v>311</v>
      </c>
      <c r="C11" s="215" t="s">
        <v>125</v>
      </c>
      <c r="D11" s="359">
        <v>0.64375000000000004</v>
      </c>
      <c r="E11" s="357">
        <v>4</v>
      </c>
      <c r="F11" s="358">
        <v>6.625</v>
      </c>
    </row>
    <row r="12" spans="1:6">
      <c r="A12" s="214" t="s">
        <v>785</v>
      </c>
      <c r="B12" s="215" t="s">
        <v>786</v>
      </c>
      <c r="C12" s="215" t="s">
        <v>22</v>
      </c>
      <c r="D12" s="356">
        <v>0.63749999999999996</v>
      </c>
      <c r="E12" s="357">
        <v>5</v>
      </c>
      <c r="F12" s="358">
        <v>6.5</v>
      </c>
    </row>
    <row r="13" spans="1:6">
      <c r="A13" s="214" t="s">
        <v>276</v>
      </c>
      <c r="B13" s="215" t="s">
        <v>277</v>
      </c>
      <c r="C13" s="215" t="s">
        <v>22</v>
      </c>
      <c r="D13" s="359">
        <v>0.62708333333333344</v>
      </c>
      <c r="E13" s="357">
        <v>6</v>
      </c>
      <c r="F13" s="358">
        <v>6</v>
      </c>
    </row>
    <row r="14" spans="1:6">
      <c r="A14" s="214" t="s">
        <v>564</v>
      </c>
      <c r="B14" s="215" t="s">
        <v>565</v>
      </c>
      <c r="C14" s="215" t="s">
        <v>323</v>
      </c>
      <c r="D14" s="359">
        <v>0.61666666666666659</v>
      </c>
      <c r="E14" s="357">
        <v>7</v>
      </c>
      <c r="F14" s="358">
        <v>6.125</v>
      </c>
    </row>
    <row r="15" spans="1:6">
      <c r="A15" s="214" t="s">
        <v>324</v>
      </c>
      <c r="B15" s="215" t="s">
        <v>325</v>
      </c>
      <c r="C15" s="215" t="s">
        <v>43</v>
      </c>
      <c r="D15" s="359">
        <v>0.60416666666666663</v>
      </c>
      <c r="E15" s="357">
        <v>8</v>
      </c>
      <c r="F15" s="358">
        <v>5.875</v>
      </c>
    </row>
    <row r="16" spans="1:6">
      <c r="A16" s="214" t="s">
        <v>558</v>
      </c>
      <c r="B16" s="215" t="s">
        <v>559</v>
      </c>
      <c r="C16" s="215" t="s">
        <v>323</v>
      </c>
      <c r="D16" s="359">
        <v>0.57708333333333339</v>
      </c>
      <c r="E16" s="357">
        <v>9</v>
      </c>
      <c r="F16" s="358">
        <v>5.875</v>
      </c>
    </row>
    <row r="17" spans="1:6">
      <c r="A17" s="214"/>
      <c r="B17" s="215"/>
      <c r="C17" s="215"/>
      <c r="D17" s="359"/>
      <c r="E17" s="357"/>
      <c r="F17" s="358"/>
    </row>
    <row r="18" spans="1:6">
      <c r="A18" s="214"/>
      <c r="B18" s="215"/>
      <c r="C18" s="215"/>
      <c r="D18" s="359"/>
      <c r="E18" s="357"/>
      <c r="F18" s="358"/>
    </row>
    <row r="19" spans="1:6">
      <c r="F19" s="351"/>
    </row>
    <row r="20" spans="1:6">
      <c r="F20" s="351"/>
    </row>
    <row r="21" spans="1:6">
      <c r="A21" s="9" t="s">
        <v>782</v>
      </c>
      <c r="C21" s="9" t="s">
        <v>787</v>
      </c>
      <c r="F21" s="351"/>
    </row>
    <row r="22" spans="1:6" ht="30.75">
      <c r="A22" s="23" t="s">
        <v>4</v>
      </c>
      <c r="B22" s="23" t="s">
        <v>5</v>
      </c>
      <c r="C22" s="23" t="s">
        <v>590</v>
      </c>
      <c r="D22" s="22" t="s">
        <v>602</v>
      </c>
      <c r="E22" s="22" t="s">
        <v>361</v>
      </c>
    </row>
    <row r="23" spans="1:6">
      <c r="A23" s="241" t="s">
        <v>564</v>
      </c>
      <c r="B23" s="241" t="s">
        <v>565</v>
      </c>
      <c r="C23" s="241" t="s">
        <v>323</v>
      </c>
      <c r="D23" s="260">
        <v>0.92</v>
      </c>
      <c r="E23" s="260">
        <v>1</v>
      </c>
      <c r="F23" s="352"/>
    </row>
    <row r="24" spans="1:6">
      <c r="A24" s="241" t="s">
        <v>304</v>
      </c>
      <c r="B24" s="241" t="s">
        <v>305</v>
      </c>
      <c r="C24" s="241" t="s">
        <v>64</v>
      </c>
      <c r="D24" s="260">
        <v>0.85</v>
      </c>
      <c r="E24" s="260">
        <v>2</v>
      </c>
      <c r="F24" s="352"/>
    </row>
    <row r="25" spans="1:6">
      <c r="A25" s="241" t="s">
        <v>276</v>
      </c>
      <c r="B25" s="241" t="s">
        <v>277</v>
      </c>
      <c r="C25" s="241" t="s">
        <v>22</v>
      </c>
      <c r="D25" s="260">
        <v>0.82</v>
      </c>
      <c r="E25" s="260">
        <v>3</v>
      </c>
      <c r="F25" s="352"/>
    </row>
    <row r="26" spans="1:6">
      <c r="A26" s="241" t="s">
        <v>767</v>
      </c>
      <c r="B26" s="241" t="s">
        <v>768</v>
      </c>
      <c r="C26" s="241" t="s">
        <v>769</v>
      </c>
      <c r="D26" s="260">
        <v>0.76</v>
      </c>
      <c r="E26" s="260">
        <v>4</v>
      </c>
      <c r="F26" s="352"/>
    </row>
    <row r="27" spans="1:6">
      <c r="A27" s="241" t="s">
        <v>324</v>
      </c>
      <c r="B27" s="241" t="s">
        <v>325</v>
      </c>
      <c r="C27" s="241" t="s">
        <v>43</v>
      </c>
      <c r="D27" s="260">
        <v>0.76</v>
      </c>
      <c r="E27" s="260">
        <v>4</v>
      </c>
    </row>
    <row r="28" spans="1:6">
      <c r="A28" s="241" t="s">
        <v>310</v>
      </c>
      <c r="B28" s="241" t="s">
        <v>311</v>
      </c>
      <c r="C28" s="241" t="s">
        <v>125</v>
      </c>
      <c r="D28" s="260">
        <v>0.75</v>
      </c>
      <c r="E28" s="260">
        <v>6</v>
      </c>
    </row>
    <row r="29" spans="1:6">
      <c r="A29" s="241" t="s">
        <v>558</v>
      </c>
      <c r="B29" s="241" t="s">
        <v>559</v>
      </c>
      <c r="C29" s="241" t="s">
        <v>323</v>
      </c>
      <c r="D29" s="260">
        <v>0.72</v>
      </c>
      <c r="E29" s="260">
        <v>7</v>
      </c>
    </row>
    <row r="30" spans="1:6">
      <c r="A30" s="241" t="s">
        <v>783</v>
      </c>
      <c r="B30" s="241" t="s">
        <v>784</v>
      </c>
      <c r="C30" s="241" t="s">
        <v>95</v>
      </c>
      <c r="D30" s="260">
        <v>0.66</v>
      </c>
      <c r="E30" s="260">
        <v>8</v>
      </c>
    </row>
    <row r="31" spans="1:6"/>
    <row r="32" spans="1:6"/>
    <row r="33" spans="7:11">
      <c r="G33" s="251"/>
      <c r="H33" s="251"/>
      <c r="I33" s="251"/>
      <c r="J33" s="251"/>
      <c r="K33" s="251"/>
    </row>
    <row r="34" spans="7:11">
      <c r="G34" s="251"/>
      <c r="H34" s="251"/>
      <c r="I34" s="251"/>
      <c r="J34" s="251"/>
      <c r="K34" s="251"/>
    </row>
    <row r="35" spans="7:11">
      <c r="G35" s="251"/>
      <c r="H35" s="251"/>
      <c r="I35" s="251"/>
      <c r="J35" s="251"/>
      <c r="K35" s="251"/>
    </row>
    <row r="36" spans="7:11">
      <c r="G36" s="251"/>
      <c r="H36" s="251"/>
      <c r="I36" s="251"/>
      <c r="J36" s="251"/>
      <c r="K36" s="251"/>
    </row>
    <row r="37" spans="7:11">
      <c r="G37" s="251"/>
      <c r="H37" s="251"/>
      <c r="I37" s="251"/>
      <c r="J37" s="251"/>
      <c r="K37" s="251"/>
    </row>
    <row r="38" spans="7:11">
      <c r="G38" s="251"/>
      <c r="H38" s="251"/>
      <c r="I38" s="251"/>
      <c r="J38" s="251"/>
      <c r="K38" s="251"/>
    </row>
    <row r="39" spans="7:11">
      <c r="G39" s="251"/>
      <c r="H39" s="251"/>
      <c r="I39" s="251"/>
      <c r="J39" s="251"/>
      <c r="K39" s="251"/>
    </row>
    <row r="40" spans="7:11">
      <c r="G40" s="251"/>
      <c r="H40" s="251"/>
      <c r="I40" s="251"/>
      <c r="J40" s="251"/>
      <c r="K40" s="251"/>
    </row>
    <row r="41" spans="7:11">
      <c r="G41" s="251"/>
      <c r="H41" s="251"/>
      <c r="I41" s="251"/>
      <c r="J41" s="251"/>
      <c r="K41" s="251"/>
    </row>
    <row r="42" spans="7:11">
      <c r="G42" s="251"/>
      <c r="H42" s="251"/>
      <c r="I42" s="251"/>
      <c r="J42" s="251"/>
      <c r="K42" s="251"/>
    </row>
    <row r="43" spans="7:11">
      <c r="G43" s="251"/>
      <c r="H43" s="251"/>
      <c r="I43" s="251"/>
      <c r="J43" s="251"/>
      <c r="K43" s="251"/>
    </row>
    <row r="44" spans="7:11"/>
    <row r="45" spans="7:11"/>
    <row r="46" spans="7:11"/>
  </sheetData>
  <sheetProtection algorithmName="SHA-512" hashValue="KBHuJ63WI4EZ8TXAtnQaZE77el7NZjtVrZT6hTsBqJEd2JH1piB3QvIVCePpHZdOOKi89mHFBy+kU3/9B6A/5w==" saltValue="6TpSkSEdq+w+Ii9QtkdI5w==" spinCount="100000" sheet="1" objects="1" scenarios="1"/>
  <autoFilter ref="A7:F7" xr:uid="{3234514B-598C-4A89-BEB8-1F6A2B0EE5BC}">
    <sortState xmlns:xlrd2="http://schemas.microsoft.com/office/spreadsheetml/2017/richdata2" ref="A8:F16">
      <sortCondition ref="E7"/>
    </sortState>
  </autoFilter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9594-9868-4377-919F-BC86FD07EC90}">
  <sheetPr codeName="Sheet56">
    <tabColor rgb="FFFF99FF"/>
    <pageSetUpPr fitToPage="1"/>
  </sheetPr>
  <dimension ref="A2:F30"/>
  <sheetViews>
    <sheetView topLeftCell="A9" zoomScale="90" zoomScaleNormal="90" workbookViewId="0">
      <selection activeCell="G1" sqref="G1"/>
    </sheetView>
  </sheetViews>
  <sheetFormatPr defaultColWidth="11" defaultRowHeight="15"/>
  <cols>
    <col min="1" max="1" width="21.125" style="234" customWidth="1"/>
    <col min="2" max="2" width="24.5" style="234" bestFit="1" customWidth="1"/>
    <col min="3" max="3" width="16.875" style="234" bestFit="1" customWidth="1"/>
    <col min="4" max="6" width="11" style="343"/>
    <col min="7" max="16384" width="11" style="234"/>
  </cols>
  <sheetData>
    <row r="2" spans="1:6">
      <c r="A2" s="368" t="s">
        <v>774</v>
      </c>
    </row>
    <row r="3" spans="1:6">
      <c r="A3" s="368" t="s">
        <v>775</v>
      </c>
    </row>
    <row r="4" spans="1:6">
      <c r="A4" s="369" t="s">
        <v>788</v>
      </c>
    </row>
    <row r="6" spans="1:6">
      <c r="D6" s="14" t="s">
        <v>163</v>
      </c>
    </row>
    <row r="7" spans="1:6" ht="30">
      <c r="A7" s="23" t="s">
        <v>4</v>
      </c>
      <c r="B7" s="23" t="s">
        <v>5</v>
      </c>
      <c r="C7" s="23" t="s">
        <v>590</v>
      </c>
      <c r="D7" s="22" t="s">
        <v>592</v>
      </c>
      <c r="E7" s="22" t="s">
        <v>361</v>
      </c>
      <c r="F7" s="22" t="s">
        <v>608</v>
      </c>
    </row>
    <row r="8" spans="1:6">
      <c r="A8" s="2" t="s">
        <v>60</v>
      </c>
      <c r="B8" s="241" t="s">
        <v>61</v>
      </c>
      <c r="C8" s="241" t="s">
        <v>29</v>
      </c>
      <c r="D8" s="344">
        <v>0.7384615384615385</v>
      </c>
      <c r="E8" s="260">
        <v>1</v>
      </c>
      <c r="F8" s="345">
        <v>7.7692307692307692</v>
      </c>
    </row>
    <row r="9" spans="1:6">
      <c r="A9" s="2" t="s">
        <v>24</v>
      </c>
      <c r="B9" s="241" t="s">
        <v>25</v>
      </c>
      <c r="C9" s="241" t="s">
        <v>26</v>
      </c>
      <c r="D9" s="347">
        <v>0.69423076923076921</v>
      </c>
      <c r="E9" s="260">
        <v>2</v>
      </c>
      <c r="F9" s="345">
        <v>7</v>
      </c>
    </row>
    <row r="10" spans="1:6">
      <c r="A10" s="2" t="s">
        <v>117</v>
      </c>
      <c r="B10" s="241" t="s">
        <v>118</v>
      </c>
      <c r="C10" s="241" t="s">
        <v>22</v>
      </c>
      <c r="D10" s="347">
        <v>0.68461538461538463</v>
      </c>
      <c r="E10" s="260">
        <v>3</v>
      </c>
      <c r="F10" s="345">
        <v>6.8461538461538458</v>
      </c>
    </row>
    <row r="11" spans="1:6">
      <c r="A11" s="2" t="s">
        <v>88</v>
      </c>
      <c r="B11" s="241" t="s">
        <v>89</v>
      </c>
      <c r="C11" s="241" t="s">
        <v>90</v>
      </c>
      <c r="D11" s="347">
        <v>0.68269230769230771</v>
      </c>
      <c r="E11" s="260">
        <v>4</v>
      </c>
      <c r="F11" s="345">
        <v>6.7307692307692308</v>
      </c>
    </row>
    <row r="12" spans="1:6">
      <c r="A12" s="2" t="s">
        <v>282</v>
      </c>
      <c r="B12" s="241" t="s">
        <v>283</v>
      </c>
      <c r="C12" s="241" t="s">
        <v>55</v>
      </c>
      <c r="D12" s="347">
        <v>0.67500000000000004</v>
      </c>
      <c r="E12" s="260">
        <v>5</v>
      </c>
      <c r="F12" s="345">
        <v>6.5769230769230766</v>
      </c>
    </row>
    <row r="13" spans="1:6">
      <c r="A13" s="2" t="s">
        <v>44</v>
      </c>
      <c r="B13" s="241" t="s">
        <v>45</v>
      </c>
      <c r="C13" s="241" t="s">
        <v>46</v>
      </c>
      <c r="D13" s="347">
        <v>0.6692307692307693</v>
      </c>
      <c r="E13" s="260">
        <v>6</v>
      </c>
      <c r="F13" s="345">
        <v>6.7307692307692308</v>
      </c>
    </row>
    <row r="14" spans="1:6">
      <c r="A14" s="2" t="s">
        <v>103</v>
      </c>
      <c r="B14" s="241" t="s">
        <v>104</v>
      </c>
      <c r="C14" s="241" t="s">
        <v>105</v>
      </c>
      <c r="D14" s="347">
        <v>0.62115384615384617</v>
      </c>
      <c r="E14" s="260">
        <v>7</v>
      </c>
      <c r="F14" s="345">
        <v>6.115384615384615</v>
      </c>
    </row>
    <row r="15" spans="1:6">
      <c r="A15" s="2" t="s">
        <v>123</v>
      </c>
      <c r="B15" s="241" t="s">
        <v>124</v>
      </c>
      <c r="C15" s="241" t="s">
        <v>125</v>
      </c>
      <c r="D15" s="347">
        <v>0.58269230769230762</v>
      </c>
      <c r="E15" s="260">
        <v>8</v>
      </c>
      <c r="F15" s="345">
        <v>5.7307692307692308</v>
      </c>
    </row>
    <row r="16" spans="1:6">
      <c r="A16" s="2"/>
      <c r="B16" s="241"/>
      <c r="C16" s="241"/>
      <c r="D16" s="347"/>
      <c r="E16" s="260"/>
      <c r="F16" s="345"/>
    </row>
    <row r="17" spans="1:6">
      <c r="A17" s="2"/>
      <c r="B17" s="241"/>
      <c r="C17" s="241"/>
      <c r="D17" s="347"/>
      <c r="E17" s="260"/>
      <c r="F17" s="345"/>
    </row>
    <row r="20" spans="1:6">
      <c r="B20" s="234" t="s">
        <v>788</v>
      </c>
      <c r="C20" s="234" t="s">
        <v>787</v>
      </c>
    </row>
    <row r="22" spans="1:6" ht="30">
      <c r="A22" s="22" t="s">
        <v>4</v>
      </c>
      <c r="B22" s="22" t="s">
        <v>5</v>
      </c>
      <c r="C22" s="22" t="s">
        <v>590</v>
      </c>
      <c r="D22" s="22" t="s">
        <v>602</v>
      </c>
      <c r="E22" s="22" t="s">
        <v>361</v>
      </c>
    </row>
    <row r="23" spans="1:6">
      <c r="A23" s="241" t="s">
        <v>103</v>
      </c>
      <c r="B23" s="241" t="s">
        <v>104</v>
      </c>
      <c r="C23" s="241" t="s">
        <v>105</v>
      </c>
      <c r="D23" s="347">
        <v>0.9</v>
      </c>
      <c r="E23" s="260">
        <v>1</v>
      </c>
    </row>
    <row r="24" spans="1:6">
      <c r="A24" s="241" t="s">
        <v>44</v>
      </c>
      <c r="B24" s="241" t="s">
        <v>45</v>
      </c>
      <c r="C24" s="241" t="s">
        <v>46</v>
      </c>
      <c r="D24" s="347">
        <v>0.84</v>
      </c>
      <c r="E24" s="260">
        <v>2</v>
      </c>
    </row>
    <row r="25" spans="1:6">
      <c r="A25" s="241" t="s">
        <v>24</v>
      </c>
      <c r="B25" s="241" t="s">
        <v>25</v>
      </c>
      <c r="C25" s="241" t="s">
        <v>26</v>
      </c>
      <c r="D25" s="347">
        <v>0.8</v>
      </c>
      <c r="E25" s="260">
        <v>3</v>
      </c>
    </row>
    <row r="26" spans="1:6">
      <c r="A26" s="241" t="s">
        <v>88</v>
      </c>
      <c r="B26" s="241" t="s">
        <v>89</v>
      </c>
      <c r="C26" s="241" t="s">
        <v>90</v>
      </c>
      <c r="D26" s="347">
        <v>0.78</v>
      </c>
      <c r="E26" s="260">
        <v>4</v>
      </c>
    </row>
    <row r="27" spans="1:6">
      <c r="A27" s="241" t="s">
        <v>123</v>
      </c>
      <c r="B27" s="241" t="s">
        <v>124</v>
      </c>
      <c r="C27" s="241" t="s">
        <v>125</v>
      </c>
      <c r="D27" s="347">
        <v>0.77</v>
      </c>
      <c r="E27" s="260">
        <v>5</v>
      </c>
    </row>
    <row r="28" spans="1:6">
      <c r="A28" s="241" t="s">
        <v>282</v>
      </c>
      <c r="B28" s="241" t="s">
        <v>283</v>
      </c>
      <c r="C28" s="241" t="s">
        <v>55</v>
      </c>
      <c r="D28" s="347">
        <v>0.73</v>
      </c>
      <c r="E28" s="260">
        <v>6</v>
      </c>
    </row>
    <row r="29" spans="1:6">
      <c r="A29" s="241" t="s">
        <v>60</v>
      </c>
      <c r="B29" s="241" t="s">
        <v>61</v>
      </c>
      <c r="C29" s="241" t="s">
        <v>29</v>
      </c>
      <c r="D29" s="347">
        <v>0.72</v>
      </c>
      <c r="E29" s="260">
        <v>7</v>
      </c>
    </row>
    <row r="30" spans="1:6">
      <c r="A30" s="241" t="s">
        <v>117</v>
      </c>
      <c r="B30" s="241" t="s">
        <v>118</v>
      </c>
      <c r="C30" s="241" t="s">
        <v>22</v>
      </c>
      <c r="D30" s="347">
        <v>0.72</v>
      </c>
      <c r="E30" s="260">
        <v>7</v>
      </c>
    </row>
  </sheetData>
  <sheetProtection sheet="1" objects="1" scenarios="1"/>
  <autoFilter ref="A7:F7" xr:uid="{B0069594-9868-4377-919F-BC86FD07EC90}">
    <sortState xmlns:xlrd2="http://schemas.microsoft.com/office/spreadsheetml/2017/richdata2" ref="A8:F15">
      <sortCondition descending="1" ref="D7"/>
    </sortState>
  </autoFilter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CF32-893D-464F-9433-4FB6C589F705}">
  <sheetPr codeName="Sheet57">
    <tabColor rgb="FFFF99FF"/>
    <pageSetUpPr fitToPage="1"/>
  </sheetPr>
  <dimension ref="A1:BR63"/>
  <sheetViews>
    <sheetView zoomScaleNormal="100" workbookViewId="0">
      <selection activeCell="D2" sqref="D2"/>
    </sheetView>
  </sheetViews>
  <sheetFormatPr defaultColWidth="11" defaultRowHeight="15"/>
  <cols>
    <col min="1" max="1" width="12.375" style="231" customWidth="1"/>
    <col min="2" max="2" width="21.75" style="231" customWidth="1"/>
    <col min="3" max="3" width="29.125" style="231" customWidth="1"/>
    <col min="4" max="4" width="24.375" style="231" customWidth="1"/>
    <col min="5" max="5" width="11" style="350"/>
    <col min="6" max="7" width="11.75" style="350" customWidth="1"/>
    <col min="8" max="8" width="12.875" style="350" customWidth="1"/>
    <col min="9" max="9" width="11" style="350"/>
    <col min="10" max="10" width="16.125" style="350" bestFit="1" customWidth="1"/>
    <col min="11" max="11" width="12.125" style="350" customWidth="1"/>
    <col min="12" max="14" width="11" style="350"/>
    <col min="15" max="15" width="11" style="231"/>
    <col min="16" max="16" width="0" style="231" hidden="1" customWidth="1"/>
    <col min="17" max="17" width="19.375" style="231" hidden="1" customWidth="1"/>
    <col min="18" max="18" width="0" style="231" hidden="1" customWidth="1"/>
    <col min="19" max="19" width="3.625" style="231" hidden="1" customWidth="1"/>
    <col min="20" max="20" width="9" style="231" hidden="1" customWidth="1"/>
    <col min="21" max="21" width="7.125" style="231" hidden="1" customWidth="1"/>
    <col min="22" max="22" width="7.5" style="231" hidden="1" customWidth="1"/>
    <col min="23" max="23" width="7.125" style="231" hidden="1" customWidth="1"/>
    <col min="24" max="24" width="7.25" style="231" hidden="1" customWidth="1"/>
    <col min="25" max="25" width="7.125" style="231" hidden="1" customWidth="1"/>
    <col min="26" max="26" width="7.375" style="231" hidden="1" customWidth="1"/>
    <col min="27" max="27" width="7.75" style="231" hidden="1" customWidth="1"/>
    <col min="28" max="29" width="6.375" style="231" hidden="1" customWidth="1"/>
    <col min="30" max="30" width="0" style="231" hidden="1" customWidth="1"/>
    <col min="31" max="31" width="19.375" style="231" hidden="1" customWidth="1"/>
    <col min="32" max="32" width="0" style="231" hidden="1" customWidth="1"/>
    <col min="33" max="33" width="3.625" style="231" hidden="1" customWidth="1"/>
    <col min="34" max="34" width="7.5" style="231" hidden="1" customWidth="1"/>
    <col min="35" max="35" width="7" style="231" hidden="1" customWidth="1"/>
    <col min="36" max="36" width="7.5" style="231" hidden="1" customWidth="1"/>
    <col min="37" max="37" width="6.375" style="231" hidden="1" customWidth="1"/>
    <col min="38" max="38" width="7.375" style="231" hidden="1" customWidth="1"/>
    <col min="39" max="39" width="6.375" style="231" hidden="1" customWidth="1"/>
    <col min="40" max="40" width="7.125" style="231" hidden="1" customWidth="1"/>
    <col min="41" max="41" width="8" style="231" hidden="1" customWidth="1"/>
    <col min="42" max="44" width="6.375" style="231" hidden="1" customWidth="1"/>
    <col min="45" max="70" width="0" style="231" hidden="1" customWidth="1"/>
    <col min="71" max="16384" width="11" style="231"/>
  </cols>
  <sheetData>
    <row r="1" spans="1:70">
      <c r="A1" s="234"/>
      <c r="B1" s="234"/>
      <c r="C1" s="234"/>
      <c r="D1" s="23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234"/>
      <c r="P1" s="234"/>
      <c r="Q1" s="9" t="s">
        <v>150</v>
      </c>
      <c r="R1" s="235" t="s">
        <v>151</v>
      </c>
      <c r="S1" s="235"/>
      <c r="T1" s="235"/>
      <c r="U1" s="235"/>
      <c r="V1" s="235"/>
      <c r="W1" s="235"/>
      <c r="X1" s="235"/>
      <c r="Y1" s="235"/>
      <c r="Z1" s="235"/>
      <c r="AA1" s="235"/>
      <c r="AB1" s="234"/>
      <c r="AC1" s="234"/>
      <c r="AD1" s="234"/>
      <c r="AE1" s="9" t="s">
        <v>150</v>
      </c>
      <c r="AF1" s="235" t="s">
        <v>151</v>
      </c>
      <c r="AG1" s="235"/>
      <c r="AH1" s="235"/>
      <c r="AI1" s="235"/>
      <c r="AJ1" s="235"/>
      <c r="AK1" s="235"/>
      <c r="AL1" s="235"/>
      <c r="AM1" s="235"/>
      <c r="AN1" s="235"/>
      <c r="AO1" s="235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</row>
    <row r="2" spans="1:70">
      <c r="A2" s="368" t="s">
        <v>774</v>
      </c>
      <c r="B2" s="9"/>
      <c r="C2" s="234"/>
      <c r="D2" s="234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234"/>
      <c r="P2" s="234"/>
      <c r="Q2" s="234"/>
      <c r="R2" s="262" t="s">
        <v>153</v>
      </c>
      <c r="S2" s="262"/>
      <c r="T2" s="262"/>
      <c r="U2" s="262"/>
      <c r="V2" s="262"/>
      <c r="W2" s="262"/>
      <c r="X2" s="262"/>
      <c r="Y2" s="262"/>
      <c r="Z2" s="262"/>
      <c r="AA2" s="262"/>
      <c r="AB2" s="234"/>
      <c r="AC2" s="234"/>
      <c r="AD2" s="234"/>
      <c r="AE2" s="234"/>
      <c r="AF2" s="262" t="s">
        <v>153</v>
      </c>
      <c r="AG2" s="262"/>
      <c r="AH2" s="262"/>
      <c r="AI2" s="262"/>
      <c r="AJ2" s="262"/>
      <c r="AK2" s="262"/>
      <c r="AL2" s="262"/>
      <c r="AM2" s="262"/>
      <c r="AN2" s="262"/>
      <c r="AO2" s="262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</row>
    <row r="3" spans="1:70">
      <c r="A3" s="368" t="s">
        <v>775</v>
      </c>
      <c r="B3" s="9"/>
      <c r="C3" s="234"/>
      <c r="D3" s="234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234"/>
      <c r="P3" s="234"/>
      <c r="Q3" s="7" t="s">
        <v>789</v>
      </c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7" t="s">
        <v>578</v>
      </c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</row>
    <row r="4" spans="1:70">
      <c r="A4" s="369" t="s">
        <v>790</v>
      </c>
      <c r="B4" s="234"/>
      <c r="C4" s="234"/>
      <c r="D4" s="234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234"/>
      <c r="P4" s="234"/>
      <c r="Q4" s="234"/>
      <c r="R4" s="234"/>
      <c r="S4" s="234"/>
      <c r="T4" s="10" t="s">
        <v>156</v>
      </c>
      <c r="U4" s="12" t="s">
        <v>791</v>
      </c>
      <c r="V4" s="12"/>
      <c r="W4" s="12"/>
      <c r="X4" s="12"/>
      <c r="Y4" s="12"/>
      <c r="Z4" s="12"/>
      <c r="AA4" s="12"/>
      <c r="AB4" s="12"/>
      <c r="AC4" s="12"/>
      <c r="AD4" s="234"/>
      <c r="AE4" s="234"/>
      <c r="AF4" s="234"/>
      <c r="AG4" s="234"/>
      <c r="AH4" s="10" t="s">
        <v>156</v>
      </c>
      <c r="AI4" s="12" t="s">
        <v>791</v>
      </c>
      <c r="AJ4" s="12"/>
      <c r="AK4" s="12"/>
      <c r="AL4" s="12"/>
      <c r="AM4" s="12"/>
      <c r="AN4" s="12"/>
      <c r="AO4" s="12"/>
      <c r="AP4" s="12"/>
      <c r="AQ4" s="12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</row>
    <row r="5" spans="1:70">
      <c r="A5" s="234"/>
      <c r="B5" s="234"/>
      <c r="C5" s="234"/>
      <c r="D5" s="234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234"/>
      <c r="P5" s="234"/>
      <c r="Q5" s="234">
        <v>1</v>
      </c>
      <c r="R5" s="234"/>
      <c r="S5" s="234"/>
      <c r="T5" s="240">
        <v>5.5</v>
      </c>
      <c r="U5" s="240">
        <v>5.5</v>
      </c>
      <c r="V5" s="240">
        <v>6</v>
      </c>
      <c r="W5" s="240">
        <v>7</v>
      </c>
      <c r="X5" s="240">
        <v>7</v>
      </c>
      <c r="Y5" s="240">
        <v>6</v>
      </c>
      <c r="Z5" s="240">
        <v>7</v>
      </c>
      <c r="AA5" s="240">
        <v>6</v>
      </c>
      <c r="AB5" s="240"/>
      <c r="AC5" s="240"/>
      <c r="AD5" s="234"/>
      <c r="AE5" s="234">
        <v>1</v>
      </c>
      <c r="AF5" s="234"/>
      <c r="AG5" s="234"/>
      <c r="AH5" s="240">
        <v>7</v>
      </c>
      <c r="AI5" s="240">
        <v>5</v>
      </c>
      <c r="AJ5" s="240">
        <v>7</v>
      </c>
      <c r="AK5" s="240"/>
      <c r="AL5" s="240">
        <v>7</v>
      </c>
      <c r="AM5" s="240"/>
      <c r="AN5" s="240">
        <v>6.5</v>
      </c>
      <c r="AO5" s="240">
        <v>5</v>
      </c>
      <c r="AP5" s="240"/>
      <c r="AQ5" s="240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</row>
    <row r="6" spans="1:70">
      <c r="A6" s="234"/>
      <c r="B6" s="234"/>
      <c r="C6" s="234"/>
      <c r="D6" s="234"/>
      <c r="E6" s="14" t="s">
        <v>163</v>
      </c>
      <c r="F6" s="343"/>
      <c r="G6" s="343"/>
      <c r="H6" s="343"/>
      <c r="I6" s="343"/>
      <c r="J6" s="343"/>
      <c r="K6" s="343"/>
      <c r="L6" s="343"/>
      <c r="M6" s="343"/>
      <c r="N6" s="343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 t="s">
        <v>179</v>
      </c>
      <c r="AF6" s="234">
        <v>2</v>
      </c>
      <c r="AG6" s="234"/>
      <c r="AH6" s="246">
        <v>6.5</v>
      </c>
      <c r="AI6" s="246">
        <v>6</v>
      </c>
      <c r="AJ6" s="246">
        <v>6.5</v>
      </c>
      <c r="AK6" s="246"/>
      <c r="AL6" s="246">
        <v>7</v>
      </c>
      <c r="AM6" s="246"/>
      <c r="AN6" s="246">
        <v>7</v>
      </c>
      <c r="AO6" s="246">
        <v>7</v>
      </c>
      <c r="AP6" s="246"/>
      <c r="AQ6" s="246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</row>
    <row r="7" spans="1:70" ht="48.75">
      <c r="A7" s="261" t="s">
        <v>624</v>
      </c>
      <c r="B7" s="261" t="s">
        <v>4</v>
      </c>
      <c r="C7" s="261" t="s">
        <v>5</v>
      </c>
      <c r="D7" s="261" t="s">
        <v>792</v>
      </c>
      <c r="E7" s="261" t="s">
        <v>793</v>
      </c>
      <c r="F7" s="261" t="s">
        <v>794</v>
      </c>
      <c r="G7" s="261" t="s">
        <v>734</v>
      </c>
      <c r="H7" s="343"/>
      <c r="I7" s="343"/>
      <c r="J7" s="343"/>
      <c r="K7" s="343"/>
      <c r="L7" s="343"/>
      <c r="M7" s="343"/>
      <c r="N7" s="343"/>
      <c r="O7" s="234"/>
      <c r="P7" s="234"/>
      <c r="Q7" s="234" t="s">
        <v>175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 t="s">
        <v>180</v>
      </c>
      <c r="AF7" s="234"/>
      <c r="AG7" s="234"/>
      <c r="AH7" s="250">
        <f>SUM(AH6:AH6)+SUM(AH6:AH6)</f>
        <v>13</v>
      </c>
      <c r="AI7" s="250">
        <f>SUM(AI6:AI6)+SUM(AI6:AI6)</f>
        <v>12</v>
      </c>
      <c r="AJ7" s="250">
        <f>SUM(AJ6:AJ6)+SUM(AJ6:AJ6)</f>
        <v>13</v>
      </c>
      <c r="AK7" s="250">
        <f>SUM(AK6:AK6)+SUM(AK6:AK6)</f>
        <v>0</v>
      </c>
      <c r="AL7" s="250">
        <f>SUM(AL6:AL6)+SUM(AL6:AL6)</f>
        <v>14</v>
      </c>
      <c r="AM7" s="250">
        <f>SUM(AM6:AM6)+SUM(AM6:AM6)</f>
        <v>0</v>
      </c>
      <c r="AN7" s="250">
        <f>SUM(AN6:AN6)+SUM(AN6:AN6)</f>
        <v>14</v>
      </c>
      <c r="AO7" s="250">
        <f>SUM(AO6:AO6)+SUM(AO6:AO6)</f>
        <v>14</v>
      </c>
      <c r="AP7" s="250">
        <f>SUM(AP6:AP6)+SUM(AP6:AP6)</f>
        <v>0</v>
      </c>
      <c r="AQ7" s="250">
        <f>SUM(AQ6:AQ6)+SUM(AQ6:AQ6)</f>
        <v>0</v>
      </c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</row>
    <row r="8" spans="1:70">
      <c r="A8" s="295" t="s">
        <v>795</v>
      </c>
      <c r="B8" s="296" t="s">
        <v>319</v>
      </c>
      <c r="C8" s="296" t="s">
        <v>320</v>
      </c>
      <c r="D8" s="296" t="s">
        <v>796</v>
      </c>
      <c r="E8" s="383">
        <v>0.65121951219512197</v>
      </c>
      <c r="F8" s="361">
        <v>0.67091463414634145</v>
      </c>
      <c r="G8" s="362">
        <v>1</v>
      </c>
      <c r="H8" s="343"/>
      <c r="I8" s="343"/>
      <c r="J8" s="343"/>
      <c r="K8" s="343"/>
      <c r="L8" s="343"/>
      <c r="M8" s="343"/>
      <c r="N8" s="343"/>
      <c r="O8" s="234"/>
      <c r="P8" s="234"/>
      <c r="Q8" s="234" t="s">
        <v>176</v>
      </c>
      <c r="R8" s="234">
        <v>1</v>
      </c>
      <c r="S8" s="234"/>
      <c r="T8" s="240">
        <v>7</v>
      </c>
      <c r="U8" s="240">
        <v>6.5</v>
      </c>
      <c r="V8" s="240">
        <v>7</v>
      </c>
      <c r="W8" s="240">
        <v>7</v>
      </c>
      <c r="X8" s="240">
        <v>7</v>
      </c>
      <c r="Y8" s="240">
        <v>6.5</v>
      </c>
      <c r="Z8" s="240">
        <v>7</v>
      </c>
      <c r="AA8" s="240">
        <v>7</v>
      </c>
      <c r="AB8" s="240"/>
      <c r="AC8" s="240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</row>
    <row r="9" spans="1:70">
      <c r="A9" s="260" t="s">
        <v>795</v>
      </c>
      <c r="B9" s="241" t="s">
        <v>426</v>
      </c>
      <c r="C9" s="241" t="s">
        <v>797</v>
      </c>
      <c r="D9" s="241" t="s">
        <v>798</v>
      </c>
      <c r="E9" s="344">
        <v>0.65243902439024393</v>
      </c>
      <c r="F9" s="344"/>
      <c r="G9" s="363"/>
      <c r="H9" s="343"/>
      <c r="I9" s="343"/>
      <c r="J9" s="343"/>
      <c r="K9" s="343"/>
      <c r="L9" s="343"/>
      <c r="M9" s="343"/>
      <c r="N9" s="343"/>
      <c r="O9" s="234"/>
      <c r="P9" s="234"/>
      <c r="Q9" s="234" t="s">
        <v>177</v>
      </c>
      <c r="R9" s="234">
        <v>1</v>
      </c>
      <c r="S9" s="234"/>
      <c r="T9" s="240">
        <v>7</v>
      </c>
      <c r="U9" s="240">
        <v>6.5</v>
      </c>
      <c r="V9" s="240">
        <v>7</v>
      </c>
      <c r="W9" s="240">
        <v>7</v>
      </c>
      <c r="X9" s="240">
        <v>6.5</v>
      </c>
      <c r="Y9" s="240">
        <v>6.5</v>
      </c>
      <c r="Z9" s="240">
        <v>6.5</v>
      </c>
      <c r="AA9" s="240">
        <v>7</v>
      </c>
      <c r="AB9" s="240"/>
      <c r="AC9" s="240"/>
      <c r="AD9" s="234"/>
      <c r="AE9" s="234" t="s">
        <v>181</v>
      </c>
      <c r="AF9" s="234">
        <v>350</v>
      </c>
      <c r="AG9" s="234"/>
      <c r="AH9" s="250" t="e">
        <f>#REF!+AH7</f>
        <v>#REF!</v>
      </c>
      <c r="AI9" s="250" t="e">
        <f>#REF!+AI7</f>
        <v>#REF!</v>
      </c>
      <c r="AJ9" s="250" t="e">
        <f>#REF!+AJ7</f>
        <v>#REF!</v>
      </c>
      <c r="AK9" s="250" t="e">
        <f>#REF!+AK7</f>
        <v>#REF!</v>
      </c>
      <c r="AL9" s="250" t="e">
        <f>#REF!+AL7</f>
        <v>#REF!</v>
      </c>
      <c r="AM9" s="250" t="e">
        <f>#REF!+AM7</f>
        <v>#REF!</v>
      </c>
      <c r="AN9" s="250" t="e">
        <f>#REF!+AN7</f>
        <v>#REF!</v>
      </c>
      <c r="AO9" s="250" t="e">
        <f>#REF!+AO7</f>
        <v>#REF!</v>
      </c>
      <c r="AP9" s="250" t="e">
        <f>#REF!+AP7</f>
        <v>#REF!</v>
      </c>
      <c r="AQ9" s="250" t="e">
        <f>#REF!+AQ7</f>
        <v>#REF!</v>
      </c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</row>
    <row r="10" spans="1:70">
      <c r="A10" s="260" t="s">
        <v>799</v>
      </c>
      <c r="B10" s="241" t="s">
        <v>341</v>
      </c>
      <c r="C10" s="241" t="s">
        <v>342</v>
      </c>
      <c r="D10" s="241" t="s">
        <v>796</v>
      </c>
      <c r="E10" s="344">
        <v>0.69571428571428573</v>
      </c>
      <c r="F10" s="344"/>
      <c r="G10" s="363"/>
      <c r="H10" s="343"/>
      <c r="I10" s="343"/>
      <c r="J10" s="343"/>
      <c r="K10" s="343"/>
      <c r="L10" s="343"/>
      <c r="M10" s="343"/>
      <c r="N10" s="343"/>
      <c r="O10" s="234"/>
      <c r="P10" s="234"/>
      <c r="Q10" s="234" t="s">
        <v>178</v>
      </c>
      <c r="R10" s="234">
        <v>2</v>
      </c>
      <c r="S10" s="234"/>
      <c r="T10" s="240">
        <v>6</v>
      </c>
      <c r="U10" s="240">
        <v>5</v>
      </c>
      <c r="V10" s="240">
        <v>6.5</v>
      </c>
      <c r="W10" s="240">
        <v>6.5</v>
      </c>
      <c r="X10" s="240">
        <v>6.5</v>
      </c>
      <c r="Y10" s="240">
        <v>5</v>
      </c>
      <c r="Z10" s="240">
        <v>6.5</v>
      </c>
      <c r="AA10" s="240">
        <v>6.5</v>
      </c>
      <c r="AB10" s="240"/>
      <c r="AC10" s="240"/>
      <c r="AD10" s="234"/>
      <c r="AE10" s="9" t="s">
        <v>182</v>
      </c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</row>
    <row r="11" spans="1:70" ht="15.75" thickBot="1">
      <c r="A11" s="287" t="s">
        <v>799</v>
      </c>
      <c r="B11" s="288" t="s">
        <v>60</v>
      </c>
      <c r="C11" s="288" t="s">
        <v>61</v>
      </c>
      <c r="D11" s="288" t="s">
        <v>796</v>
      </c>
      <c r="E11" s="360">
        <v>0.68428571428571427</v>
      </c>
      <c r="F11" s="360"/>
      <c r="G11" s="364"/>
      <c r="H11" s="343"/>
      <c r="I11" s="343"/>
      <c r="J11" s="343"/>
      <c r="K11" s="343"/>
      <c r="L11" s="343"/>
      <c r="M11" s="343"/>
      <c r="N11" s="343"/>
      <c r="O11" s="234"/>
      <c r="P11" s="234"/>
      <c r="Q11" s="234" t="s">
        <v>179</v>
      </c>
      <c r="R11" s="234">
        <v>2</v>
      </c>
      <c r="S11" s="234"/>
      <c r="T11" s="246">
        <v>6</v>
      </c>
      <c r="U11" s="246">
        <v>6</v>
      </c>
      <c r="V11" s="246">
        <v>6.5</v>
      </c>
      <c r="W11" s="246">
        <v>7</v>
      </c>
      <c r="X11" s="246">
        <v>7</v>
      </c>
      <c r="Y11" s="246">
        <v>6</v>
      </c>
      <c r="Z11" s="246">
        <v>6.5</v>
      </c>
      <c r="AA11" s="246">
        <v>7</v>
      </c>
      <c r="AB11" s="246"/>
      <c r="AC11" s="246"/>
      <c r="AD11" s="234"/>
      <c r="AE11" s="234" t="s">
        <v>183</v>
      </c>
      <c r="AF11" s="234">
        <v>-2</v>
      </c>
      <c r="AG11" s="234"/>
      <c r="AH11" s="256"/>
      <c r="AI11" s="256"/>
      <c r="AJ11" s="256"/>
      <c r="AK11" s="256"/>
      <c r="AL11" s="256"/>
      <c r="AM11" s="256"/>
      <c r="AN11" s="256"/>
      <c r="AO11" s="256" t="s">
        <v>185</v>
      </c>
      <c r="AP11" s="256"/>
      <c r="AQ11" s="256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</row>
    <row r="12" spans="1:70">
      <c r="A12" s="295" t="s">
        <v>800</v>
      </c>
      <c r="B12" s="296" t="s">
        <v>395</v>
      </c>
      <c r="C12" s="296" t="s">
        <v>520</v>
      </c>
      <c r="D12" s="296" t="s">
        <v>801</v>
      </c>
      <c r="E12" s="361">
        <v>0.64512195121951221</v>
      </c>
      <c r="F12" s="361">
        <v>0.65817944250871085</v>
      </c>
      <c r="G12" s="362">
        <v>2</v>
      </c>
      <c r="H12" s="343"/>
      <c r="I12" s="343"/>
      <c r="J12" s="343"/>
      <c r="K12" s="343"/>
      <c r="L12" s="343"/>
      <c r="M12" s="343"/>
      <c r="N12" s="343"/>
      <c r="O12" s="234"/>
      <c r="P12" s="234"/>
      <c r="Q12" s="234" t="s">
        <v>180</v>
      </c>
      <c r="R12" s="234"/>
      <c r="S12" s="234"/>
      <c r="T12" s="250">
        <f>SUM(T8:T11)+SUM(T10:T11)</f>
        <v>38</v>
      </c>
      <c r="U12" s="250">
        <f t="shared" ref="U12:AC12" si="0">SUM(U8:U11)+SUM(U10:U11)</f>
        <v>35</v>
      </c>
      <c r="V12" s="250">
        <f t="shared" si="0"/>
        <v>40</v>
      </c>
      <c r="W12" s="250">
        <f t="shared" si="0"/>
        <v>41</v>
      </c>
      <c r="X12" s="250">
        <f t="shared" si="0"/>
        <v>40.5</v>
      </c>
      <c r="Y12" s="250">
        <f t="shared" si="0"/>
        <v>35</v>
      </c>
      <c r="Z12" s="250">
        <f t="shared" si="0"/>
        <v>39.5</v>
      </c>
      <c r="AA12" s="250">
        <f t="shared" si="0"/>
        <v>41</v>
      </c>
      <c r="AB12" s="250">
        <f t="shared" si="0"/>
        <v>0</v>
      </c>
      <c r="AC12" s="250">
        <f t="shared" si="0"/>
        <v>0</v>
      </c>
      <c r="AD12" s="234"/>
      <c r="AE12" s="234" t="s">
        <v>186</v>
      </c>
      <c r="AF12" s="234">
        <v>-4</v>
      </c>
      <c r="AG12" s="234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</row>
    <row r="13" spans="1:70">
      <c r="A13" s="260" t="s">
        <v>800</v>
      </c>
      <c r="B13" s="241" t="s">
        <v>521</v>
      </c>
      <c r="C13" s="241" t="s">
        <v>522</v>
      </c>
      <c r="D13" s="241" t="s">
        <v>801</v>
      </c>
      <c r="E13" s="344">
        <v>0.58902439024390241</v>
      </c>
      <c r="F13" s="344"/>
      <c r="G13" s="363"/>
      <c r="H13" s="343"/>
      <c r="I13" s="343"/>
      <c r="J13" s="343"/>
      <c r="K13" s="343"/>
      <c r="L13" s="343"/>
      <c r="M13" s="343"/>
      <c r="N13" s="343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 t="s">
        <v>187</v>
      </c>
      <c r="AF13" s="263" t="s">
        <v>188</v>
      </c>
      <c r="AG13" s="23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</row>
    <row r="14" spans="1:70">
      <c r="A14" s="260" t="s">
        <v>802</v>
      </c>
      <c r="B14" s="241" t="s">
        <v>399</v>
      </c>
      <c r="C14" s="241" t="s">
        <v>400</v>
      </c>
      <c r="D14" s="241" t="s">
        <v>801</v>
      </c>
      <c r="E14" s="344">
        <v>0.71</v>
      </c>
      <c r="F14" s="344"/>
      <c r="G14" s="363"/>
      <c r="H14" s="343"/>
      <c r="I14" s="343"/>
      <c r="J14" s="343"/>
      <c r="K14" s="343"/>
      <c r="L14" s="343"/>
      <c r="M14" s="343"/>
      <c r="N14" s="343"/>
      <c r="O14" s="234"/>
      <c r="P14" s="234"/>
      <c r="Q14" s="234" t="s">
        <v>181</v>
      </c>
      <c r="R14" s="234">
        <v>410</v>
      </c>
      <c r="S14" s="234"/>
      <c r="T14" s="250" t="e">
        <f>#REF!+T12</f>
        <v>#REF!</v>
      </c>
      <c r="U14" s="250" t="e">
        <f>#REF!+U12</f>
        <v>#REF!</v>
      </c>
      <c r="V14" s="250" t="e">
        <f>#REF!+V12</f>
        <v>#REF!</v>
      </c>
      <c r="W14" s="250" t="e">
        <f>#REF!+W12</f>
        <v>#REF!</v>
      </c>
      <c r="X14" s="250" t="e">
        <f>#REF!+X12</f>
        <v>#REF!</v>
      </c>
      <c r="Y14" s="250" t="e">
        <f>#REF!+Y12</f>
        <v>#REF!</v>
      </c>
      <c r="Z14" s="250" t="e">
        <f>#REF!+Z12</f>
        <v>#REF!</v>
      </c>
      <c r="AA14" s="250" t="e">
        <f>#REF!+AA12</f>
        <v>#REF!</v>
      </c>
      <c r="AB14" s="250" t="e">
        <f>#REF!+AB12</f>
        <v>#REF!</v>
      </c>
      <c r="AC14" s="250" t="e">
        <f>#REF!+AC12</f>
        <v>#REF!</v>
      </c>
      <c r="AD14" s="234"/>
      <c r="AE14" s="234" t="s">
        <v>189</v>
      </c>
      <c r="AF14" s="263"/>
      <c r="AG14" s="234"/>
      <c r="AH14" s="265">
        <f>IF(AH11="Y",-2,0)+IF(AH12="Y",-4,0)</f>
        <v>0</v>
      </c>
      <c r="AI14" s="265">
        <f t="shared" ref="AI14:AQ14" si="1">IF(AI11="Y",-2,0)+IF(AI12="Y",-4,0)</f>
        <v>0</v>
      </c>
      <c r="AJ14" s="265">
        <f t="shared" si="1"/>
        <v>0</v>
      </c>
      <c r="AK14" s="265">
        <f t="shared" si="1"/>
        <v>0</v>
      </c>
      <c r="AL14" s="265">
        <f t="shared" si="1"/>
        <v>0</v>
      </c>
      <c r="AM14" s="265">
        <f t="shared" si="1"/>
        <v>0</v>
      </c>
      <c r="AN14" s="265">
        <f t="shared" si="1"/>
        <v>0</v>
      </c>
      <c r="AO14" s="265">
        <f t="shared" si="1"/>
        <v>-2</v>
      </c>
      <c r="AP14" s="265">
        <f t="shared" si="1"/>
        <v>0</v>
      </c>
      <c r="AQ14" s="265">
        <f t="shared" si="1"/>
        <v>0</v>
      </c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</row>
    <row r="15" spans="1:70" ht="15.75" thickBot="1">
      <c r="A15" s="287" t="s">
        <v>802</v>
      </c>
      <c r="B15" s="288" t="s">
        <v>321</v>
      </c>
      <c r="C15" s="288" t="s">
        <v>322</v>
      </c>
      <c r="D15" s="288" t="s">
        <v>803</v>
      </c>
      <c r="E15" s="360">
        <v>0.68857142857142861</v>
      </c>
      <c r="F15" s="360"/>
      <c r="G15" s="364"/>
      <c r="H15" s="343"/>
      <c r="I15" s="343"/>
      <c r="J15" s="343"/>
      <c r="K15" s="343"/>
      <c r="L15" s="343"/>
      <c r="M15" s="343"/>
      <c r="N15" s="343"/>
      <c r="O15" s="234"/>
      <c r="P15" s="234"/>
      <c r="Q15" s="9" t="s">
        <v>182</v>
      </c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9" t="s">
        <v>190</v>
      </c>
      <c r="AF15" s="263"/>
      <c r="AG15" s="234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</row>
    <row r="16" spans="1:70">
      <c r="A16" s="295" t="s">
        <v>804</v>
      </c>
      <c r="B16" s="296" t="s">
        <v>513</v>
      </c>
      <c r="C16" s="296" t="s">
        <v>514</v>
      </c>
      <c r="D16" s="296" t="s">
        <v>805</v>
      </c>
      <c r="E16" s="361">
        <v>0.63292682926829269</v>
      </c>
      <c r="F16" s="361">
        <v>0.64015679442508711</v>
      </c>
      <c r="G16" s="362">
        <v>3</v>
      </c>
      <c r="H16" s="343"/>
      <c r="I16" s="343"/>
      <c r="J16" s="343"/>
      <c r="K16" s="343"/>
      <c r="L16" s="343"/>
      <c r="M16" s="343"/>
      <c r="N16" s="343"/>
      <c r="O16" s="234"/>
      <c r="P16" s="234"/>
      <c r="Q16" s="234" t="s">
        <v>183</v>
      </c>
      <c r="R16" s="234">
        <v>-2</v>
      </c>
      <c r="S16" s="234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34"/>
      <c r="AE16" s="234"/>
      <c r="AF16" s="234">
        <v>-5.0000000000000001E-3</v>
      </c>
      <c r="AG16" s="234"/>
      <c r="AH16" s="257">
        <f>$AF$16*$AF$9*AH15</f>
        <v>0</v>
      </c>
      <c r="AI16" s="257">
        <f t="shared" ref="AI16:AQ16" si="2">$AF$16*$AF$9*AI15</f>
        <v>0</v>
      </c>
      <c r="AJ16" s="257">
        <f t="shared" si="2"/>
        <v>0</v>
      </c>
      <c r="AK16" s="257">
        <f t="shared" si="2"/>
        <v>0</v>
      </c>
      <c r="AL16" s="257">
        <f t="shared" si="2"/>
        <v>0</v>
      </c>
      <c r="AM16" s="257">
        <f t="shared" si="2"/>
        <v>0</v>
      </c>
      <c r="AN16" s="257">
        <f t="shared" si="2"/>
        <v>0</v>
      </c>
      <c r="AO16" s="257">
        <f t="shared" si="2"/>
        <v>0</v>
      </c>
      <c r="AP16" s="257">
        <f t="shared" si="2"/>
        <v>0</v>
      </c>
      <c r="AQ16" s="257">
        <f t="shared" si="2"/>
        <v>0</v>
      </c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</row>
    <row r="17" spans="1:70">
      <c r="A17" s="260" t="s">
        <v>804</v>
      </c>
      <c r="B17" s="241" t="s">
        <v>403</v>
      </c>
      <c r="C17" s="241" t="s">
        <v>404</v>
      </c>
      <c r="D17" s="241" t="s">
        <v>806</v>
      </c>
      <c r="E17" s="344">
        <v>0.6634146341463415</v>
      </c>
      <c r="F17" s="344"/>
      <c r="G17" s="363"/>
      <c r="H17" s="343"/>
      <c r="I17" s="343"/>
      <c r="J17" s="343"/>
      <c r="K17" s="343"/>
      <c r="L17" s="343"/>
      <c r="M17" s="343"/>
      <c r="N17" s="343"/>
      <c r="O17" s="234"/>
      <c r="P17" s="234"/>
      <c r="Q17" s="234" t="s">
        <v>186</v>
      </c>
      <c r="R17" s="234">
        <v>-4</v>
      </c>
      <c r="S17" s="234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34"/>
      <c r="AE17" s="234" t="s">
        <v>191</v>
      </c>
      <c r="AF17" s="234"/>
      <c r="AG17" s="234"/>
      <c r="AH17" s="250" t="e">
        <f>AH9+AH14+AH16</f>
        <v>#REF!</v>
      </c>
      <c r="AI17" s="250" t="e">
        <f t="shared" ref="AI17:AQ17" si="3">AI9+AI14+AI16</f>
        <v>#REF!</v>
      </c>
      <c r="AJ17" s="250" t="e">
        <f t="shared" si="3"/>
        <v>#REF!</v>
      </c>
      <c r="AK17" s="250" t="e">
        <f t="shared" si="3"/>
        <v>#REF!</v>
      </c>
      <c r="AL17" s="250" t="e">
        <f t="shared" si="3"/>
        <v>#REF!</v>
      </c>
      <c r="AM17" s="250" t="e">
        <f t="shared" si="3"/>
        <v>#REF!</v>
      </c>
      <c r="AN17" s="250" t="e">
        <f t="shared" si="3"/>
        <v>#REF!</v>
      </c>
      <c r="AO17" s="250" t="e">
        <f t="shared" si="3"/>
        <v>#REF!</v>
      </c>
      <c r="AP17" s="250" t="e">
        <f t="shared" si="3"/>
        <v>#REF!</v>
      </c>
      <c r="AQ17" s="250" t="e">
        <f t="shared" si="3"/>
        <v>#REF!</v>
      </c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</row>
    <row r="18" spans="1:70">
      <c r="A18" s="260" t="s">
        <v>807</v>
      </c>
      <c r="B18" s="241" t="s">
        <v>292</v>
      </c>
      <c r="C18" s="241" t="s">
        <v>293</v>
      </c>
      <c r="D18" s="241" t="s">
        <v>808</v>
      </c>
      <c r="E18" s="344">
        <v>0.64142857142857146</v>
      </c>
      <c r="F18" s="344"/>
      <c r="G18" s="363"/>
      <c r="H18" s="343"/>
      <c r="I18" s="343"/>
      <c r="J18" s="343"/>
      <c r="K18" s="343"/>
      <c r="L18" s="343"/>
      <c r="M18" s="343"/>
      <c r="N18" s="343"/>
      <c r="O18" s="234"/>
      <c r="P18" s="234"/>
      <c r="Q18" s="234" t="s">
        <v>187</v>
      </c>
      <c r="R18" s="263" t="s">
        <v>188</v>
      </c>
      <c r="S18" s="23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34"/>
      <c r="AE18" s="234" t="s">
        <v>192</v>
      </c>
      <c r="AF18" s="234"/>
      <c r="AG18" s="234"/>
      <c r="AH18" s="249" t="e">
        <f>AH17/$AF$9</f>
        <v>#REF!</v>
      </c>
      <c r="AI18" s="249" t="e">
        <f t="shared" ref="AI18:AQ18" si="4">AI17/$AF$9</f>
        <v>#REF!</v>
      </c>
      <c r="AJ18" s="249" t="e">
        <f t="shared" si="4"/>
        <v>#REF!</v>
      </c>
      <c r="AK18" s="249" t="e">
        <f t="shared" si="4"/>
        <v>#REF!</v>
      </c>
      <c r="AL18" s="249" t="e">
        <f t="shared" si="4"/>
        <v>#REF!</v>
      </c>
      <c r="AM18" s="249" t="e">
        <f t="shared" si="4"/>
        <v>#REF!</v>
      </c>
      <c r="AN18" s="249" t="e">
        <f t="shared" si="4"/>
        <v>#REF!</v>
      </c>
      <c r="AO18" s="249" t="e">
        <f t="shared" si="4"/>
        <v>#REF!</v>
      </c>
      <c r="AP18" s="249" t="e">
        <f t="shared" si="4"/>
        <v>#REF!</v>
      </c>
      <c r="AQ18" s="249" t="e">
        <f t="shared" si="4"/>
        <v>#REF!</v>
      </c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</row>
    <row r="19" spans="1:70" ht="15.75" thickBot="1">
      <c r="A19" s="287" t="s">
        <v>807</v>
      </c>
      <c r="B19" s="288" t="s">
        <v>337</v>
      </c>
      <c r="C19" s="288" t="s">
        <v>338</v>
      </c>
      <c r="D19" s="288" t="s">
        <v>808</v>
      </c>
      <c r="E19" s="360">
        <v>0.62285714285714289</v>
      </c>
      <c r="F19" s="360"/>
      <c r="G19" s="364"/>
      <c r="H19" s="343"/>
      <c r="I19" s="343"/>
      <c r="J19" s="343"/>
      <c r="K19" s="343"/>
      <c r="L19" s="343"/>
      <c r="M19" s="343"/>
      <c r="N19" s="343"/>
      <c r="O19" s="234"/>
      <c r="P19" s="234"/>
      <c r="Q19" s="234" t="s">
        <v>189</v>
      </c>
      <c r="R19" s="263"/>
      <c r="S19" s="234"/>
      <c r="T19" s="265">
        <f>IF(T16="Y",-2,0)+IF(T17="Y",-4,0)</f>
        <v>0</v>
      </c>
      <c r="U19" s="265">
        <f t="shared" ref="U19:AC19" si="5">IF(U16="Y",-2,0)+IF(U17="Y",-4,0)</f>
        <v>0</v>
      </c>
      <c r="V19" s="265">
        <f t="shared" si="5"/>
        <v>0</v>
      </c>
      <c r="W19" s="265">
        <f t="shared" si="5"/>
        <v>0</v>
      </c>
      <c r="X19" s="265">
        <f t="shared" si="5"/>
        <v>0</v>
      </c>
      <c r="Y19" s="265">
        <f t="shared" si="5"/>
        <v>0</v>
      </c>
      <c r="Z19" s="265">
        <f t="shared" si="5"/>
        <v>0</v>
      </c>
      <c r="AA19" s="265">
        <f t="shared" si="5"/>
        <v>0</v>
      </c>
      <c r="AB19" s="265">
        <f t="shared" si="5"/>
        <v>0</v>
      </c>
      <c r="AC19" s="265">
        <f t="shared" si="5"/>
        <v>0</v>
      </c>
      <c r="AD19" s="234"/>
      <c r="AE19" s="234"/>
      <c r="AF19" s="234"/>
      <c r="AG19" s="234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</row>
    <row r="20" spans="1:70">
      <c r="A20" s="295" t="s">
        <v>809</v>
      </c>
      <c r="B20" s="296" t="s">
        <v>810</v>
      </c>
      <c r="C20" s="296" t="s">
        <v>811</v>
      </c>
      <c r="D20" s="296" t="s">
        <v>812</v>
      </c>
      <c r="E20" s="361">
        <v>0.61707317073170731</v>
      </c>
      <c r="F20" s="361">
        <v>0.60547909407665501</v>
      </c>
      <c r="G20" s="362">
        <v>4</v>
      </c>
      <c r="H20" s="343"/>
      <c r="I20" s="343"/>
      <c r="J20" s="343"/>
      <c r="K20" s="343"/>
      <c r="L20" s="343"/>
      <c r="M20" s="343"/>
      <c r="N20" s="343"/>
      <c r="O20" s="234"/>
      <c r="P20" s="234"/>
      <c r="Q20" s="9" t="s">
        <v>190</v>
      </c>
      <c r="R20" s="263"/>
      <c r="S20" s="234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34"/>
      <c r="AE20" s="234"/>
      <c r="AF20" s="234"/>
      <c r="AG20" s="234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</row>
    <row r="21" spans="1:70">
      <c r="A21" s="260" t="s">
        <v>809</v>
      </c>
      <c r="B21" s="241" t="s">
        <v>424</v>
      </c>
      <c r="C21" s="241" t="s">
        <v>425</v>
      </c>
      <c r="D21" s="241" t="s">
        <v>813</v>
      </c>
      <c r="E21" s="344">
        <v>0.56341463414634141</v>
      </c>
      <c r="F21" s="344"/>
      <c r="G21" s="363"/>
      <c r="H21" s="343"/>
      <c r="I21" s="343"/>
      <c r="J21" s="343"/>
      <c r="K21" s="343"/>
      <c r="L21" s="343"/>
      <c r="M21" s="343"/>
      <c r="N21" s="343"/>
      <c r="O21" s="234"/>
      <c r="P21" s="234"/>
      <c r="Q21" s="234"/>
      <c r="R21" s="234">
        <v>-5.0000000000000001E-3</v>
      </c>
      <c r="S21" s="234"/>
      <c r="T21" s="257">
        <f>$R$21*$R$14*T20</f>
        <v>0</v>
      </c>
      <c r="U21" s="257">
        <f t="shared" ref="U21:AC21" si="6">$R$21*$R$14*U20</f>
        <v>0</v>
      </c>
      <c r="V21" s="257">
        <f t="shared" si="6"/>
        <v>0</v>
      </c>
      <c r="W21" s="257">
        <f t="shared" si="6"/>
        <v>0</v>
      </c>
      <c r="X21" s="257">
        <f t="shared" si="6"/>
        <v>0</v>
      </c>
      <c r="Y21" s="257">
        <f t="shared" si="6"/>
        <v>0</v>
      </c>
      <c r="Z21" s="257">
        <f t="shared" si="6"/>
        <v>0</v>
      </c>
      <c r="AA21" s="257">
        <f t="shared" si="6"/>
        <v>0</v>
      </c>
      <c r="AB21" s="257">
        <f t="shared" si="6"/>
        <v>0</v>
      </c>
      <c r="AC21" s="257">
        <f t="shared" si="6"/>
        <v>0</v>
      </c>
      <c r="AD21" s="234"/>
      <c r="AE21" s="234"/>
      <c r="AF21" s="234"/>
      <c r="AG21" s="234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</row>
    <row r="22" spans="1:70">
      <c r="A22" s="260" t="s">
        <v>814</v>
      </c>
      <c r="B22" s="241" t="s">
        <v>434</v>
      </c>
      <c r="C22" s="241" t="s">
        <v>435</v>
      </c>
      <c r="D22" s="241" t="s">
        <v>812</v>
      </c>
      <c r="E22" s="344">
        <v>0.64</v>
      </c>
      <c r="F22" s="344"/>
      <c r="G22" s="363"/>
      <c r="H22" s="343"/>
      <c r="I22" s="343"/>
      <c r="J22" s="343"/>
      <c r="K22" s="343"/>
      <c r="L22" s="343"/>
      <c r="M22" s="343"/>
      <c r="N22" s="343"/>
      <c r="O22" s="234"/>
      <c r="P22" s="234"/>
      <c r="Q22" s="234" t="s">
        <v>191</v>
      </c>
      <c r="R22" s="234"/>
      <c r="S22" s="234"/>
      <c r="T22" s="250" t="e">
        <f>T14+T19+T21</f>
        <v>#REF!</v>
      </c>
      <c r="U22" s="250" t="e">
        <f t="shared" ref="U22:AC22" si="7">U14+U19+U21</f>
        <v>#REF!</v>
      </c>
      <c r="V22" s="250" t="e">
        <f t="shared" si="7"/>
        <v>#REF!</v>
      </c>
      <c r="W22" s="250" t="e">
        <f t="shared" si="7"/>
        <v>#REF!</v>
      </c>
      <c r="X22" s="250" t="e">
        <f t="shared" si="7"/>
        <v>#REF!</v>
      </c>
      <c r="Y22" s="250" t="e">
        <f t="shared" si="7"/>
        <v>#REF!</v>
      </c>
      <c r="Z22" s="250" t="e">
        <f t="shared" si="7"/>
        <v>#REF!</v>
      </c>
      <c r="AA22" s="250" t="e">
        <f t="shared" si="7"/>
        <v>#REF!</v>
      </c>
      <c r="AB22" s="250" t="e">
        <f t="shared" si="7"/>
        <v>#REF!</v>
      </c>
      <c r="AC22" s="250" t="e">
        <f t="shared" si="7"/>
        <v>#REF!</v>
      </c>
      <c r="AD22" s="234"/>
      <c r="AE22" s="234"/>
      <c r="AF22" s="234"/>
      <c r="AG22" s="234"/>
      <c r="AH22" s="251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</row>
    <row r="23" spans="1:70" ht="15.75" thickBot="1">
      <c r="A23" s="287" t="s">
        <v>814</v>
      </c>
      <c r="B23" s="288" t="s">
        <v>411</v>
      </c>
      <c r="C23" s="288" t="s">
        <v>412</v>
      </c>
      <c r="D23" s="288" t="s">
        <v>812</v>
      </c>
      <c r="E23" s="360">
        <v>0.60142857142857142</v>
      </c>
      <c r="F23" s="360"/>
      <c r="G23" s="364"/>
      <c r="H23" s="343"/>
      <c r="I23" s="343"/>
      <c r="J23" s="343"/>
      <c r="K23" s="343"/>
      <c r="L23" s="343"/>
      <c r="M23" s="343"/>
      <c r="N23" s="343"/>
      <c r="O23" s="234"/>
      <c r="P23" s="234"/>
      <c r="Q23" s="234" t="s">
        <v>192</v>
      </c>
      <c r="R23" s="234"/>
      <c r="S23" s="234"/>
      <c r="T23" s="249" t="e">
        <f t="shared" ref="T23:AC23" si="8">T22/$R$14</f>
        <v>#REF!</v>
      </c>
      <c r="U23" s="249" t="e">
        <f t="shared" si="8"/>
        <v>#REF!</v>
      </c>
      <c r="V23" s="249" t="e">
        <f t="shared" si="8"/>
        <v>#REF!</v>
      </c>
      <c r="W23" s="249" t="e">
        <f t="shared" si="8"/>
        <v>#REF!</v>
      </c>
      <c r="X23" s="249" t="e">
        <f t="shared" si="8"/>
        <v>#REF!</v>
      </c>
      <c r="Y23" s="249" t="e">
        <f t="shared" si="8"/>
        <v>#REF!</v>
      </c>
      <c r="Z23" s="249" t="e">
        <f t="shared" si="8"/>
        <v>#REF!</v>
      </c>
      <c r="AA23" s="249" t="e">
        <f t="shared" si="8"/>
        <v>#REF!</v>
      </c>
      <c r="AB23" s="249" t="e">
        <f t="shared" si="8"/>
        <v>#REF!</v>
      </c>
      <c r="AC23" s="249" t="e">
        <f t="shared" si="8"/>
        <v>#REF!</v>
      </c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</row>
    <row r="24" spans="1:70">
      <c r="A24" s="234"/>
      <c r="B24" s="234"/>
      <c r="C24" s="234"/>
      <c r="D24" s="234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234"/>
      <c r="P24" s="234"/>
      <c r="Q24" s="234"/>
      <c r="R24" s="234"/>
      <c r="S24" s="234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34"/>
      <c r="AE24" s="234"/>
      <c r="AF24" s="234"/>
      <c r="AG24" s="234"/>
      <c r="AH24" s="251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</row>
    <row r="25" spans="1:70">
      <c r="A25" s="234"/>
      <c r="B25" s="234"/>
      <c r="C25" s="234"/>
      <c r="D25" s="234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51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</row>
    <row r="26" spans="1:70">
      <c r="A26" s="234"/>
      <c r="B26" s="234"/>
      <c r="C26" s="234"/>
      <c r="D26" s="234"/>
      <c r="E26" s="343" t="s">
        <v>163</v>
      </c>
      <c r="F26" s="343"/>
      <c r="G26" s="343"/>
      <c r="H26" s="343"/>
      <c r="I26" s="343"/>
      <c r="J26" s="343"/>
      <c r="K26" s="343"/>
      <c r="L26" s="343"/>
      <c r="M26" s="343"/>
      <c r="N26" s="343"/>
      <c r="O26" s="234"/>
      <c r="P26" s="234"/>
      <c r="Q26" s="234"/>
      <c r="R26" s="234"/>
      <c r="S26" s="234"/>
      <c r="T26" s="251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</row>
    <row r="27" spans="1:70" ht="48.75">
      <c r="A27" s="261" t="s">
        <v>624</v>
      </c>
      <c r="B27" s="261" t="s">
        <v>4</v>
      </c>
      <c r="C27" s="261" t="s">
        <v>5</v>
      </c>
      <c r="D27" s="261" t="s">
        <v>792</v>
      </c>
      <c r="E27" s="261" t="s">
        <v>793</v>
      </c>
      <c r="F27" s="261" t="s">
        <v>166</v>
      </c>
      <c r="G27" s="343"/>
      <c r="H27" s="343"/>
      <c r="I27" s="343"/>
      <c r="J27" s="343"/>
      <c r="K27" s="343"/>
      <c r="L27" s="343"/>
      <c r="M27" s="343"/>
      <c r="N27" s="343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51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</row>
    <row r="28" spans="1:70">
      <c r="A28" s="295" t="s">
        <v>804</v>
      </c>
      <c r="B28" s="296" t="s">
        <v>403</v>
      </c>
      <c r="C28" s="296" t="s">
        <v>404</v>
      </c>
      <c r="D28" s="296" t="s">
        <v>806</v>
      </c>
      <c r="E28" s="361">
        <v>0.6634146341463415</v>
      </c>
      <c r="F28" s="362">
        <v>1</v>
      </c>
      <c r="G28" s="343"/>
      <c r="H28" s="343"/>
      <c r="I28" s="343"/>
      <c r="J28" s="343"/>
      <c r="K28" s="343"/>
      <c r="L28" s="343"/>
      <c r="M28" s="343"/>
      <c r="N28" s="343"/>
      <c r="O28" s="234"/>
      <c r="P28" s="234"/>
      <c r="Q28" s="234"/>
      <c r="R28" s="234"/>
      <c r="S28" s="234"/>
      <c r="T28" s="251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</row>
    <row r="29" spans="1:70">
      <c r="A29" s="260" t="s">
        <v>795</v>
      </c>
      <c r="B29" s="241" t="s">
        <v>426</v>
      </c>
      <c r="C29" s="241" t="s">
        <v>797</v>
      </c>
      <c r="D29" s="241" t="s">
        <v>798</v>
      </c>
      <c r="E29" s="344">
        <v>0.65243902439024393</v>
      </c>
      <c r="F29" s="363">
        <v>2</v>
      </c>
      <c r="G29" s="343"/>
      <c r="H29" s="343"/>
      <c r="I29" s="343"/>
      <c r="J29" s="343"/>
      <c r="K29" s="343"/>
      <c r="L29" s="343"/>
      <c r="M29" s="343"/>
      <c r="N29" s="343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51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</row>
    <row r="30" spans="1:70">
      <c r="A30" s="260" t="s">
        <v>795</v>
      </c>
      <c r="B30" s="241" t="s">
        <v>319</v>
      </c>
      <c r="C30" s="241" t="s">
        <v>320</v>
      </c>
      <c r="D30" s="241" t="s">
        <v>796</v>
      </c>
      <c r="E30" s="344">
        <v>0.65121951219512197</v>
      </c>
      <c r="F30" s="363">
        <v>3</v>
      </c>
      <c r="G30" s="343"/>
      <c r="H30" s="343"/>
      <c r="I30" s="343"/>
      <c r="J30" s="343"/>
      <c r="K30" s="343"/>
      <c r="L30" s="343"/>
      <c r="M30" s="343"/>
      <c r="N30" s="343"/>
      <c r="O30" s="234"/>
      <c r="P30" s="234"/>
      <c r="Q30" s="234"/>
      <c r="R30" s="234"/>
      <c r="S30" s="234"/>
      <c r="T30" s="251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</row>
    <row r="31" spans="1:70">
      <c r="A31" s="260" t="s">
        <v>800</v>
      </c>
      <c r="B31" s="241" t="s">
        <v>395</v>
      </c>
      <c r="C31" s="241" t="s">
        <v>520</v>
      </c>
      <c r="D31" s="241" t="s">
        <v>801</v>
      </c>
      <c r="E31" s="344">
        <v>0.64512195121951221</v>
      </c>
      <c r="F31" s="363">
        <v>4</v>
      </c>
      <c r="G31" s="343"/>
      <c r="H31" s="343"/>
      <c r="I31" s="343"/>
      <c r="J31" s="343"/>
      <c r="K31" s="343"/>
      <c r="L31" s="343"/>
      <c r="M31" s="343"/>
      <c r="N31" s="343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51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</row>
    <row r="32" spans="1:70">
      <c r="A32" s="260" t="s">
        <v>804</v>
      </c>
      <c r="B32" s="241" t="s">
        <v>513</v>
      </c>
      <c r="C32" s="241" t="s">
        <v>514</v>
      </c>
      <c r="D32" s="241" t="s">
        <v>805</v>
      </c>
      <c r="E32" s="344">
        <v>0.63292682926829269</v>
      </c>
      <c r="F32" s="363">
        <v>5</v>
      </c>
      <c r="G32" s="343"/>
      <c r="H32" s="343"/>
      <c r="I32" s="343"/>
      <c r="J32" s="343"/>
      <c r="K32" s="343"/>
      <c r="L32" s="343"/>
      <c r="M32" s="343"/>
      <c r="N32" s="343"/>
      <c r="O32" s="234"/>
      <c r="P32" s="234"/>
      <c r="Q32" s="234"/>
      <c r="R32" s="234"/>
      <c r="S32" s="234"/>
      <c r="T32" s="251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</row>
    <row r="33" spans="1:70">
      <c r="A33" s="260" t="s">
        <v>809</v>
      </c>
      <c r="B33" s="241" t="s">
        <v>810</v>
      </c>
      <c r="C33" s="241" t="s">
        <v>811</v>
      </c>
      <c r="D33" s="241" t="s">
        <v>812</v>
      </c>
      <c r="E33" s="344">
        <v>0.61707317073170731</v>
      </c>
      <c r="F33" s="363">
        <v>6</v>
      </c>
      <c r="G33" s="343"/>
      <c r="H33" s="343"/>
      <c r="I33" s="343"/>
      <c r="J33" s="343"/>
      <c r="K33" s="343"/>
      <c r="L33" s="343"/>
      <c r="M33" s="343"/>
      <c r="N33" s="343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51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</row>
    <row r="34" spans="1:70">
      <c r="A34" s="260" t="s">
        <v>800</v>
      </c>
      <c r="B34" s="241" t="s">
        <v>521</v>
      </c>
      <c r="C34" s="241" t="s">
        <v>522</v>
      </c>
      <c r="D34" s="241" t="s">
        <v>801</v>
      </c>
      <c r="E34" s="344">
        <v>0.58902439024390241</v>
      </c>
      <c r="F34" s="363">
        <v>7</v>
      </c>
      <c r="G34" s="343"/>
      <c r="H34" s="343"/>
      <c r="I34" s="343"/>
      <c r="J34" s="343"/>
      <c r="K34" s="343"/>
      <c r="L34" s="343"/>
      <c r="M34" s="343"/>
      <c r="N34" s="343"/>
      <c r="O34" s="234"/>
      <c r="P34" s="234"/>
      <c r="Q34" s="234"/>
      <c r="R34" s="234"/>
      <c r="S34" s="234"/>
      <c r="T34" s="251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</row>
    <row r="35" spans="1:70" ht="15.75" thickBot="1">
      <c r="A35" s="287" t="s">
        <v>809</v>
      </c>
      <c r="B35" s="288" t="s">
        <v>424</v>
      </c>
      <c r="C35" s="288" t="s">
        <v>425</v>
      </c>
      <c r="D35" s="288" t="s">
        <v>813</v>
      </c>
      <c r="E35" s="360">
        <v>0.56341463414634141</v>
      </c>
      <c r="F35" s="364">
        <v>8</v>
      </c>
      <c r="G35" s="343"/>
      <c r="H35" s="343"/>
      <c r="I35" s="343"/>
      <c r="J35" s="343"/>
      <c r="K35" s="343"/>
      <c r="L35" s="343"/>
      <c r="M35" s="343"/>
      <c r="N35" s="343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51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</row>
    <row r="36" spans="1:70" ht="15.75" thickBot="1">
      <c r="A36" s="342"/>
      <c r="B36" s="286"/>
      <c r="C36" s="286"/>
      <c r="D36" s="286"/>
      <c r="E36" s="365"/>
      <c r="F36" s="342"/>
      <c r="G36" s="343"/>
      <c r="H36" s="343"/>
      <c r="I36" s="343"/>
      <c r="J36" s="343"/>
      <c r="K36" s="343"/>
      <c r="L36" s="343"/>
      <c r="M36" s="343"/>
      <c r="N36" s="343"/>
      <c r="O36" s="234"/>
      <c r="P36" s="234"/>
      <c r="Q36" s="234"/>
      <c r="R36" s="234"/>
      <c r="S36" s="234"/>
      <c r="T36" s="251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4"/>
      <c r="BR36" s="234"/>
    </row>
    <row r="37" spans="1:70">
      <c r="A37" s="295" t="s">
        <v>802</v>
      </c>
      <c r="B37" s="296" t="s">
        <v>399</v>
      </c>
      <c r="C37" s="296" t="s">
        <v>400</v>
      </c>
      <c r="D37" s="296" t="s">
        <v>801</v>
      </c>
      <c r="E37" s="361">
        <v>0.71</v>
      </c>
      <c r="F37" s="362">
        <v>1</v>
      </c>
      <c r="G37" s="343"/>
      <c r="H37" s="343"/>
      <c r="I37" s="343"/>
      <c r="J37" s="343"/>
      <c r="K37" s="343"/>
      <c r="L37" s="343"/>
      <c r="M37" s="343"/>
      <c r="N37" s="343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51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</row>
    <row r="38" spans="1:70">
      <c r="A38" s="260" t="s">
        <v>799</v>
      </c>
      <c r="B38" s="241" t="s">
        <v>341</v>
      </c>
      <c r="C38" s="241" t="s">
        <v>342</v>
      </c>
      <c r="D38" s="241" t="s">
        <v>796</v>
      </c>
      <c r="E38" s="344">
        <v>0.69571428571428573</v>
      </c>
      <c r="F38" s="363">
        <v>2</v>
      </c>
      <c r="G38" s="343"/>
      <c r="H38" s="343"/>
      <c r="I38" s="343"/>
      <c r="J38" s="343"/>
      <c r="K38" s="343"/>
      <c r="L38" s="343"/>
      <c r="M38" s="343"/>
      <c r="N38" s="343"/>
      <c r="O38" s="234"/>
      <c r="P38" s="234"/>
      <c r="Q38" s="234"/>
      <c r="R38" s="234"/>
      <c r="S38" s="234"/>
      <c r="T38" s="251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</row>
    <row r="39" spans="1:70">
      <c r="A39" s="260" t="s">
        <v>802</v>
      </c>
      <c r="B39" s="241" t="s">
        <v>321</v>
      </c>
      <c r="C39" s="241" t="s">
        <v>322</v>
      </c>
      <c r="D39" s="241" t="s">
        <v>803</v>
      </c>
      <c r="E39" s="344">
        <v>0.68857142857142861</v>
      </c>
      <c r="F39" s="363">
        <v>3</v>
      </c>
      <c r="G39" s="343"/>
      <c r="H39" s="343"/>
      <c r="I39" s="343"/>
      <c r="J39" s="343"/>
      <c r="K39" s="343"/>
      <c r="L39" s="343"/>
      <c r="M39" s="343"/>
      <c r="N39" s="343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51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</row>
    <row r="40" spans="1:70">
      <c r="A40" s="260" t="s">
        <v>799</v>
      </c>
      <c r="B40" s="241" t="s">
        <v>60</v>
      </c>
      <c r="C40" s="241" t="s">
        <v>61</v>
      </c>
      <c r="D40" s="241" t="s">
        <v>796</v>
      </c>
      <c r="E40" s="344">
        <v>0.68428571428571427</v>
      </c>
      <c r="F40" s="363">
        <v>4</v>
      </c>
      <c r="G40" s="343"/>
      <c r="H40" s="343"/>
      <c r="I40" s="343"/>
      <c r="J40" s="343"/>
      <c r="K40" s="343"/>
      <c r="L40" s="343"/>
      <c r="M40" s="343"/>
      <c r="N40" s="343"/>
      <c r="O40" s="234"/>
      <c r="P40" s="234"/>
      <c r="Q40" s="234"/>
      <c r="R40" s="234"/>
      <c r="S40" s="234"/>
      <c r="T40" s="251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</row>
    <row r="41" spans="1:70">
      <c r="A41" s="260" t="s">
        <v>807</v>
      </c>
      <c r="B41" s="241" t="s">
        <v>292</v>
      </c>
      <c r="C41" s="241" t="s">
        <v>293</v>
      </c>
      <c r="D41" s="241" t="s">
        <v>808</v>
      </c>
      <c r="E41" s="344">
        <v>0.64142857142857146</v>
      </c>
      <c r="F41" s="363">
        <v>5</v>
      </c>
      <c r="G41" s="343"/>
      <c r="H41" s="343"/>
      <c r="I41" s="343"/>
      <c r="J41" s="343"/>
      <c r="K41" s="343"/>
      <c r="L41" s="343"/>
      <c r="M41" s="343"/>
      <c r="N41" s="343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51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</row>
    <row r="42" spans="1:70">
      <c r="A42" s="260" t="s">
        <v>814</v>
      </c>
      <c r="B42" s="241" t="s">
        <v>434</v>
      </c>
      <c r="C42" s="241" t="s">
        <v>435</v>
      </c>
      <c r="D42" s="241" t="s">
        <v>812</v>
      </c>
      <c r="E42" s="344">
        <v>0.64</v>
      </c>
      <c r="F42" s="363">
        <v>6</v>
      </c>
      <c r="G42" s="343"/>
      <c r="H42" s="343"/>
      <c r="I42" s="343"/>
      <c r="J42" s="343"/>
      <c r="K42" s="343"/>
      <c r="L42" s="343"/>
      <c r="M42" s="343"/>
      <c r="N42" s="343"/>
      <c r="O42" s="234"/>
      <c r="P42" s="234"/>
      <c r="Q42" s="234"/>
      <c r="R42" s="234"/>
      <c r="S42" s="234"/>
      <c r="T42" s="251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</row>
    <row r="43" spans="1:70">
      <c r="A43" s="260" t="s">
        <v>807</v>
      </c>
      <c r="B43" s="241" t="s">
        <v>337</v>
      </c>
      <c r="C43" s="241" t="s">
        <v>338</v>
      </c>
      <c r="D43" s="241" t="s">
        <v>808</v>
      </c>
      <c r="E43" s="344">
        <v>0.62285714285714289</v>
      </c>
      <c r="F43" s="363">
        <v>7</v>
      </c>
      <c r="G43" s="343"/>
      <c r="H43" s="343"/>
      <c r="I43" s="343"/>
      <c r="J43" s="343"/>
      <c r="K43" s="343"/>
      <c r="L43" s="343"/>
      <c r="M43" s="343"/>
      <c r="N43" s="343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51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</row>
    <row r="44" spans="1:70" ht="15.75" thickBot="1">
      <c r="A44" s="287" t="s">
        <v>814</v>
      </c>
      <c r="B44" s="288" t="s">
        <v>411</v>
      </c>
      <c r="C44" s="288" t="s">
        <v>412</v>
      </c>
      <c r="D44" s="288" t="s">
        <v>812</v>
      </c>
      <c r="E44" s="360">
        <v>0.60142857142857142</v>
      </c>
      <c r="F44" s="364">
        <v>8</v>
      </c>
      <c r="G44" s="343"/>
      <c r="H44" s="343"/>
      <c r="I44" s="343"/>
      <c r="J44" s="343"/>
      <c r="K44" s="343"/>
      <c r="L44" s="343"/>
      <c r="M44" s="343"/>
      <c r="N44" s="343"/>
      <c r="O44" s="234"/>
      <c r="P44" s="234"/>
      <c r="Q44" s="234"/>
      <c r="R44" s="234"/>
      <c r="S44" s="234"/>
      <c r="T44" s="251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</row>
    <row r="45" spans="1:70">
      <c r="A45" s="234"/>
      <c r="B45" s="234"/>
      <c r="C45" s="234"/>
      <c r="D45" s="234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51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</row>
    <row r="46" spans="1:70">
      <c r="A46" s="234"/>
      <c r="B46" s="234"/>
      <c r="C46" s="234"/>
      <c r="D46" s="234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234"/>
      <c r="P46" s="234"/>
      <c r="Q46" s="234"/>
      <c r="R46" s="234"/>
      <c r="S46" s="234"/>
      <c r="T46" s="251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234"/>
      <c r="BR46" s="234"/>
    </row>
    <row r="47" spans="1:70">
      <c r="A47" s="234"/>
      <c r="B47" s="234"/>
      <c r="C47" s="234"/>
      <c r="D47" s="234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51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</row>
    <row r="48" spans="1:70">
      <c r="A48" s="234"/>
      <c r="B48" s="234"/>
      <c r="C48" s="234"/>
      <c r="D48" s="234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234"/>
      <c r="P48" s="234"/>
      <c r="Q48" s="234"/>
      <c r="R48" s="234"/>
      <c r="S48" s="234"/>
      <c r="T48" s="251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</row>
    <row r="49" spans="1:70">
      <c r="A49" s="234"/>
      <c r="B49" s="234"/>
      <c r="C49" s="234"/>
      <c r="D49" s="234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51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</row>
    <row r="50" spans="1:70">
      <c r="A50" s="234"/>
      <c r="B50" s="234"/>
      <c r="C50" s="234"/>
      <c r="D50" s="234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234"/>
      <c r="P50" s="234"/>
      <c r="Q50" s="234"/>
      <c r="R50" s="234"/>
      <c r="S50" s="234"/>
      <c r="T50" s="251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</row>
    <row r="51" spans="1:70">
      <c r="A51" s="234"/>
      <c r="B51" s="234"/>
      <c r="C51" s="234"/>
      <c r="D51" s="234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51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234"/>
      <c r="BB51" s="234"/>
      <c r="BC51" s="234"/>
      <c r="BD51" s="234"/>
      <c r="BE51" s="234"/>
      <c r="BF51" s="234"/>
      <c r="BG51" s="234"/>
      <c r="BH51" s="234"/>
      <c r="BI51" s="234"/>
      <c r="BJ51" s="234"/>
      <c r="BK51" s="234"/>
      <c r="BL51" s="234"/>
      <c r="BM51" s="234"/>
      <c r="BN51" s="234"/>
      <c r="BO51" s="234"/>
      <c r="BP51" s="234"/>
      <c r="BQ51" s="234"/>
      <c r="BR51" s="234"/>
    </row>
    <row r="52" spans="1:70">
      <c r="A52" s="234"/>
      <c r="B52" s="234"/>
      <c r="C52" s="234"/>
      <c r="D52" s="234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234"/>
      <c r="P52" s="234"/>
      <c r="Q52" s="234"/>
      <c r="R52" s="234"/>
      <c r="S52" s="234"/>
      <c r="T52" s="251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234"/>
    </row>
    <row r="53" spans="1:70">
      <c r="A53" s="234"/>
      <c r="B53" s="234"/>
      <c r="C53" s="234"/>
      <c r="D53" s="234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51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234"/>
    </row>
    <row r="54" spans="1:70">
      <c r="A54" s="234"/>
      <c r="B54" s="234"/>
      <c r="C54" s="234"/>
      <c r="D54" s="234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234"/>
      <c r="P54" s="234"/>
      <c r="Q54" s="234"/>
      <c r="R54" s="234"/>
      <c r="S54" s="234"/>
      <c r="T54" s="251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</row>
    <row r="55" spans="1:70">
      <c r="A55" s="234"/>
      <c r="B55" s="234"/>
      <c r="C55" s="234"/>
      <c r="D55" s="234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51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</row>
    <row r="56" spans="1:70">
      <c r="A56" s="234"/>
      <c r="B56" s="234"/>
      <c r="C56" s="234"/>
      <c r="D56" s="234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234"/>
      <c r="P56" s="234"/>
      <c r="Q56" s="234"/>
      <c r="R56" s="234"/>
      <c r="S56" s="234"/>
      <c r="T56" s="251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</row>
    <row r="58" spans="1:70">
      <c r="A58" s="234"/>
      <c r="B58" s="234"/>
      <c r="C58" s="234"/>
      <c r="D58" s="234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234"/>
      <c r="P58" s="234"/>
      <c r="Q58" s="234"/>
      <c r="R58" s="234"/>
      <c r="S58" s="234"/>
      <c r="T58" s="251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4"/>
    </row>
    <row r="60" spans="1:70">
      <c r="A60" s="234"/>
      <c r="B60" s="234"/>
      <c r="C60" s="234"/>
      <c r="D60" s="234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234"/>
      <c r="P60" s="234"/>
      <c r="Q60" s="234"/>
      <c r="R60" s="234"/>
      <c r="S60" s="234"/>
      <c r="T60" s="251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234"/>
    </row>
    <row r="61" spans="1:70">
      <c r="A61" s="234"/>
      <c r="B61" s="234"/>
      <c r="C61" s="234"/>
      <c r="D61" s="234"/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4"/>
      <c r="BL61" s="234"/>
      <c r="BM61" s="234"/>
      <c r="BN61" s="234"/>
      <c r="BO61" s="234"/>
      <c r="BP61" s="234"/>
      <c r="BQ61" s="234"/>
      <c r="BR61" s="234"/>
    </row>
    <row r="62" spans="1:70">
      <c r="A62" s="234"/>
      <c r="B62" s="234"/>
      <c r="C62" s="234"/>
      <c r="D62" s="234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</row>
    <row r="63" spans="1:70">
      <c r="A63" s="234"/>
      <c r="B63" s="234"/>
      <c r="C63" s="234"/>
      <c r="D63" s="234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</row>
  </sheetData>
  <sheetProtection algorithmName="SHA-512" hashValue="z+wmmGtzP0BdvnjOs8UnhQGGVIfI9gE1GeuGKjqvn3PRMLRg0hGSkZ2v//C9OrXAszgEqntd5KuUNLqkHObLcA==" saltValue="7RAqf0pf8mQS01O19k2IJw==" spinCount="100000" sheet="1" objects="1" scenarios="1"/>
  <pageMargins left="0.7" right="0.7" top="0.75" bottom="0.75" header="0.3" footer="0.3"/>
  <pageSetup paperSize="9" scale="87" fitToHeight="0" orientation="landscape" r:id="rId1"/>
  <customProperties>
    <customPr name="_pios_id" r:id="rId2"/>
    <customPr name="GUID" r:id="rId3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20A4-300F-4539-B467-54B2D75F8295}">
  <sheetPr codeName="Sheet65">
    <tabColor rgb="FFFF99FF"/>
    <pageSetUpPr fitToPage="1"/>
  </sheetPr>
  <dimension ref="A1:AY71"/>
  <sheetViews>
    <sheetView topLeftCell="A56" zoomScaleNormal="100" workbookViewId="0">
      <selection activeCell="D5" sqref="D5"/>
    </sheetView>
  </sheetViews>
  <sheetFormatPr defaultColWidth="11" defaultRowHeight="15"/>
  <cols>
    <col min="1" max="1" width="16.625" style="234" bestFit="1" customWidth="1"/>
    <col min="2" max="2" width="33.25" style="234" bestFit="1" customWidth="1"/>
    <col min="3" max="3" width="27.375" style="234" bestFit="1" customWidth="1"/>
    <col min="4" max="4" width="11" style="234"/>
    <col min="5" max="6" width="11.75" style="234" customWidth="1"/>
    <col min="7" max="7" width="12.875" style="234" customWidth="1"/>
    <col min="8" max="8" width="11" style="234"/>
    <col min="9" max="9" width="14" style="234" bestFit="1" customWidth="1"/>
    <col min="10" max="10" width="9.125" style="234" customWidth="1"/>
    <col min="11" max="12" width="11" style="234"/>
    <col min="13" max="13" width="8.25" style="234" bestFit="1" customWidth="1"/>
    <col min="14" max="14" width="11" style="234"/>
    <col min="15" max="15" width="0" style="234" hidden="1" customWidth="1"/>
    <col min="16" max="16" width="19.375" style="234" hidden="1" customWidth="1"/>
    <col min="17" max="17" width="0" style="234" hidden="1" customWidth="1"/>
    <col min="18" max="18" width="3.625" style="234" hidden="1" customWidth="1"/>
    <col min="19" max="40" width="7.5" style="234" hidden="1" customWidth="1"/>
    <col min="41" max="41" width="7.625" style="234" hidden="1" customWidth="1"/>
    <col min="42" max="42" width="7.875" style="234" hidden="1" customWidth="1"/>
    <col min="43" max="44" width="7.25" style="234" hidden="1" customWidth="1"/>
    <col min="45" max="45" width="7.625" style="234" hidden="1" customWidth="1"/>
    <col min="46" max="46" width="9.125" style="234" hidden="1" customWidth="1"/>
    <col min="47" max="51" width="6.375" style="234" hidden="1" customWidth="1"/>
    <col min="52" max="54" width="0" style="234" hidden="1" customWidth="1"/>
    <col min="55" max="16384" width="11" style="234"/>
  </cols>
  <sheetData>
    <row r="1" spans="1:50">
      <c r="P1" s="9" t="s">
        <v>150</v>
      </c>
      <c r="Q1" s="235" t="s">
        <v>151</v>
      </c>
      <c r="R1" s="235"/>
      <c r="S1" s="235"/>
      <c r="T1" s="235"/>
      <c r="U1" s="235"/>
      <c r="V1" s="235"/>
      <c r="W1" s="235"/>
      <c r="X1" s="235"/>
      <c r="Y1" s="235"/>
      <c r="Z1" s="235"/>
    </row>
    <row r="2" spans="1:50">
      <c r="A2" s="368" t="s">
        <v>774</v>
      </c>
      <c r="Q2" s="262" t="s">
        <v>153</v>
      </c>
      <c r="R2" s="262"/>
      <c r="S2" s="262"/>
      <c r="T2" s="262"/>
      <c r="U2" s="262"/>
      <c r="V2" s="262"/>
      <c r="W2" s="262"/>
      <c r="X2" s="262"/>
      <c r="Y2" s="262"/>
      <c r="Z2" s="262"/>
    </row>
    <row r="3" spans="1:50">
      <c r="A3" s="368" t="s">
        <v>775</v>
      </c>
      <c r="P3" s="7" t="s">
        <v>578</v>
      </c>
    </row>
    <row r="4" spans="1:50">
      <c r="A4" s="369" t="s">
        <v>815</v>
      </c>
      <c r="S4" s="10" t="s">
        <v>156</v>
      </c>
      <c r="T4" s="12" t="s">
        <v>816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>
      <c r="D5" s="14" t="s">
        <v>163</v>
      </c>
      <c r="P5" s="234">
        <v>1</v>
      </c>
      <c r="S5" s="240">
        <v>6.5</v>
      </c>
      <c r="T5" s="240">
        <v>6.5</v>
      </c>
      <c r="U5" s="240">
        <v>6.5</v>
      </c>
      <c r="V5" s="240">
        <v>7.5</v>
      </c>
      <c r="W5" s="240">
        <v>6.5</v>
      </c>
      <c r="X5" s="240">
        <v>6.5</v>
      </c>
      <c r="Y5" s="240">
        <v>7</v>
      </c>
      <c r="Z5" s="240">
        <v>7.5</v>
      </c>
      <c r="AA5" s="240">
        <v>7</v>
      </c>
      <c r="AB5" s="240">
        <v>7</v>
      </c>
      <c r="AC5" s="240">
        <v>7</v>
      </c>
      <c r="AD5" s="240">
        <v>7</v>
      </c>
      <c r="AE5" s="240">
        <v>6.5</v>
      </c>
      <c r="AF5" s="240">
        <v>7.5</v>
      </c>
      <c r="AG5" s="240">
        <v>7</v>
      </c>
      <c r="AH5" s="240">
        <v>7</v>
      </c>
      <c r="AI5" s="240">
        <v>7</v>
      </c>
      <c r="AJ5" s="240">
        <v>6.5</v>
      </c>
      <c r="AK5" s="240">
        <v>7</v>
      </c>
      <c r="AL5" s="240">
        <v>6.5</v>
      </c>
      <c r="AM5" s="240">
        <v>7.5</v>
      </c>
      <c r="AN5" s="240">
        <v>7</v>
      </c>
      <c r="AO5" s="240">
        <v>8</v>
      </c>
      <c r="AP5" s="240">
        <v>7.5</v>
      </c>
      <c r="AQ5" s="240">
        <v>8</v>
      </c>
      <c r="AR5" s="240">
        <v>6.5</v>
      </c>
      <c r="AS5" s="240">
        <v>6.5</v>
      </c>
      <c r="AT5" s="240">
        <v>6.5</v>
      </c>
      <c r="AU5" s="240"/>
      <c r="AV5" s="240"/>
      <c r="AW5" s="240"/>
      <c r="AX5" s="240"/>
    </row>
    <row r="6" spans="1:50" ht="32.25">
      <c r="A6" s="374" t="s">
        <v>4</v>
      </c>
      <c r="B6" s="374" t="s">
        <v>5</v>
      </c>
      <c r="C6" s="374" t="s">
        <v>590</v>
      </c>
      <c r="D6" s="375" t="s">
        <v>817</v>
      </c>
      <c r="E6" s="376" t="s">
        <v>818</v>
      </c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50" ht="15.75">
      <c r="A7" s="223" t="s">
        <v>494</v>
      </c>
      <c r="B7" s="223" t="s">
        <v>495</v>
      </c>
      <c r="C7" s="223" t="s">
        <v>796</v>
      </c>
      <c r="D7" s="278">
        <v>0.73142857142857143</v>
      </c>
      <c r="E7" s="279">
        <v>1</v>
      </c>
      <c r="S7" s="251"/>
    </row>
    <row r="8" spans="1:50" ht="15.75">
      <c r="A8" s="223" t="s">
        <v>331</v>
      </c>
      <c r="B8" s="223" t="s">
        <v>528</v>
      </c>
      <c r="C8" s="223" t="s">
        <v>819</v>
      </c>
      <c r="D8" s="278">
        <v>0.73142857142857143</v>
      </c>
      <c r="E8" s="279">
        <v>2</v>
      </c>
    </row>
    <row r="9" spans="1:50" ht="15.75">
      <c r="A9" s="223" t="s">
        <v>426</v>
      </c>
      <c r="B9" s="223" t="s">
        <v>427</v>
      </c>
      <c r="C9" s="223" t="s">
        <v>820</v>
      </c>
      <c r="D9" s="278">
        <v>0.72714285714285709</v>
      </c>
      <c r="E9" s="279">
        <v>3</v>
      </c>
      <c r="S9" s="251"/>
    </row>
    <row r="10" spans="1:50" ht="15.75">
      <c r="A10" s="223" t="s">
        <v>821</v>
      </c>
      <c r="B10" s="223" t="s">
        <v>822</v>
      </c>
      <c r="C10" s="223" t="s">
        <v>823</v>
      </c>
      <c r="D10" s="278">
        <v>0.72714285714285709</v>
      </c>
      <c r="E10" s="279">
        <v>4</v>
      </c>
    </row>
    <row r="11" spans="1:50" ht="15.75">
      <c r="A11" s="223" t="s">
        <v>296</v>
      </c>
      <c r="B11" s="223" t="s">
        <v>297</v>
      </c>
      <c r="C11" s="223" t="s">
        <v>824</v>
      </c>
      <c r="D11" s="278">
        <v>0.70285714285714285</v>
      </c>
      <c r="E11" s="279">
        <v>5</v>
      </c>
      <c r="S11" s="251"/>
    </row>
    <row r="12" spans="1:50" ht="15.75">
      <c r="A12" s="223" t="s">
        <v>48</v>
      </c>
      <c r="B12" s="223" t="s">
        <v>49</v>
      </c>
      <c r="C12" s="223" t="s">
        <v>825</v>
      </c>
      <c r="D12" s="278">
        <v>0.68571428571428572</v>
      </c>
      <c r="E12" s="279">
        <v>6</v>
      </c>
    </row>
    <row r="13" spans="1:50" ht="15.75">
      <c r="A13" s="223" t="s">
        <v>385</v>
      </c>
      <c r="B13" s="223" t="s">
        <v>386</v>
      </c>
      <c r="C13" s="223" t="s">
        <v>826</v>
      </c>
      <c r="D13" s="278">
        <v>0.68142857142857138</v>
      </c>
      <c r="E13" s="279">
        <v>7</v>
      </c>
      <c r="S13" s="251"/>
    </row>
    <row r="14" spans="1:50" ht="15.75">
      <c r="A14" s="223" t="s">
        <v>333</v>
      </c>
      <c r="B14" s="223" t="s">
        <v>334</v>
      </c>
      <c r="C14" s="223" t="s">
        <v>826</v>
      </c>
      <c r="D14" s="278">
        <v>0.67714285714285716</v>
      </c>
      <c r="E14" s="279">
        <v>8</v>
      </c>
    </row>
    <row r="15" spans="1:50" ht="15.75">
      <c r="A15" s="223" t="s">
        <v>409</v>
      </c>
      <c r="B15" s="223" t="s">
        <v>410</v>
      </c>
      <c r="C15" s="223" t="s">
        <v>827</v>
      </c>
      <c r="D15" s="278">
        <v>0.6657142857142857</v>
      </c>
      <c r="E15" s="279">
        <v>9</v>
      </c>
      <c r="S15" s="251"/>
    </row>
    <row r="16" spans="1:50" ht="15.75">
      <c r="A16" s="223" t="s">
        <v>93</v>
      </c>
      <c r="B16" s="223" t="s">
        <v>94</v>
      </c>
      <c r="C16" s="223" t="s">
        <v>798</v>
      </c>
      <c r="D16" s="278">
        <v>0.66428571428571426</v>
      </c>
      <c r="E16" s="279">
        <v>10</v>
      </c>
    </row>
    <row r="17" spans="1:19" ht="15.75">
      <c r="A17" s="223" t="s">
        <v>373</v>
      </c>
      <c r="B17" s="223" t="s">
        <v>374</v>
      </c>
      <c r="C17" s="223" t="s">
        <v>805</v>
      </c>
      <c r="D17" s="278">
        <v>0.66285714285714281</v>
      </c>
      <c r="E17" s="279">
        <v>11</v>
      </c>
      <c r="S17" s="251"/>
    </row>
    <row r="18" spans="1:19" ht="15.75">
      <c r="A18" s="223" t="s">
        <v>302</v>
      </c>
      <c r="B18" s="223" t="s">
        <v>303</v>
      </c>
      <c r="C18" s="223" t="s">
        <v>828</v>
      </c>
      <c r="D18" s="278">
        <v>0.66142857142857148</v>
      </c>
      <c r="E18" s="279">
        <v>12</v>
      </c>
    </row>
    <row r="19" spans="1:19" ht="15.75">
      <c r="A19" s="223" t="s">
        <v>393</v>
      </c>
      <c r="B19" s="223" t="s">
        <v>394</v>
      </c>
      <c r="C19" s="223" t="s">
        <v>827</v>
      </c>
      <c r="D19" s="278">
        <v>0.65571428571428569</v>
      </c>
      <c r="E19" s="279">
        <v>13</v>
      </c>
      <c r="S19" s="251"/>
    </row>
    <row r="20" spans="1:19" ht="15.75">
      <c r="A20" s="223" t="s">
        <v>312</v>
      </c>
      <c r="B20" s="223" t="s">
        <v>313</v>
      </c>
      <c r="C20" s="223" t="s">
        <v>825</v>
      </c>
      <c r="D20" s="278">
        <v>0.65</v>
      </c>
      <c r="E20" s="279">
        <v>14</v>
      </c>
    </row>
    <row r="21" spans="1:19" ht="15.75">
      <c r="A21" s="223" t="s">
        <v>300</v>
      </c>
      <c r="B21" s="223" t="s">
        <v>301</v>
      </c>
      <c r="C21" s="223" t="s">
        <v>829</v>
      </c>
      <c r="D21" s="278">
        <v>0.65</v>
      </c>
      <c r="E21" s="279">
        <v>14</v>
      </c>
      <c r="S21" s="251"/>
    </row>
    <row r="22" spans="1:19" ht="15.75">
      <c r="A22" s="223" t="s">
        <v>290</v>
      </c>
      <c r="B22" s="223" t="s">
        <v>291</v>
      </c>
      <c r="C22" s="223" t="s">
        <v>830</v>
      </c>
      <c r="D22" s="278">
        <v>0.64428571428571424</v>
      </c>
      <c r="E22" s="279">
        <v>16</v>
      </c>
    </row>
    <row r="23" spans="1:19" ht="15.75">
      <c r="A23" s="223" t="s">
        <v>383</v>
      </c>
      <c r="B23" s="223" t="s">
        <v>384</v>
      </c>
      <c r="C23" s="223" t="s">
        <v>826</v>
      </c>
      <c r="D23" s="278">
        <v>0.64</v>
      </c>
      <c r="E23" s="279">
        <v>17</v>
      </c>
      <c r="S23" s="251"/>
    </row>
    <row r="24" spans="1:19" ht="15.75">
      <c r="A24" s="223" t="s">
        <v>780</v>
      </c>
      <c r="B24" s="223" t="s">
        <v>781</v>
      </c>
      <c r="C24" s="223" t="s">
        <v>831</v>
      </c>
      <c r="D24" s="278">
        <v>0.63571428571428568</v>
      </c>
      <c r="E24" s="279">
        <v>18</v>
      </c>
    </row>
    <row r="25" spans="1:19" ht="15.75">
      <c r="A25" s="223" t="s">
        <v>341</v>
      </c>
      <c r="B25" s="223" t="s">
        <v>497</v>
      </c>
      <c r="C25" s="223" t="s">
        <v>796</v>
      </c>
      <c r="D25" s="278">
        <v>0.63571428571428568</v>
      </c>
      <c r="E25" s="279">
        <v>18</v>
      </c>
      <c r="S25" s="251"/>
    </row>
    <row r="26" spans="1:19" ht="15.75">
      <c r="A26" s="223" t="s">
        <v>88</v>
      </c>
      <c r="B26" s="223" t="s">
        <v>89</v>
      </c>
      <c r="C26" s="223" t="s">
        <v>832</v>
      </c>
      <c r="D26" s="278">
        <v>0.6328571428571429</v>
      </c>
      <c r="E26" s="279">
        <v>20</v>
      </c>
    </row>
    <row r="27" spans="1:19" ht="15.75">
      <c r="A27" s="223" t="s">
        <v>298</v>
      </c>
      <c r="B27" s="223" t="s">
        <v>299</v>
      </c>
      <c r="C27" s="223" t="s">
        <v>831</v>
      </c>
      <c r="D27" s="278">
        <v>0.62571428571428567</v>
      </c>
      <c r="E27" s="279">
        <v>21</v>
      </c>
      <c r="S27" s="251"/>
    </row>
    <row r="28" spans="1:19" ht="15.75">
      <c r="A28" s="223" t="s">
        <v>287</v>
      </c>
      <c r="B28" s="223" t="s">
        <v>288</v>
      </c>
      <c r="C28" s="223" t="s">
        <v>833</v>
      </c>
      <c r="D28" s="278">
        <v>0.62428571428571433</v>
      </c>
      <c r="E28" s="279">
        <v>22</v>
      </c>
    </row>
    <row r="29" spans="1:19" ht="15.75">
      <c r="A29" s="223" t="s">
        <v>365</v>
      </c>
      <c r="B29" s="223" t="s">
        <v>366</v>
      </c>
      <c r="C29" s="223" t="s">
        <v>834</v>
      </c>
      <c r="D29" s="278">
        <v>0.61428571428571432</v>
      </c>
      <c r="E29" s="279">
        <v>23</v>
      </c>
      <c r="S29" s="251"/>
    </row>
    <row r="30" spans="1:19" ht="15.75">
      <c r="A30" s="223" t="s">
        <v>144</v>
      </c>
      <c r="B30" s="223" t="s">
        <v>145</v>
      </c>
      <c r="C30" s="223" t="s">
        <v>830</v>
      </c>
      <c r="D30" s="278">
        <v>0.60428571428571431</v>
      </c>
      <c r="E30" s="279">
        <v>24</v>
      </c>
    </row>
    <row r="31" spans="1:19" ht="15.75">
      <c r="A31" s="223" t="s">
        <v>407</v>
      </c>
      <c r="B31" s="223" t="s">
        <v>408</v>
      </c>
      <c r="C31" s="223" t="s">
        <v>808</v>
      </c>
      <c r="D31" s="278">
        <v>0.60142857142857142</v>
      </c>
      <c r="E31" s="279">
        <v>25</v>
      </c>
      <c r="S31" s="251"/>
    </row>
    <row r="32" spans="1:19" ht="15.75">
      <c r="A32" s="223" t="s">
        <v>397</v>
      </c>
      <c r="B32" s="223" t="s">
        <v>398</v>
      </c>
      <c r="C32" s="223" t="s">
        <v>830</v>
      </c>
      <c r="D32" s="278">
        <v>0.59142857142857141</v>
      </c>
      <c r="E32" s="279">
        <v>26</v>
      </c>
    </row>
    <row r="33" spans="1:50" ht="15.75">
      <c r="A33" s="223" t="s">
        <v>405</v>
      </c>
      <c r="B33" s="223" t="s">
        <v>406</v>
      </c>
      <c r="C33" s="223" t="s">
        <v>808</v>
      </c>
      <c r="D33" s="278">
        <v>0.57857142857142863</v>
      </c>
      <c r="E33" s="279">
        <v>27</v>
      </c>
      <c r="S33" s="251"/>
    </row>
    <row r="34" spans="1:50" ht="15.75">
      <c r="A34" s="223" t="s">
        <v>123</v>
      </c>
      <c r="B34" s="223" t="s">
        <v>124</v>
      </c>
      <c r="C34" s="223" t="s">
        <v>835</v>
      </c>
      <c r="D34" s="278">
        <v>0.57428571428571429</v>
      </c>
      <c r="E34" s="279">
        <v>28</v>
      </c>
    </row>
    <row r="35" spans="1:50">
      <c r="S35" s="251"/>
    </row>
    <row r="37" spans="1:50">
      <c r="A37" s="9" t="s">
        <v>152</v>
      </c>
      <c r="Q37" s="262" t="s">
        <v>153</v>
      </c>
      <c r="R37" s="262"/>
      <c r="S37" s="262"/>
      <c r="T37" s="262"/>
      <c r="U37" s="262"/>
      <c r="V37" s="262"/>
      <c r="W37" s="262"/>
      <c r="X37" s="262"/>
      <c r="Y37" s="262"/>
      <c r="Z37" s="262"/>
    </row>
    <row r="38" spans="1:50">
      <c r="A38" s="9" t="s">
        <v>154</v>
      </c>
      <c r="P38" s="7" t="s">
        <v>578</v>
      </c>
    </row>
    <row r="39" spans="1:50">
      <c r="S39" s="10" t="s">
        <v>156</v>
      </c>
      <c r="T39" s="12" t="s">
        <v>816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>
      <c r="A40" s="234" t="s">
        <v>158</v>
      </c>
      <c r="B40" s="236">
        <v>44780</v>
      </c>
      <c r="S40" s="238" t="e">
        <f>#REF!</f>
        <v>#REF!</v>
      </c>
      <c r="T40" s="238" t="e">
        <f>#REF!</f>
        <v>#REF!</v>
      </c>
      <c r="U40" s="238" t="e">
        <f>#REF!</f>
        <v>#REF!</v>
      </c>
      <c r="V40" s="238" t="e">
        <f>#REF!</f>
        <v>#REF!</v>
      </c>
      <c r="W40" s="238" t="e">
        <f>#REF!</f>
        <v>#REF!</v>
      </c>
      <c r="X40" s="234" t="e">
        <f>#REF!</f>
        <v>#REF!</v>
      </c>
      <c r="Y40" s="234" t="e">
        <f>#REF!</f>
        <v>#REF!</v>
      </c>
      <c r="Z40" s="234" t="e">
        <f>#REF!</f>
        <v>#REF!</v>
      </c>
      <c r="AA40" s="234" t="e">
        <f>#REF!</f>
        <v>#REF!</v>
      </c>
      <c r="AB40" s="234" t="e">
        <f>#REF!</f>
        <v>#REF!</v>
      </c>
      <c r="AC40" s="234" t="e">
        <f>#REF!</f>
        <v>#REF!</v>
      </c>
      <c r="AD40" s="234" t="e">
        <f>#REF!</f>
        <v>#REF!</v>
      </c>
      <c r="AE40" s="234" t="e">
        <f>#REF!</f>
        <v>#REF!</v>
      </c>
      <c r="AF40" s="234" t="e">
        <f>#REF!</f>
        <v>#REF!</v>
      </c>
      <c r="AG40" s="234" t="e">
        <f>#REF!</f>
        <v>#REF!</v>
      </c>
      <c r="AH40" s="234" t="e">
        <f>#REF!</f>
        <v>#REF!</v>
      </c>
      <c r="AI40" s="234" t="e">
        <f>#REF!</f>
        <v>#REF!</v>
      </c>
      <c r="AJ40" s="234" t="e">
        <f>#REF!</f>
        <v>#REF!</v>
      </c>
      <c r="AK40" s="234" t="e">
        <f>#REF!</f>
        <v>#REF!</v>
      </c>
      <c r="AL40" s="234" t="e">
        <f>#REF!</f>
        <v>#REF!</v>
      </c>
      <c r="AM40" s="234" t="e">
        <f>#REF!</f>
        <v>#REF!</v>
      </c>
      <c r="AN40" s="234" t="e">
        <f>#REF!</f>
        <v>#REF!</v>
      </c>
      <c r="AO40" s="234" t="e">
        <f>#REF!</f>
        <v>#REF!</v>
      </c>
      <c r="AP40" s="234" t="e">
        <f>#REF!</f>
        <v>#REF!</v>
      </c>
      <c r="AQ40" s="234" t="e">
        <f>#REF!</f>
        <v>#REF!</v>
      </c>
      <c r="AR40" s="234" t="e">
        <f>#REF!</f>
        <v>#REF!</v>
      </c>
      <c r="AS40" s="234" t="e">
        <f>#REF!</f>
        <v>#REF!</v>
      </c>
      <c r="AT40" s="234" t="e">
        <f>#REF!</f>
        <v>#REF!</v>
      </c>
    </row>
    <row r="41" spans="1:50" s="353" customFormat="1" ht="27.75" customHeight="1">
      <c r="A41" s="353" t="s">
        <v>3</v>
      </c>
      <c r="B41" s="354" t="s">
        <v>836</v>
      </c>
      <c r="S41" s="355" t="e">
        <f>#REF!</f>
        <v>#REF!</v>
      </c>
      <c r="T41" s="355" t="e">
        <f>#REF!</f>
        <v>#REF!</v>
      </c>
      <c r="U41" s="355" t="e">
        <f>#REF!</f>
        <v>#REF!</v>
      </c>
      <c r="V41" s="355" t="e">
        <f>#REF!</f>
        <v>#REF!</v>
      </c>
      <c r="W41" s="355" t="e">
        <f>#REF!</f>
        <v>#REF!</v>
      </c>
      <c r="X41" s="355" t="e">
        <f>#REF!</f>
        <v>#REF!</v>
      </c>
      <c r="Y41" s="355" t="e">
        <f>#REF!</f>
        <v>#REF!</v>
      </c>
      <c r="Z41" s="355" t="e">
        <f>#REF!</f>
        <v>#REF!</v>
      </c>
      <c r="AA41" s="355" t="e">
        <f>#REF!</f>
        <v>#REF!</v>
      </c>
      <c r="AB41" s="355" t="e">
        <f>#REF!</f>
        <v>#REF!</v>
      </c>
      <c r="AC41" s="355" t="e">
        <f>#REF!</f>
        <v>#REF!</v>
      </c>
      <c r="AD41" s="355" t="e">
        <f>#REF!</f>
        <v>#REF!</v>
      </c>
      <c r="AE41" s="355" t="e">
        <f>#REF!</f>
        <v>#REF!</v>
      </c>
      <c r="AF41" s="355" t="e">
        <f>#REF!</f>
        <v>#REF!</v>
      </c>
      <c r="AG41" s="355" t="e">
        <f>#REF!</f>
        <v>#REF!</v>
      </c>
      <c r="AH41" s="355" t="e">
        <f>#REF!</f>
        <v>#REF!</v>
      </c>
      <c r="AI41" s="355" t="e">
        <f>#REF!</f>
        <v>#REF!</v>
      </c>
      <c r="AJ41" s="355" t="e">
        <f>#REF!</f>
        <v>#REF!</v>
      </c>
      <c r="AK41" s="355" t="e">
        <f>#REF!</f>
        <v>#REF!</v>
      </c>
      <c r="AL41" s="355" t="e">
        <f>#REF!</f>
        <v>#REF!</v>
      </c>
      <c r="AM41" s="355" t="e">
        <f>#REF!</f>
        <v>#REF!</v>
      </c>
      <c r="AN41" s="355" t="e">
        <f>#REF!</f>
        <v>#REF!</v>
      </c>
      <c r="AO41" s="355" t="e">
        <f>#REF!</f>
        <v>#REF!</v>
      </c>
      <c r="AP41" s="355" t="e">
        <f>#REF!</f>
        <v>#REF!</v>
      </c>
      <c r="AQ41" s="355" t="e">
        <f>#REF!</f>
        <v>#REF!</v>
      </c>
      <c r="AR41" s="355" t="e">
        <f>#REF!</f>
        <v>#REF!</v>
      </c>
      <c r="AS41" s="355" t="e">
        <f>#REF!</f>
        <v>#REF!</v>
      </c>
      <c r="AT41" s="355" t="e">
        <f>#REF!</f>
        <v>#REF!</v>
      </c>
    </row>
    <row r="42" spans="1:50">
      <c r="A42" s="234" t="s">
        <v>11</v>
      </c>
      <c r="B42" s="234" t="s">
        <v>755</v>
      </c>
      <c r="P42" s="234" t="s">
        <v>161</v>
      </c>
      <c r="Q42" s="234" t="s">
        <v>162</v>
      </c>
    </row>
    <row r="43" spans="1:50" ht="16.5">
      <c r="A43" s="222" t="s">
        <v>4</v>
      </c>
      <c r="B43" s="222" t="s">
        <v>5</v>
      </c>
      <c r="C43" s="222" t="s">
        <v>590</v>
      </c>
      <c r="D43" s="277" t="s">
        <v>837</v>
      </c>
      <c r="E43" s="277" t="s">
        <v>794</v>
      </c>
      <c r="F43" s="276" t="s">
        <v>734</v>
      </c>
      <c r="G43"/>
      <c r="S43" s="251"/>
    </row>
    <row r="44" spans="1:50" ht="15.75">
      <c r="A44" s="280" t="s">
        <v>341</v>
      </c>
      <c r="B44" s="280" t="s">
        <v>497</v>
      </c>
      <c r="C44" s="280" t="s">
        <v>796</v>
      </c>
      <c r="D44" s="281">
        <v>0.63571428571428568</v>
      </c>
      <c r="E44" s="281">
        <v>0.689642857142857</v>
      </c>
      <c r="F44" s="282">
        <v>1</v>
      </c>
      <c r="G44"/>
    </row>
    <row r="45" spans="1:50" ht="15.75">
      <c r="A45" s="280" t="s">
        <v>494</v>
      </c>
      <c r="B45" s="280" t="s">
        <v>495</v>
      </c>
      <c r="C45" s="280" t="s">
        <v>796</v>
      </c>
      <c r="D45" s="281">
        <v>0.73142857142857143</v>
      </c>
      <c r="E45" s="281"/>
      <c r="F45" s="282">
        <v>1</v>
      </c>
      <c r="G45"/>
    </row>
    <row r="46" spans="1:50" ht="15.75">
      <c r="A46" s="280" t="s">
        <v>93</v>
      </c>
      <c r="B46" s="280" t="s">
        <v>94</v>
      </c>
      <c r="C46" s="280" t="s">
        <v>798</v>
      </c>
      <c r="D46" s="281">
        <v>0.66428571428571426</v>
      </c>
      <c r="E46" s="281"/>
      <c r="F46" s="282">
        <v>1</v>
      </c>
      <c r="G46"/>
    </row>
    <row r="47" spans="1:50" ht="15.75">
      <c r="A47" s="280" t="s">
        <v>426</v>
      </c>
      <c r="B47" s="280" t="s">
        <v>427</v>
      </c>
      <c r="C47" s="280" t="s">
        <v>820</v>
      </c>
      <c r="D47" s="281">
        <v>0.72714285714285709</v>
      </c>
      <c r="E47" s="281"/>
      <c r="F47" s="282">
        <v>1</v>
      </c>
      <c r="G47"/>
    </row>
    <row r="48" spans="1:50" ht="15.75">
      <c r="A48" s="223" t="s">
        <v>296</v>
      </c>
      <c r="B48" s="223" t="s">
        <v>297</v>
      </c>
      <c r="C48" s="223" t="s">
        <v>824</v>
      </c>
      <c r="D48" s="278">
        <v>0.70285714285714285</v>
      </c>
      <c r="E48" s="278">
        <v>0.68214285714285716</v>
      </c>
      <c r="F48" s="279">
        <v>2</v>
      </c>
      <c r="G48"/>
    </row>
    <row r="49" spans="1:7" ht="15.75">
      <c r="A49" s="223" t="s">
        <v>331</v>
      </c>
      <c r="B49" s="223" t="s">
        <v>528</v>
      </c>
      <c r="C49" s="223" t="s">
        <v>819</v>
      </c>
      <c r="D49" s="278">
        <v>0.73142857142857143</v>
      </c>
      <c r="E49" s="278"/>
      <c r="F49" s="279">
        <v>2</v>
      </c>
      <c r="G49"/>
    </row>
    <row r="50" spans="1:7" ht="15.75">
      <c r="A50" s="223" t="s">
        <v>88</v>
      </c>
      <c r="B50" s="223" t="s">
        <v>89</v>
      </c>
      <c r="C50" s="223" t="s">
        <v>832</v>
      </c>
      <c r="D50" s="278">
        <v>0.6328571428571429</v>
      </c>
      <c r="E50" s="278"/>
      <c r="F50" s="279">
        <v>2</v>
      </c>
      <c r="G50"/>
    </row>
    <row r="51" spans="1:7" ht="15.75">
      <c r="A51" s="223" t="s">
        <v>302</v>
      </c>
      <c r="B51" s="223" t="s">
        <v>303</v>
      </c>
      <c r="C51" s="223" t="s">
        <v>828</v>
      </c>
      <c r="D51" s="278">
        <v>0.66142857142857148</v>
      </c>
      <c r="E51" s="278"/>
      <c r="F51" s="279">
        <v>2</v>
      </c>
      <c r="G51"/>
    </row>
    <row r="52" spans="1:7" ht="15.75">
      <c r="A52" s="280" t="s">
        <v>312</v>
      </c>
      <c r="B52" s="280" t="s">
        <v>313</v>
      </c>
      <c r="C52" s="280" t="s">
        <v>825</v>
      </c>
      <c r="D52" s="281">
        <v>0.65</v>
      </c>
      <c r="E52" s="281">
        <v>0.66428571428571437</v>
      </c>
      <c r="F52" s="282">
        <v>3</v>
      </c>
      <c r="G52"/>
    </row>
    <row r="53" spans="1:7" ht="15.75">
      <c r="A53" s="280" t="s">
        <v>48</v>
      </c>
      <c r="B53" s="280" t="s">
        <v>49</v>
      </c>
      <c r="C53" s="280" t="s">
        <v>825</v>
      </c>
      <c r="D53" s="281">
        <v>0.68571428571428572</v>
      </c>
      <c r="E53" s="281"/>
      <c r="F53" s="282">
        <v>3</v>
      </c>
      <c r="G53"/>
    </row>
    <row r="54" spans="1:7" ht="15.75">
      <c r="A54" s="280" t="s">
        <v>409</v>
      </c>
      <c r="B54" s="280" t="s">
        <v>410</v>
      </c>
      <c r="C54" s="280" t="s">
        <v>827</v>
      </c>
      <c r="D54" s="281">
        <v>0.6657142857142857</v>
      </c>
      <c r="E54" s="281"/>
      <c r="F54" s="282">
        <v>3</v>
      </c>
      <c r="G54"/>
    </row>
    <row r="55" spans="1:7" ht="15.75">
      <c r="A55" s="280" t="s">
        <v>393</v>
      </c>
      <c r="B55" s="280" t="s">
        <v>394</v>
      </c>
      <c r="C55" s="280" t="s">
        <v>827</v>
      </c>
      <c r="D55" s="281">
        <v>0.65571428571428569</v>
      </c>
      <c r="E55" s="281"/>
      <c r="F55" s="282">
        <v>3</v>
      </c>
      <c r="G55"/>
    </row>
    <row r="56" spans="1:7" ht="15.75">
      <c r="A56" s="223" t="s">
        <v>287</v>
      </c>
      <c r="B56" s="223" t="s">
        <v>288</v>
      </c>
      <c r="C56" s="223" t="s">
        <v>833</v>
      </c>
      <c r="D56" s="278">
        <v>0.62428571428571433</v>
      </c>
      <c r="E56" s="278">
        <v>0.65321428571428575</v>
      </c>
      <c r="F56" s="279">
        <v>4</v>
      </c>
      <c r="G56"/>
    </row>
    <row r="57" spans="1:7" ht="15.75">
      <c r="A57" s="223" t="s">
        <v>821</v>
      </c>
      <c r="B57" s="223" t="s">
        <v>822</v>
      </c>
      <c r="C57" s="223" t="s">
        <v>823</v>
      </c>
      <c r="D57" s="278">
        <v>0.72714285714285709</v>
      </c>
      <c r="E57" s="278"/>
      <c r="F57" s="279">
        <v>4</v>
      </c>
      <c r="G57"/>
    </row>
    <row r="58" spans="1:7" ht="15.75">
      <c r="A58" s="223" t="s">
        <v>298</v>
      </c>
      <c r="B58" s="223" t="s">
        <v>299</v>
      </c>
      <c r="C58" s="223" t="s">
        <v>831</v>
      </c>
      <c r="D58" s="278">
        <v>0.62571428571428567</v>
      </c>
      <c r="E58" s="278"/>
      <c r="F58" s="279">
        <v>4</v>
      </c>
      <c r="G58"/>
    </row>
    <row r="59" spans="1:7" ht="15.75">
      <c r="A59" s="223" t="s">
        <v>780</v>
      </c>
      <c r="B59" s="223" t="s">
        <v>781</v>
      </c>
      <c r="C59" s="223" t="s">
        <v>831</v>
      </c>
      <c r="D59" s="278">
        <v>0.63571428571428568</v>
      </c>
      <c r="E59" s="278"/>
      <c r="F59" s="279">
        <v>4</v>
      </c>
      <c r="G59"/>
    </row>
    <row r="60" spans="1:7" ht="15.75">
      <c r="A60" s="280" t="s">
        <v>333</v>
      </c>
      <c r="B60" s="280" t="s">
        <v>334</v>
      </c>
      <c r="C60" s="280" t="s">
        <v>826</v>
      </c>
      <c r="D60" s="281">
        <v>0.67714285714285716</v>
      </c>
      <c r="E60" s="281">
        <v>0.64321428571428574</v>
      </c>
      <c r="F60" s="282">
        <v>5</v>
      </c>
      <c r="G60"/>
    </row>
    <row r="61" spans="1:7" ht="15.75">
      <c r="A61" s="280" t="s">
        <v>385</v>
      </c>
      <c r="B61" s="280" t="s">
        <v>386</v>
      </c>
      <c r="C61" s="280" t="s">
        <v>826</v>
      </c>
      <c r="D61" s="281">
        <v>0.68142857142857138</v>
      </c>
      <c r="E61" s="281"/>
      <c r="F61" s="282">
        <v>5</v>
      </c>
      <c r="G61"/>
    </row>
    <row r="62" spans="1:7" ht="15.75">
      <c r="A62" s="280" t="s">
        <v>383</v>
      </c>
      <c r="B62" s="280" t="s">
        <v>384</v>
      </c>
      <c r="C62" s="280" t="s">
        <v>826</v>
      </c>
      <c r="D62" s="281">
        <v>0.64</v>
      </c>
      <c r="E62" s="281"/>
      <c r="F62" s="282">
        <v>5</v>
      </c>
      <c r="G62"/>
    </row>
    <row r="63" spans="1:7" ht="15.75">
      <c r="A63" s="280" t="s">
        <v>123</v>
      </c>
      <c r="B63" s="280" t="s">
        <v>124</v>
      </c>
      <c r="C63" s="280" t="s">
        <v>835</v>
      </c>
      <c r="D63" s="281">
        <v>0.57428571428571429</v>
      </c>
      <c r="E63" s="281"/>
      <c r="F63" s="282">
        <v>5</v>
      </c>
      <c r="G63"/>
    </row>
    <row r="64" spans="1:7" ht="15.75">
      <c r="A64" s="223" t="s">
        <v>373</v>
      </c>
      <c r="B64" s="223" t="s">
        <v>374</v>
      </c>
      <c r="C64" s="223" t="s">
        <v>805</v>
      </c>
      <c r="D64" s="278">
        <v>0.66285714285714281</v>
      </c>
      <c r="E64" s="278">
        <v>0.62321428571428572</v>
      </c>
      <c r="F64" s="279">
        <v>6</v>
      </c>
      <c r="G64"/>
    </row>
    <row r="65" spans="1:7" ht="15.75">
      <c r="A65" s="223" t="s">
        <v>407</v>
      </c>
      <c r="B65" s="223" t="s">
        <v>408</v>
      </c>
      <c r="C65" s="223" t="s">
        <v>808</v>
      </c>
      <c r="D65" s="278">
        <v>0.60142857142857142</v>
      </c>
      <c r="E65" s="278"/>
      <c r="F65" s="279">
        <v>6</v>
      </c>
      <c r="G65"/>
    </row>
    <row r="66" spans="1:7" ht="15.75">
      <c r="A66" s="223" t="s">
        <v>405</v>
      </c>
      <c r="B66" s="223" t="s">
        <v>406</v>
      </c>
      <c r="C66" s="223" t="s">
        <v>808</v>
      </c>
      <c r="D66" s="278">
        <v>0.57857142857142863</v>
      </c>
      <c r="E66" s="278"/>
      <c r="F66" s="279">
        <v>6</v>
      </c>
      <c r="G66"/>
    </row>
    <row r="67" spans="1:7" ht="15.75">
      <c r="A67" s="223" t="s">
        <v>300</v>
      </c>
      <c r="B67" s="223" t="s">
        <v>301</v>
      </c>
      <c r="C67" s="223" t="s">
        <v>829</v>
      </c>
      <c r="D67" s="278">
        <v>0.65</v>
      </c>
      <c r="E67" s="278"/>
      <c r="F67" s="279">
        <v>6</v>
      </c>
      <c r="G67"/>
    </row>
    <row r="68" spans="1:7" ht="15.75">
      <c r="A68" s="280" t="s">
        <v>365</v>
      </c>
      <c r="B68" s="280" t="s">
        <v>366</v>
      </c>
      <c r="C68" s="280" t="s">
        <v>834</v>
      </c>
      <c r="D68" s="281">
        <v>0.61428571428571432</v>
      </c>
      <c r="E68" s="281">
        <v>0.61357142857142855</v>
      </c>
      <c r="F68" s="282">
        <v>7</v>
      </c>
      <c r="G68"/>
    </row>
    <row r="69" spans="1:7" ht="15.75">
      <c r="A69" s="280" t="s">
        <v>144</v>
      </c>
      <c r="B69" s="280" t="s">
        <v>145</v>
      </c>
      <c r="C69" s="280" t="s">
        <v>830</v>
      </c>
      <c r="D69" s="281">
        <v>0.60428571428571431</v>
      </c>
      <c r="E69" s="281"/>
      <c r="F69" s="282">
        <v>7</v>
      </c>
      <c r="G69"/>
    </row>
    <row r="70" spans="1:7" ht="15.75">
      <c r="A70" s="280" t="s">
        <v>397</v>
      </c>
      <c r="B70" s="280" t="s">
        <v>398</v>
      </c>
      <c r="C70" s="280" t="s">
        <v>830</v>
      </c>
      <c r="D70" s="281">
        <v>0.59142857142857141</v>
      </c>
      <c r="E70" s="281"/>
      <c r="F70" s="282">
        <v>7</v>
      </c>
      <c r="G70"/>
    </row>
    <row r="71" spans="1:7" ht="15.75">
      <c r="A71" s="280" t="s">
        <v>290</v>
      </c>
      <c r="B71" s="280" t="s">
        <v>291</v>
      </c>
      <c r="C71" s="280" t="s">
        <v>830</v>
      </c>
      <c r="D71" s="281">
        <v>0.64428571428571424</v>
      </c>
      <c r="E71" s="281"/>
      <c r="F71" s="282">
        <v>7</v>
      </c>
      <c r="G71"/>
    </row>
  </sheetData>
  <sheetProtection algorithmName="SHA-512" hashValue="TsufeHrYjmjy3K6zxRHFz+TTIFtVSX6gmT/A/1fVNWDfxk6+dY8WHgbpsgDKDmL54cJGL6iMA73NQ+AiA7BpDw==" saltValue="2CHVAAaXcA8yD9wfZh4FS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customProperties>
    <customPr name="_pios_id" r:id="rId2"/>
    <customPr name="GUID" r:id="rId3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CAC2-FC21-4CA3-ABB4-A23C47383034}">
  <sheetPr codeName="Sheet58">
    <tabColor rgb="FFFF99FF"/>
    <pageSetUpPr fitToPage="1"/>
  </sheetPr>
  <dimension ref="A2:F17"/>
  <sheetViews>
    <sheetView workbookViewId="0">
      <selection activeCell="B20" sqref="B20"/>
    </sheetView>
  </sheetViews>
  <sheetFormatPr defaultColWidth="11" defaultRowHeight="15"/>
  <cols>
    <col min="1" max="1" width="23.25" style="234" customWidth="1"/>
    <col min="2" max="2" width="31.875" style="234" customWidth="1"/>
    <col min="3" max="3" width="16.5" style="234" customWidth="1"/>
    <col min="4" max="4" width="26.125" style="234" customWidth="1"/>
    <col min="5" max="5" width="16.875" style="234" bestFit="1" customWidth="1"/>
    <col min="6" max="6" width="11" style="343"/>
    <col min="7" max="16384" width="11" style="234"/>
  </cols>
  <sheetData>
    <row r="2" spans="1:6">
      <c r="A2" s="368" t="s">
        <v>774</v>
      </c>
    </row>
    <row r="3" spans="1:6">
      <c r="A3" s="368" t="s">
        <v>775</v>
      </c>
    </row>
    <row r="4" spans="1:6">
      <c r="A4" s="369" t="s">
        <v>838</v>
      </c>
    </row>
    <row r="5" spans="1:6">
      <c r="A5" s="7"/>
    </row>
    <row r="6" spans="1:6">
      <c r="D6" s="14" t="s">
        <v>163</v>
      </c>
    </row>
    <row r="7" spans="1:6">
      <c r="A7" s="13" t="s">
        <v>4</v>
      </c>
      <c r="B7" s="13" t="s">
        <v>5</v>
      </c>
      <c r="C7" s="13" t="s">
        <v>792</v>
      </c>
      <c r="D7" s="22" t="s">
        <v>793</v>
      </c>
      <c r="E7" s="370" t="s">
        <v>361</v>
      </c>
      <c r="F7" s="234"/>
    </row>
    <row r="8" spans="1:6">
      <c r="A8" s="241" t="s">
        <v>321</v>
      </c>
      <c r="B8" s="241" t="s">
        <v>322</v>
      </c>
      <c r="C8" s="241" t="s">
        <v>323</v>
      </c>
      <c r="D8" s="344">
        <v>0.66625000000000001</v>
      </c>
      <c r="E8" s="260">
        <v>1</v>
      </c>
      <c r="F8" s="234"/>
    </row>
    <row r="9" spans="1:6">
      <c r="A9" s="241" t="s">
        <v>810</v>
      </c>
      <c r="B9" s="241" t="s">
        <v>811</v>
      </c>
      <c r="C9" s="241" t="s">
        <v>40</v>
      </c>
      <c r="D9" s="344">
        <v>0.66249999999999998</v>
      </c>
      <c r="E9" s="260">
        <v>2</v>
      </c>
      <c r="F9" s="234"/>
    </row>
    <row r="10" spans="1:6">
      <c r="A10" s="241" t="s">
        <v>331</v>
      </c>
      <c r="B10" s="241" t="s">
        <v>528</v>
      </c>
      <c r="C10" s="241" t="s">
        <v>26</v>
      </c>
      <c r="D10" s="347">
        <v>0.65</v>
      </c>
      <c r="E10" s="260">
        <v>3</v>
      </c>
      <c r="F10" s="234"/>
    </row>
    <row r="11" spans="1:6">
      <c r="A11" s="241" t="s">
        <v>319</v>
      </c>
      <c r="B11" s="241" t="s">
        <v>320</v>
      </c>
      <c r="C11" s="241" t="s">
        <v>29</v>
      </c>
      <c r="D11" s="344">
        <v>0.64249999999999996</v>
      </c>
      <c r="E11" s="260">
        <v>4</v>
      </c>
      <c r="F11" s="234"/>
    </row>
    <row r="12" spans="1:6">
      <c r="A12" s="241" t="s">
        <v>316</v>
      </c>
      <c r="B12" s="241" t="s">
        <v>839</v>
      </c>
      <c r="C12" s="241" t="s">
        <v>43</v>
      </c>
      <c r="D12" s="344">
        <v>0.63500000000000001</v>
      </c>
      <c r="E12" s="260">
        <v>5</v>
      </c>
      <c r="F12" s="234"/>
    </row>
    <row r="13" spans="1:6">
      <c r="A13" s="241" t="s">
        <v>282</v>
      </c>
      <c r="B13" s="241" t="s">
        <v>283</v>
      </c>
      <c r="C13" s="241" t="s">
        <v>55</v>
      </c>
      <c r="D13" s="347">
        <v>0.61</v>
      </c>
      <c r="E13" s="260">
        <v>6</v>
      </c>
      <c r="F13" s="234"/>
    </row>
    <row r="14" spans="1:6">
      <c r="A14" s="241" t="s">
        <v>521</v>
      </c>
      <c r="B14" s="241" t="s">
        <v>522</v>
      </c>
      <c r="C14" s="241" t="s">
        <v>109</v>
      </c>
      <c r="D14" s="344">
        <v>0.59624999999999995</v>
      </c>
      <c r="E14" s="260">
        <v>7</v>
      </c>
      <c r="F14" s="234"/>
    </row>
    <row r="15" spans="1:6">
      <c r="A15" s="241" t="s">
        <v>424</v>
      </c>
      <c r="B15" s="241" t="s">
        <v>425</v>
      </c>
      <c r="C15" s="241" t="s">
        <v>68</v>
      </c>
      <c r="D15" s="344">
        <v>0.57250000000000001</v>
      </c>
      <c r="E15" s="260">
        <v>8</v>
      </c>
      <c r="F15" s="234"/>
    </row>
    <row r="16" spans="1:6">
      <c r="A16" s="241" t="s">
        <v>296</v>
      </c>
      <c r="B16" s="241" t="s">
        <v>318</v>
      </c>
      <c r="C16" s="241" t="s">
        <v>36</v>
      </c>
      <c r="D16" s="347">
        <v>0.53</v>
      </c>
      <c r="E16" s="260">
        <v>9</v>
      </c>
      <c r="F16" s="234"/>
    </row>
    <row r="17" spans="1:6">
      <c r="A17" s="241"/>
      <c r="B17" s="241"/>
      <c r="C17" s="241"/>
      <c r="D17" s="344"/>
      <c r="E17" s="260"/>
      <c r="F17" s="234"/>
    </row>
  </sheetData>
  <sheetProtection algorithmName="SHA-512" hashValue="3jZWJPgjxbe32g9TKDzB/h0do3cnwhM+mIOLfY/2Hilmg5meFgF86SEk3dDgeF69bKhQor42UvujEeBqG/azXQ==" saltValue="baoBVLxUvdg8gHGO/v43YA==" spinCount="100000" sheet="1" objects="1" scenarios="1"/>
  <autoFilter ref="A7:E7" xr:uid="{44D2CAC2-FC21-4CA3-ABB4-A23C47383034}">
    <sortState xmlns:xlrd2="http://schemas.microsoft.com/office/spreadsheetml/2017/richdata2" ref="A8:E16">
      <sortCondition descending="1" ref="D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BA97-DFBF-4616-A85E-0D9E483D59F8}">
  <sheetPr codeName="Sheet59">
    <tabColor rgb="FFFF99FF"/>
    <pageSetUpPr fitToPage="1"/>
  </sheetPr>
  <dimension ref="A2:E13"/>
  <sheetViews>
    <sheetView workbookViewId="0">
      <selection activeCell="D6" sqref="D6"/>
    </sheetView>
  </sheetViews>
  <sheetFormatPr defaultColWidth="11" defaultRowHeight="15"/>
  <cols>
    <col min="1" max="1" width="19.375" style="234" customWidth="1"/>
    <col min="2" max="2" width="27.375" style="234" bestFit="1" customWidth="1"/>
    <col min="3" max="3" width="14.25" style="234" customWidth="1"/>
    <col min="4" max="4" width="22.75" style="343" customWidth="1"/>
    <col min="5" max="5" width="16.875" style="343" bestFit="1" customWidth="1"/>
    <col min="6" max="16384" width="11" style="234"/>
  </cols>
  <sheetData>
    <row r="2" spans="1:5">
      <c r="A2" s="368" t="s">
        <v>774</v>
      </c>
    </row>
    <row r="3" spans="1:5">
      <c r="A3" s="368" t="s">
        <v>775</v>
      </c>
    </row>
    <row r="4" spans="1:5">
      <c r="A4" s="369" t="s">
        <v>840</v>
      </c>
    </row>
    <row r="5" spans="1:5">
      <c r="A5" s="7"/>
    </row>
    <row r="6" spans="1:5">
      <c r="D6" s="14" t="s">
        <v>163</v>
      </c>
    </row>
    <row r="7" spans="1:5">
      <c r="A7" s="13" t="s">
        <v>4</v>
      </c>
      <c r="B7" s="13" t="s">
        <v>5</v>
      </c>
      <c r="C7" s="13" t="s">
        <v>792</v>
      </c>
      <c r="D7" s="22" t="s">
        <v>793</v>
      </c>
      <c r="E7" s="370" t="s">
        <v>361</v>
      </c>
    </row>
    <row r="8" spans="1:5">
      <c r="A8" s="241" t="s">
        <v>403</v>
      </c>
      <c r="B8" s="241" t="s">
        <v>404</v>
      </c>
      <c r="C8" s="241" t="s">
        <v>32</v>
      </c>
      <c r="D8" s="344">
        <v>0.6658536585365854</v>
      </c>
      <c r="E8" s="260">
        <v>1</v>
      </c>
    </row>
    <row r="9" spans="1:5">
      <c r="A9" s="241" t="s">
        <v>426</v>
      </c>
      <c r="B9" s="241" t="s">
        <v>797</v>
      </c>
      <c r="C9" s="241" t="s">
        <v>95</v>
      </c>
      <c r="D9" s="347">
        <v>0.63292682926829269</v>
      </c>
      <c r="E9" s="260">
        <v>2</v>
      </c>
    </row>
    <row r="10" spans="1:5">
      <c r="A10" s="241" t="s">
        <v>409</v>
      </c>
      <c r="B10" s="241" t="s">
        <v>410</v>
      </c>
      <c r="C10" s="241" t="s">
        <v>82</v>
      </c>
      <c r="D10" s="347">
        <v>0.59756097560975607</v>
      </c>
      <c r="E10" s="260">
        <v>3</v>
      </c>
    </row>
    <row r="11" spans="1:5">
      <c r="A11" s="241" t="s">
        <v>436</v>
      </c>
      <c r="B11" s="241" t="s">
        <v>437</v>
      </c>
      <c r="C11" s="241" t="s">
        <v>222</v>
      </c>
      <c r="D11" s="347">
        <v>0.49268292682926829</v>
      </c>
      <c r="E11" s="260">
        <v>4</v>
      </c>
    </row>
    <row r="12" spans="1:5">
      <c r="A12" s="241" t="s">
        <v>399</v>
      </c>
      <c r="B12" s="241" t="s">
        <v>400</v>
      </c>
      <c r="C12" s="241" t="s">
        <v>109</v>
      </c>
      <c r="D12" s="344">
        <v>0.48902439024390243</v>
      </c>
      <c r="E12" s="260">
        <v>5</v>
      </c>
    </row>
    <row r="13" spans="1:5">
      <c r="A13" s="241"/>
      <c r="B13" s="241"/>
      <c r="C13" s="241"/>
      <c r="D13" s="344"/>
      <c r="E13" s="260"/>
    </row>
  </sheetData>
  <sheetProtection algorithmName="SHA-512" hashValue="wfMRdhynnffubwnkqZhxauZumEmSgW1MFUloN9nV4TOpY25rggFY0KTfaGvjRLOnN9Yq0AWbAtLjXh7/5ZeyMQ==" saltValue="pL0XuMfJMkW3NDkMgWSNWg==" spinCount="100000" sheet="1" objects="1" scenarios="1"/>
  <autoFilter ref="A7:E7" xr:uid="{DD4FBA97-DFBF-4616-A85E-0D9E483D59F8}">
    <sortState xmlns:xlrd2="http://schemas.microsoft.com/office/spreadsheetml/2017/richdata2" ref="A8:E12">
      <sortCondition descending="1" ref="D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479F-E039-49BA-AE82-95CA7C9FD2A5}">
  <sheetPr codeName="Sheet60">
    <tabColor rgb="FFFF99FF"/>
    <pageSetUpPr fitToPage="1"/>
  </sheetPr>
  <dimension ref="A2:V15"/>
  <sheetViews>
    <sheetView workbookViewId="0">
      <selection activeCell="D7" sqref="D7"/>
    </sheetView>
  </sheetViews>
  <sheetFormatPr defaultColWidth="11" defaultRowHeight="15"/>
  <cols>
    <col min="1" max="1" width="24.5" style="234" customWidth="1"/>
    <col min="2" max="2" width="28.125" style="234" customWidth="1"/>
    <col min="3" max="3" width="27.75" style="234" bestFit="1" customWidth="1"/>
    <col min="4" max="4" width="22.75" style="343" customWidth="1"/>
    <col min="5" max="5" width="16.875" style="343" bestFit="1" customWidth="1"/>
    <col min="6" max="16384" width="11" style="234"/>
  </cols>
  <sheetData>
    <row r="2" spans="1:5">
      <c r="A2" s="368" t="s">
        <v>774</v>
      </c>
    </row>
    <row r="3" spans="1:5">
      <c r="A3" s="368" t="s">
        <v>775</v>
      </c>
    </row>
    <row r="4" spans="1:5">
      <c r="A4" s="369" t="s">
        <v>841</v>
      </c>
    </row>
    <row r="5" spans="1:5">
      <c r="A5" s="7"/>
    </row>
    <row r="6" spans="1:5">
      <c r="A6" s="7"/>
    </row>
    <row r="7" spans="1:5">
      <c r="D7" s="14" t="s">
        <v>163</v>
      </c>
    </row>
    <row r="8" spans="1:5">
      <c r="A8" s="13" t="s">
        <v>4</v>
      </c>
      <c r="B8" s="13" t="s">
        <v>5</v>
      </c>
      <c r="C8" s="13" t="s">
        <v>590</v>
      </c>
      <c r="D8" s="371" t="s">
        <v>842</v>
      </c>
      <c r="E8" s="370" t="s">
        <v>361</v>
      </c>
    </row>
    <row r="9" spans="1:5">
      <c r="A9" s="241" t="s">
        <v>504</v>
      </c>
      <c r="B9" s="241" t="s">
        <v>505</v>
      </c>
      <c r="C9" s="241" t="s">
        <v>90</v>
      </c>
      <c r="D9" s="347">
        <v>0.66216216216216217</v>
      </c>
      <c r="E9" s="260">
        <v>1</v>
      </c>
    </row>
    <row r="10" spans="1:5">
      <c r="A10" s="241" t="s">
        <v>843</v>
      </c>
      <c r="B10" s="241" t="s">
        <v>844</v>
      </c>
      <c r="C10" s="241" t="s">
        <v>112</v>
      </c>
      <c r="D10" s="344">
        <v>0.64054054054054055</v>
      </c>
      <c r="E10" s="260">
        <v>2</v>
      </c>
    </row>
    <row r="11" spans="1:5">
      <c r="A11" s="241" t="s">
        <v>810</v>
      </c>
      <c r="B11" s="241" t="s">
        <v>811</v>
      </c>
      <c r="C11" s="241" t="s">
        <v>40</v>
      </c>
      <c r="D11" s="347">
        <v>0.62972972972972974</v>
      </c>
      <c r="E11" s="260">
        <v>3</v>
      </c>
    </row>
    <row r="12" spans="1:5">
      <c r="A12" s="241" t="s">
        <v>513</v>
      </c>
      <c r="B12" s="241" t="s">
        <v>514</v>
      </c>
      <c r="C12" s="241" t="s">
        <v>238</v>
      </c>
      <c r="D12" s="344">
        <v>0.62432432432432428</v>
      </c>
      <c r="E12" s="260">
        <v>4</v>
      </c>
    </row>
    <row r="13" spans="1:5">
      <c r="A13" s="241" t="s">
        <v>845</v>
      </c>
      <c r="B13" s="241" t="s">
        <v>846</v>
      </c>
      <c r="C13" s="241" t="s">
        <v>64</v>
      </c>
      <c r="D13" s="347">
        <v>0.61756756756756759</v>
      </c>
      <c r="E13" s="260">
        <v>5</v>
      </c>
    </row>
    <row r="14" spans="1:5">
      <c r="A14" s="241" t="s">
        <v>395</v>
      </c>
      <c r="B14" s="241" t="s">
        <v>520</v>
      </c>
      <c r="C14" s="241" t="s">
        <v>109</v>
      </c>
      <c r="D14" s="344">
        <v>0.60135135135135132</v>
      </c>
      <c r="E14" s="260">
        <v>6</v>
      </c>
    </row>
    <row r="15" spans="1:5">
      <c r="A15" s="241"/>
      <c r="B15" s="241"/>
      <c r="C15" s="241"/>
      <c r="D15" s="344"/>
      <c r="E15" s="260"/>
    </row>
  </sheetData>
  <sheetProtection algorithmName="SHA-512" hashValue="vLkzTRJ1caZwgYPHzxMJdZxXswnTQQLgOc7IYZv79mxXN3B7Q0eaKy1MT1nkE3kXeQl+3N8XHof1LZz/+Gy+gQ==" saltValue="YErtbJhJGZkCqrIEVrV/WA==" spinCount="100000" sheet="1" objects="1" scenarios="1"/>
  <sortState xmlns:xlrd2="http://schemas.microsoft.com/office/spreadsheetml/2017/richdata2" ref="A9:E14">
    <sortCondition ref="E9"/>
  </sortState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7B39-4351-4C4B-AB46-447B15BFC6FE}">
  <sheetPr codeName="Sheet6">
    <tabColor theme="5" tint="-0.499984740745262"/>
  </sheetPr>
  <dimension ref="A1:N150"/>
  <sheetViews>
    <sheetView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8" customWidth="1"/>
    <col min="3" max="3" width="7.125" style="127" customWidth="1"/>
    <col min="4" max="4" width="53.875" style="129" bestFit="1" customWidth="1"/>
    <col min="5" max="5" width="19.5" style="130" customWidth="1"/>
    <col min="6" max="6" width="28.625" style="131" bestFit="1" customWidth="1"/>
    <col min="7" max="7" width="10.625" style="127" bestFit="1" customWidth="1"/>
    <col min="8" max="8" width="18.125" style="132" customWidth="1"/>
    <col min="9" max="9" width="28.125" style="127" bestFit="1" customWidth="1"/>
    <col min="10" max="10" width="13.125" style="129" bestFit="1" customWidth="1"/>
    <col min="11" max="11" width="4.375" style="127" customWidth="1"/>
    <col min="12" max="12" width="10.375" style="134" bestFit="1" customWidth="1"/>
    <col min="13" max="13" width="7.125" style="21" customWidth="1"/>
    <col min="14" max="16384" width="9.5" style="21"/>
  </cols>
  <sheetData>
    <row r="1" spans="1:13" s="37" customFormat="1" ht="23.25">
      <c r="B1" s="38"/>
      <c r="C1" s="39" t="s">
        <v>0</v>
      </c>
      <c r="E1" s="40"/>
      <c r="F1" s="41"/>
      <c r="G1" s="42"/>
      <c r="H1" s="43"/>
      <c r="I1" s="44"/>
      <c r="J1" s="151"/>
      <c r="K1" s="42"/>
      <c r="L1" s="46"/>
    </row>
    <row r="2" spans="1:13" s="52" customFormat="1" ht="12.95" customHeight="1">
      <c r="A2" s="47" t="s">
        <v>1</v>
      </c>
      <c r="B2" s="48"/>
      <c r="C2" s="47" t="s">
        <v>2</v>
      </c>
      <c r="D2" s="49" t="s">
        <v>3</v>
      </c>
      <c r="E2" s="50" t="s">
        <v>4</v>
      </c>
      <c r="F2" s="49" t="s">
        <v>5</v>
      </c>
      <c r="G2" s="47" t="s">
        <v>6</v>
      </c>
      <c r="H2" s="49" t="s">
        <v>7</v>
      </c>
      <c r="I2" s="49" t="s">
        <v>8</v>
      </c>
      <c r="J2" s="49" t="s">
        <v>9</v>
      </c>
      <c r="K2" s="47" t="s">
        <v>10</v>
      </c>
      <c r="L2" s="47" t="s">
        <v>11</v>
      </c>
      <c r="M2" s="51"/>
    </row>
    <row r="3" spans="1:13" s="62" customFormat="1" ht="15" customHeight="1">
      <c r="A3" s="3">
        <v>0.33333333333333331</v>
      </c>
      <c r="B3" s="53">
        <v>5.5555555555555601E-3</v>
      </c>
      <c r="C3" s="54">
        <v>23</v>
      </c>
      <c r="D3" s="55" t="s">
        <v>198</v>
      </c>
      <c r="E3" s="56" t="s">
        <v>48</v>
      </c>
      <c r="F3" s="56" t="s">
        <v>49</v>
      </c>
      <c r="G3" s="57"/>
      <c r="H3" s="58" t="s">
        <v>50</v>
      </c>
      <c r="I3" s="56"/>
      <c r="J3" s="152" t="s">
        <v>199</v>
      </c>
      <c r="K3" s="60">
        <v>1</v>
      </c>
      <c r="L3" s="61" t="s">
        <v>200</v>
      </c>
    </row>
    <row r="4" spans="1:13" s="62" customFormat="1" ht="15" customHeight="1">
      <c r="A4" s="3">
        <f t="shared" ref="A4:A39" si="0">SUM(A3,B3)</f>
        <v>0.33888888888888885</v>
      </c>
      <c r="B4" s="53">
        <v>5.5555555555555601E-3</v>
      </c>
      <c r="C4" s="54">
        <v>23</v>
      </c>
      <c r="D4" s="55" t="s">
        <v>198</v>
      </c>
      <c r="E4" s="56" t="s">
        <v>201</v>
      </c>
      <c r="F4" s="56" t="s">
        <v>202</v>
      </c>
      <c r="G4" s="57"/>
      <c r="H4" s="58" t="s">
        <v>64</v>
      </c>
      <c r="I4" s="58" t="s">
        <v>65</v>
      </c>
      <c r="J4" s="152" t="s">
        <v>199</v>
      </c>
      <c r="K4" s="153">
        <v>2</v>
      </c>
      <c r="L4" s="61" t="s">
        <v>200</v>
      </c>
    </row>
    <row r="5" spans="1:13" s="62" customFormat="1" ht="15" customHeight="1">
      <c r="A5" s="3">
        <f t="shared" si="0"/>
        <v>0.34444444444444439</v>
      </c>
      <c r="B5" s="53">
        <v>5.5555555555555601E-3</v>
      </c>
      <c r="C5" s="54">
        <v>23</v>
      </c>
      <c r="D5" s="55" t="s">
        <v>198</v>
      </c>
      <c r="E5" s="56" t="s">
        <v>203</v>
      </c>
      <c r="F5" s="56" t="s">
        <v>204</v>
      </c>
      <c r="G5" s="57"/>
      <c r="H5" s="58" t="s">
        <v>26</v>
      </c>
      <c r="I5" s="58" t="s">
        <v>99</v>
      </c>
      <c r="J5" s="152" t="s">
        <v>199</v>
      </c>
      <c r="K5" s="153">
        <v>3</v>
      </c>
      <c r="L5" s="61" t="s">
        <v>200</v>
      </c>
    </row>
    <row r="6" spans="1:13" s="62" customFormat="1" ht="15" customHeight="1">
      <c r="A6" s="3">
        <f t="shared" si="0"/>
        <v>0.34999999999999992</v>
      </c>
      <c r="B6" s="53">
        <v>5.5555555555555601E-3</v>
      </c>
      <c r="C6" s="54">
        <v>23</v>
      </c>
      <c r="D6" s="55" t="s">
        <v>198</v>
      </c>
      <c r="E6" s="56" t="s">
        <v>205</v>
      </c>
      <c r="F6" s="56" t="s">
        <v>206</v>
      </c>
      <c r="G6" s="57"/>
      <c r="H6" s="58" t="s">
        <v>40</v>
      </c>
      <c r="I6" s="58" t="s">
        <v>47</v>
      </c>
      <c r="J6" s="152" t="s">
        <v>199</v>
      </c>
      <c r="K6" s="60">
        <v>4</v>
      </c>
      <c r="L6" s="61" t="s">
        <v>200</v>
      </c>
    </row>
    <row r="7" spans="1:13" s="62" customFormat="1" ht="15" customHeight="1">
      <c r="A7" s="3">
        <f t="shared" si="0"/>
        <v>0.35555555555555546</v>
      </c>
      <c r="B7" s="53">
        <v>5.5555555555555601E-3</v>
      </c>
      <c r="C7" s="54">
        <v>23</v>
      </c>
      <c r="D7" s="55" t="s">
        <v>198</v>
      </c>
      <c r="E7" s="56" t="s">
        <v>207</v>
      </c>
      <c r="F7" s="56" t="s">
        <v>208</v>
      </c>
      <c r="G7" s="57"/>
      <c r="H7" s="58" t="s">
        <v>68</v>
      </c>
      <c r="I7" s="58" t="s">
        <v>116</v>
      </c>
      <c r="J7" s="152" t="s">
        <v>199</v>
      </c>
      <c r="K7" s="153">
        <v>5</v>
      </c>
      <c r="L7" s="61" t="s">
        <v>200</v>
      </c>
    </row>
    <row r="8" spans="1:13" s="62" customFormat="1" ht="15" customHeight="1">
      <c r="A8" s="3">
        <f t="shared" si="0"/>
        <v>0.36111111111111099</v>
      </c>
      <c r="B8" s="53">
        <v>5.5555555555555601E-3</v>
      </c>
      <c r="C8" s="54">
        <v>23</v>
      </c>
      <c r="D8" s="55" t="s">
        <v>198</v>
      </c>
      <c r="E8" s="56" t="s">
        <v>209</v>
      </c>
      <c r="F8" s="56" t="s">
        <v>210</v>
      </c>
      <c r="G8" s="57"/>
      <c r="H8" s="58" t="s">
        <v>125</v>
      </c>
      <c r="I8" s="58" t="s">
        <v>125</v>
      </c>
      <c r="J8" s="152" t="s">
        <v>199</v>
      </c>
      <c r="K8" s="153">
        <v>6</v>
      </c>
      <c r="L8" s="61" t="s">
        <v>200</v>
      </c>
    </row>
    <row r="9" spans="1:13" s="62" customFormat="1" ht="15" customHeight="1">
      <c r="A9" s="3">
        <f t="shared" si="0"/>
        <v>0.36666666666666653</v>
      </c>
      <c r="B9" s="53">
        <v>5.5555555555555601E-3</v>
      </c>
      <c r="C9" s="54">
        <v>23</v>
      </c>
      <c r="D9" s="55" t="s">
        <v>198</v>
      </c>
      <c r="E9" s="56" t="s">
        <v>211</v>
      </c>
      <c r="F9" s="56" t="s">
        <v>212</v>
      </c>
      <c r="G9" s="57"/>
      <c r="H9" s="58" t="s">
        <v>125</v>
      </c>
      <c r="I9" s="58" t="s">
        <v>37</v>
      </c>
      <c r="J9" s="152" t="s">
        <v>199</v>
      </c>
      <c r="K9" s="60">
        <v>7</v>
      </c>
      <c r="L9" s="61" t="s">
        <v>200</v>
      </c>
    </row>
    <row r="10" spans="1:13" s="62" customFormat="1" ht="15" customHeight="1">
      <c r="A10" s="3">
        <f t="shared" si="0"/>
        <v>0.37222222222222207</v>
      </c>
      <c r="B10" s="53">
        <v>5.5555555555555601E-3</v>
      </c>
      <c r="C10" s="54">
        <v>23</v>
      </c>
      <c r="D10" s="55" t="s">
        <v>198</v>
      </c>
      <c r="E10" s="56" t="s">
        <v>213</v>
      </c>
      <c r="F10" s="56" t="s">
        <v>214</v>
      </c>
      <c r="G10" s="57"/>
      <c r="H10" s="58" t="s">
        <v>43</v>
      </c>
      <c r="I10" s="58" t="s">
        <v>119</v>
      </c>
      <c r="J10" s="152" t="s">
        <v>199</v>
      </c>
      <c r="K10" s="153">
        <v>8</v>
      </c>
      <c r="L10" s="61" t="s">
        <v>200</v>
      </c>
    </row>
    <row r="11" spans="1:13" s="62" customFormat="1" ht="15" customHeight="1">
      <c r="A11" s="3">
        <f t="shared" si="0"/>
        <v>0.3777777777777776</v>
      </c>
      <c r="B11" s="53">
        <v>5.5555555555555601E-3</v>
      </c>
      <c r="C11" s="54">
        <v>23</v>
      </c>
      <c r="D11" s="55" t="s">
        <v>198</v>
      </c>
      <c r="E11" s="56" t="s">
        <v>215</v>
      </c>
      <c r="F11" s="56" t="s">
        <v>216</v>
      </c>
      <c r="G11" s="57"/>
      <c r="H11" s="58" t="s">
        <v>50</v>
      </c>
      <c r="I11" s="154" t="s">
        <v>51</v>
      </c>
      <c r="J11" s="152" t="s">
        <v>199</v>
      </c>
      <c r="K11" s="153">
        <v>9</v>
      </c>
      <c r="L11" s="61" t="s">
        <v>200</v>
      </c>
    </row>
    <row r="12" spans="1:13" s="62" customFormat="1" ht="15" customHeight="1">
      <c r="A12" s="3">
        <f t="shared" si="0"/>
        <v>0.38333333333333314</v>
      </c>
      <c r="B12" s="53">
        <v>5.5555555555555601E-3</v>
      </c>
      <c r="C12" s="54">
        <v>23</v>
      </c>
      <c r="D12" s="55" t="s">
        <v>198</v>
      </c>
      <c r="E12" s="56" t="s">
        <v>217</v>
      </c>
      <c r="F12" s="56" t="s">
        <v>218</v>
      </c>
      <c r="G12" s="57"/>
      <c r="H12" s="58" t="s">
        <v>68</v>
      </c>
      <c r="I12" s="58" t="s">
        <v>102</v>
      </c>
      <c r="J12" s="152" t="s">
        <v>199</v>
      </c>
      <c r="K12" s="60">
        <v>10</v>
      </c>
      <c r="L12" s="61" t="s">
        <v>200</v>
      </c>
    </row>
    <row r="13" spans="1:13" s="62" customFormat="1" ht="15" customHeight="1">
      <c r="A13" s="3">
        <f t="shared" si="0"/>
        <v>0.38888888888888867</v>
      </c>
      <c r="B13" s="155">
        <v>1.0416666666666666E-2</v>
      </c>
      <c r="C13" s="64"/>
      <c r="D13" s="147" t="s">
        <v>219</v>
      </c>
      <c r="E13" s="66"/>
      <c r="F13" s="66"/>
      <c r="G13" s="64"/>
      <c r="H13" s="65"/>
      <c r="I13" s="66"/>
      <c r="J13" s="156"/>
      <c r="K13" s="141"/>
      <c r="L13" s="68"/>
    </row>
    <row r="14" spans="1:13" s="62" customFormat="1" ht="15" customHeight="1">
      <c r="A14" s="3">
        <f t="shared" si="0"/>
        <v>0.39930555555555536</v>
      </c>
      <c r="B14" s="53">
        <v>5.5555555555555601E-3</v>
      </c>
      <c r="C14" s="54">
        <v>23</v>
      </c>
      <c r="D14" s="55" t="s">
        <v>198</v>
      </c>
      <c r="E14" s="56" t="s">
        <v>220</v>
      </c>
      <c r="F14" s="56" t="s">
        <v>221</v>
      </c>
      <c r="G14" s="57"/>
      <c r="H14" s="58" t="s">
        <v>222</v>
      </c>
      <c r="I14" s="58" t="s">
        <v>56</v>
      </c>
      <c r="J14" s="152" t="s">
        <v>199</v>
      </c>
      <c r="K14" s="60">
        <v>11</v>
      </c>
      <c r="L14" s="61" t="s">
        <v>200</v>
      </c>
    </row>
    <row r="15" spans="1:13" s="62" customFormat="1" ht="15" customHeight="1">
      <c r="A15" s="3">
        <f t="shared" si="0"/>
        <v>0.40486111111111089</v>
      </c>
      <c r="B15" s="53">
        <v>5.5555555555555601E-3</v>
      </c>
      <c r="C15" s="54">
        <v>23</v>
      </c>
      <c r="D15" s="55" t="s">
        <v>198</v>
      </c>
      <c r="E15" s="56" t="s">
        <v>223</v>
      </c>
      <c r="F15" s="56" t="s">
        <v>224</v>
      </c>
      <c r="G15" s="57"/>
      <c r="H15" s="58" t="s">
        <v>26</v>
      </c>
      <c r="I15" s="58" t="s">
        <v>91</v>
      </c>
      <c r="J15" s="152" t="s">
        <v>199</v>
      </c>
      <c r="K15" s="60">
        <v>12</v>
      </c>
      <c r="L15" s="61" t="s">
        <v>200</v>
      </c>
    </row>
    <row r="16" spans="1:13" s="62" customFormat="1" ht="15" customHeight="1">
      <c r="A16" s="3">
        <f t="shared" si="0"/>
        <v>0.41041666666666643</v>
      </c>
      <c r="B16" s="53">
        <v>5.5555555555555601E-3</v>
      </c>
      <c r="C16" s="54">
        <v>23</v>
      </c>
      <c r="D16" s="55" t="s">
        <v>198</v>
      </c>
      <c r="E16" s="56" t="s">
        <v>225</v>
      </c>
      <c r="F16" s="56" t="s">
        <v>226</v>
      </c>
      <c r="G16" s="57"/>
      <c r="H16" s="58" t="s">
        <v>227</v>
      </c>
      <c r="I16" s="58" t="s">
        <v>86</v>
      </c>
      <c r="J16" s="152" t="s">
        <v>199</v>
      </c>
      <c r="K16" s="60">
        <v>13</v>
      </c>
      <c r="L16" s="61" t="s">
        <v>200</v>
      </c>
    </row>
    <row r="17" spans="1:14" s="62" customFormat="1" ht="15" customHeight="1">
      <c r="A17" s="3">
        <f t="shared" si="0"/>
        <v>0.41597222222222197</v>
      </c>
      <c r="B17" s="53">
        <v>5.5555555555555601E-3</v>
      </c>
      <c r="C17" s="54">
        <v>23</v>
      </c>
      <c r="D17" s="55" t="s">
        <v>198</v>
      </c>
      <c r="E17" s="56" t="s">
        <v>228</v>
      </c>
      <c r="F17" s="56" t="s">
        <v>229</v>
      </c>
      <c r="G17" s="57"/>
      <c r="H17" s="58" t="s">
        <v>222</v>
      </c>
      <c r="I17" s="56"/>
      <c r="J17" s="152" t="s">
        <v>199</v>
      </c>
      <c r="K17" s="60">
        <v>14</v>
      </c>
      <c r="L17" s="61" t="s">
        <v>200</v>
      </c>
    </row>
    <row r="18" spans="1:14" s="62" customFormat="1" ht="15" customHeight="1">
      <c r="A18" s="3">
        <f t="shared" si="0"/>
        <v>0.4215277777777775</v>
      </c>
      <c r="B18" s="53">
        <v>5.5555555555555601E-3</v>
      </c>
      <c r="C18" s="54">
        <v>23</v>
      </c>
      <c r="D18" s="55" t="s">
        <v>198</v>
      </c>
      <c r="E18" s="56" t="s">
        <v>230</v>
      </c>
      <c r="F18" s="56" t="s">
        <v>231</v>
      </c>
      <c r="G18" s="57"/>
      <c r="H18" s="58" t="s">
        <v>105</v>
      </c>
      <c r="I18" s="58" t="s">
        <v>106</v>
      </c>
      <c r="J18" s="152" t="s">
        <v>199</v>
      </c>
      <c r="K18" s="60">
        <v>15</v>
      </c>
      <c r="L18" s="61" t="s">
        <v>200</v>
      </c>
    </row>
    <row r="19" spans="1:14" s="62" customFormat="1" ht="15" customHeight="1">
      <c r="A19" s="3">
        <f t="shared" si="0"/>
        <v>0.42708333333333304</v>
      </c>
      <c r="B19" s="53">
        <v>5.5555555555555601E-3</v>
      </c>
      <c r="C19" s="54">
        <v>23</v>
      </c>
      <c r="D19" s="55" t="s">
        <v>198</v>
      </c>
      <c r="E19" s="56" t="s">
        <v>232</v>
      </c>
      <c r="F19" s="56" t="s">
        <v>233</v>
      </c>
      <c r="G19" s="57"/>
      <c r="H19" s="58" t="s">
        <v>68</v>
      </c>
      <c r="I19" s="58" t="s">
        <v>69</v>
      </c>
      <c r="J19" s="152" t="s">
        <v>199</v>
      </c>
      <c r="K19" s="60">
        <v>16</v>
      </c>
      <c r="L19" s="61" t="s">
        <v>200</v>
      </c>
    </row>
    <row r="20" spans="1:14" s="62" customFormat="1" ht="15" customHeight="1">
      <c r="A20" s="3">
        <f t="shared" si="0"/>
        <v>0.43263888888888857</v>
      </c>
      <c r="B20" s="53">
        <v>5.5555555555555601E-3</v>
      </c>
      <c r="C20" s="54">
        <v>23</v>
      </c>
      <c r="D20" s="55" t="s">
        <v>198</v>
      </c>
      <c r="E20" s="56" t="s">
        <v>234</v>
      </c>
      <c r="F20" s="56" t="s">
        <v>235</v>
      </c>
      <c r="G20" s="57"/>
      <c r="H20" s="58" t="s">
        <v>55</v>
      </c>
      <c r="I20" s="58" t="s">
        <v>76</v>
      </c>
      <c r="J20" s="152" t="s">
        <v>199</v>
      </c>
      <c r="K20" s="60">
        <v>17</v>
      </c>
      <c r="L20" s="61" t="s">
        <v>200</v>
      </c>
      <c r="N20" s="69"/>
    </row>
    <row r="21" spans="1:14" s="62" customFormat="1" ht="15" customHeight="1">
      <c r="A21" s="3">
        <f t="shared" si="0"/>
        <v>0.43819444444444411</v>
      </c>
      <c r="B21" s="53">
        <v>5.5555555555555601E-3</v>
      </c>
      <c r="C21" s="54">
        <v>23</v>
      </c>
      <c r="D21" s="55" t="s">
        <v>198</v>
      </c>
      <c r="E21" s="56" t="s">
        <v>236</v>
      </c>
      <c r="F21" s="56" t="s">
        <v>237</v>
      </c>
      <c r="G21" s="57"/>
      <c r="H21" s="58" t="s">
        <v>238</v>
      </c>
      <c r="I21" s="58" t="s">
        <v>113</v>
      </c>
      <c r="J21" s="152" t="s">
        <v>199</v>
      </c>
      <c r="K21" s="60">
        <v>18</v>
      </c>
      <c r="L21" s="61" t="s">
        <v>200</v>
      </c>
    </row>
    <row r="22" spans="1:14" s="62" customFormat="1" ht="15" customHeight="1">
      <c r="A22" s="3">
        <f t="shared" si="0"/>
        <v>0.44374999999999964</v>
      </c>
      <c r="B22" s="53">
        <v>5.5555555555555601E-3</v>
      </c>
      <c r="C22" s="54">
        <v>23</v>
      </c>
      <c r="D22" s="55" t="s">
        <v>198</v>
      </c>
      <c r="E22" s="56" t="s">
        <v>239</v>
      </c>
      <c r="F22" s="56" t="s">
        <v>240</v>
      </c>
      <c r="G22" s="57"/>
      <c r="H22" s="58" t="s">
        <v>68</v>
      </c>
      <c r="I22" s="58" t="s">
        <v>33</v>
      </c>
      <c r="J22" s="152" t="s">
        <v>199</v>
      </c>
      <c r="K22" s="60">
        <v>19</v>
      </c>
      <c r="L22" s="61" t="s">
        <v>200</v>
      </c>
    </row>
    <row r="23" spans="1:14" s="62" customFormat="1" ht="15" customHeight="1">
      <c r="A23" s="3">
        <f t="shared" si="0"/>
        <v>0.44930555555555518</v>
      </c>
      <c r="B23" s="53">
        <v>5.5555555555555601E-3</v>
      </c>
      <c r="C23" s="54">
        <v>23</v>
      </c>
      <c r="D23" s="55" t="s">
        <v>198</v>
      </c>
      <c r="E23" s="56" t="s">
        <v>241</v>
      </c>
      <c r="F23" s="56" t="s">
        <v>242</v>
      </c>
      <c r="G23" s="57"/>
      <c r="H23" s="58" t="s">
        <v>50</v>
      </c>
      <c r="I23" s="58" t="s">
        <v>59</v>
      </c>
      <c r="J23" s="152" t="s">
        <v>199</v>
      </c>
      <c r="K23" s="60">
        <v>20</v>
      </c>
      <c r="L23" s="61" t="s">
        <v>200</v>
      </c>
    </row>
    <row r="24" spans="1:14" s="62" customFormat="1" ht="15" customHeight="1">
      <c r="A24" s="3">
        <f t="shared" si="0"/>
        <v>0.45486111111111072</v>
      </c>
      <c r="B24" s="155">
        <v>1.0416666666666666E-2</v>
      </c>
      <c r="C24" s="64"/>
      <c r="D24" s="147" t="s">
        <v>219</v>
      </c>
      <c r="E24" s="66"/>
      <c r="F24" s="66"/>
      <c r="G24" s="64"/>
      <c r="H24" s="65"/>
      <c r="I24" s="66"/>
      <c r="J24" s="156"/>
      <c r="K24" s="141"/>
      <c r="L24" s="68"/>
    </row>
    <row r="25" spans="1:14" s="62" customFormat="1" ht="15" customHeight="1">
      <c r="A25" s="3">
        <f t="shared" si="0"/>
        <v>0.4652777777777774</v>
      </c>
      <c r="B25" s="53">
        <v>5.5555555555555601E-3</v>
      </c>
      <c r="C25" s="54">
        <v>23</v>
      </c>
      <c r="D25" s="55" t="s">
        <v>198</v>
      </c>
      <c r="E25" s="56" t="s">
        <v>243</v>
      </c>
      <c r="F25" s="56" t="s">
        <v>244</v>
      </c>
      <c r="G25" s="57"/>
      <c r="H25" s="58" t="s">
        <v>109</v>
      </c>
      <c r="I25" s="58" t="s">
        <v>109</v>
      </c>
      <c r="J25" s="152" t="s">
        <v>199</v>
      </c>
      <c r="K25" s="60">
        <v>21</v>
      </c>
      <c r="L25" s="61" t="s">
        <v>200</v>
      </c>
    </row>
    <row r="26" spans="1:14" s="62" customFormat="1" ht="15" customHeight="1">
      <c r="A26" s="3">
        <f t="shared" si="0"/>
        <v>0.47083333333333294</v>
      </c>
      <c r="B26" s="53">
        <v>5.5555555555555601E-3</v>
      </c>
      <c r="C26" s="54">
        <v>23</v>
      </c>
      <c r="D26" s="55" t="s">
        <v>198</v>
      </c>
      <c r="E26" s="157" t="s">
        <v>245</v>
      </c>
      <c r="F26" s="157" t="s">
        <v>246</v>
      </c>
      <c r="G26" s="158"/>
      <c r="H26" s="58" t="s">
        <v>72</v>
      </c>
      <c r="I26" s="58" t="s">
        <v>72</v>
      </c>
      <c r="J26" s="152" t="s">
        <v>199</v>
      </c>
      <c r="K26" s="60">
        <v>22</v>
      </c>
      <c r="L26" s="61" t="s">
        <v>200</v>
      </c>
    </row>
    <row r="27" spans="1:14" s="62" customFormat="1" ht="15" customHeight="1">
      <c r="A27" s="3">
        <f t="shared" si="0"/>
        <v>0.47638888888888847</v>
      </c>
      <c r="B27" s="53">
        <v>5.5555555555555601E-3</v>
      </c>
      <c r="C27" s="159">
        <v>23</v>
      </c>
      <c r="D27" s="160" t="s">
        <v>198</v>
      </c>
      <c r="E27" s="56" t="s">
        <v>247</v>
      </c>
      <c r="F27" s="56" t="s">
        <v>248</v>
      </c>
      <c r="G27" s="57"/>
      <c r="H27" s="58" t="s">
        <v>55</v>
      </c>
      <c r="I27" s="56"/>
      <c r="J27" s="152" t="s">
        <v>199</v>
      </c>
      <c r="K27" s="60">
        <v>23</v>
      </c>
      <c r="L27" s="61" t="s">
        <v>200</v>
      </c>
    </row>
    <row r="28" spans="1:14" s="62" customFormat="1" ht="15" customHeight="1">
      <c r="A28" s="3">
        <f t="shared" si="0"/>
        <v>0.48194444444444401</v>
      </c>
      <c r="B28" s="53">
        <v>5.5555555555555601E-3</v>
      </c>
      <c r="C28" s="54">
        <v>23</v>
      </c>
      <c r="D28" s="55" t="s">
        <v>198</v>
      </c>
      <c r="E28" s="56" t="s">
        <v>249</v>
      </c>
      <c r="F28" s="56" t="s">
        <v>250</v>
      </c>
      <c r="G28" s="57"/>
      <c r="H28" s="58" t="s">
        <v>251</v>
      </c>
      <c r="I28" s="58" t="s">
        <v>17</v>
      </c>
      <c r="J28" s="152" t="s">
        <v>199</v>
      </c>
      <c r="K28" s="60">
        <v>24</v>
      </c>
      <c r="L28" s="61" t="s">
        <v>200</v>
      </c>
    </row>
    <row r="29" spans="1:14" s="76" customFormat="1" ht="15" customHeight="1">
      <c r="A29" s="3">
        <f t="shared" si="0"/>
        <v>0.48749999999999954</v>
      </c>
      <c r="B29" s="53">
        <v>5.5555555555555601E-3</v>
      </c>
      <c r="C29" s="54">
        <v>23</v>
      </c>
      <c r="D29" s="55" t="s">
        <v>198</v>
      </c>
      <c r="E29" s="56" t="s">
        <v>252</v>
      </c>
      <c r="F29" s="56" t="s">
        <v>253</v>
      </c>
      <c r="G29" s="57"/>
      <c r="H29" s="58" t="s">
        <v>43</v>
      </c>
      <c r="I29" s="58" t="s">
        <v>43</v>
      </c>
      <c r="J29" s="152" t="s">
        <v>199</v>
      </c>
      <c r="K29" s="60">
        <v>25</v>
      </c>
      <c r="L29" s="61" t="s">
        <v>200</v>
      </c>
    </row>
    <row r="30" spans="1:14" s="76" customFormat="1" ht="15" customHeight="1">
      <c r="A30" s="3">
        <f t="shared" si="0"/>
        <v>0.49305555555555508</v>
      </c>
      <c r="B30" s="53">
        <v>5.5555555555555601E-3</v>
      </c>
      <c r="C30" s="54">
        <v>23</v>
      </c>
      <c r="D30" s="55" t="s">
        <v>198</v>
      </c>
      <c r="E30" s="56" t="s">
        <v>254</v>
      </c>
      <c r="F30" s="56" t="s">
        <v>255</v>
      </c>
      <c r="G30" s="57"/>
      <c r="H30" s="58" t="s">
        <v>140</v>
      </c>
      <c r="I30" s="58" t="s">
        <v>83</v>
      </c>
      <c r="J30" s="152" t="s">
        <v>199</v>
      </c>
      <c r="K30" s="60">
        <v>26</v>
      </c>
      <c r="L30" s="61" t="s">
        <v>200</v>
      </c>
    </row>
    <row r="31" spans="1:14" ht="15.75">
      <c r="A31" s="3">
        <f t="shared" si="0"/>
        <v>0.49861111111111062</v>
      </c>
      <c r="B31" s="53">
        <v>5.5555555555555601E-3</v>
      </c>
      <c r="C31" s="54">
        <v>23</v>
      </c>
      <c r="D31" s="55" t="s">
        <v>198</v>
      </c>
      <c r="E31" s="56" t="s">
        <v>256</v>
      </c>
      <c r="F31" s="56" t="s">
        <v>257</v>
      </c>
      <c r="G31" s="57"/>
      <c r="H31" s="58" t="s">
        <v>55</v>
      </c>
      <c r="I31" s="58" t="s">
        <v>137</v>
      </c>
      <c r="J31" s="152" t="s">
        <v>199</v>
      </c>
      <c r="K31" s="60">
        <v>27</v>
      </c>
      <c r="L31" s="61" t="s">
        <v>200</v>
      </c>
    </row>
    <row r="32" spans="1:14" ht="15.75">
      <c r="A32" s="3">
        <f t="shared" si="0"/>
        <v>0.50416666666666621</v>
      </c>
      <c r="B32" s="53">
        <v>5.5555555555555601E-3</v>
      </c>
      <c r="C32" s="54">
        <v>23</v>
      </c>
      <c r="D32" s="55" t="s">
        <v>198</v>
      </c>
      <c r="E32" s="56" t="s">
        <v>258</v>
      </c>
      <c r="F32" s="56" t="s">
        <v>259</v>
      </c>
      <c r="G32" s="57"/>
      <c r="H32" s="58" t="s">
        <v>64</v>
      </c>
      <c r="I32" s="58" t="s">
        <v>128</v>
      </c>
      <c r="J32" s="152" t="s">
        <v>199</v>
      </c>
      <c r="K32" s="60">
        <v>28</v>
      </c>
      <c r="L32" s="61" t="s">
        <v>200</v>
      </c>
    </row>
    <row r="33" spans="1:12" ht="15.75">
      <c r="A33" s="3">
        <f t="shared" si="0"/>
        <v>0.50972222222222174</v>
      </c>
      <c r="B33" s="53">
        <v>5.5555555555555601E-3</v>
      </c>
      <c r="C33" s="54">
        <v>23</v>
      </c>
      <c r="D33" s="55" t="s">
        <v>198</v>
      </c>
      <c r="E33" s="56" t="s">
        <v>260</v>
      </c>
      <c r="F33" s="56" t="s">
        <v>261</v>
      </c>
      <c r="G33" s="57"/>
      <c r="H33" s="58" t="s">
        <v>29</v>
      </c>
      <c r="I33" s="58" t="s">
        <v>23</v>
      </c>
      <c r="J33" s="152" t="s">
        <v>199</v>
      </c>
      <c r="K33" s="60">
        <v>29</v>
      </c>
      <c r="L33" s="61" t="s">
        <v>200</v>
      </c>
    </row>
    <row r="34" spans="1:12" ht="15.75">
      <c r="A34" s="3">
        <f t="shared" si="0"/>
        <v>0.51527777777777728</v>
      </c>
      <c r="B34" s="53">
        <v>5.5555555555555601E-3</v>
      </c>
      <c r="C34" s="54">
        <v>23</v>
      </c>
      <c r="D34" s="55" t="s">
        <v>198</v>
      </c>
      <c r="E34" s="56" t="s">
        <v>203</v>
      </c>
      <c r="F34" s="56" t="s">
        <v>262</v>
      </c>
      <c r="G34" s="57"/>
      <c r="H34" s="58" t="s">
        <v>26</v>
      </c>
      <c r="I34" s="58" t="s">
        <v>26</v>
      </c>
      <c r="J34" s="152" t="s">
        <v>199</v>
      </c>
      <c r="K34" s="60">
        <v>30</v>
      </c>
      <c r="L34" s="61" t="s">
        <v>200</v>
      </c>
    </row>
    <row r="35" spans="1:12" ht="15.75">
      <c r="A35" s="3">
        <f t="shared" si="0"/>
        <v>0.52083333333333282</v>
      </c>
      <c r="B35" s="155">
        <v>1.0416666666666666E-2</v>
      </c>
      <c r="C35" s="64"/>
      <c r="D35" s="147" t="s">
        <v>219</v>
      </c>
      <c r="E35" s="66"/>
      <c r="F35" s="66"/>
      <c r="G35" s="64"/>
      <c r="H35" s="65"/>
      <c r="I35" s="66"/>
      <c r="J35" s="156"/>
      <c r="K35" s="161"/>
      <c r="L35" s="68"/>
    </row>
    <row r="36" spans="1:12" ht="15.75">
      <c r="A36" s="3">
        <f t="shared" si="0"/>
        <v>0.53124999999999944</v>
      </c>
      <c r="B36" s="53">
        <v>5.5555555555555601E-3</v>
      </c>
      <c r="C36" s="54">
        <v>23</v>
      </c>
      <c r="D36" s="55" t="s">
        <v>198</v>
      </c>
      <c r="E36" s="56" t="s">
        <v>263</v>
      </c>
      <c r="F36" s="56" t="s">
        <v>264</v>
      </c>
      <c r="G36" s="57"/>
      <c r="H36" s="58" t="s">
        <v>40</v>
      </c>
      <c r="I36" s="58" t="s">
        <v>40</v>
      </c>
      <c r="J36" s="152" t="s">
        <v>199</v>
      </c>
      <c r="K36" s="60">
        <v>31</v>
      </c>
      <c r="L36" s="61" t="s">
        <v>200</v>
      </c>
    </row>
    <row r="37" spans="1:12" ht="15.75">
      <c r="A37" s="3">
        <f t="shared" si="0"/>
        <v>0.53680555555555498</v>
      </c>
      <c r="B37" s="53">
        <v>5.5555555555555601E-3</v>
      </c>
      <c r="C37" s="54">
        <v>23</v>
      </c>
      <c r="D37" s="55" t="s">
        <v>198</v>
      </c>
      <c r="E37" s="56" t="s">
        <v>265</v>
      </c>
      <c r="F37" s="56" t="s">
        <v>266</v>
      </c>
      <c r="G37" s="57"/>
      <c r="H37" s="58" t="s">
        <v>29</v>
      </c>
      <c r="I37" s="58" t="s">
        <v>29</v>
      </c>
      <c r="J37" s="152" t="s">
        <v>199</v>
      </c>
      <c r="K37" s="60">
        <v>32</v>
      </c>
      <c r="L37" s="61" t="s">
        <v>200</v>
      </c>
    </row>
    <row r="38" spans="1:12" ht="15.75">
      <c r="A38" s="3">
        <f t="shared" si="0"/>
        <v>0.54236111111111052</v>
      </c>
      <c r="B38" s="53">
        <v>5.5555555555555601E-3</v>
      </c>
      <c r="C38" s="54">
        <v>23</v>
      </c>
      <c r="D38" s="55" t="s">
        <v>198</v>
      </c>
      <c r="E38" s="162" t="s">
        <v>267</v>
      </c>
      <c r="F38" s="143" t="s">
        <v>268</v>
      </c>
      <c r="G38" s="163"/>
      <c r="H38" s="164" t="s">
        <v>269</v>
      </c>
      <c r="I38" s="56"/>
      <c r="J38" s="152" t="s">
        <v>199</v>
      </c>
      <c r="K38" s="60">
        <v>33</v>
      </c>
      <c r="L38" s="61" t="s">
        <v>200</v>
      </c>
    </row>
    <row r="39" spans="1:12" ht="15.75">
      <c r="A39" s="17">
        <f t="shared" si="0"/>
        <v>0.54791666666666605</v>
      </c>
      <c r="B39" s="165"/>
      <c r="C39" s="146"/>
      <c r="D39" s="147" t="s">
        <v>149</v>
      </c>
      <c r="E39" s="148"/>
      <c r="F39" s="148"/>
      <c r="G39" s="149"/>
      <c r="H39" s="147"/>
      <c r="I39" s="148"/>
      <c r="J39" s="148"/>
      <c r="K39" s="166"/>
      <c r="L39" s="167"/>
    </row>
    <row r="40" spans="1:12" ht="11.25">
      <c r="A40" s="21"/>
      <c r="B40" s="124"/>
      <c r="C40" s="21"/>
      <c r="D40" s="21"/>
      <c r="E40" s="21"/>
      <c r="F40" s="21"/>
      <c r="H40" s="21"/>
      <c r="J40" s="21"/>
      <c r="K40" s="21"/>
      <c r="L40" s="21"/>
    </row>
    <row r="41" spans="1:12" ht="11.25">
      <c r="A41" s="21"/>
      <c r="B41" s="124"/>
      <c r="C41" s="21"/>
      <c r="D41" s="21"/>
      <c r="J41" s="21"/>
      <c r="K41" s="21"/>
      <c r="L41" s="21"/>
    </row>
    <row r="42" spans="1:12" ht="11.25">
      <c r="A42" s="21"/>
      <c r="B42" s="124"/>
      <c r="C42" s="21"/>
      <c r="D42" s="21"/>
      <c r="J42" s="21"/>
      <c r="K42" s="21"/>
      <c r="L42" s="21"/>
    </row>
    <row r="43" spans="1:12" ht="11.25">
      <c r="A43" s="21"/>
      <c r="B43" s="124"/>
      <c r="C43" s="21"/>
      <c r="D43" s="21"/>
      <c r="J43" s="21"/>
      <c r="K43" s="21"/>
      <c r="L43" s="21"/>
    </row>
    <row r="44" spans="1:12" ht="11.25">
      <c r="A44" s="21"/>
      <c r="B44" s="124"/>
      <c r="C44" s="21"/>
      <c r="D44" s="21"/>
      <c r="E44" s="21"/>
      <c r="F44" s="21"/>
      <c r="H44" s="21"/>
      <c r="J44" s="21"/>
      <c r="K44" s="21"/>
      <c r="L44" s="21"/>
    </row>
    <row r="45" spans="1:12" ht="11.25">
      <c r="A45" s="21"/>
      <c r="B45" s="124"/>
      <c r="C45" s="21"/>
      <c r="D45" s="21"/>
      <c r="J45" s="21"/>
      <c r="K45" s="21"/>
      <c r="L45" s="21"/>
    </row>
    <row r="46" spans="1:12" ht="11.25">
      <c r="A46" s="21"/>
      <c r="B46" s="124"/>
      <c r="C46" s="21"/>
      <c r="D46" s="21"/>
      <c r="J46" s="21"/>
      <c r="K46" s="21"/>
      <c r="L46" s="21"/>
    </row>
    <row r="47" spans="1:12" ht="11.25">
      <c r="A47" s="21"/>
      <c r="B47" s="124"/>
      <c r="C47" s="21"/>
      <c r="D47" s="21"/>
      <c r="E47" s="21"/>
      <c r="F47" s="21"/>
      <c r="H47" s="21"/>
      <c r="J47" s="21"/>
      <c r="K47" s="21"/>
      <c r="L47" s="21"/>
    </row>
    <row r="48" spans="1:12" ht="11.25">
      <c r="A48" s="21"/>
      <c r="B48" s="124"/>
      <c r="C48" s="21"/>
      <c r="D48" s="21"/>
      <c r="E48" s="21"/>
      <c r="F48" s="21"/>
      <c r="H48" s="21"/>
      <c r="J48" s="21"/>
      <c r="K48" s="21"/>
      <c r="L48" s="21"/>
    </row>
    <row r="49" spans="2:9" s="21" customFormat="1" ht="11.25">
      <c r="B49" s="124"/>
      <c r="G49" s="127"/>
      <c r="I49" s="127"/>
    </row>
    <row r="50" spans="2:9" s="21" customFormat="1" ht="11.25">
      <c r="B50" s="124"/>
      <c r="G50" s="127"/>
      <c r="I50" s="127"/>
    </row>
    <row r="51" spans="2:9" s="21" customFormat="1" ht="11.25">
      <c r="B51" s="124"/>
      <c r="G51" s="127"/>
      <c r="I51" s="127"/>
    </row>
    <row r="52" spans="2:9" s="21" customFormat="1" ht="11.25">
      <c r="B52" s="124"/>
      <c r="G52" s="127"/>
      <c r="I52" s="127"/>
    </row>
    <row r="53" spans="2:9" s="21" customFormat="1" ht="11.25">
      <c r="B53" s="124"/>
      <c r="G53" s="127"/>
      <c r="I53" s="127"/>
    </row>
    <row r="54" spans="2:9" s="21" customFormat="1" ht="11.25">
      <c r="B54" s="124"/>
      <c r="G54" s="127"/>
      <c r="I54" s="127"/>
    </row>
    <row r="55" spans="2:9" s="21" customFormat="1" ht="11.25">
      <c r="B55" s="124"/>
      <c r="G55" s="127"/>
      <c r="I55" s="127"/>
    </row>
    <row r="56" spans="2:9" s="21" customFormat="1" ht="11.25">
      <c r="B56" s="124"/>
      <c r="G56" s="127"/>
      <c r="I56" s="127"/>
    </row>
    <row r="57" spans="2:9" s="21" customFormat="1" ht="11.25">
      <c r="B57" s="124"/>
      <c r="G57" s="127"/>
      <c r="I57" s="127"/>
    </row>
    <row r="58" spans="2:9" s="21" customFormat="1" ht="11.25">
      <c r="B58" s="124"/>
      <c r="G58" s="127"/>
      <c r="I58" s="127"/>
    </row>
    <row r="59" spans="2:9" s="21" customFormat="1" ht="11.25">
      <c r="B59" s="124"/>
      <c r="G59" s="127"/>
      <c r="I59" s="127"/>
    </row>
    <row r="60" spans="2:9" s="21" customFormat="1" ht="11.25">
      <c r="B60" s="124"/>
      <c r="G60" s="127"/>
      <c r="I60" s="127"/>
    </row>
    <row r="61" spans="2:9" s="21" customFormat="1" ht="11.25">
      <c r="B61" s="124"/>
      <c r="G61" s="127"/>
      <c r="I61" s="127"/>
    </row>
    <row r="62" spans="2:9" s="21" customFormat="1" ht="11.25">
      <c r="B62" s="124"/>
      <c r="G62" s="127"/>
      <c r="I62" s="127"/>
    </row>
    <row r="63" spans="2:9" s="21" customFormat="1" ht="11.25">
      <c r="B63" s="124"/>
      <c r="G63" s="127"/>
      <c r="I63" s="127"/>
    </row>
    <row r="64" spans="2:9" s="21" customFormat="1" ht="11.25">
      <c r="B64" s="124"/>
      <c r="G64" s="127"/>
      <c r="I64" s="127"/>
    </row>
    <row r="65" spans="2:9" s="21" customFormat="1" ht="11.25">
      <c r="B65" s="124"/>
      <c r="G65" s="127"/>
      <c r="I65" s="127"/>
    </row>
    <row r="66" spans="2:9" s="21" customFormat="1" ht="11.25">
      <c r="B66" s="124"/>
      <c r="G66" s="127"/>
      <c r="I66" s="127"/>
    </row>
    <row r="67" spans="2:9" s="21" customFormat="1" ht="11.25">
      <c r="B67" s="124"/>
      <c r="G67" s="127"/>
      <c r="I67" s="127"/>
    </row>
    <row r="68" spans="2:9" s="21" customFormat="1" ht="11.25">
      <c r="B68" s="124"/>
      <c r="G68" s="127"/>
      <c r="I68" s="127"/>
    </row>
    <row r="69" spans="2:9" s="21" customFormat="1" ht="11.25">
      <c r="B69" s="124"/>
      <c r="G69" s="127"/>
      <c r="I69" s="127"/>
    </row>
    <row r="70" spans="2:9" s="21" customFormat="1" ht="11.25">
      <c r="B70" s="124"/>
      <c r="G70" s="127"/>
      <c r="I70" s="127"/>
    </row>
    <row r="71" spans="2:9" s="21" customFormat="1" ht="11.25">
      <c r="B71" s="124"/>
      <c r="G71" s="127"/>
      <c r="I71" s="127"/>
    </row>
    <row r="72" spans="2:9" s="21" customFormat="1" ht="11.25">
      <c r="B72" s="124"/>
      <c r="G72" s="127"/>
      <c r="I72" s="127"/>
    </row>
    <row r="73" spans="2:9" s="21" customFormat="1" ht="11.25">
      <c r="B73" s="124"/>
      <c r="G73" s="127"/>
      <c r="I73" s="127"/>
    </row>
    <row r="74" spans="2:9" s="21" customFormat="1" ht="11.25">
      <c r="B74" s="124"/>
      <c r="G74" s="127"/>
      <c r="I74" s="127"/>
    </row>
    <row r="75" spans="2:9" s="21" customFormat="1" ht="11.25">
      <c r="B75" s="124"/>
      <c r="G75" s="127"/>
      <c r="I75" s="127"/>
    </row>
    <row r="76" spans="2:9" s="21" customFormat="1" ht="11.25">
      <c r="B76" s="124"/>
      <c r="G76" s="127"/>
      <c r="I76" s="127"/>
    </row>
    <row r="77" spans="2:9" s="21" customFormat="1" ht="11.25">
      <c r="B77" s="124"/>
      <c r="G77" s="127"/>
      <c r="I77" s="127"/>
    </row>
    <row r="78" spans="2:9" s="21" customFormat="1" ht="11.25">
      <c r="B78" s="124"/>
      <c r="G78" s="127"/>
      <c r="I78" s="127"/>
    </row>
    <row r="79" spans="2:9" s="21" customFormat="1" ht="11.25">
      <c r="B79" s="124"/>
      <c r="G79" s="127"/>
      <c r="I79" s="127"/>
    </row>
    <row r="80" spans="2:9" s="21" customFormat="1" ht="11.25">
      <c r="B80" s="124"/>
      <c r="G80" s="127"/>
      <c r="I80" s="127"/>
    </row>
    <row r="81" spans="2:9" s="21" customFormat="1" ht="11.25">
      <c r="B81" s="124"/>
      <c r="G81" s="127"/>
      <c r="I81" s="127"/>
    </row>
    <row r="82" spans="2:9" s="21" customFormat="1" ht="11.25">
      <c r="B82" s="124"/>
      <c r="G82" s="127"/>
      <c r="I82" s="127"/>
    </row>
    <row r="83" spans="2:9" s="21" customFormat="1" ht="11.25">
      <c r="B83" s="124"/>
      <c r="G83" s="127"/>
      <c r="I83" s="127"/>
    </row>
    <row r="84" spans="2:9" s="21" customFormat="1" ht="11.25">
      <c r="B84" s="124"/>
      <c r="G84" s="127"/>
      <c r="I84" s="127"/>
    </row>
    <row r="85" spans="2:9" s="21" customFormat="1" ht="11.25">
      <c r="B85" s="124"/>
      <c r="G85" s="127"/>
      <c r="I85" s="127"/>
    </row>
    <row r="86" spans="2:9" s="21" customFormat="1" ht="11.25">
      <c r="B86" s="124"/>
      <c r="G86" s="127"/>
      <c r="I86" s="127"/>
    </row>
    <row r="87" spans="2:9" s="21" customFormat="1" ht="11.25">
      <c r="B87" s="124"/>
      <c r="G87" s="127"/>
      <c r="I87" s="127"/>
    </row>
    <row r="88" spans="2:9" s="21" customFormat="1" ht="11.25">
      <c r="B88" s="124"/>
      <c r="G88" s="127"/>
      <c r="I88" s="127"/>
    </row>
    <row r="89" spans="2:9" s="21" customFormat="1" ht="11.25">
      <c r="B89" s="124"/>
      <c r="G89" s="127"/>
      <c r="I89" s="127"/>
    </row>
    <row r="90" spans="2:9" s="21" customFormat="1" ht="11.25">
      <c r="B90" s="124"/>
      <c r="G90" s="127"/>
      <c r="I90" s="127"/>
    </row>
    <row r="91" spans="2:9" s="21" customFormat="1" ht="11.25">
      <c r="B91" s="124"/>
      <c r="G91" s="127"/>
      <c r="I91" s="127"/>
    </row>
    <row r="92" spans="2:9" s="21" customFormat="1" ht="11.25">
      <c r="B92" s="124"/>
      <c r="G92" s="127"/>
      <c r="I92" s="127"/>
    </row>
    <row r="93" spans="2:9" s="21" customFormat="1" ht="11.25">
      <c r="B93" s="124"/>
      <c r="G93" s="127"/>
      <c r="I93" s="127"/>
    </row>
    <row r="94" spans="2:9" s="21" customFormat="1" ht="11.25">
      <c r="B94" s="124"/>
      <c r="G94" s="127"/>
      <c r="I94" s="127"/>
    </row>
    <row r="95" spans="2:9" s="21" customFormat="1" ht="11.25">
      <c r="B95" s="124"/>
      <c r="G95" s="127"/>
      <c r="I95" s="127"/>
    </row>
    <row r="96" spans="2:9" s="21" customFormat="1" ht="11.25">
      <c r="B96" s="124"/>
      <c r="G96" s="127"/>
      <c r="I96" s="127"/>
    </row>
    <row r="97" spans="2:9" s="21" customFormat="1" ht="11.25">
      <c r="B97" s="124"/>
      <c r="G97" s="127"/>
      <c r="I97" s="127"/>
    </row>
    <row r="98" spans="2:9" s="21" customFormat="1" ht="11.25">
      <c r="B98" s="124"/>
      <c r="G98" s="127"/>
      <c r="I98" s="127"/>
    </row>
    <row r="99" spans="2:9" s="21" customFormat="1" ht="11.25">
      <c r="B99" s="124"/>
      <c r="G99" s="127"/>
      <c r="I99" s="127"/>
    </row>
    <row r="100" spans="2:9" s="21" customFormat="1" ht="11.25">
      <c r="B100" s="124"/>
      <c r="G100" s="127"/>
      <c r="I100" s="127"/>
    </row>
    <row r="101" spans="2:9" s="21" customFormat="1" ht="11.25">
      <c r="B101" s="124"/>
      <c r="G101" s="127"/>
      <c r="I101" s="127"/>
    </row>
    <row r="102" spans="2:9" s="21" customFormat="1" ht="11.25">
      <c r="B102" s="124"/>
      <c r="G102" s="127"/>
      <c r="I102" s="127"/>
    </row>
    <row r="103" spans="2:9" s="21" customFormat="1" ht="11.25">
      <c r="B103" s="124"/>
      <c r="G103" s="127"/>
      <c r="I103" s="127"/>
    </row>
    <row r="104" spans="2:9" s="21" customFormat="1" ht="11.25">
      <c r="B104" s="124"/>
      <c r="G104" s="127"/>
      <c r="I104" s="127"/>
    </row>
    <row r="105" spans="2:9" s="21" customFormat="1" ht="11.25">
      <c r="B105" s="124"/>
      <c r="G105" s="127"/>
      <c r="I105" s="127"/>
    </row>
    <row r="106" spans="2:9" s="21" customFormat="1" ht="11.25">
      <c r="B106" s="124"/>
      <c r="G106" s="127"/>
      <c r="I106" s="127"/>
    </row>
    <row r="107" spans="2:9" s="21" customFormat="1" ht="11.25">
      <c r="B107" s="124"/>
      <c r="G107" s="127"/>
      <c r="I107" s="127"/>
    </row>
    <row r="108" spans="2:9" s="21" customFormat="1" ht="11.25">
      <c r="B108" s="124"/>
      <c r="G108" s="127"/>
      <c r="I108" s="127"/>
    </row>
    <row r="109" spans="2:9" s="21" customFormat="1" ht="11.25">
      <c r="B109" s="124"/>
      <c r="G109" s="127"/>
      <c r="I109" s="127"/>
    </row>
    <row r="110" spans="2:9" s="21" customFormat="1" ht="11.25">
      <c r="B110" s="124"/>
      <c r="G110" s="127"/>
      <c r="I110" s="127"/>
    </row>
    <row r="111" spans="2:9" s="21" customFormat="1" ht="11.25">
      <c r="B111" s="124"/>
      <c r="G111" s="127"/>
      <c r="I111" s="127"/>
    </row>
    <row r="112" spans="2:9" s="21" customFormat="1" ht="11.25">
      <c r="B112" s="124"/>
      <c r="G112" s="127"/>
      <c r="I112" s="127"/>
    </row>
    <row r="113" spans="2:9" s="21" customFormat="1" ht="11.25">
      <c r="B113" s="124"/>
      <c r="G113" s="127"/>
      <c r="I113" s="127"/>
    </row>
    <row r="114" spans="2:9" s="21" customFormat="1" ht="11.25">
      <c r="B114" s="124"/>
      <c r="G114" s="127"/>
      <c r="I114" s="127"/>
    </row>
    <row r="115" spans="2:9" s="21" customFormat="1" ht="11.25">
      <c r="B115" s="124"/>
      <c r="G115" s="127"/>
      <c r="I115" s="127"/>
    </row>
    <row r="116" spans="2:9" s="21" customFormat="1" ht="11.25">
      <c r="B116" s="124"/>
      <c r="G116" s="127"/>
      <c r="I116" s="127"/>
    </row>
    <row r="117" spans="2:9" s="21" customFormat="1" ht="11.25">
      <c r="B117" s="124"/>
      <c r="G117" s="127"/>
      <c r="I117" s="127"/>
    </row>
    <row r="118" spans="2:9" s="21" customFormat="1" ht="11.25">
      <c r="B118" s="124"/>
      <c r="G118" s="127"/>
      <c r="I118" s="127"/>
    </row>
    <row r="119" spans="2:9" s="21" customFormat="1" ht="11.25">
      <c r="B119" s="124"/>
      <c r="G119" s="127"/>
      <c r="I119" s="127"/>
    </row>
    <row r="120" spans="2:9" s="21" customFormat="1" ht="11.25">
      <c r="B120" s="124"/>
      <c r="G120" s="127"/>
      <c r="I120" s="127"/>
    </row>
    <row r="121" spans="2:9" s="21" customFormat="1" ht="11.25">
      <c r="B121" s="124"/>
      <c r="G121" s="127"/>
      <c r="I121" s="127"/>
    </row>
    <row r="122" spans="2:9" s="21" customFormat="1" ht="11.25">
      <c r="B122" s="124"/>
      <c r="G122" s="127"/>
      <c r="I122" s="127"/>
    </row>
    <row r="123" spans="2:9" s="21" customFormat="1" ht="11.25">
      <c r="B123" s="124"/>
      <c r="G123" s="127"/>
      <c r="I123" s="127"/>
    </row>
    <row r="124" spans="2:9" s="21" customFormat="1" ht="11.25">
      <c r="B124" s="124"/>
      <c r="G124" s="127"/>
      <c r="I124" s="127"/>
    </row>
    <row r="125" spans="2:9" s="21" customFormat="1" ht="11.25">
      <c r="B125" s="124"/>
      <c r="G125" s="127"/>
      <c r="I125" s="127"/>
    </row>
    <row r="126" spans="2:9" s="21" customFormat="1" ht="11.25">
      <c r="B126" s="124"/>
      <c r="G126" s="127"/>
      <c r="I126" s="127"/>
    </row>
    <row r="127" spans="2:9" s="21" customFormat="1" ht="11.25">
      <c r="B127" s="124"/>
      <c r="G127" s="127"/>
      <c r="I127" s="127"/>
    </row>
    <row r="128" spans="2:9" s="21" customFormat="1" ht="11.25">
      <c r="B128" s="124"/>
      <c r="G128" s="127"/>
      <c r="I128" s="127"/>
    </row>
    <row r="129" spans="1:12" ht="11.25">
      <c r="A129" s="21"/>
      <c r="B129" s="124"/>
      <c r="C129" s="21"/>
      <c r="D129" s="21"/>
      <c r="E129" s="21"/>
      <c r="F129" s="21"/>
      <c r="H129" s="21"/>
      <c r="J129" s="21"/>
      <c r="K129" s="21"/>
      <c r="L129" s="21"/>
    </row>
    <row r="130" spans="1:12" ht="11.25">
      <c r="A130" s="21"/>
      <c r="B130" s="124"/>
      <c r="C130" s="21"/>
      <c r="D130" s="21"/>
      <c r="E130" s="21"/>
      <c r="F130" s="21"/>
      <c r="H130" s="21"/>
      <c r="J130" s="21"/>
      <c r="K130" s="21"/>
      <c r="L130" s="21"/>
    </row>
    <row r="131" spans="1:12" ht="11.25">
      <c r="A131" s="21"/>
      <c r="B131" s="124"/>
      <c r="C131" s="21"/>
      <c r="D131" s="21"/>
      <c r="E131" s="21"/>
      <c r="F131" s="21"/>
      <c r="H131" s="21"/>
      <c r="J131" s="21"/>
      <c r="K131" s="21"/>
      <c r="L131" s="21"/>
    </row>
    <row r="132" spans="1:12" ht="11.25">
      <c r="A132" s="21"/>
      <c r="B132" s="124"/>
      <c r="C132" s="21"/>
      <c r="D132" s="21"/>
      <c r="E132" s="21"/>
      <c r="F132" s="21"/>
      <c r="H132" s="21"/>
      <c r="J132" s="21"/>
      <c r="K132" s="21"/>
      <c r="L132" s="21"/>
    </row>
    <row r="133" spans="1:12" ht="11.25">
      <c r="A133" s="21"/>
      <c r="B133" s="124"/>
      <c r="C133" s="21"/>
      <c r="D133" s="21"/>
      <c r="E133" s="21"/>
      <c r="F133" s="21"/>
      <c r="H133" s="21"/>
      <c r="J133" s="21"/>
      <c r="K133" s="21"/>
      <c r="L133" s="21"/>
    </row>
    <row r="134" spans="1:12" ht="11.25">
      <c r="A134" s="21"/>
      <c r="B134" s="124"/>
      <c r="C134" s="21"/>
      <c r="D134" s="21"/>
      <c r="E134" s="21"/>
      <c r="F134" s="21"/>
      <c r="H134" s="21"/>
      <c r="J134" s="21"/>
      <c r="K134" s="21"/>
      <c r="L134" s="21"/>
    </row>
    <row r="135" spans="1:12" ht="11.25">
      <c r="A135" s="21"/>
      <c r="B135" s="124"/>
      <c r="C135" s="21"/>
      <c r="D135" s="21"/>
      <c r="E135" s="21"/>
      <c r="F135" s="21"/>
      <c r="H135" s="21"/>
      <c r="J135" s="21"/>
      <c r="K135" s="21"/>
      <c r="L135" s="21"/>
    </row>
    <row r="136" spans="1:12" ht="11.25">
      <c r="A136" s="21"/>
      <c r="B136" s="124"/>
      <c r="C136" s="21"/>
      <c r="D136" s="21"/>
      <c r="E136" s="21"/>
      <c r="F136" s="21"/>
      <c r="H136" s="21"/>
      <c r="J136" s="21"/>
      <c r="K136" s="21"/>
      <c r="L136" s="21"/>
    </row>
    <row r="137" spans="1:12" ht="11.25">
      <c r="A137" s="21"/>
      <c r="B137" s="124"/>
      <c r="C137" s="21"/>
      <c r="D137" s="21"/>
      <c r="E137" s="21"/>
      <c r="F137" s="21"/>
      <c r="H137" s="21"/>
      <c r="J137" s="21"/>
      <c r="K137" s="21"/>
      <c r="L137" s="21"/>
    </row>
    <row r="138" spans="1:12" ht="11.25">
      <c r="A138" s="21"/>
      <c r="B138" s="124"/>
      <c r="C138" s="21"/>
      <c r="D138" s="21"/>
      <c r="E138" s="21"/>
      <c r="F138" s="21"/>
      <c r="H138" s="21"/>
      <c r="J138" s="21"/>
      <c r="K138" s="21"/>
      <c r="L138" s="21"/>
    </row>
    <row r="139" spans="1:12" ht="11.25">
      <c r="A139" s="21"/>
      <c r="B139" s="124"/>
      <c r="C139" s="21"/>
      <c r="D139" s="21"/>
      <c r="E139" s="21"/>
      <c r="F139" s="21"/>
      <c r="H139" s="21"/>
      <c r="J139" s="21"/>
      <c r="K139" s="21"/>
      <c r="L139" s="21"/>
    </row>
    <row r="140" spans="1:12" ht="11.25">
      <c r="A140" s="21"/>
      <c r="B140" s="124"/>
      <c r="C140" s="21"/>
      <c r="D140" s="21"/>
      <c r="E140" s="21"/>
      <c r="F140" s="21"/>
      <c r="H140" s="21"/>
      <c r="J140" s="21"/>
      <c r="K140" s="21"/>
      <c r="L140" s="21"/>
    </row>
    <row r="141" spans="1:12" ht="11.25">
      <c r="A141" s="21"/>
      <c r="B141" s="124"/>
      <c r="C141" s="21"/>
      <c r="D141" s="21"/>
      <c r="E141" s="21"/>
      <c r="F141" s="21"/>
      <c r="H141" s="21"/>
      <c r="J141" s="21"/>
      <c r="K141" s="21"/>
      <c r="L141" s="21"/>
    </row>
    <row r="142" spans="1:12" ht="11.25">
      <c r="A142" s="21"/>
      <c r="B142" s="124"/>
      <c r="C142" s="21"/>
      <c r="D142" s="21"/>
      <c r="E142" s="21"/>
      <c r="F142" s="21"/>
      <c r="H142" s="21"/>
      <c r="J142" s="21"/>
      <c r="K142" s="21"/>
      <c r="L142" s="21"/>
    </row>
    <row r="143" spans="1:12" ht="11.25">
      <c r="B143" s="124"/>
      <c r="C143" s="21"/>
      <c r="D143" s="21"/>
      <c r="E143" s="21"/>
      <c r="F143" s="21"/>
      <c r="H143" s="21"/>
      <c r="J143" s="21"/>
      <c r="K143" s="21"/>
      <c r="L143" s="21"/>
    </row>
    <row r="144" spans="1:12" ht="11.25">
      <c r="B144" s="124"/>
      <c r="C144" s="21"/>
      <c r="D144" s="21"/>
      <c r="E144" s="21"/>
      <c r="F144" s="21"/>
      <c r="H144" s="21"/>
      <c r="J144" s="21"/>
      <c r="K144" s="21"/>
      <c r="L144" s="21"/>
    </row>
    <row r="145" spans="2:12" ht="11.25">
      <c r="B145" s="124"/>
      <c r="C145" s="21"/>
      <c r="D145" s="21"/>
      <c r="E145" s="21"/>
      <c r="F145" s="21"/>
      <c r="H145" s="21"/>
      <c r="J145" s="21"/>
      <c r="K145" s="21"/>
      <c r="L145" s="21"/>
    </row>
    <row r="146" spans="2:12" ht="11.25">
      <c r="B146" s="124"/>
      <c r="C146" s="21"/>
      <c r="D146" s="21"/>
      <c r="E146" s="21"/>
      <c r="F146" s="21"/>
      <c r="H146" s="21"/>
      <c r="J146" s="21"/>
      <c r="K146" s="21"/>
      <c r="L146" s="21"/>
    </row>
    <row r="147" spans="2:12" ht="11.25">
      <c r="B147" s="124"/>
      <c r="C147" s="21"/>
      <c r="D147" s="21"/>
      <c r="E147" s="21"/>
      <c r="F147" s="21"/>
      <c r="H147" s="21"/>
      <c r="J147" s="21"/>
      <c r="K147" s="21"/>
      <c r="L147" s="21"/>
    </row>
    <row r="148" spans="2:12" ht="11.25">
      <c r="B148" s="124"/>
      <c r="C148" s="21"/>
      <c r="D148" s="21"/>
      <c r="E148" s="21"/>
      <c r="F148" s="21"/>
      <c r="H148" s="21"/>
      <c r="J148" s="21"/>
      <c r="K148" s="21"/>
      <c r="L148" s="21"/>
    </row>
    <row r="149" spans="2:12" ht="11.25">
      <c r="B149" s="124"/>
      <c r="C149" s="21"/>
      <c r="D149" s="21"/>
      <c r="E149" s="21"/>
      <c r="F149" s="21"/>
      <c r="H149" s="21"/>
      <c r="J149" s="21"/>
      <c r="K149" s="21"/>
      <c r="L149" s="21"/>
    </row>
    <row r="150" spans="2:12" ht="11.25">
      <c r="B150" s="124"/>
      <c r="C150" s="21"/>
      <c r="D150" s="21"/>
      <c r="E150" s="21"/>
      <c r="F150" s="21"/>
      <c r="H150" s="21"/>
      <c r="J150" s="21"/>
      <c r="K150" s="21"/>
      <c r="L150" s="21"/>
    </row>
  </sheetData>
  <pageMargins left="0.7" right="0.7" top="0.75" bottom="0.75" header="0.3" footer="0.3"/>
  <pageSetup paperSize="9" scale="92" orientation="portrait" horizontalDpi="0" verticalDpi="0"/>
  <customProperties>
    <customPr name="_pios_id" r:id="rId1"/>
    <customPr name="GUID" r:id="rId2"/>
  </customPropertie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AA1E-9877-4DA0-B421-96E7C1E173A1}">
  <sheetPr codeName="Sheet61">
    <tabColor rgb="FFFF99FF"/>
    <pageSetUpPr fitToPage="1"/>
  </sheetPr>
  <dimension ref="A2:E9"/>
  <sheetViews>
    <sheetView workbookViewId="0">
      <selection activeCell="D16" sqref="D16"/>
    </sheetView>
  </sheetViews>
  <sheetFormatPr defaultColWidth="11" defaultRowHeight="15"/>
  <cols>
    <col min="1" max="1" width="19.375" style="234" customWidth="1"/>
    <col min="2" max="2" width="23.25" style="234" bestFit="1" customWidth="1"/>
    <col min="3" max="3" width="17.5" style="234" customWidth="1"/>
    <col min="4" max="4" width="27.75" style="343" bestFit="1" customWidth="1"/>
    <col min="5" max="5" width="22.75" style="343" customWidth="1"/>
    <col min="6" max="16384" width="11" style="234"/>
  </cols>
  <sheetData>
    <row r="2" spans="1:5">
      <c r="A2" s="368" t="s">
        <v>774</v>
      </c>
    </row>
    <row r="3" spans="1:5">
      <c r="A3" s="368" t="s">
        <v>775</v>
      </c>
    </row>
    <row r="4" spans="1:5">
      <c r="A4" s="369" t="s">
        <v>847</v>
      </c>
    </row>
    <row r="5" spans="1:5">
      <c r="A5" s="7"/>
      <c r="D5" s="14" t="s">
        <v>163</v>
      </c>
    </row>
    <row r="6" spans="1:5">
      <c r="A6" s="13" t="s">
        <v>4</v>
      </c>
      <c r="B6" s="13" t="s">
        <v>5</v>
      </c>
      <c r="C6" s="13" t="s">
        <v>792</v>
      </c>
      <c r="D6" s="371" t="s">
        <v>842</v>
      </c>
      <c r="E6" s="370" t="s">
        <v>361</v>
      </c>
    </row>
    <row r="7" spans="1:5">
      <c r="A7" s="241" t="s">
        <v>504</v>
      </c>
      <c r="B7" s="241" t="s">
        <v>505</v>
      </c>
      <c r="C7" s="241" t="s">
        <v>90</v>
      </c>
      <c r="D7" s="344">
        <v>0.5881578947368421</v>
      </c>
      <c r="E7" s="260">
        <v>1</v>
      </c>
    </row>
    <row r="8" spans="1:5">
      <c r="A8" s="241" t="s">
        <v>845</v>
      </c>
      <c r="B8" s="241" t="s">
        <v>846</v>
      </c>
      <c r="C8" s="241" t="s">
        <v>64</v>
      </c>
      <c r="D8" s="347">
        <v>0.54605263157894735</v>
      </c>
      <c r="E8" s="260">
        <v>2</v>
      </c>
    </row>
    <row r="9" spans="1:5">
      <c r="A9" s="241" t="s">
        <v>843</v>
      </c>
      <c r="B9" s="241" t="s">
        <v>844</v>
      </c>
      <c r="C9" s="241" t="s">
        <v>112</v>
      </c>
      <c r="D9" s="347">
        <v>0.54210526315789476</v>
      </c>
      <c r="E9" s="260">
        <v>3</v>
      </c>
    </row>
  </sheetData>
  <sheetProtection algorithmName="SHA-512" hashValue="6KgV13pJRi149j2RvfNgKqi7AelxK0610oP9isae7Vua/3dqI+ilVVNTDfFxPvQ8bZE5N3+16U61M7qc7lH+QQ==" saltValue="TvIPrvMhTadpHTpnIYA8K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8AD5-0C76-41E3-8C10-6D069255CDC0}">
  <sheetPr codeName="Sheet62">
    <tabColor rgb="FFFF99FF"/>
    <pageSetUpPr fitToPage="1"/>
  </sheetPr>
  <dimension ref="A1:AF51"/>
  <sheetViews>
    <sheetView topLeftCell="A19" workbookViewId="0">
      <selection sqref="A1:A3"/>
    </sheetView>
  </sheetViews>
  <sheetFormatPr defaultColWidth="11" defaultRowHeight="15"/>
  <cols>
    <col min="1" max="1" width="20.375" style="234" customWidth="1"/>
    <col min="2" max="2" width="31.25" style="234" customWidth="1"/>
    <col min="3" max="3" width="17.125" style="234" bestFit="1" customWidth="1"/>
    <col min="4" max="4" width="25.375" style="343" bestFit="1" customWidth="1"/>
    <col min="5" max="5" width="15.5" style="343" bestFit="1" customWidth="1"/>
    <col min="6" max="6" width="13.75" style="234" customWidth="1"/>
    <col min="7" max="9" width="11" style="234"/>
    <col min="10" max="10" width="16.125" style="234" bestFit="1" customWidth="1"/>
    <col min="11" max="12" width="11" style="234"/>
    <col min="13" max="13" width="0" style="234" hidden="1" customWidth="1"/>
    <col min="14" max="14" width="19.375" style="234" hidden="1" customWidth="1"/>
    <col min="15" max="15" width="0" style="234" hidden="1" customWidth="1"/>
    <col min="16" max="16" width="3.625" style="234" hidden="1" customWidth="1"/>
    <col min="17" max="17" width="7.125" style="234" hidden="1" customWidth="1"/>
    <col min="18" max="19" width="7.5" style="234" hidden="1" customWidth="1"/>
    <col min="20" max="20" width="7.25" style="234" hidden="1" customWidth="1"/>
    <col min="21" max="21" width="7.125" style="234" hidden="1" customWidth="1"/>
    <col min="22" max="23" width="7.5" style="234" hidden="1" customWidth="1"/>
    <col min="24" max="24" width="7.25" style="234" hidden="1" customWidth="1"/>
    <col min="25" max="25" width="7.875" style="234" hidden="1" customWidth="1"/>
    <col min="26" max="26" width="7.75" style="234" hidden="1" customWidth="1"/>
    <col min="27" max="27" width="7.25" style="234" hidden="1" customWidth="1"/>
    <col min="28" max="28" width="7.5" style="234" hidden="1" customWidth="1"/>
    <col min="29" max="29" width="7.375" style="234" hidden="1" customWidth="1"/>
    <col min="30" max="32" width="6.375" style="234" hidden="1" customWidth="1"/>
    <col min="33" max="36" width="0" style="234" hidden="1" customWidth="1"/>
    <col min="37" max="16384" width="11" style="234"/>
  </cols>
  <sheetData>
    <row r="1" spans="1:32"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</row>
    <row r="2" spans="1:32">
      <c r="A2" s="368" t="s">
        <v>774</v>
      </c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</row>
    <row r="3" spans="1:32">
      <c r="A3" s="368" t="s">
        <v>775</v>
      </c>
      <c r="N3" s="7" t="s">
        <v>155</v>
      </c>
    </row>
    <row r="4" spans="1:32">
      <c r="A4" s="9" t="s">
        <v>848</v>
      </c>
      <c r="N4" s="7"/>
    </row>
    <row r="5" spans="1:32">
      <c r="Q5" s="10" t="s">
        <v>156</v>
      </c>
      <c r="R5" s="11"/>
      <c r="S5" s="12" t="s">
        <v>157</v>
      </c>
      <c r="T5" s="12"/>
      <c r="U5" s="12"/>
      <c r="V5" s="12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>
      <c r="D6" s="370" t="s">
        <v>163</v>
      </c>
      <c r="N6" s="234" t="s">
        <v>187</v>
      </c>
      <c r="O6" s="263" t="s">
        <v>188</v>
      </c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</row>
    <row r="7" spans="1:32">
      <c r="A7" s="23" t="s">
        <v>4</v>
      </c>
      <c r="B7" s="23" t="s">
        <v>5</v>
      </c>
      <c r="C7" s="23" t="s">
        <v>7</v>
      </c>
      <c r="D7" s="22" t="s">
        <v>165</v>
      </c>
      <c r="E7" s="22" t="s">
        <v>166</v>
      </c>
      <c r="N7" s="234" t="s">
        <v>189</v>
      </c>
      <c r="O7" s="263"/>
      <c r="Q7" s="265" t="e">
        <f>IF(#REF!="Y",-2,0)+IF(#REF!="Y",-4,0)</f>
        <v>#REF!</v>
      </c>
      <c r="R7" s="265" t="e">
        <f>IF(#REF!="Y",-2,0)+IF(#REF!="Y",-4,0)</f>
        <v>#REF!</v>
      </c>
      <c r="S7" s="265" t="e">
        <f>IF(#REF!="Y",-2,0)+IF(#REF!="Y",-4,0)</f>
        <v>#REF!</v>
      </c>
      <c r="T7" s="265" t="e">
        <f>IF(#REF!="Y",-2,0)+IF(#REF!="Y",-4,0)</f>
        <v>#REF!</v>
      </c>
      <c r="U7" s="265" t="e">
        <f>IF(#REF!="Y",-2,0)+IF(#REF!="Y",-4,0)</f>
        <v>#REF!</v>
      </c>
      <c r="V7" s="265" t="e">
        <f>IF(#REF!="Y",-2,0)+IF(#REF!="Y",-4,0)</f>
        <v>#REF!</v>
      </c>
      <c r="W7" s="265" t="e">
        <f>IF(#REF!="Y",-2,0)+IF(#REF!="Y",-4,0)</f>
        <v>#REF!</v>
      </c>
      <c r="X7" s="265" t="e">
        <f>IF(#REF!="Y",-2,0)+IF(#REF!="Y",-4,0)</f>
        <v>#REF!</v>
      </c>
      <c r="Y7" s="265" t="e">
        <f>IF(#REF!="Y",-2,0)+IF(#REF!="Y",-4,0)</f>
        <v>#REF!</v>
      </c>
      <c r="Z7" s="265" t="e">
        <f>IF(#REF!="Y",-2,0)+IF(#REF!="Y",-4,0)</f>
        <v>#REF!</v>
      </c>
      <c r="AA7" s="265" t="e">
        <f>IF(#REF!="Y",-2,0)+IF(#REF!="Y",-4,0)</f>
        <v>#REF!</v>
      </c>
      <c r="AB7" s="265" t="e">
        <f>IF(#REF!="Y",-2,0)+IF(#REF!="Y",-4,0)</f>
        <v>#REF!</v>
      </c>
      <c r="AC7" s="265" t="e">
        <f>IF(#REF!="Y",-2,0)+IF(#REF!="Y",-4,0)</f>
        <v>#REF!</v>
      </c>
      <c r="AD7" s="265" t="e">
        <f>IF(#REF!="Y",-2,0)+IF(#REF!="Y",-4,0)</f>
        <v>#REF!</v>
      </c>
      <c r="AE7" s="265" t="e">
        <f>IF(#REF!="Y",-2,0)+IF(#REF!="Y",-4,0)</f>
        <v>#REF!</v>
      </c>
      <c r="AF7" s="265" t="e">
        <f>IF(#REF!="Y",-2,0)+IF(#REF!="Y",-4,0)</f>
        <v>#REF!</v>
      </c>
    </row>
    <row r="8" spans="1:32">
      <c r="A8" s="241" t="s">
        <v>331</v>
      </c>
      <c r="B8" s="241" t="s">
        <v>332</v>
      </c>
      <c r="C8" s="241" t="s">
        <v>90</v>
      </c>
      <c r="D8" s="344">
        <v>0.71250000000000002</v>
      </c>
      <c r="E8" s="260">
        <v>1</v>
      </c>
      <c r="N8" s="9" t="s">
        <v>190</v>
      </c>
      <c r="O8" s="263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</row>
    <row r="9" spans="1:32">
      <c r="A9" s="241" t="s">
        <v>312</v>
      </c>
      <c r="B9" s="241" t="s">
        <v>849</v>
      </c>
      <c r="C9" s="241" t="s">
        <v>50</v>
      </c>
      <c r="D9" s="344">
        <v>0.69464285714285712</v>
      </c>
      <c r="E9" s="260">
        <v>2</v>
      </c>
      <c r="O9" s="234">
        <v>-5.0000000000000001E-3</v>
      </c>
      <c r="Q9" s="257" t="e">
        <f>$O$9*#REF!*Q8</f>
        <v>#REF!</v>
      </c>
      <c r="R9" s="257" t="e">
        <f>$O$9*#REF!*R8</f>
        <v>#REF!</v>
      </c>
      <c r="S9" s="257" t="e">
        <f>$O$9*#REF!*S8</f>
        <v>#REF!</v>
      </c>
      <c r="T9" s="257" t="e">
        <f>$O$9*#REF!*T8</f>
        <v>#REF!</v>
      </c>
      <c r="U9" s="257" t="e">
        <f>$O$9*#REF!*U8</f>
        <v>#REF!</v>
      </c>
      <c r="V9" s="257" t="e">
        <f>$O$9*#REF!*V8</f>
        <v>#REF!</v>
      </c>
      <c r="W9" s="257" t="e">
        <f>$O$9*#REF!*W8</f>
        <v>#REF!</v>
      </c>
      <c r="X9" s="257" t="e">
        <f>$O$9*#REF!*X8</f>
        <v>#REF!</v>
      </c>
      <c r="Y9" s="257" t="e">
        <f>$O$9*#REF!*Y8</f>
        <v>#REF!</v>
      </c>
      <c r="Z9" s="257" t="e">
        <f>$O$9*#REF!*Z8</f>
        <v>#REF!</v>
      </c>
      <c r="AA9" s="257" t="e">
        <f>$O$9*#REF!*AA8</f>
        <v>#REF!</v>
      </c>
      <c r="AB9" s="257" t="e">
        <f>$O$9*#REF!*AB8</f>
        <v>#REF!</v>
      </c>
      <c r="AC9" s="257" t="e">
        <f>$O$9*#REF!*AC8</f>
        <v>#REF!</v>
      </c>
      <c r="AD9" s="257" t="e">
        <f>$O$9*#REF!*AD8</f>
        <v>#REF!</v>
      </c>
      <c r="AE9" s="257" t="e">
        <f>$O$9*#REF!*AE8</f>
        <v>#REF!</v>
      </c>
      <c r="AF9" s="257" t="e">
        <f>$O$9*#REF!*AF8</f>
        <v>#REF!</v>
      </c>
    </row>
    <row r="10" spans="1:32">
      <c r="A10" s="241" t="s">
        <v>57</v>
      </c>
      <c r="B10" s="241" t="s">
        <v>764</v>
      </c>
      <c r="C10" s="241" t="s">
        <v>50</v>
      </c>
      <c r="D10" s="344">
        <v>0.68571428571428572</v>
      </c>
      <c r="E10" s="260">
        <v>3</v>
      </c>
      <c r="N10" s="234" t="s">
        <v>191</v>
      </c>
      <c r="Q10" s="250" t="e">
        <f>#REF!+Q7+Q9</f>
        <v>#REF!</v>
      </c>
      <c r="R10" s="250" t="e">
        <f>#REF!+R7+R9</f>
        <v>#REF!</v>
      </c>
      <c r="S10" s="250" t="e">
        <f>#REF!+S7+S9</f>
        <v>#REF!</v>
      </c>
      <c r="T10" s="250" t="e">
        <f>#REF!+T7+T9</f>
        <v>#REF!</v>
      </c>
      <c r="U10" s="250" t="e">
        <f>#REF!+U7+U9</f>
        <v>#REF!</v>
      </c>
      <c r="V10" s="250" t="e">
        <f>#REF!+V7+V9</f>
        <v>#REF!</v>
      </c>
      <c r="W10" s="250" t="e">
        <f>#REF!+W7+W9</f>
        <v>#REF!</v>
      </c>
      <c r="X10" s="250" t="e">
        <f>#REF!+X7+X9</f>
        <v>#REF!</v>
      </c>
      <c r="Y10" s="250" t="e">
        <f>#REF!+Y7+Y9</f>
        <v>#REF!</v>
      </c>
      <c r="Z10" s="250" t="e">
        <f>#REF!+Z7+Z9</f>
        <v>#REF!</v>
      </c>
      <c r="AA10" s="250" t="e">
        <f>#REF!+AA7+AA9</f>
        <v>#REF!</v>
      </c>
      <c r="AB10" s="250" t="e">
        <f>#REF!+AB7+AB9</f>
        <v>#REF!</v>
      </c>
      <c r="AC10" s="250" t="e">
        <f>#REF!+AC7+AC9</f>
        <v>#REF!</v>
      </c>
      <c r="AD10" s="250" t="e">
        <f>#REF!+AD7+AD9</f>
        <v>#REF!</v>
      </c>
      <c r="AE10" s="250" t="e">
        <f>#REF!+AE7+AE9</f>
        <v>#REF!</v>
      </c>
      <c r="AF10" s="250" t="e">
        <f>#REF!+AF7+AF9</f>
        <v>#REF!</v>
      </c>
    </row>
    <row r="11" spans="1:32">
      <c r="A11" s="241" t="s">
        <v>494</v>
      </c>
      <c r="B11" s="241" t="s">
        <v>495</v>
      </c>
      <c r="C11" s="241" t="s">
        <v>29</v>
      </c>
      <c r="D11" s="347">
        <v>0.67678571428571432</v>
      </c>
      <c r="E11" s="260">
        <v>4</v>
      </c>
      <c r="N11" s="234" t="s">
        <v>192</v>
      </c>
      <c r="Q11" s="249" t="e">
        <f>Q10/#REF!</f>
        <v>#REF!</v>
      </c>
      <c r="R11" s="249" t="e">
        <f>R10/#REF!</f>
        <v>#REF!</v>
      </c>
      <c r="S11" s="249" t="e">
        <f>S10/#REF!</f>
        <v>#REF!</v>
      </c>
      <c r="T11" s="249" t="e">
        <f>T10/#REF!</f>
        <v>#REF!</v>
      </c>
      <c r="U11" s="249" t="e">
        <f>U10/#REF!</f>
        <v>#REF!</v>
      </c>
      <c r="V11" s="249" t="e">
        <f>V10/#REF!</f>
        <v>#REF!</v>
      </c>
      <c r="W11" s="249" t="e">
        <f>W10/#REF!</f>
        <v>#REF!</v>
      </c>
      <c r="X11" s="249" t="e">
        <f>X10/#REF!</f>
        <v>#REF!</v>
      </c>
      <c r="Y11" s="249" t="e">
        <f>Y10/#REF!</f>
        <v>#REF!</v>
      </c>
      <c r="Z11" s="249" t="e">
        <f>Z10/#REF!</f>
        <v>#REF!</v>
      </c>
      <c r="AA11" s="249" t="e">
        <f>AA10/#REF!</f>
        <v>#REF!</v>
      </c>
      <c r="AB11" s="249" t="e">
        <f>AB10/#REF!</f>
        <v>#REF!</v>
      </c>
      <c r="AC11" s="249" t="e">
        <f>AC10/#REF!</f>
        <v>#REF!</v>
      </c>
      <c r="AD11" s="249" t="e">
        <f>AD10/#REF!</f>
        <v>#REF!</v>
      </c>
      <c r="AE11" s="249" t="e">
        <f>AE10/#REF!</f>
        <v>#REF!</v>
      </c>
      <c r="AF11" s="249" t="e">
        <f>AF10/#REF!</f>
        <v>#REF!</v>
      </c>
    </row>
    <row r="12" spans="1:32">
      <c r="A12" s="241" t="s">
        <v>780</v>
      </c>
      <c r="B12" s="241" t="s">
        <v>781</v>
      </c>
      <c r="C12" s="241" t="s">
        <v>50</v>
      </c>
      <c r="D12" s="347">
        <v>0.66785714285714282</v>
      </c>
      <c r="E12" s="260">
        <v>5</v>
      </c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</row>
    <row r="13" spans="1:32">
      <c r="A13" s="241" t="s">
        <v>345</v>
      </c>
      <c r="B13" s="241" t="s">
        <v>346</v>
      </c>
      <c r="C13" s="241" t="s">
        <v>22</v>
      </c>
      <c r="D13" s="344">
        <v>0.6607142857142857</v>
      </c>
      <c r="E13" s="260">
        <v>6</v>
      </c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</row>
    <row r="14" spans="1:32">
      <c r="A14" s="241" t="s">
        <v>526</v>
      </c>
      <c r="B14" s="241" t="s">
        <v>527</v>
      </c>
      <c r="C14" s="241" t="s">
        <v>90</v>
      </c>
      <c r="D14" s="347">
        <v>0.65892857142857142</v>
      </c>
      <c r="E14" s="260">
        <v>7</v>
      </c>
    </row>
    <row r="15" spans="1:32">
      <c r="A15" s="241" t="s">
        <v>479</v>
      </c>
      <c r="B15" s="241" t="s">
        <v>480</v>
      </c>
      <c r="C15" s="241" t="s">
        <v>64</v>
      </c>
      <c r="D15" s="344">
        <v>0.6517857142857143</v>
      </c>
      <c r="E15" s="260">
        <v>8</v>
      </c>
      <c r="Q15" s="251"/>
    </row>
    <row r="16" spans="1:32">
      <c r="A16" s="241" t="s">
        <v>506</v>
      </c>
      <c r="B16" s="241" t="s">
        <v>507</v>
      </c>
      <c r="C16" s="241" t="s">
        <v>428</v>
      </c>
      <c r="D16" s="344">
        <v>0.64464285714285718</v>
      </c>
      <c r="E16" s="260">
        <v>9</v>
      </c>
    </row>
    <row r="17" spans="1:17">
      <c r="A17" s="241" t="s">
        <v>741</v>
      </c>
      <c r="B17" s="241" t="s">
        <v>850</v>
      </c>
      <c r="C17" s="241" t="s">
        <v>68</v>
      </c>
      <c r="D17" s="344">
        <v>0.61071428571428577</v>
      </c>
      <c r="E17" s="260">
        <v>10</v>
      </c>
      <c r="Q17" s="251"/>
    </row>
    <row r="18" spans="1:17">
      <c r="A18" s="241" t="s">
        <v>562</v>
      </c>
      <c r="B18" s="241" t="s">
        <v>563</v>
      </c>
      <c r="C18" s="241" t="s">
        <v>323</v>
      </c>
      <c r="D18" s="344">
        <v>0.5982142857142857</v>
      </c>
      <c r="E18" s="260">
        <v>11</v>
      </c>
    </row>
    <row r="19" spans="1:17">
      <c r="A19" s="241" t="s">
        <v>851</v>
      </c>
      <c r="B19" s="241" t="s">
        <v>852</v>
      </c>
      <c r="C19" s="241" t="s">
        <v>68</v>
      </c>
      <c r="D19" s="344"/>
      <c r="E19" s="260" t="s">
        <v>853</v>
      </c>
      <c r="Q19" s="251"/>
    </row>
    <row r="20" spans="1:17">
      <c r="A20" s="241" t="s">
        <v>476</v>
      </c>
      <c r="B20" s="241" t="s">
        <v>477</v>
      </c>
      <c r="C20" s="241" t="s">
        <v>64</v>
      </c>
      <c r="D20" s="344"/>
      <c r="E20" s="260" t="s">
        <v>853</v>
      </c>
    </row>
    <row r="21" spans="1:17">
      <c r="Q21" s="251"/>
    </row>
    <row r="23" spans="1:17">
      <c r="Q23" s="251"/>
    </row>
    <row r="25" spans="1:17">
      <c r="Q25" s="251"/>
    </row>
    <row r="27" spans="1:17">
      <c r="Q27" s="251"/>
    </row>
    <row r="29" spans="1:17">
      <c r="Q29" s="251"/>
    </row>
    <row r="31" spans="1:17">
      <c r="Q31" s="251"/>
    </row>
    <row r="33" spans="17:17">
      <c r="Q33" s="251"/>
    </row>
    <row r="35" spans="17:17">
      <c r="Q35" s="251"/>
    </row>
    <row r="37" spans="17:17">
      <c r="Q37" s="251"/>
    </row>
    <row r="39" spans="17:17">
      <c r="Q39" s="251"/>
    </row>
    <row r="41" spans="17:17">
      <c r="Q41" s="251"/>
    </row>
    <row r="43" spans="17:17">
      <c r="Q43" s="251"/>
    </row>
    <row r="45" spans="17:17">
      <c r="Q45" s="251"/>
    </row>
    <row r="47" spans="17:17">
      <c r="Q47" s="251"/>
    </row>
    <row r="49" spans="17:17">
      <c r="Q49" s="251"/>
    </row>
    <row r="51" spans="17:17">
      <c r="Q51" s="251"/>
    </row>
  </sheetData>
  <sheetProtection algorithmName="SHA-512" hashValue="qyRJRKmSrhrK4fSXFNJjGBTvrlZ3cfc8N9LW47tifRtsrpmUmupXU5WYhAQlxiM79X510vnJRzY9OybMzg337g==" saltValue="AF924K/7FWS1++QS0/qqH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F084-0325-490B-9478-0FEAE775DF5A}">
  <sheetPr>
    <tabColor rgb="FFFFCCFF"/>
  </sheetPr>
  <dimension ref="A1:I31"/>
  <sheetViews>
    <sheetView topLeftCell="C18" workbookViewId="0">
      <selection activeCell="J33" sqref="J33"/>
    </sheetView>
  </sheetViews>
  <sheetFormatPr defaultRowHeight="15.75"/>
  <cols>
    <col min="1" max="2" width="0" hidden="1" customWidth="1"/>
    <col min="3" max="3" width="20.875" customWidth="1"/>
    <col min="4" max="4" width="28.375" customWidth="1"/>
    <col min="5" max="5" width="22.625" customWidth="1"/>
    <col min="6" max="6" width="19" style="259" bestFit="1" customWidth="1"/>
    <col min="7" max="7" width="13.125" style="259" bestFit="1" customWidth="1"/>
    <col min="8" max="8" width="9.75" style="259" bestFit="1" customWidth="1"/>
    <col min="9" max="9" width="6.75" style="259" bestFit="1" customWidth="1"/>
  </cols>
  <sheetData>
    <row r="1" spans="1:9">
      <c r="C1" s="234"/>
    </row>
    <row r="2" spans="1:9">
      <c r="C2" s="368" t="s">
        <v>774</v>
      </c>
    </row>
    <row r="3" spans="1:9">
      <c r="C3" s="368" t="s">
        <v>775</v>
      </c>
    </row>
    <row r="4" spans="1:9">
      <c r="C4" s="224" t="s">
        <v>854</v>
      </c>
    </row>
    <row r="6" spans="1:9">
      <c r="F6" s="377" t="s">
        <v>163</v>
      </c>
      <c r="G6" s="377" t="s">
        <v>664</v>
      </c>
    </row>
    <row r="7" spans="1:9">
      <c r="A7" s="222" t="s">
        <v>1</v>
      </c>
      <c r="B7" s="222" t="s">
        <v>589</v>
      </c>
      <c r="C7" s="379" t="s">
        <v>4</v>
      </c>
      <c r="D7" s="379" t="s">
        <v>5</v>
      </c>
      <c r="E7" s="379" t="s">
        <v>792</v>
      </c>
      <c r="F7" s="380" t="s">
        <v>817</v>
      </c>
      <c r="G7" s="380" t="s">
        <v>855</v>
      </c>
      <c r="H7" s="381" t="s">
        <v>360</v>
      </c>
      <c r="I7" s="381" t="s">
        <v>361</v>
      </c>
    </row>
    <row r="8" spans="1:9">
      <c r="A8" s="223">
        <v>0.34444444444444439</v>
      </c>
      <c r="B8" s="223">
        <v>3</v>
      </c>
      <c r="C8" s="223" t="s">
        <v>24</v>
      </c>
      <c r="D8" s="223" t="s">
        <v>25</v>
      </c>
      <c r="E8" s="223" t="s">
        <v>856</v>
      </c>
      <c r="F8" s="366">
        <v>0.71304347826086956</v>
      </c>
      <c r="G8" s="366">
        <v>0.76086956521739135</v>
      </c>
      <c r="H8" s="366">
        <v>0.73695652173913051</v>
      </c>
      <c r="I8" s="279">
        <v>1</v>
      </c>
    </row>
    <row r="9" spans="1:9">
      <c r="A9" s="223">
        <v>0.34444444444444439</v>
      </c>
      <c r="B9" s="223">
        <v>3</v>
      </c>
      <c r="C9" s="223" t="s">
        <v>203</v>
      </c>
      <c r="D9" s="223" t="s">
        <v>204</v>
      </c>
      <c r="E9" s="223" t="s">
        <v>856</v>
      </c>
      <c r="F9" s="366"/>
      <c r="G9" s="366"/>
      <c r="H9" s="366"/>
      <c r="I9" s="279"/>
    </row>
    <row r="10" spans="1:9">
      <c r="A10" s="223">
        <v>0.38680555555555535</v>
      </c>
      <c r="B10" s="223">
        <v>10</v>
      </c>
      <c r="C10" s="223" t="s">
        <v>506</v>
      </c>
      <c r="D10" s="223" t="s">
        <v>507</v>
      </c>
      <c r="E10" s="223" t="s">
        <v>95</v>
      </c>
      <c r="F10" s="366">
        <v>0.72826086956521741</v>
      </c>
      <c r="G10" s="366">
        <v>0.74130434782608701</v>
      </c>
      <c r="H10" s="366">
        <v>0.73478260869565215</v>
      </c>
      <c r="I10" s="279">
        <v>2</v>
      </c>
    </row>
    <row r="11" spans="1:9">
      <c r="A11" s="223">
        <v>0.38680555555555535</v>
      </c>
      <c r="B11" s="223">
        <v>10</v>
      </c>
      <c r="C11" s="223" t="s">
        <v>306</v>
      </c>
      <c r="D11" s="223" t="s">
        <v>307</v>
      </c>
      <c r="E11" s="223" t="s">
        <v>95</v>
      </c>
      <c r="F11" s="366"/>
      <c r="G11" s="366"/>
      <c r="H11" s="366"/>
      <c r="I11" s="279"/>
    </row>
    <row r="12" spans="1:9">
      <c r="A12" s="223">
        <v>0.39236111111111088</v>
      </c>
      <c r="B12" s="223">
        <v>11</v>
      </c>
      <c r="C12" s="223" t="s">
        <v>103</v>
      </c>
      <c r="D12" s="223" t="s">
        <v>104</v>
      </c>
      <c r="E12" s="223" t="s">
        <v>105</v>
      </c>
      <c r="F12" s="366">
        <v>0.72826086956521741</v>
      </c>
      <c r="G12" s="366">
        <v>0.73913043478260865</v>
      </c>
      <c r="H12" s="366">
        <v>0.73369565217391308</v>
      </c>
      <c r="I12" s="279">
        <v>3</v>
      </c>
    </row>
    <row r="13" spans="1:9">
      <c r="A13" s="223">
        <v>0.39236111111111088</v>
      </c>
      <c r="B13" s="223">
        <v>11</v>
      </c>
      <c r="C13" s="223" t="s">
        <v>230</v>
      </c>
      <c r="D13" s="223" t="s">
        <v>231</v>
      </c>
      <c r="E13" s="223" t="s">
        <v>105</v>
      </c>
      <c r="F13" s="366"/>
      <c r="G13" s="366"/>
      <c r="H13" s="366"/>
      <c r="I13" s="279"/>
    </row>
    <row r="14" spans="1:9">
      <c r="A14" s="223">
        <v>0.37013888888888874</v>
      </c>
      <c r="B14" s="223">
        <v>7</v>
      </c>
      <c r="C14" s="223" t="s">
        <v>440</v>
      </c>
      <c r="D14" s="223" t="s">
        <v>441</v>
      </c>
      <c r="E14" s="223" t="s">
        <v>857</v>
      </c>
      <c r="F14" s="366">
        <v>0.67608695652173911</v>
      </c>
      <c r="G14" s="366">
        <v>0.77173913043478259</v>
      </c>
      <c r="H14" s="366">
        <v>0.7239130434782608</v>
      </c>
      <c r="I14" s="279">
        <v>4</v>
      </c>
    </row>
    <row r="15" spans="1:9">
      <c r="A15" s="223">
        <v>0.37013888888888874</v>
      </c>
      <c r="B15" s="223">
        <v>7</v>
      </c>
      <c r="C15" s="223" t="s">
        <v>88</v>
      </c>
      <c r="D15" s="223" t="s">
        <v>89</v>
      </c>
      <c r="E15" s="223" t="s">
        <v>857</v>
      </c>
      <c r="F15" s="366"/>
      <c r="G15" s="366"/>
      <c r="H15" s="366"/>
      <c r="I15" s="279"/>
    </row>
    <row r="16" spans="1:9">
      <c r="A16" s="223">
        <v>0.35555555555555546</v>
      </c>
      <c r="B16" s="223">
        <v>5</v>
      </c>
      <c r="C16" s="223" t="s">
        <v>434</v>
      </c>
      <c r="D16" s="223" t="s">
        <v>435</v>
      </c>
      <c r="E16" s="223" t="s">
        <v>40</v>
      </c>
      <c r="F16" s="366">
        <v>0.72826086956521741</v>
      </c>
      <c r="G16" s="366">
        <v>0.71086956521739131</v>
      </c>
      <c r="H16" s="366">
        <v>0.7195652173913043</v>
      </c>
      <c r="I16" s="279">
        <v>5</v>
      </c>
    </row>
    <row r="17" spans="1:9">
      <c r="A17" s="223">
        <v>0.35555555555555546</v>
      </c>
      <c r="B17" s="223">
        <v>5</v>
      </c>
      <c r="C17" s="223" t="s">
        <v>294</v>
      </c>
      <c r="D17" s="223" t="s">
        <v>295</v>
      </c>
      <c r="E17" s="223" t="s">
        <v>40</v>
      </c>
      <c r="F17" s="366"/>
      <c r="G17" s="366"/>
      <c r="H17" s="366"/>
      <c r="I17" s="279"/>
    </row>
    <row r="18" spans="1:9">
      <c r="A18" s="223">
        <v>0.33888888888888885</v>
      </c>
      <c r="B18" s="223">
        <v>2</v>
      </c>
      <c r="C18" s="223" t="s">
        <v>243</v>
      </c>
      <c r="D18" s="223" t="s">
        <v>244</v>
      </c>
      <c r="E18" s="223" t="s">
        <v>109</v>
      </c>
      <c r="F18" s="366">
        <v>0.66739130434782612</v>
      </c>
      <c r="G18" s="366">
        <v>0.7195652173913043</v>
      </c>
      <c r="H18" s="366">
        <v>0.69347826086956521</v>
      </c>
      <c r="I18" s="279">
        <v>6</v>
      </c>
    </row>
    <row r="19" spans="1:9">
      <c r="A19" s="223">
        <v>0.33888888888888885</v>
      </c>
      <c r="B19" s="223">
        <v>2</v>
      </c>
      <c r="C19" s="223" t="s">
        <v>194</v>
      </c>
      <c r="D19" s="223" t="s">
        <v>195</v>
      </c>
      <c r="E19" s="223" t="s">
        <v>109</v>
      </c>
      <c r="F19" s="366"/>
      <c r="G19" s="366"/>
      <c r="H19" s="366"/>
      <c r="I19" s="279"/>
    </row>
    <row r="20" spans="1:9">
      <c r="A20" s="223">
        <v>0.34999999999999992</v>
      </c>
      <c r="B20" s="223">
        <v>4</v>
      </c>
      <c r="C20" s="223" t="s">
        <v>123</v>
      </c>
      <c r="D20" s="223" t="s">
        <v>124</v>
      </c>
      <c r="E20" s="223" t="s">
        <v>125</v>
      </c>
      <c r="F20" s="366">
        <v>0.66521739130434787</v>
      </c>
      <c r="G20" s="366">
        <v>0.70652173913043481</v>
      </c>
      <c r="H20" s="366">
        <v>0.6858695652173914</v>
      </c>
      <c r="I20" s="279">
        <v>7</v>
      </c>
    </row>
    <row r="21" spans="1:9">
      <c r="A21" s="223">
        <v>0.34999999999999992</v>
      </c>
      <c r="B21" s="223">
        <v>4</v>
      </c>
      <c r="C21" s="223" t="s">
        <v>211</v>
      </c>
      <c r="D21" s="223" t="s">
        <v>212</v>
      </c>
      <c r="E21" s="223" t="s">
        <v>125</v>
      </c>
      <c r="F21" s="366"/>
      <c r="G21" s="366"/>
      <c r="H21" s="366"/>
      <c r="I21" s="279"/>
    </row>
    <row r="22" spans="1:9">
      <c r="A22" s="223">
        <v>0.37569444444444428</v>
      </c>
      <c r="B22" s="223">
        <v>8</v>
      </c>
      <c r="C22" s="223" t="s">
        <v>234</v>
      </c>
      <c r="D22" s="223" t="s">
        <v>235</v>
      </c>
      <c r="E22" s="223" t="s">
        <v>56</v>
      </c>
      <c r="F22" s="366">
        <v>0.62173913043478257</v>
      </c>
      <c r="G22" s="366">
        <v>0.71304347826086956</v>
      </c>
      <c r="H22" s="366">
        <v>0.66739130434782612</v>
      </c>
      <c r="I22" s="279">
        <v>8</v>
      </c>
    </row>
    <row r="23" spans="1:9">
      <c r="A23" s="223">
        <v>0.37569444444444428</v>
      </c>
      <c r="B23" s="223">
        <v>8</v>
      </c>
      <c r="C23" s="223" t="s">
        <v>220</v>
      </c>
      <c r="D23" s="223" t="s">
        <v>221</v>
      </c>
      <c r="E23" s="223" t="s">
        <v>56</v>
      </c>
      <c r="F23" s="366"/>
      <c r="G23" s="366"/>
      <c r="H23" s="366"/>
      <c r="I23" s="279"/>
    </row>
    <row r="24" spans="1:9">
      <c r="A24" s="223">
        <v>0.38124999999999981</v>
      </c>
      <c r="B24" s="223">
        <v>9</v>
      </c>
      <c r="C24" s="223" t="s">
        <v>573</v>
      </c>
      <c r="D24" s="223" t="s">
        <v>574</v>
      </c>
      <c r="E24" s="223" t="s">
        <v>98</v>
      </c>
      <c r="F24" s="366">
        <v>0.59782608695652173</v>
      </c>
      <c r="G24" s="366">
        <v>0.64347826086956517</v>
      </c>
      <c r="H24" s="366">
        <v>0.6206521739130435</v>
      </c>
      <c r="I24" s="279">
        <v>9</v>
      </c>
    </row>
    <row r="25" spans="1:9">
      <c r="A25" s="223">
        <v>0.38124999999999981</v>
      </c>
      <c r="B25" s="223">
        <v>9</v>
      </c>
      <c r="C25" s="223" t="s">
        <v>96</v>
      </c>
      <c r="D25" s="223" t="s">
        <v>97</v>
      </c>
      <c r="E25" s="223" t="s">
        <v>98</v>
      </c>
      <c r="F25" s="366"/>
      <c r="G25" s="366"/>
      <c r="H25" s="366"/>
      <c r="I25" s="279"/>
    </row>
    <row r="26" spans="1:9">
      <c r="A26" s="223">
        <v>0.39791666666666642</v>
      </c>
      <c r="B26" s="223">
        <v>12</v>
      </c>
      <c r="C26" s="223" t="s">
        <v>851</v>
      </c>
      <c r="D26" s="223" t="s">
        <v>852</v>
      </c>
      <c r="E26" s="223" t="s">
        <v>116</v>
      </c>
      <c r="F26" s="366">
        <v>0.6</v>
      </c>
      <c r="G26" s="366">
        <v>0.63913043478260867</v>
      </c>
      <c r="H26" s="366">
        <v>0.61956521739130432</v>
      </c>
      <c r="I26" s="279">
        <v>10</v>
      </c>
    </row>
    <row r="27" spans="1:9">
      <c r="A27" s="223">
        <v>0.39791666666666642</v>
      </c>
      <c r="B27" s="223">
        <v>12</v>
      </c>
      <c r="C27" s="223" t="s">
        <v>858</v>
      </c>
      <c r="D27" s="223" t="s">
        <v>859</v>
      </c>
      <c r="E27" s="223" t="s">
        <v>116</v>
      </c>
      <c r="F27" s="366"/>
      <c r="G27" s="366"/>
      <c r="H27" s="366"/>
      <c r="I27" s="279"/>
    </row>
    <row r="28" spans="1:9">
      <c r="A28" s="223">
        <v>0.36111111111111099</v>
      </c>
      <c r="B28" s="223">
        <v>6</v>
      </c>
      <c r="C28" s="223" t="s">
        <v>709</v>
      </c>
      <c r="D28" s="223" t="s">
        <v>710</v>
      </c>
      <c r="E28" s="223" t="s">
        <v>69</v>
      </c>
      <c r="F28" s="366">
        <v>0.55217391304347829</v>
      </c>
      <c r="G28" s="366">
        <v>0.58260869565217388</v>
      </c>
      <c r="H28" s="366">
        <v>0.56739130434782603</v>
      </c>
      <c r="I28" s="279">
        <v>11</v>
      </c>
    </row>
    <row r="29" spans="1:9">
      <c r="A29" s="223">
        <v>0.36111111111111099</v>
      </c>
      <c r="B29" s="223">
        <v>6</v>
      </c>
      <c r="C29" s="223" t="s">
        <v>741</v>
      </c>
      <c r="D29" s="223" t="s">
        <v>850</v>
      </c>
      <c r="E29" s="223" t="s">
        <v>69</v>
      </c>
      <c r="F29" s="366"/>
      <c r="G29" s="366"/>
      <c r="H29" s="366"/>
      <c r="I29" s="279"/>
    </row>
    <row r="30" spans="1:9">
      <c r="A30" s="223">
        <v>0.33333333333333331</v>
      </c>
      <c r="B30" s="223">
        <v>1</v>
      </c>
      <c r="C30" s="223" t="s">
        <v>256</v>
      </c>
      <c r="D30" s="223" t="s">
        <v>257</v>
      </c>
      <c r="E30" s="223" t="s">
        <v>137</v>
      </c>
      <c r="F30" s="366">
        <v>0</v>
      </c>
      <c r="G30" s="366">
        <v>0</v>
      </c>
      <c r="H30" s="366">
        <v>0</v>
      </c>
      <c r="I30" s="279"/>
    </row>
    <row r="31" spans="1:9">
      <c r="A31" s="223">
        <v>0.33333333333333331</v>
      </c>
      <c r="B31" s="223">
        <v>1</v>
      </c>
      <c r="C31" s="223" t="s">
        <v>228</v>
      </c>
      <c r="D31" s="223" t="s">
        <v>229</v>
      </c>
      <c r="E31" s="223" t="s">
        <v>137</v>
      </c>
      <c r="F31" s="366"/>
      <c r="G31" s="366"/>
      <c r="H31" s="366"/>
      <c r="I31" s="279"/>
    </row>
  </sheetData>
  <sheetProtection algorithmName="SHA-512" hashValue="gFibrXgIRQPRZKurU+cAalqM9yKc8iu4Ii4R4Ymj6ludLQxtp8qv6jZH2M2+pF+E2FlFmDh9enoYpE6hTxRtxg==" saltValue="9lz38YxAQmNLKaqwfJsCaA==" spinCount="100000" sheet="1" objects="1" scenarios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03C8-78DB-4B1E-9905-18A6113DB7F4}">
  <sheetPr codeName="Sheet64">
    <tabColor rgb="FFFF99FF"/>
    <pageSetUpPr fitToPage="1"/>
  </sheetPr>
  <dimension ref="A1:AG78"/>
  <sheetViews>
    <sheetView workbookViewId="0">
      <selection activeCell="C7" sqref="C7"/>
    </sheetView>
  </sheetViews>
  <sheetFormatPr defaultColWidth="11" defaultRowHeight="15"/>
  <cols>
    <col min="1" max="1" width="27.75" style="234" bestFit="1" customWidth="1"/>
    <col min="2" max="2" width="22.75" style="234" customWidth="1"/>
    <col min="3" max="3" width="16.875" style="234" bestFit="1" customWidth="1"/>
    <col min="4" max="5" width="11" style="343"/>
    <col min="6" max="6" width="11" style="234"/>
    <col min="7" max="7" width="0" style="234" hidden="1" customWidth="1"/>
    <col min="8" max="8" width="19.375" style="234" hidden="1" customWidth="1"/>
    <col min="9" max="9" width="0" style="234" hidden="1" customWidth="1"/>
    <col min="10" max="10" width="3.625" style="234" hidden="1" customWidth="1"/>
    <col min="11" max="11" width="6.875" style="234" hidden="1" customWidth="1"/>
    <col min="12" max="12" width="7.125" style="234" hidden="1" customWidth="1"/>
    <col min="13" max="13" width="7.75" style="234" hidden="1" customWidth="1"/>
    <col min="14" max="14" width="7.375" style="234" hidden="1" customWidth="1"/>
    <col min="15" max="15" width="7.125" style="234" hidden="1" customWidth="1"/>
    <col min="16" max="16" width="7" style="234" hidden="1" customWidth="1"/>
    <col min="17" max="18" width="8.125" style="234" hidden="1" customWidth="1"/>
    <col min="19" max="19" width="7.125" style="234" hidden="1" customWidth="1"/>
    <col min="20" max="20" width="7.5" style="234" hidden="1" customWidth="1"/>
    <col min="21" max="21" width="7.25" style="234" hidden="1" customWidth="1"/>
    <col min="22" max="22" width="6.875" style="234" hidden="1" customWidth="1"/>
    <col min="23" max="23" width="7" style="234" hidden="1" customWidth="1"/>
    <col min="24" max="24" width="7.125" style="234" hidden="1" customWidth="1"/>
    <col min="25" max="25" width="7.875" style="234" hidden="1" customWidth="1"/>
    <col min="26" max="26" width="7.25" style="234" hidden="1" customWidth="1"/>
    <col min="27" max="27" width="6.875" style="234" hidden="1" customWidth="1"/>
    <col min="28" max="28" width="7.25" style="234" hidden="1" customWidth="1"/>
    <col min="29" max="29" width="7.125" style="234" hidden="1" customWidth="1"/>
    <col min="30" max="30" width="7" style="234" hidden="1" customWidth="1"/>
    <col min="31" max="31" width="7.625" style="234" hidden="1" customWidth="1"/>
    <col min="32" max="33" width="6.375" style="234" hidden="1" customWidth="1"/>
    <col min="34" max="16384" width="11" style="234"/>
  </cols>
  <sheetData>
    <row r="1" spans="1:33">
      <c r="H1" s="9" t="s">
        <v>150</v>
      </c>
      <c r="I1" s="235" t="s">
        <v>151</v>
      </c>
      <c r="J1" s="235"/>
      <c r="K1" s="235"/>
      <c r="L1" s="235"/>
      <c r="M1" s="235"/>
      <c r="N1" s="235"/>
      <c r="O1" s="235"/>
      <c r="P1" s="235"/>
      <c r="Q1" s="235"/>
      <c r="R1" s="235"/>
    </row>
    <row r="2" spans="1:33">
      <c r="A2" s="368" t="s">
        <v>774</v>
      </c>
      <c r="I2" s="262" t="s">
        <v>153</v>
      </c>
      <c r="J2" s="262"/>
      <c r="K2" s="262"/>
      <c r="L2" s="262"/>
      <c r="M2" s="262"/>
      <c r="N2" s="262"/>
      <c r="O2" s="262"/>
      <c r="P2" s="262"/>
      <c r="Q2" s="262"/>
      <c r="R2" s="262"/>
    </row>
    <row r="3" spans="1:33">
      <c r="A3" s="368" t="s">
        <v>775</v>
      </c>
      <c r="H3" s="7" t="s">
        <v>860</v>
      </c>
    </row>
    <row r="4" spans="1:33">
      <c r="A4" s="369" t="s">
        <v>861</v>
      </c>
      <c r="K4" s="10" t="s">
        <v>156</v>
      </c>
      <c r="L4" s="11"/>
      <c r="M4" s="12" t="s">
        <v>726</v>
      </c>
      <c r="N4" s="12"/>
      <c r="O4" s="12"/>
      <c r="P4" s="1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>
      <c r="H5" s="234">
        <v>1</v>
      </c>
      <c r="K5" s="240">
        <v>6</v>
      </c>
      <c r="L5" s="240">
        <v>6.5</v>
      </c>
      <c r="M5" s="240">
        <v>7</v>
      </c>
      <c r="N5" s="240">
        <v>6</v>
      </c>
      <c r="O5" s="240">
        <v>6</v>
      </c>
      <c r="P5" s="240">
        <v>5.5</v>
      </c>
      <c r="Q5" s="240">
        <v>7</v>
      </c>
      <c r="R5" s="240">
        <v>6</v>
      </c>
      <c r="S5" s="240">
        <v>7</v>
      </c>
      <c r="T5" s="240">
        <v>6</v>
      </c>
      <c r="U5" s="240">
        <v>6.5</v>
      </c>
      <c r="V5" s="240">
        <v>7</v>
      </c>
      <c r="W5" s="240">
        <v>5.5</v>
      </c>
      <c r="X5" s="240">
        <v>6</v>
      </c>
      <c r="Y5" s="240">
        <v>6</v>
      </c>
      <c r="Z5" s="240">
        <v>7</v>
      </c>
      <c r="AA5" s="240">
        <v>6.5</v>
      </c>
      <c r="AB5" s="240">
        <v>7</v>
      </c>
      <c r="AC5" s="240">
        <v>6.5</v>
      </c>
      <c r="AD5" s="240">
        <v>6.5</v>
      </c>
      <c r="AE5" s="240">
        <v>6</v>
      </c>
      <c r="AF5" s="240"/>
      <c r="AG5" s="240"/>
    </row>
    <row r="6" spans="1:33">
      <c r="D6" s="14" t="s">
        <v>163</v>
      </c>
      <c r="H6" s="234">
        <v>2</v>
      </c>
      <c r="K6" s="240">
        <v>7</v>
      </c>
      <c r="L6" s="240">
        <v>7.5</v>
      </c>
      <c r="M6" s="240">
        <v>7.5</v>
      </c>
      <c r="N6" s="240">
        <v>6.5</v>
      </c>
      <c r="O6" s="240">
        <v>6</v>
      </c>
      <c r="P6" s="240">
        <v>6</v>
      </c>
      <c r="Q6" s="240">
        <v>6.5</v>
      </c>
      <c r="R6" s="240">
        <v>4</v>
      </c>
      <c r="S6" s="240">
        <v>7</v>
      </c>
      <c r="T6" s="240">
        <v>7</v>
      </c>
      <c r="U6" s="240">
        <v>7</v>
      </c>
      <c r="V6" s="240">
        <v>7</v>
      </c>
      <c r="W6" s="240">
        <v>6.5</v>
      </c>
      <c r="X6" s="240">
        <v>6</v>
      </c>
      <c r="Y6" s="240">
        <v>6.5</v>
      </c>
      <c r="Z6" s="240">
        <v>7</v>
      </c>
      <c r="AA6" s="240">
        <v>7</v>
      </c>
      <c r="AB6" s="240">
        <v>7</v>
      </c>
      <c r="AC6" s="240">
        <v>7</v>
      </c>
      <c r="AD6" s="240">
        <v>6.5</v>
      </c>
      <c r="AE6" s="240">
        <v>7</v>
      </c>
      <c r="AF6" s="240"/>
      <c r="AG6" s="240"/>
    </row>
    <row r="7" spans="1:33" ht="30">
      <c r="A7" s="13" t="s">
        <v>4</v>
      </c>
      <c r="B7" s="13" t="s">
        <v>5</v>
      </c>
      <c r="C7" s="13" t="s">
        <v>792</v>
      </c>
      <c r="D7" s="22" t="s">
        <v>733</v>
      </c>
      <c r="E7" s="14" t="s">
        <v>361</v>
      </c>
      <c r="H7" s="234">
        <v>3</v>
      </c>
      <c r="I7" s="234">
        <v>2</v>
      </c>
      <c r="K7" s="240">
        <v>6.5</v>
      </c>
      <c r="L7" s="240">
        <v>7</v>
      </c>
      <c r="M7" s="240">
        <v>7</v>
      </c>
      <c r="N7" s="240">
        <v>6.5</v>
      </c>
      <c r="O7" s="240">
        <v>5.5</v>
      </c>
      <c r="P7" s="240">
        <v>6.5</v>
      </c>
      <c r="Q7" s="240">
        <v>6.5</v>
      </c>
      <c r="R7" s="240">
        <v>5</v>
      </c>
      <c r="S7" s="240">
        <v>7</v>
      </c>
      <c r="T7" s="240">
        <v>7</v>
      </c>
      <c r="U7" s="240">
        <v>7.5</v>
      </c>
      <c r="V7" s="240">
        <v>6</v>
      </c>
      <c r="W7" s="240">
        <v>6</v>
      </c>
      <c r="X7" s="240">
        <v>6</v>
      </c>
      <c r="Y7" s="240">
        <v>6.5</v>
      </c>
      <c r="Z7" s="240">
        <v>7</v>
      </c>
      <c r="AA7" s="240">
        <v>7</v>
      </c>
      <c r="AB7" s="240">
        <v>7.5</v>
      </c>
      <c r="AC7" s="240">
        <v>8</v>
      </c>
      <c r="AD7" s="240">
        <v>6.5</v>
      </c>
      <c r="AE7" s="240">
        <v>7</v>
      </c>
      <c r="AF7" s="240"/>
      <c r="AG7" s="240"/>
    </row>
    <row r="8" spans="1:33">
      <c r="A8" s="241" t="s">
        <v>328</v>
      </c>
      <c r="B8" s="241" t="s">
        <v>329</v>
      </c>
      <c r="C8" s="241" t="s">
        <v>330</v>
      </c>
      <c r="D8" s="347">
        <v>0.70892857142857146</v>
      </c>
      <c r="E8" s="260">
        <v>1</v>
      </c>
      <c r="H8" s="234">
        <v>4</v>
      </c>
      <c r="K8" s="240">
        <v>6</v>
      </c>
      <c r="L8" s="240">
        <v>7</v>
      </c>
      <c r="M8" s="240">
        <v>6.5</v>
      </c>
      <c r="N8" s="240">
        <v>7</v>
      </c>
      <c r="O8" s="240">
        <v>5</v>
      </c>
      <c r="P8" s="240">
        <v>4</v>
      </c>
      <c r="Q8" s="240">
        <v>6</v>
      </c>
      <c r="R8" s="240">
        <v>6</v>
      </c>
      <c r="S8" s="240">
        <v>7</v>
      </c>
      <c r="T8" s="240">
        <v>7</v>
      </c>
      <c r="U8" s="240">
        <v>6</v>
      </c>
      <c r="V8" s="240">
        <v>5.5</v>
      </c>
      <c r="W8" s="240">
        <v>6.5</v>
      </c>
      <c r="X8" s="240">
        <v>6.5</v>
      </c>
      <c r="Y8" s="240">
        <v>6.5</v>
      </c>
      <c r="Z8" s="240">
        <v>7.5</v>
      </c>
      <c r="AA8" s="240">
        <v>7</v>
      </c>
      <c r="AB8" s="240">
        <v>7</v>
      </c>
      <c r="AC8" s="240">
        <v>6.5</v>
      </c>
      <c r="AD8" s="240">
        <v>6.5</v>
      </c>
      <c r="AE8" s="240">
        <v>7</v>
      </c>
      <c r="AF8" s="240"/>
      <c r="AG8" s="240"/>
    </row>
    <row r="9" spans="1:33">
      <c r="A9" s="241" t="s">
        <v>296</v>
      </c>
      <c r="B9" s="241" t="s">
        <v>297</v>
      </c>
      <c r="C9" s="241" t="s">
        <v>36</v>
      </c>
      <c r="D9" s="344">
        <v>0.70714285714285718</v>
      </c>
      <c r="E9" s="260">
        <v>2</v>
      </c>
      <c r="H9" s="234">
        <v>5</v>
      </c>
      <c r="K9" s="240">
        <v>6</v>
      </c>
      <c r="L9" s="240">
        <v>7</v>
      </c>
      <c r="M9" s="240">
        <v>7.5</v>
      </c>
      <c r="N9" s="240">
        <v>7</v>
      </c>
      <c r="O9" s="240">
        <v>4</v>
      </c>
      <c r="P9" s="240">
        <v>5.5</v>
      </c>
      <c r="Q9" s="240">
        <v>6.5</v>
      </c>
      <c r="R9" s="240">
        <v>6</v>
      </c>
      <c r="S9" s="240">
        <v>7</v>
      </c>
      <c r="T9" s="240">
        <v>7.5</v>
      </c>
      <c r="U9" s="240">
        <v>7</v>
      </c>
      <c r="V9" s="240">
        <v>6.5</v>
      </c>
      <c r="W9" s="240">
        <v>6.5</v>
      </c>
      <c r="X9" s="240">
        <v>6.5</v>
      </c>
      <c r="Y9" s="240">
        <v>6.5</v>
      </c>
      <c r="Z9" s="240">
        <v>7.5</v>
      </c>
      <c r="AA9" s="240">
        <v>7.5</v>
      </c>
      <c r="AB9" s="240">
        <v>7.5</v>
      </c>
      <c r="AC9" s="240">
        <v>7.5</v>
      </c>
      <c r="AD9" s="240">
        <v>7</v>
      </c>
      <c r="AE9" s="240">
        <v>7.5</v>
      </c>
      <c r="AF9" s="240"/>
      <c r="AG9" s="240"/>
    </row>
    <row r="10" spans="1:33">
      <c r="A10" s="241" t="s">
        <v>326</v>
      </c>
      <c r="B10" s="241" t="s">
        <v>327</v>
      </c>
      <c r="C10" s="241" t="s">
        <v>90</v>
      </c>
      <c r="D10" s="347">
        <v>0.7</v>
      </c>
      <c r="E10" s="260">
        <v>3</v>
      </c>
      <c r="H10" s="234">
        <v>6</v>
      </c>
      <c r="I10" s="234">
        <v>2</v>
      </c>
      <c r="K10" s="240">
        <v>5</v>
      </c>
      <c r="L10" s="240">
        <v>6.5</v>
      </c>
      <c r="M10" s="240">
        <v>6.5</v>
      </c>
      <c r="N10" s="240">
        <v>5.5</v>
      </c>
      <c r="O10" s="240">
        <v>5</v>
      </c>
      <c r="P10" s="240">
        <v>5</v>
      </c>
      <c r="Q10" s="240">
        <v>6</v>
      </c>
      <c r="R10" s="240">
        <v>6</v>
      </c>
      <c r="S10" s="240">
        <v>7</v>
      </c>
      <c r="T10" s="240">
        <v>6.5</v>
      </c>
      <c r="U10" s="240">
        <v>6</v>
      </c>
      <c r="V10" s="240">
        <v>6</v>
      </c>
      <c r="W10" s="240">
        <v>5.5</v>
      </c>
      <c r="X10" s="240">
        <v>7</v>
      </c>
      <c r="Y10" s="240">
        <v>5.5</v>
      </c>
      <c r="Z10" s="240">
        <v>5</v>
      </c>
      <c r="AA10" s="240">
        <v>6.5</v>
      </c>
      <c r="AB10" s="240">
        <v>7</v>
      </c>
      <c r="AC10" s="240">
        <v>6.5</v>
      </c>
      <c r="AD10" s="240">
        <v>7</v>
      </c>
      <c r="AE10" s="240">
        <v>6.5</v>
      </c>
      <c r="AF10" s="240"/>
      <c r="AG10" s="240"/>
    </row>
    <row r="11" spans="1:33">
      <c r="A11" s="241" t="s">
        <v>276</v>
      </c>
      <c r="B11" s="241" t="s">
        <v>277</v>
      </c>
      <c r="C11" s="241" t="s">
        <v>22</v>
      </c>
      <c r="D11" s="344">
        <v>0.7</v>
      </c>
      <c r="E11" s="260">
        <v>3</v>
      </c>
      <c r="H11" s="234">
        <v>7</v>
      </c>
      <c r="I11" s="234">
        <v>2</v>
      </c>
      <c r="K11" s="240">
        <v>5.5</v>
      </c>
      <c r="L11" s="240">
        <v>7</v>
      </c>
      <c r="M11" s="240">
        <v>6.5</v>
      </c>
      <c r="N11" s="240">
        <v>6.5</v>
      </c>
      <c r="O11" s="240">
        <v>6</v>
      </c>
      <c r="P11" s="240">
        <v>6.5</v>
      </c>
      <c r="Q11" s="240">
        <v>7</v>
      </c>
      <c r="R11" s="240">
        <v>7</v>
      </c>
      <c r="S11" s="240">
        <v>6.5</v>
      </c>
      <c r="T11" s="240">
        <v>7</v>
      </c>
      <c r="U11" s="240">
        <v>7</v>
      </c>
      <c r="V11" s="240">
        <v>6.5</v>
      </c>
      <c r="W11" s="240">
        <v>6</v>
      </c>
      <c r="X11" s="240">
        <v>6.5</v>
      </c>
      <c r="Y11" s="240">
        <v>7</v>
      </c>
      <c r="Z11" s="240">
        <v>6</v>
      </c>
      <c r="AA11" s="240">
        <v>7</v>
      </c>
      <c r="AB11" s="240">
        <v>7</v>
      </c>
      <c r="AC11" s="240">
        <v>7.5</v>
      </c>
      <c r="AD11" s="240">
        <v>7</v>
      </c>
      <c r="AE11" s="240">
        <v>7</v>
      </c>
      <c r="AF11" s="240"/>
      <c r="AG11" s="240"/>
    </row>
    <row r="12" spans="1:33">
      <c r="A12" s="241" t="s">
        <v>343</v>
      </c>
      <c r="B12" s="241" t="s">
        <v>344</v>
      </c>
      <c r="C12" s="241" t="s">
        <v>68</v>
      </c>
      <c r="D12" s="344">
        <v>0.69821428571428568</v>
      </c>
      <c r="E12" s="260">
        <v>5</v>
      </c>
      <c r="H12" s="234">
        <v>8</v>
      </c>
      <c r="I12" s="234">
        <v>2</v>
      </c>
      <c r="K12" s="240">
        <v>5</v>
      </c>
      <c r="L12" s="240">
        <v>7</v>
      </c>
      <c r="M12" s="240">
        <v>7.5</v>
      </c>
      <c r="N12" s="240">
        <v>5.5</v>
      </c>
      <c r="O12" s="240">
        <v>5.5</v>
      </c>
      <c r="P12" s="240">
        <v>5</v>
      </c>
      <c r="Q12" s="240">
        <v>5.5</v>
      </c>
      <c r="R12" s="240">
        <v>6.5</v>
      </c>
      <c r="S12" s="240">
        <v>7.5</v>
      </c>
      <c r="T12" s="240">
        <v>7</v>
      </c>
      <c r="U12" s="240">
        <v>6.5</v>
      </c>
      <c r="V12" s="240">
        <v>6.5</v>
      </c>
      <c r="W12" s="240">
        <v>6.5</v>
      </c>
      <c r="X12" s="240">
        <v>6.5</v>
      </c>
      <c r="Y12" s="240">
        <v>6.5</v>
      </c>
      <c r="Z12" s="240">
        <v>7</v>
      </c>
      <c r="AA12" s="240">
        <v>6.5</v>
      </c>
      <c r="AB12" s="240">
        <v>7</v>
      </c>
      <c r="AC12" s="240">
        <v>7</v>
      </c>
      <c r="AD12" s="240">
        <v>6.5</v>
      </c>
      <c r="AE12" s="240">
        <v>7</v>
      </c>
      <c r="AF12" s="240"/>
      <c r="AG12" s="240"/>
    </row>
    <row r="13" spans="1:33">
      <c r="A13" s="241" t="s">
        <v>300</v>
      </c>
      <c r="B13" s="241" t="s">
        <v>301</v>
      </c>
      <c r="C13" s="241" t="s">
        <v>222</v>
      </c>
      <c r="D13" s="344">
        <v>0.68928571428571428</v>
      </c>
      <c r="E13" s="260">
        <v>6</v>
      </c>
      <c r="H13" s="234">
        <v>9</v>
      </c>
      <c r="K13" s="240">
        <v>6</v>
      </c>
      <c r="L13" s="240">
        <v>7</v>
      </c>
      <c r="M13" s="240">
        <v>7</v>
      </c>
      <c r="N13" s="240">
        <v>6.5</v>
      </c>
      <c r="O13" s="240">
        <v>5.5</v>
      </c>
      <c r="P13" s="240">
        <v>6</v>
      </c>
      <c r="Q13" s="240">
        <v>6.5</v>
      </c>
      <c r="R13" s="240">
        <v>7</v>
      </c>
      <c r="S13" s="240">
        <v>7</v>
      </c>
      <c r="T13" s="240">
        <v>7.5</v>
      </c>
      <c r="U13" s="240">
        <v>7</v>
      </c>
      <c r="V13" s="240">
        <v>6.5</v>
      </c>
      <c r="W13" s="240">
        <v>6</v>
      </c>
      <c r="X13" s="240">
        <v>6</v>
      </c>
      <c r="Y13" s="240">
        <v>7</v>
      </c>
      <c r="Z13" s="240">
        <v>7</v>
      </c>
      <c r="AA13" s="240">
        <v>7</v>
      </c>
      <c r="AB13" s="240">
        <v>7.5</v>
      </c>
      <c r="AC13" s="240">
        <v>7.5</v>
      </c>
      <c r="AD13" s="240">
        <v>7</v>
      </c>
      <c r="AE13" s="240">
        <v>7</v>
      </c>
      <c r="AF13" s="240"/>
      <c r="AG13" s="240"/>
    </row>
    <row r="14" spans="1:33">
      <c r="A14" s="241" t="s">
        <v>292</v>
      </c>
      <c r="B14" s="241" t="s">
        <v>293</v>
      </c>
      <c r="C14" s="241" t="s">
        <v>64</v>
      </c>
      <c r="D14" s="344">
        <v>0.68571428571428572</v>
      </c>
      <c r="E14" s="260">
        <v>7</v>
      </c>
      <c r="H14" s="234">
        <v>10</v>
      </c>
      <c r="I14" s="234">
        <v>2</v>
      </c>
      <c r="K14" s="240">
        <v>6</v>
      </c>
      <c r="L14" s="240">
        <v>7.5</v>
      </c>
      <c r="M14" s="240">
        <v>7</v>
      </c>
      <c r="N14" s="240">
        <v>6</v>
      </c>
      <c r="O14" s="240">
        <v>4</v>
      </c>
      <c r="P14" s="240">
        <v>5.5</v>
      </c>
      <c r="Q14" s="240">
        <v>6</v>
      </c>
      <c r="R14" s="240">
        <v>6.5</v>
      </c>
      <c r="S14" s="240">
        <v>6.5</v>
      </c>
      <c r="T14" s="240">
        <v>7</v>
      </c>
      <c r="U14" s="240">
        <v>6.5</v>
      </c>
      <c r="V14" s="240">
        <v>6</v>
      </c>
      <c r="W14" s="240">
        <v>6</v>
      </c>
      <c r="X14" s="240">
        <v>6</v>
      </c>
      <c r="Y14" s="240">
        <v>6.5</v>
      </c>
      <c r="Z14" s="240">
        <v>6.5</v>
      </c>
      <c r="AA14" s="240">
        <v>7.5</v>
      </c>
      <c r="AB14" s="240">
        <v>7.5</v>
      </c>
      <c r="AC14" s="240">
        <v>7</v>
      </c>
      <c r="AD14" s="240">
        <v>6.5</v>
      </c>
      <c r="AE14" s="240">
        <v>7</v>
      </c>
      <c r="AF14" s="240"/>
      <c r="AG14" s="240"/>
    </row>
    <row r="15" spans="1:33">
      <c r="A15" s="241" t="s">
        <v>341</v>
      </c>
      <c r="B15" s="241" t="s">
        <v>342</v>
      </c>
      <c r="C15" s="241" t="s">
        <v>29</v>
      </c>
      <c r="D15" s="344">
        <v>0.68392857142857144</v>
      </c>
      <c r="E15" s="260">
        <v>8</v>
      </c>
      <c r="H15" s="234">
        <v>11</v>
      </c>
      <c r="K15" s="240">
        <v>6</v>
      </c>
      <c r="L15" s="240">
        <v>6.5</v>
      </c>
      <c r="M15" s="240">
        <v>7</v>
      </c>
      <c r="N15" s="240">
        <v>6</v>
      </c>
      <c r="O15" s="240">
        <v>6</v>
      </c>
      <c r="P15" s="240">
        <v>5.5</v>
      </c>
      <c r="Q15" s="240">
        <v>6.5</v>
      </c>
      <c r="R15" s="240">
        <v>6.5</v>
      </c>
      <c r="S15" s="240">
        <v>7</v>
      </c>
      <c r="T15" s="240">
        <v>7.5</v>
      </c>
      <c r="U15" s="240">
        <v>6.5</v>
      </c>
      <c r="V15" s="240">
        <v>5.5</v>
      </c>
      <c r="W15" s="240">
        <v>4</v>
      </c>
      <c r="X15" s="240">
        <v>6</v>
      </c>
      <c r="Y15" s="240">
        <v>6</v>
      </c>
      <c r="Z15" s="240">
        <v>7.5</v>
      </c>
      <c r="AA15" s="240">
        <v>6.5</v>
      </c>
      <c r="AB15" s="240">
        <v>7</v>
      </c>
      <c r="AC15" s="240">
        <v>7</v>
      </c>
      <c r="AD15" s="240">
        <v>6.5</v>
      </c>
      <c r="AE15" s="240">
        <v>6.5</v>
      </c>
      <c r="AF15" s="240"/>
      <c r="AG15" s="240"/>
    </row>
    <row r="16" spans="1:33">
      <c r="A16" s="241" t="s">
        <v>304</v>
      </c>
      <c r="B16" s="241" t="s">
        <v>305</v>
      </c>
      <c r="C16" s="241" t="s">
        <v>64</v>
      </c>
      <c r="D16" s="344">
        <v>0.67321428571428577</v>
      </c>
      <c r="E16" s="260">
        <v>9</v>
      </c>
      <c r="H16" s="234">
        <v>12</v>
      </c>
      <c r="K16" s="240">
        <v>6.5</v>
      </c>
      <c r="L16" s="240">
        <v>7</v>
      </c>
      <c r="M16" s="240">
        <v>7</v>
      </c>
      <c r="N16" s="240">
        <v>7</v>
      </c>
      <c r="O16" s="240">
        <v>5</v>
      </c>
      <c r="P16" s="240">
        <v>6.5</v>
      </c>
      <c r="Q16" s="240">
        <v>6.5</v>
      </c>
      <c r="R16" s="240">
        <v>6.5</v>
      </c>
      <c r="S16" s="240">
        <v>7</v>
      </c>
      <c r="T16" s="240">
        <v>7</v>
      </c>
      <c r="U16" s="240">
        <v>5</v>
      </c>
      <c r="V16" s="240">
        <v>6</v>
      </c>
      <c r="W16" s="240">
        <v>5.5</v>
      </c>
      <c r="X16" s="240">
        <v>6</v>
      </c>
      <c r="Y16" s="240">
        <v>6</v>
      </c>
      <c r="Z16" s="240">
        <v>7</v>
      </c>
      <c r="AA16" s="240">
        <v>7</v>
      </c>
      <c r="AB16" s="240">
        <v>7.5</v>
      </c>
      <c r="AC16" s="240">
        <v>7.5</v>
      </c>
      <c r="AD16" s="240">
        <v>6.5</v>
      </c>
      <c r="AE16" s="240">
        <v>7</v>
      </c>
      <c r="AF16" s="240"/>
      <c r="AG16" s="240"/>
    </row>
    <row r="17" spans="1:33">
      <c r="A17" s="241" t="s">
        <v>287</v>
      </c>
      <c r="B17" s="241" t="s">
        <v>288</v>
      </c>
      <c r="C17" s="241" t="s">
        <v>289</v>
      </c>
      <c r="D17" s="344">
        <v>0.65535714285714286</v>
      </c>
      <c r="E17" s="260">
        <v>10</v>
      </c>
      <c r="H17" s="234">
        <v>13</v>
      </c>
      <c r="I17" s="234">
        <v>2</v>
      </c>
      <c r="K17" s="240">
        <v>5.5</v>
      </c>
      <c r="L17" s="240">
        <v>7</v>
      </c>
      <c r="M17" s="240">
        <v>6.5</v>
      </c>
      <c r="N17" s="240">
        <v>6.5</v>
      </c>
      <c r="O17" s="240">
        <v>6</v>
      </c>
      <c r="P17" s="240">
        <v>6</v>
      </c>
      <c r="Q17" s="240">
        <v>6</v>
      </c>
      <c r="R17" s="240">
        <v>6.5</v>
      </c>
      <c r="S17" s="240">
        <v>6.5</v>
      </c>
      <c r="T17" s="240">
        <v>6.5</v>
      </c>
      <c r="U17" s="240">
        <v>6</v>
      </c>
      <c r="V17" s="240">
        <v>6</v>
      </c>
      <c r="W17" s="240">
        <v>5.5</v>
      </c>
      <c r="X17" s="240">
        <v>5.5</v>
      </c>
      <c r="Y17" s="240">
        <v>6</v>
      </c>
      <c r="Z17" s="240">
        <v>6.5</v>
      </c>
      <c r="AA17" s="240">
        <v>7</v>
      </c>
      <c r="AB17" s="240">
        <v>6.5</v>
      </c>
      <c r="AC17" s="240">
        <v>6.5</v>
      </c>
      <c r="AD17" s="240">
        <v>6</v>
      </c>
      <c r="AE17" s="240">
        <v>6.5</v>
      </c>
      <c r="AF17" s="240"/>
      <c r="AG17" s="240"/>
    </row>
    <row r="18" spans="1:33">
      <c r="A18" s="241" t="s">
        <v>407</v>
      </c>
      <c r="B18" s="241" t="s">
        <v>408</v>
      </c>
      <c r="C18" s="241" t="s">
        <v>64</v>
      </c>
      <c r="D18" s="344">
        <v>0.6517857142857143</v>
      </c>
      <c r="E18" s="260">
        <v>11</v>
      </c>
      <c r="H18" s="234">
        <v>14</v>
      </c>
      <c r="I18" s="234">
        <v>2</v>
      </c>
      <c r="K18" s="240">
        <v>6</v>
      </c>
      <c r="L18" s="240">
        <v>7.5</v>
      </c>
      <c r="M18" s="240">
        <v>7</v>
      </c>
      <c r="N18" s="240">
        <v>6</v>
      </c>
      <c r="O18" s="240">
        <v>6</v>
      </c>
      <c r="P18" s="240">
        <v>6</v>
      </c>
      <c r="Q18" s="240">
        <v>6</v>
      </c>
      <c r="R18" s="240">
        <v>6</v>
      </c>
      <c r="S18" s="240">
        <v>6</v>
      </c>
      <c r="T18" s="240">
        <v>6</v>
      </c>
      <c r="U18" s="240">
        <v>5.5</v>
      </c>
      <c r="V18" s="240">
        <v>5.5</v>
      </c>
      <c r="W18" s="240">
        <v>5.5</v>
      </c>
      <c r="X18" s="240">
        <v>6</v>
      </c>
      <c r="Y18" s="240">
        <v>6.5</v>
      </c>
      <c r="Z18" s="240">
        <v>7</v>
      </c>
      <c r="AA18" s="240">
        <v>7.5</v>
      </c>
      <c r="AB18" s="240">
        <v>6</v>
      </c>
      <c r="AC18" s="240">
        <v>6.5</v>
      </c>
      <c r="AD18" s="240">
        <v>6.5</v>
      </c>
      <c r="AE18" s="240">
        <v>7</v>
      </c>
      <c r="AF18" s="240"/>
      <c r="AG18" s="240"/>
    </row>
    <row r="19" spans="1:33">
      <c r="A19" s="241" t="s">
        <v>564</v>
      </c>
      <c r="B19" s="241" t="s">
        <v>565</v>
      </c>
      <c r="C19" s="241" t="s">
        <v>323</v>
      </c>
      <c r="D19" s="344">
        <v>0.63582142857142854</v>
      </c>
      <c r="E19" s="260">
        <v>12</v>
      </c>
      <c r="H19" s="234">
        <v>15</v>
      </c>
      <c r="K19" s="246">
        <v>6.5</v>
      </c>
      <c r="L19" s="246">
        <v>8</v>
      </c>
      <c r="M19" s="246">
        <v>7.5</v>
      </c>
      <c r="N19" s="246">
        <v>6</v>
      </c>
      <c r="O19" s="246">
        <v>6</v>
      </c>
      <c r="P19" s="246">
        <v>6</v>
      </c>
      <c r="Q19" s="246">
        <v>6.5</v>
      </c>
      <c r="R19" s="246">
        <v>6.5</v>
      </c>
      <c r="S19" s="246">
        <v>7</v>
      </c>
      <c r="T19" s="246">
        <v>6.5</v>
      </c>
      <c r="U19" s="246">
        <v>6.5</v>
      </c>
      <c r="V19" s="246">
        <v>6.5</v>
      </c>
      <c r="W19" s="246">
        <v>7.5</v>
      </c>
      <c r="X19" s="246">
        <v>6</v>
      </c>
      <c r="Y19" s="246">
        <v>6.53</v>
      </c>
      <c r="Z19" s="246">
        <v>7</v>
      </c>
      <c r="AA19" s="246">
        <v>7</v>
      </c>
      <c r="AB19" s="246">
        <v>7</v>
      </c>
      <c r="AC19" s="246">
        <v>6.5</v>
      </c>
      <c r="AD19" s="246">
        <v>5.5</v>
      </c>
      <c r="AE19" s="246">
        <v>7</v>
      </c>
      <c r="AF19" s="246"/>
      <c r="AG19" s="246"/>
    </row>
    <row r="20" spans="1:33">
      <c r="A20" s="241" t="s">
        <v>783</v>
      </c>
      <c r="B20" s="241" t="s">
        <v>784</v>
      </c>
      <c r="C20" s="241" t="s">
        <v>95</v>
      </c>
      <c r="D20" s="344">
        <v>0.6339285714285714</v>
      </c>
      <c r="E20" s="260">
        <v>13</v>
      </c>
      <c r="H20" s="234" t="s">
        <v>174</v>
      </c>
      <c r="K20" s="250">
        <v>129</v>
      </c>
      <c r="L20" s="250">
        <v>155.5</v>
      </c>
      <c r="M20" s="250">
        <v>153</v>
      </c>
      <c r="N20" s="250">
        <v>137</v>
      </c>
      <c r="O20" s="250">
        <v>119.5</v>
      </c>
      <c r="P20" s="250">
        <v>126</v>
      </c>
      <c r="Q20" s="250">
        <v>138</v>
      </c>
      <c r="R20" s="250">
        <v>135.5</v>
      </c>
      <c r="S20" s="250">
        <v>150</v>
      </c>
      <c r="T20" s="250">
        <v>150</v>
      </c>
      <c r="U20" s="250">
        <v>141.5</v>
      </c>
      <c r="V20" s="250">
        <v>135.5</v>
      </c>
      <c r="W20" s="250">
        <v>130</v>
      </c>
      <c r="X20" s="250">
        <v>136</v>
      </c>
      <c r="Y20" s="250">
        <v>140.03</v>
      </c>
      <c r="Z20" s="250">
        <v>147.5</v>
      </c>
      <c r="AA20" s="250">
        <v>153.5</v>
      </c>
      <c r="AB20" s="250">
        <v>154.5</v>
      </c>
      <c r="AC20" s="250">
        <v>154</v>
      </c>
      <c r="AD20" s="250">
        <v>144</v>
      </c>
      <c r="AE20" s="250">
        <v>151</v>
      </c>
      <c r="AF20" s="250">
        <v>0</v>
      </c>
      <c r="AG20" s="250">
        <v>0</v>
      </c>
    </row>
    <row r="21" spans="1:33">
      <c r="A21" s="241" t="s">
        <v>767</v>
      </c>
      <c r="B21" s="241" t="s">
        <v>768</v>
      </c>
      <c r="C21" s="241" t="s">
        <v>769</v>
      </c>
      <c r="D21" s="347">
        <v>0.62678571428571428</v>
      </c>
      <c r="E21" s="260">
        <v>14</v>
      </c>
    </row>
    <row r="22" spans="1:33">
      <c r="A22" s="241" t="s">
        <v>280</v>
      </c>
      <c r="B22" s="241" t="s">
        <v>281</v>
      </c>
      <c r="C22" s="241" t="s">
        <v>72</v>
      </c>
      <c r="D22" s="344">
        <v>0.62142857142857144</v>
      </c>
      <c r="E22" s="260">
        <v>15</v>
      </c>
      <c r="H22" s="234" t="s">
        <v>175</v>
      </c>
    </row>
    <row r="23" spans="1:33">
      <c r="A23" s="241" t="s">
        <v>314</v>
      </c>
      <c r="B23" s="241" t="s">
        <v>315</v>
      </c>
      <c r="C23" s="241" t="s">
        <v>68</v>
      </c>
      <c r="D23" s="344">
        <v>0.61964285714285716</v>
      </c>
      <c r="E23" s="260">
        <v>16</v>
      </c>
      <c r="H23" s="234" t="s">
        <v>176</v>
      </c>
      <c r="I23" s="234">
        <v>1</v>
      </c>
      <c r="K23" s="240">
        <v>6.5</v>
      </c>
      <c r="L23" s="240">
        <v>7</v>
      </c>
      <c r="M23" s="240">
        <v>7</v>
      </c>
      <c r="N23" s="240">
        <v>6.5</v>
      </c>
      <c r="O23" s="240">
        <v>5</v>
      </c>
      <c r="P23" s="240">
        <v>6</v>
      </c>
      <c r="Q23" s="240">
        <v>7</v>
      </c>
      <c r="R23" s="240">
        <v>6.5</v>
      </c>
      <c r="S23" s="240">
        <v>7</v>
      </c>
      <c r="T23" s="240">
        <v>7</v>
      </c>
      <c r="U23" s="240">
        <v>6.5</v>
      </c>
      <c r="V23" s="240">
        <v>6.5</v>
      </c>
      <c r="W23" s="240">
        <v>6.5</v>
      </c>
      <c r="X23" s="240">
        <v>7</v>
      </c>
      <c r="Y23" s="240">
        <v>7</v>
      </c>
      <c r="Z23" s="240">
        <v>7</v>
      </c>
      <c r="AA23" s="240">
        <v>7</v>
      </c>
      <c r="AB23" s="240">
        <v>7.5</v>
      </c>
      <c r="AC23" s="240">
        <v>7</v>
      </c>
      <c r="AD23" s="240">
        <v>6.5</v>
      </c>
      <c r="AE23" s="240">
        <v>7</v>
      </c>
      <c r="AF23" s="240"/>
      <c r="AG23" s="240"/>
    </row>
    <row r="24" spans="1:33">
      <c r="A24" s="241" t="s">
        <v>349</v>
      </c>
      <c r="B24" s="241" t="s">
        <v>350</v>
      </c>
      <c r="C24" s="241" t="s">
        <v>68</v>
      </c>
      <c r="D24" s="344">
        <v>0.61785714285714288</v>
      </c>
      <c r="E24" s="260">
        <v>17</v>
      </c>
      <c r="H24" s="234" t="s">
        <v>177</v>
      </c>
      <c r="I24" s="234">
        <v>1</v>
      </c>
      <c r="K24" s="240">
        <v>6</v>
      </c>
      <c r="L24" s="240">
        <v>7</v>
      </c>
      <c r="M24" s="240">
        <v>7</v>
      </c>
      <c r="N24" s="240">
        <v>6</v>
      </c>
      <c r="O24" s="240">
        <v>5.5</v>
      </c>
      <c r="P24" s="240">
        <v>5.5</v>
      </c>
      <c r="Q24" s="240">
        <v>6.5</v>
      </c>
      <c r="R24" s="240">
        <v>6</v>
      </c>
      <c r="S24" s="240">
        <v>7</v>
      </c>
      <c r="T24" s="240">
        <v>6.5</v>
      </c>
      <c r="U24" s="240">
        <v>6.5</v>
      </c>
      <c r="V24" s="240">
        <v>6</v>
      </c>
      <c r="W24" s="240">
        <v>5.5</v>
      </c>
      <c r="X24" s="240">
        <v>6.5</v>
      </c>
      <c r="Y24" s="240">
        <v>6</v>
      </c>
      <c r="Z24" s="240">
        <v>7</v>
      </c>
      <c r="AA24" s="240">
        <v>7</v>
      </c>
      <c r="AB24" s="240">
        <v>7</v>
      </c>
      <c r="AC24" s="240">
        <v>7</v>
      </c>
      <c r="AD24" s="240">
        <v>7</v>
      </c>
      <c r="AE24" s="240">
        <v>7</v>
      </c>
      <c r="AF24" s="240"/>
      <c r="AG24" s="240"/>
    </row>
    <row r="25" spans="1:33">
      <c r="A25" s="241" t="s">
        <v>285</v>
      </c>
      <c r="B25" s="241" t="s">
        <v>286</v>
      </c>
      <c r="C25" s="241" t="s">
        <v>109</v>
      </c>
      <c r="D25" s="344">
        <v>0.59464285714285714</v>
      </c>
      <c r="E25" s="260">
        <v>18</v>
      </c>
      <c r="H25" s="234" t="s">
        <v>178</v>
      </c>
      <c r="I25" s="234">
        <v>2</v>
      </c>
      <c r="K25" s="240">
        <v>6</v>
      </c>
      <c r="L25" s="240">
        <v>7</v>
      </c>
      <c r="M25" s="240">
        <v>7</v>
      </c>
      <c r="N25" s="240">
        <v>6.5</v>
      </c>
      <c r="O25" s="240">
        <v>6</v>
      </c>
      <c r="P25" s="240">
        <v>6</v>
      </c>
      <c r="Q25" s="240">
        <v>6.5</v>
      </c>
      <c r="R25" s="240">
        <v>6</v>
      </c>
      <c r="S25" s="240">
        <v>6.5</v>
      </c>
      <c r="T25" s="240">
        <v>7</v>
      </c>
      <c r="U25" s="240">
        <v>7</v>
      </c>
      <c r="V25" s="240">
        <v>6.5</v>
      </c>
      <c r="W25" s="240">
        <v>6</v>
      </c>
      <c r="X25" s="240">
        <v>5.5</v>
      </c>
      <c r="Y25" s="240">
        <v>6</v>
      </c>
      <c r="Z25" s="240">
        <v>6.5</v>
      </c>
      <c r="AA25" s="240">
        <v>7</v>
      </c>
      <c r="AB25" s="240">
        <v>7</v>
      </c>
      <c r="AC25" s="240">
        <v>7</v>
      </c>
      <c r="AD25" s="240">
        <v>6.5</v>
      </c>
      <c r="AE25" s="240">
        <v>6.5</v>
      </c>
      <c r="AF25" s="240"/>
      <c r="AG25" s="240"/>
    </row>
    <row r="26" spans="1:33">
      <c r="A26" s="241" t="s">
        <v>558</v>
      </c>
      <c r="B26" s="241" t="s">
        <v>559</v>
      </c>
      <c r="C26" s="241" t="s">
        <v>323</v>
      </c>
      <c r="D26" s="344">
        <v>0.5892857142857143</v>
      </c>
      <c r="E26" s="260">
        <v>19</v>
      </c>
      <c r="H26" s="234" t="s">
        <v>179</v>
      </c>
      <c r="I26" s="234">
        <v>2</v>
      </c>
      <c r="K26" s="246">
        <v>6.5</v>
      </c>
      <c r="L26" s="246">
        <v>7.5</v>
      </c>
      <c r="M26" s="246">
        <v>7.5</v>
      </c>
      <c r="N26" s="246">
        <v>6.5</v>
      </c>
      <c r="O26" s="246">
        <v>6</v>
      </c>
      <c r="P26" s="246">
        <v>6.5</v>
      </c>
      <c r="Q26" s="246">
        <v>6.5</v>
      </c>
      <c r="R26" s="246">
        <v>6.5</v>
      </c>
      <c r="S26" s="246">
        <v>7.5</v>
      </c>
      <c r="T26" s="246">
        <v>7</v>
      </c>
      <c r="U26" s="246">
        <v>7</v>
      </c>
      <c r="V26" s="246">
        <v>6.5</v>
      </c>
      <c r="W26" s="246">
        <v>6.5</v>
      </c>
      <c r="X26" s="246">
        <v>6.5</v>
      </c>
      <c r="Y26" s="246">
        <v>6.5</v>
      </c>
      <c r="Z26" s="246">
        <v>7</v>
      </c>
      <c r="AA26" s="246">
        <v>7</v>
      </c>
      <c r="AB26" s="246">
        <v>7.5</v>
      </c>
      <c r="AC26" s="246">
        <v>7</v>
      </c>
      <c r="AD26" s="246">
        <v>6.5</v>
      </c>
      <c r="AE26" s="246">
        <v>7.5</v>
      </c>
      <c r="AF26" s="246"/>
      <c r="AG26" s="246"/>
    </row>
    <row r="27" spans="1:33">
      <c r="A27" s="241" t="s">
        <v>785</v>
      </c>
      <c r="B27" s="241" t="s">
        <v>786</v>
      </c>
      <c r="C27" s="241" t="s">
        <v>22</v>
      </c>
      <c r="D27" s="344">
        <v>0.5803571428571429</v>
      </c>
      <c r="E27" s="260">
        <v>20</v>
      </c>
      <c r="H27" s="234" t="s">
        <v>180</v>
      </c>
      <c r="K27" s="250">
        <v>37.5</v>
      </c>
      <c r="L27" s="250">
        <v>43</v>
      </c>
      <c r="M27" s="250">
        <v>43</v>
      </c>
      <c r="N27" s="250">
        <v>38.5</v>
      </c>
      <c r="O27" s="250">
        <v>34.5</v>
      </c>
      <c r="P27" s="250">
        <v>36.5</v>
      </c>
      <c r="Q27" s="250">
        <v>39.5</v>
      </c>
      <c r="R27" s="250">
        <v>37.5</v>
      </c>
      <c r="S27" s="250">
        <v>42</v>
      </c>
      <c r="T27" s="250">
        <v>41.5</v>
      </c>
      <c r="U27" s="250">
        <v>41</v>
      </c>
      <c r="V27" s="250">
        <v>38.5</v>
      </c>
      <c r="W27" s="250">
        <v>37</v>
      </c>
      <c r="X27" s="250">
        <v>37.5</v>
      </c>
      <c r="Y27" s="250">
        <v>38</v>
      </c>
      <c r="Z27" s="250">
        <v>41</v>
      </c>
      <c r="AA27" s="250">
        <v>42</v>
      </c>
      <c r="AB27" s="250">
        <v>43.5</v>
      </c>
      <c r="AC27" s="250">
        <v>42</v>
      </c>
      <c r="AD27" s="250">
        <v>39.5</v>
      </c>
      <c r="AE27" s="250">
        <v>42</v>
      </c>
      <c r="AF27" s="250">
        <v>0</v>
      </c>
      <c r="AG27" s="250">
        <v>0</v>
      </c>
    </row>
    <row r="28" spans="1:33">
      <c r="A28" s="241" t="s">
        <v>862</v>
      </c>
      <c r="B28" s="241" t="s">
        <v>863</v>
      </c>
      <c r="C28" s="241" t="s">
        <v>227</v>
      </c>
      <c r="D28" s="344">
        <v>0.55000000000000004</v>
      </c>
      <c r="E28" s="260">
        <v>21</v>
      </c>
    </row>
    <row r="29" spans="1:33">
      <c r="A29" s="241"/>
      <c r="B29" s="241"/>
      <c r="C29" s="241"/>
      <c r="D29" s="344"/>
      <c r="E29" s="260"/>
      <c r="H29" s="234" t="s">
        <v>181</v>
      </c>
      <c r="I29" s="234">
        <v>280</v>
      </c>
      <c r="K29" s="250">
        <v>166.5</v>
      </c>
      <c r="L29" s="250">
        <v>198.5</v>
      </c>
      <c r="M29" s="250">
        <v>196</v>
      </c>
      <c r="N29" s="250">
        <v>175.5</v>
      </c>
      <c r="O29" s="250">
        <v>154</v>
      </c>
      <c r="P29" s="250">
        <v>162.5</v>
      </c>
      <c r="Q29" s="250">
        <v>177.5</v>
      </c>
      <c r="R29" s="250">
        <v>173</v>
      </c>
      <c r="S29" s="250">
        <v>192</v>
      </c>
      <c r="T29" s="250">
        <v>191.5</v>
      </c>
      <c r="U29" s="250">
        <v>182.5</v>
      </c>
      <c r="V29" s="250">
        <v>174</v>
      </c>
      <c r="W29" s="250">
        <v>167</v>
      </c>
      <c r="X29" s="250">
        <v>173.5</v>
      </c>
      <c r="Y29" s="250">
        <v>178.03</v>
      </c>
      <c r="Z29" s="250">
        <v>188.5</v>
      </c>
      <c r="AA29" s="250">
        <v>195.5</v>
      </c>
      <c r="AB29" s="250">
        <v>198</v>
      </c>
      <c r="AC29" s="250">
        <v>196</v>
      </c>
      <c r="AD29" s="250">
        <v>183.5</v>
      </c>
      <c r="AE29" s="250">
        <v>193</v>
      </c>
      <c r="AF29" s="250">
        <v>0</v>
      </c>
      <c r="AG29" s="250">
        <v>0</v>
      </c>
    </row>
    <row r="30" spans="1:33">
      <c r="A30" s="241"/>
      <c r="B30" s="241"/>
      <c r="C30" s="241"/>
      <c r="D30" s="344"/>
      <c r="E30" s="260"/>
      <c r="H30" s="9" t="s">
        <v>182</v>
      </c>
    </row>
    <row r="31" spans="1:33">
      <c r="H31" s="234" t="s">
        <v>183</v>
      </c>
      <c r="I31" s="234">
        <v>-2</v>
      </c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 t="s">
        <v>185</v>
      </c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</row>
    <row r="32" spans="1:33">
      <c r="H32" s="234" t="s">
        <v>186</v>
      </c>
      <c r="I32" s="234">
        <v>-4</v>
      </c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8:33">
      <c r="H33" s="234" t="s">
        <v>187</v>
      </c>
      <c r="I33" s="263" t="s">
        <v>188</v>
      </c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</row>
    <row r="34" spans="8:33">
      <c r="H34" s="234" t="s">
        <v>189</v>
      </c>
      <c r="I34" s="263"/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>
        <v>0</v>
      </c>
      <c r="V34" s="265">
        <v>0</v>
      </c>
      <c r="W34" s="265">
        <v>-2</v>
      </c>
      <c r="X34" s="265">
        <v>0</v>
      </c>
      <c r="Y34" s="265">
        <v>0</v>
      </c>
      <c r="Z34" s="265">
        <v>0</v>
      </c>
      <c r="AA34" s="265">
        <v>0</v>
      </c>
      <c r="AB34" s="265">
        <v>0</v>
      </c>
      <c r="AC34" s="265">
        <v>0</v>
      </c>
      <c r="AD34" s="265">
        <v>0</v>
      </c>
      <c r="AE34" s="265">
        <v>0</v>
      </c>
      <c r="AF34" s="265">
        <v>0</v>
      </c>
      <c r="AG34" s="265">
        <v>0</v>
      </c>
    </row>
    <row r="35" spans="8:33">
      <c r="H35" s="9" t="s">
        <v>190</v>
      </c>
      <c r="I35" s="263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</row>
    <row r="36" spans="8:33">
      <c r="I36" s="234">
        <v>-5.0000000000000001E-3</v>
      </c>
      <c r="K36" s="257">
        <v>0</v>
      </c>
      <c r="L36" s="257">
        <v>0</v>
      </c>
      <c r="M36" s="257">
        <v>0</v>
      </c>
      <c r="N36" s="257">
        <v>0</v>
      </c>
      <c r="O36" s="257">
        <v>0</v>
      </c>
      <c r="P36" s="257">
        <v>0</v>
      </c>
      <c r="Q36" s="257">
        <v>0</v>
      </c>
      <c r="R36" s="257">
        <v>0</v>
      </c>
      <c r="S36" s="257">
        <v>0</v>
      </c>
      <c r="T36" s="257">
        <v>0</v>
      </c>
      <c r="U36" s="257">
        <v>0</v>
      </c>
      <c r="V36" s="257">
        <v>0</v>
      </c>
      <c r="W36" s="257">
        <v>0</v>
      </c>
      <c r="X36" s="257">
        <v>0</v>
      </c>
      <c r="Y36" s="257">
        <v>0</v>
      </c>
      <c r="Z36" s="257">
        <v>0</v>
      </c>
      <c r="AA36" s="257">
        <v>0</v>
      </c>
      <c r="AB36" s="257">
        <v>0</v>
      </c>
      <c r="AC36" s="257">
        <v>0</v>
      </c>
      <c r="AD36" s="257">
        <v>0</v>
      </c>
      <c r="AE36" s="257">
        <v>0</v>
      </c>
      <c r="AF36" s="257">
        <v>0</v>
      </c>
      <c r="AG36" s="257">
        <v>0</v>
      </c>
    </row>
    <row r="37" spans="8:33">
      <c r="H37" s="234" t="s">
        <v>191</v>
      </c>
      <c r="K37" s="250">
        <v>166.5</v>
      </c>
      <c r="L37" s="250">
        <v>198.5</v>
      </c>
      <c r="M37" s="250">
        <v>196</v>
      </c>
      <c r="N37" s="250">
        <v>175.5</v>
      </c>
      <c r="O37" s="250">
        <v>154</v>
      </c>
      <c r="P37" s="250">
        <v>162.5</v>
      </c>
      <c r="Q37" s="250">
        <v>177.5</v>
      </c>
      <c r="R37" s="250">
        <v>173</v>
      </c>
      <c r="S37" s="250">
        <v>192</v>
      </c>
      <c r="T37" s="250">
        <v>191.5</v>
      </c>
      <c r="U37" s="250">
        <v>182.5</v>
      </c>
      <c r="V37" s="250">
        <v>174</v>
      </c>
      <c r="W37" s="250">
        <v>165</v>
      </c>
      <c r="X37" s="250">
        <v>173.5</v>
      </c>
      <c r="Y37" s="250">
        <v>178.03</v>
      </c>
      <c r="Z37" s="250">
        <v>188.5</v>
      </c>
      <c r="AA37" s="250">
        <v>195.5</v>
      </c>
      <c r="AB37" s="250">
        <v>198</v>
      </c>
      <c r="AC37" s="250">
        <v>196</v>
      </c>
      <c r="AD37" s="250">
        <v>183.5</v>
      </c>
      <c r="AE37" s="250">
        <v>193</v>
      </c>
      <c r="AF37" s="250">
        <v>0</v>
      </c>
      <c r="AG37" s="250">
        <v>0</v>
      </c>
    </row>
    <row r="38" spans="8:33">
      <c r="H38" s="234" t="s">
        <v>192</v>
      </c>
      <c r="K38" s="249">
        <v>0.59464285714285714</v>
      </c>
      <c r="L38" s="249">
        <v>0.70892857142857146</v>
      </c>
      <c r="M38" s="249">
        <v>0.7</v>
      </c>
      <c r="N38" s="249">
        <v>0.62678571428571428</v>
      </c>
      <c r="O38" s="249">
        <v>0.55000000000000004</v>
      </c>
      <c r="P38" s="249">
        <v>0.5803571428571429</v>
      </c>
      <c r="Q38" s="249">
        <v>0.6339285714285714</v>
      </c>
      <c r="R38" s="249">
        <v>0.61785714285714288</v>
      </c>
      <c r="S38" s="249">
        <v>0.68571428571428572</v>
      </c>
      <c r="T38" s="249">
        <v>0.68392857142857144</v>
      </c>
      <c r="U38" s="249">
        <v>0.6517857142857143</v>
      </c>
      <c r="V38" s="249">
        <v>0.62142857142857144</v>
      </c>
      <c r="W38" s="249">
        <v>0.5892857142857143</v>
      </c>
      <c r="X38" s="249">
        <v>0.61964285714285716</v>
      </c>
      <c r="Y38" s="249">
        <v>0.63582142857142854</v>
      </c>
      <c r="Z38" s="249">
        <v>0.67321428571428577</v>
      </c>
      <c r="AA38" s="249">
        <v>0.69821428571428568</v>
      </c>
      <c r="AB38" s="249">
        <v>0.70714285714285718</v>
      </c>
      <c r="AC38" s="249">
        <v>0.7</v>
      </c>
      <c r="AD38" s="249">
        <v>0.65535714285714286</v>
      </c>
      <c r="AE38" s="249">
        <v>0.68928571428571428</v>
      </c>
      <c r="AF38" s="249">
        <v>0</v>
      </c>
      <c r="AG38" s="249">
        <v>0</v>
      </c>
    </row>
    <row r="39" spans="8:33"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</row>
    <row r="40" spans="8:33"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</row>
    <row r="42" spans="8:33">
      <c r="K42" s="251"/>
    </row>
    <row r="44" spans="8:33">
      <c r="K44" s="251"/>
    </row>
    <row r="46" spans="8:33">
      <c r="K46" s="251"/>
    </row>
    <row r="48" spans="8:33">
      <c r="K48" s="251"/>
    </row>
    <row r="50" spans="11:11">
      <c r="K50" s="251"/>
    </row>
    <row r="52" spans="11:11">
      <c r="K52" s="251"/>
    </row>
    <row r="54" spans="11:11">
      <c r="K54" s="251"/>
    </row>
    <row r="56" spans="11:11">
      <c r="K56" s="251"/>
    </row>
    <row r="58" spans="11:11">
      <c r="K58" s="251"/>
    </row>
    <row r="60" spans="11:11">
      <c r="K60" s="251"/>
    </row>
    <row r="62" spans="11:11">
      <c r="K62" s="251"/>
    </row>
    <row r="64" spans="11:11">
      <c r="K64" s="251"/>
    </row>
    <row r="66" spans="11:11">
      <c r="K66" s="251"/>
    </row>
    <row r="68" spans="11:11">
      <c r="K68" s="251"/>
    </row>
    <row r="70" spans="11:11">
      <c r="K70" s="251"/>
    </row>
    <row r="72" spans="11:11">
      <c r="K72" s="251"/>
    </row>
    <row r="74" spans="11:11">
      <c r="K74" s="251"/>
    </row>
    <row r="76" spans="11:11">
      <c r="K76" s="251"/>
    </row>
    <row r="78" spans="11:11">
      <c r="K78" s="251"/>
    </row>
  </sheetData>
  <sheetProtection algorithmName="SHA-512" hashValue="t941vPyUKRT9zkEC62zpTinQZSqol17eDsZVP3jTLE4vOy7zDa1E2Cf8zH/YWruRG9MZToPn2hMxFsFdKjfoGQ==" saltValue="fWUeGAq25HgYVmkA7qbpqQ==" spinCount="100000" sheet="1" objects="1" scenarios="1"/>
  <autoFilter ref="A7:E7" xr:uid="{EF0703C8-78DB-4B1E-9905-18A6113DB7F4}">
    <sortState xmlns:xlrd2="http://schemas.microsoft.com/office/spreadsheetml/2017/richdata2" ref="A8:E28">
      <sortCondition ref="E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AA23-8C24-4729-9BF7-40057AFAA7D1}">
  <sheetPr codeName="Sheet66">
    <tabColor rgb="FFFF99FF"/>
    <pageSetUpPr fitToPage="1"/>
  </sheetPr>
  <dimension ref="A2:AL27"/>
  <sheetViews>
    <sheetView topLeftCell="A5" workbookViewId="0">
      <selection activeCell="B30" sqref="B30"/>
    </sheetView>
  </sheetViews>
  <sheetFormatPr defaultColWidth="11" defaultRowHeight="15"/>
  <cols>
    <col min="1" max="1" width="27.75" style="234" bestFit="1" customWidth="1"/>
    <col min="2" max="2" width="26.875" style="234" bestFit="1" customWidth="1"/>
    <col min="3" max="3" width="16.875" style="234" bestFit="1" customWidth="1"/>
    <col min="4" max="4" width="14.875" style="343" customWidth="1"/>
    <col min="5" max="5" width="11" style="343"/>
    <col min="6" max="6" width="16.125" style="343" bestFit="1" customWidth="1"/>
    <col min="7" max="7" width="11" style="343"/>
    <col min="8" max="16384" width="11" style="234"/>
  </cols>
  <sheetData>
    <row r="2" spans="1:7">
      <c r="A2" s="368" t="s">
        <v>774</v>
      </c>
    </row>
    <row r="3" spans="1:7">
      <c r="A3" s="368" t="s">
        <v>775</v>
      </c>
    </row>
    <row r="4" spans="1:7">
      <c r="A4" s="369" t="s">
        <v>864</v>
      </c>
    </row>
    <row r="6" spans="1:7">
      <c r="D6" s="14" t="s">
        <v>163</v>
      </c>
    </row>
    <row r="7" spans="1:7" ht="45">
      <c r="A7" s="13" t="s">
        <v>4</v>
      </c>
      <c r="B7" s="13" t="s">
        <v>5</v>
      </c>
      <c r="C7" s="13" t="s">
        <v>792</v>
      </c>
      <c r="D7" s="22" t="s">
        <v>865</v>
      </c>
      <c r="E7" s="14" t="s">
        <v>361</v>
      </c>
      <c r="F7" s="22" t="s">
        <v>168</v>
      </c>
      <c r="G7" s="370" t="s">
        <v>169</v>
      </c>
    </row>
    <row r="8" spans="1:7">
      <c r="A8" s="241" t="s">
        <v>401</v>
      </c>
      <c r="B8" s="241" t="s">
        <v>402</v>
      </c>
      <c r="C8" s="241" t="s">
        <v>32</v>
      </c>
      <c r="D8" s="344">
        <v>0.73035714285714282</v>
      </c>
      <c r="E8" s="260">
        <v>1</v>
      </c>
      <c r="F8" s="345">
        <v>44</v>
      </c>
      <c r="G8" s="382"/>
    </row>
    <row r="9" spans="1:7">
      <c r="A9" s="241" t="s">
        <v>393</v>
      </c>
      <c r="B9" s="241" t="s">
        <v>394</v>
      </c>
      <c r="C9" s="241" t="s">
        <v>82</v>
      </c>
      <c r="D9" s="344">
        <v>0.73035714285714282</v>
      </c>
      <c r="E9" s="260">
        <v>2</v>
      </c>
      <c r="F9" s="345">
        <v>42</v>
      </c>
      <c r="G9" s="382">
        <v>2</v>
      </c>
    </row>
    <row r="10" spans="1:7">
      <c r="A10" s="241" t="s">
        <v>434</v>
      </c>
      <c r="B10" s="241" t="s">
        <v>435</v>
      </c>
      <c r="C10" s="241" t="s">
        <v>40</v>
      </c>
      <c r="D10" s="344">
        <v>0.70178571428571423</v>
      </c>
      <c r="E10" s="260">
        <v>3</v>
      </c>
      <c r="F10" s="345">
        <v>42</v>
      </c>
      <c r="G10" s="382"/>
    </row>
    <row r="11" spans="1:7">
      <c r="A11" s="241" t="s">
        <v>487</v>
      </c>
      <c r="B11" s="241" t="s">
        <v>488</v>
      </c>
      <c r="C11" s="241" t="s">
        <v>22</v>
      </c>
      <c r="D11" s="344">
        <v>0.69821428571428568</v>
      </c>
      <c r="E11" s="260">
        <v>4</v>
      </c>
      <c r="F11" s="345">
        <v>42</v>
      </c>
      <c r="G11" s="382"/>
    </row>
    <row r="12" spans="1:7">
      <c r="A12" s="241" t="s">
        <v>389</v>
      </c>
      <c r="B12" s="241" t="s">
        <v>390</v>
      </c>
      <c r="C12" s="241" t="s">
        <v>330</v>
      </c>
      <c r="D12" s="347">
        <v>0.69464285714285712</v>
      </c>
      <c r="E12" s="260">
        <v>5</v>
      </c>
      <c r="F12" s="345">
        <v>41</v>
      </c>
      <c r="G12" s="346"/>
    </row>
    <row r="13" spans="1:7">
      <c r="A13" s="241" t="s">
        <v>383</v>
      </c>
      <c r="B13" s="241" t="s">
        <v>384</v>
      </c>
      <c r="C13" s="241" t="s">
        <v>98</v>
      </c>
      <c r="D13" s="344">
        <v>0.68214285714285716</v>
      </c>
      <c r="E13" s="260">
        <v>6</v>
      </c>
      <c r="F13" s="345">
        <v>41.5</v>
      </c>
      <c r="G13" s="382"/>
    </row>
    <row r="14" spans="1:7">
      <c r="A14" s="241" t="s">
        <v>440</v>
      </c>
      <c r="B14" s="241" t="s">
        <v>441</v>
      </c>
      <c r="C14" s="241" t="s">
        <v>90</v>
      </c>
      <c r="D14" s="344">
        <v>0.67500000000000004</v>
      </c>
      <c r="E14" s="260">
        <v>7</v>
      </c>
      <c r="F14" s="345">
        <v>40</v>
      </c>
      <c r="G14" s="346"/>
    </row>
    <row r="15" spans="1:7">
      <c r="A15" s="241" t="s">
        <v>821</v>
      </c>
      <c r="B15" s="241" t="s">
        <v>822</v>
      </c>
      <c r="C15" s="241" t="s">
        <v>143</v>
      </c>
      <c r="D15" s="344">
        <v>0.65892857142857142</v>
      </c>
      <c r="E15" s="260">
        <v>8</v>
      </c>
      <c r="F15" s="345">
        <v>40</v>
      </c>
      <c r="G15" s="382"/>
    </row>
    <row r="16" spans="1:7">
      <c r="A16" s="241" t="s">
        <v>379</v>
      </c>
      <c r="B16" s="241" t="s">
        <v>380</v>
      </c>
      <c r="C16" s="241" t="s">
        <v>36</v>
      </c>
      <c r="D16" s="344">
        <v>0.65535714285714286</v>
      </c>
      <c r="E16" s="260">
        <v>9</v>
      </c>
      <c r="F16" s="345">
        <v>38.5</v>
      </c>
      <c r="G16" s="382"/>
    </row>
    <row r="17" spans="1:7">
      <c r="A17" s="241" t="s">
        <v>385</v>
      </c>
      <c r="B17" s="241" t="s">
        <v>386</v>
      </c>
      <c r="C17" s="241" t="s">
        <v>98</v>
      </c>
      <c r="D17" s="344">
        <v>0.65357142857142858</v>
      </c>
      <c r="E17" s="260">
        <v>10</v>
      </c>
      <c r="F17" s="345">
        <v>39.5</v>
      </c>
      <c r="G17" s="382"/>
    </row>
    <row r="18" spans="1:7">
      <c r="A18" s="241" t="s">
        <v>575</v>
      </c>
      <c r="B18" s="241" t="s">
        <v>576</v>
      </c>
      <c r="C18" s="241" t="s">
        <v>98</v>
      </c>
      <c r="D18" s="344">
        <v>0.6428571428571429</v>
      </c>
      <c r="E18" s="260">
        <v>11</v>
      </c>
      <c r="F18" s="345">
        <v>37.5</v>
      </c>
      <c r="G18" s="382"/>
    </row>
    <row r="19" spans="1:7">
      <c r="A19" s="241" t="s">
        <v>375</v>
      </c>
      <c r="B19" s="241" t="s">
        <v>376</v>
      </c>
      <c r="C19" s="241" t="s">
        <v>238</v>
      </c>
      <c r="D19" s="347">
        <v>0.63928571428571423</v>
      </c>
      <c r="E19" s="260">
        <v>12</v>
      </c>
      <c r="F19" s="345">
        <v>38.5</v>
      </c>
      <c r="G19" s="346"/>
    </row>
    <row r="20" spans="1:7">
      <c r="A20" s="241" t="s">
        <v>453</v>
      </c>
      <c r="B20" s="241" t="s">
        <v>454</v>
      </c>
      <c r="C20" s="241" t="s">
        <v>36</v>
      </c>
      <c r="D20" s="344">
        <v>0.61070999999999998</v>
      </c>
      <c r="E20" s="260">
        <v>13</v>
      </c>
      <c r="F20" s="345">
        <v>35.5</v>
      </c>
      <c r="G20" s="382"/>
    </row>
    <row r="21" spans="1:7">
      <c r="A21" s="241" t="s">
        <v>405</v>
      </c>
      <c r="B21" s="241" t="s">
        <v>406</v>
      </c>
      <c r="C21" s="241" t="s">
        <v>64</v>
      </c>
      <c r="D21" s="344">
        <v>0.60535714285714282</v>
      </c>
      <c r="E21" s="260">
        <v>14</v>
      </c>
      <c r="F21" s="345">
        <v>35</v>
      </c>
      <c r="G21" s="346"/>
    </row>
    <row r="22" spans="1:7">
      <c r="A22" s="241" t="s">
        <v>365</v>
      </c>
      <c r="B22" s="241" t="s">
        <v>695</v>
      </c>
      <c r="C22" s="241" t="s">
        <v>43</v>
      </c>
      <c r="D22" s="344">
        <v>0.6</v>
      </c>
      <c r="E22" s="260">
        <v>15</v>
      </c>
      <c r="F22" s="345">
        <v>34.5</v>
      </c>
      <c r="G22" s="382"/>
    </row>
    <row r="23" spans="1:7">
      <c r="A23" s="241" t="s">
        <v>377</v>
      </c>
      <c r="B23" s="241" t="s">
        <v>378</v>
      </c>
      <c r="C23" s="241" t="s">
        <v>238</v>
      </c>
      <c r="D23" s="344">
        <v>0.59642857142857142</v>
      </c>
      <c r="E23" s="260">
        <v>16</v>
      </c>
      <c r="F23" s="345">
        <v>36</v>
      </c>
      <c r="G23" s="382"/>
    </row>
    <row r="24" spans="1:7">
      <c r="A24" s="241" t="s">
        <v>416</v>
      </c>
      <c r="B24" s="241" t="s">
        <v>417</v>
      </c>
      <c r="C24" s="241" t="s">
        <v>55</v>
      </c>
      <c r="D24" s="344">
        <v>0.5803571428571429</v>
      </c>
      <c r="E24" s="260">
        <v>17</v>
      </c>
      <c r="F24" s="345">
        <v>34.5</v>
      </c>
      <c r="G24" s="382"/>
    </row>
    <row r="25" spans="1:7">
      <c r="A25" s="241" t="s">
        <v>370</v>
      </c>
      <c r="B25" s="241" t="s">
        <v>371</v>
      </c>
      <c r="C25" s="241" t="s">
        <v>98</v>
      </c>
      <c r="D25" s="344">
        <v>0.56071428571428572</v>
      </c>
      <c r="E25" s="260">
        <v>18</v>
      </c>
      <c r="F25" s="345">
        <v>34.5</v>
      </c>
      <c r="G25" s="382"/>
    </row>
    <row r="26" spans="1:7">
      <c r="A26" s="241" t="s">
        <v>573</v>
      </c>
      <c r="B26" s="241" t="s">
        <v>574</v>
      </c>
      <c r="C26" s="241" t="s">
        <v>98</v>
      </c>
      <c r="D26" s="344">
        <v>0.55714285714285716</v>
      </c>
      <c r="E26" s="260">
        <v>19</v>
      </c>
      <c r="F26" s="345">
        <v>33</v>
      </c>
      <c r="G26" s="382"/>
    </row>
    <row r="27" spans="1:7">
      <c r="A27" s="241"/>
      <c r="B27" s="241"/>
      <c r="C27" s="241"/>
      <c r="D27" s="241"/>
      <c r="E27" s="241"/>
      <c r="F27" s="345"/>
      <c r="G27" s="382"/>
    </row>
  </sheetData>
  <sheetProtection algorithmName="SHA-512" hashValue="dHUTkdyns1kLpT8XadnJ1q9UxlVb4jdm6QjgzLHnSXZiiKFcRzaPJRFtGgFeVJibqPRoEqBNMrgoIdVcMIp0oA==" saltValue="QnhPjO7LT2MgzX5AQq9Adg==" spinCount="100000" sheet="1" objects="1" scenarios="1"/>
  <autoFilter ref="A7:G7" xr:uid="{C6A5AA23-8C24-4729-9BF7-40057AFAA7D1}">
    <sortState xmlns:xlrd2="http://schemas.microsoft.com/office/spreadsheetml/2017/richdata2" ref="A8:G29">
      <sortCondition descending="1" ref="D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C523-D89E-4DB5-BF78-85DBC3E57A3F}">
  <sheetPr codeName="Sheet67">
    <tabColor rgb="FFFF99FF"/>
    <pageSetUpPr fitToPage="1"/>
  </sheetPr>
  <dimension ref="A2:F32"/>
  <sheetViews>
    <sheetView tabSelected="1" workbookViewId="0">
      <selection sqref="A1:A3"/>
    </sheetView>
  </sheetViews>
  <sheetFormatPr defaultColWidth="11" defaultRowHeight="15"/>
  <cols>
    <col min="1" max="1" width="22.75" style="234" customWidth="1"/>
    <col min="2" max="2" width="26.5" style="234" bestFit="1" customWidth="1"/>
    <col min="3" max="3" width="16.875" style="234" bestFit="1" customWidth="1"/>
    <col min="4" max="6" width="11" style="343"/>
    <col min="7" max="16384" width="11" style="234"/>
  </cols>
  <sheetData>
    <row r="2" spans="1:6">
      <c r="A2" s="368" t="s">
        <v>774</v>
      </c>
    </row>
    <row r="3" spans="1:6">
      <c r="A3" s="368" t="s">
        <v>775</v>
      </c>
    </row>
    <row r="4" spans="1:6">
      <c r="A4" s="369" t="s">
        <v>866</v>
      </c>
    </row>
    <row r="6" spans="1:6">
      <c r="D6" s="14" t="s">
        <v>163</v>
      </c>
    </row>
    <row r="7" spans="1:6" ht="30">
      <c r="A7" s="13" t="s">
        <v>4</v>
      </c>
      <c r="B7" s="13" t="s">
        <v>5</v>
      </c>
      <c r="C7" s="13" t="s">
        <v>590</v>
      </c>
      <c r="D7" s="22" t="s">
        <v>757</v>
      </c>
      <c r="E7" s="14" t="s">
        <v>361</v>
      </c>
      <c r="F7" s="14" t="s">
        <v>167</v>
      </c>
    </row>
    <row r="8" spans="1:6">
      <c r="A8" s="241" t="s">
        <v>230</v>
      </c>
      <c r="B8" s="241" t="s">
        <v>231</v>
      </c>
      <c r="C8" s="241" t="s">
        <v>105</v>
      </c>
      <c r="D8" s="344">
        <v>0.74736842105263157</v>
      </c>
      <c r="E8" s="260">
        <v>1</v>
      </c>
      <c r="F8" s="260">
        <v>1</v>
      </c>
    </row>
    <row r="9" spans="1:6">
      <c r="A9" s="241" t="s">
        <v>723</v>
      </c>
      <c r="B9" s="241" t="s">
        <v>724</v>
      </c>
      <c r="C9" s="241" t="s">
        <v>50</v>
      </c>
      <c r="D9" s="344">
        <v>0.68684210526315792</v>
      </c>
      <c r="E9" s="260">
        <v>2</v>
      </c>
      <c r="F9" s="260">
        <v>2</v>
      </c>
    </row>
    <row r="10" spans="1:6">
      <c r="A10" s="241" t="s">
        <v>555</v>
      </c>
      <c r="B10" s="241" t="s">
        <v>556</v>
      </c>
      <c r="C10" s="241" t="s">
        <v>90</v>
      </c>
      <c r="D10" s="344">
        <v>0.68157894736842106</v>
      </c>
      <c r="E10" s="260">
        <v>3</v>
      </c>
      <c r="F10" s="260">
        <v>3</v>
      </c>
    </row>
    <row r="11" spans="1:6">
      <c r="A11" s="241" t="s">
        <v>713</v>
      </c>
      <c r="B11" s="241" t="s">
        <v>714</v>
      </c>
      <c r="C11" s="241" t="s">
        <v>22</v>
      </c>
      <c r="D11" s="344">
        <v>0.6763157894736842</v>
      </c>
      <c r="E11" s="260">
        <v>4</v>
      </c>
      <c r="F11" s="260">
        <v>4</v>
      </c>
    </row>
    <row r="12" spans="1:6">
      <c r="A12" s="241" t="s">
        <v>552</v>
      </c>
      <c r="B12" s="241" t="s">
        <v>553</v>
      </c>
      <c r="C12" s="241" t="s">
        <v>64</v>
      </c>
      <c r="D12" s="344">
        <v>0.67368421052631577</v>
      </c>
      <c r="E12" s="260">
        <v>5</v>
      </c>
      <c r="F12" s="260">
        <v>5</v>
      </c>
    </row>
    <row r="13" spans="1:6">
      <c r="A13" s="241" t="s">
        <v>546</v>
      </c>
      <c r="B13" s="241" t="s">
        <v>547</v>
      </c>
      <c r="C13" s="241" t="s">
        <v>32</v>
      </c>
      <c r="D13" s="347">
        <v>0.66052631578947374</v>
      </c>
      <c r="E13" s="260">
        <v>6</v>
      </c>
      <c r="F13" s="260">
        <v>6</v>
      </c>
    </row>
    <row r="14" spans="1:6">
      <c r="A14" s="241" t="s">
        <v>721</v>
      </c>
      <c r="B14" s="241" t="s">
        <v>722</v>
      </c>
      <c r="C14" s="241" t="s">
        <v>125</v>
      </c>
      <c r="D14" s="344">
        <v>0.66052631578947374</v>
      </c>
      <c r="E14" s="260">
        <v>6</v>
      </c>
      <c r="F14" s="260">
        <v>6</v>
      </c>
    </row>
    <row r="15" spans="1:6">
      <c r="A15" s="241" t="s">
        <v>241</v>
      </c>
      <c r="B15" s="241" t="s">
        <v>242</v>
      </c>
      <c r="C15" s="241" t="s">
        <v>50</v>
      </c>
      <c r="D15" s="344">
        <v>0.64473684210526316</v>
      </c>
      <c r="E15" s="260">
        <v>8</v>
      </c>
      <c r="F15" s="260">
        <v>8</v>
      </c>
    </row>
    <row r="16" spans="1:6">
      <c r="A16" s="241" t="s">
        <v>707</v>
      </c>
      <c r="B16" s="241" t="s">
        <v>708</v>
      </c>
      <c r="C16" s="241" t="s">
        <v>68</v>
      </c>
      <c r="D16" s="344">
        <v>0.61315789473684212</v>
      </c>
      <c r="E16" s="260">
        <v>9</v>
      </c>
      <c r="F16" s="260">
        <v>9</v>
      </c>
    </row>
    <row r="17" spans="1:6">
      <c r="A17" s="241" t="s">
        <v>867</v>
      </c>
      <c r="B17" s="241" t="s">
        <v>868</v>
      </c>
      <c r="C17" s="241" t="s">
        <v>72</v>
      </c>
      <c r="D17" s="344">
        <v>0.6</v>
      </c>
      <c r="E17" s="260">
        <v>10</v>
      </c>
      <c r="F17" s="260">
        <v>10</v>
      </c>
    </row>
    <row r="18" spans="1:6">
      <c r="A18" s="241" t="s">
        <v>717</v>
      </c>
      <c r="B18" s="241" t="s">
        <v>718</v>
      </c>
      <c r="C18" s="241" t="s">
        <v>29</v>
      </c>
      <c r="D18" s="347">
        <v>0.23947368421052631</v>
      </c>
      <c r="E18" s="260">
        <v>11</v>
      </c>
      <c r="F18" s="260">
        <v>11</v>
      </c>
    </row>
    <row r="19" spans="1:6">
      <c r="A19" s="241" t="s">
        <v>532</v>
      </c>
      <c r="B19" s="241" t="s">
        <v>533</v>
      </c>
      <c r="C19" s="241" t="s">
        <v>125</v>
      </c>
      <c r="D19" s="347">
        <v>0</v>
      </c>
      <c r="E19" s="260"/>
      <c r="F19" s="260"/>
    </row>
    <row r="20" spans="1:6">
      <c r="A20" s="241" t="s">
        <v>536</v>
      </c>
      <c r="B20" s="241" t="s">
        <v>537</v>
      </c>
      <c r="C20" s="241" t="s">
        <v>125</v>
      </c>
      <c r="D20" s="344">
        <v>0</v>
      </c>
      <c r="E20" s="260"/>
      <c r="F20" s="260"/>
    </row>
    <row r="21" spans="1:6">
      <c r="A21" s="241" t="s">
        <v>260</v>
      </c>
      <c r="B21" s="241" t="s">
        <v>261</v>
      </c>
      <c r="C21" s="241" t="s">
        <v>29</v>
      </c>
      <c r="D21" s="344">
        <v>0</v>
      </c>
      <c r="E21" s="260"/>
      <c r="F21" s="260"/>
    </row>
    <row r="22" spans="1:6">
      <c r="A22" s="241"/>
      <c r="B22" s="241"/>
      <c r="C22" s="241"/>
      <c r="D22" s="344"/>
      <c r="E22" s="260"/>
      <c r="F22" s="260"/>
    </row>
    <row r="23" spans="1:6">
      <c r="D23" s="367"/>
    </row>
    <row r="24" spans="1:6">
      <c r="D24" s="367"/>
    </row>
    <row r="25" spans="1:6">
      <c r="D25" s="367"/>
    </row>
    <row r="26" spans="1:6">
      <c r="D26" s="367"/>
    </row>
    <row r="27" spans="1:6">
      <c r="D27" s="367"/>
    </row>
    <row r="28" spans="1:6">
      <c r="D28" s="367"/>
    </row>
    <row r="29" spans="1:6">
      <c r="D29" s="367"/>
    </row>
    <row r="30" spans="1:6">
      <c r="D30" s="367"/>
    </row>
    <row r="31" spans="1:6">
      <c r="D31" s="367"/>
    </row>
    <row r="32" spans="1:6">
      <c r="D32" s="367"/>
    </row>
  </sheetData>
  <sheetProtection algorithmName="SHA-512" hashValue="efUpH47D+m/KPv48/VXcO61lCOoCPiFqObq5j970vfO8Ziv4WSA5Wi3+b+08rMDC/c2UH51eQecxFB76Vu7XUw==" saltValue="mCw2WJyDIJKk0OhpENYFdw==" spinCount="100000" sheet="1" objects="1" scenarios="1"/>
  <autoFilter ref="A7:F7" xr:uid="{855DC523-D89E-4DB5-BF78-85DBC3E57A3F}">
    <sortState xmlns:xlrd2="http://schemas.microsoft.com/office/spreadsheetml/2017/richdata2" ref="A8:F21">
      <sortCondition descending="1" ref="D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0F12-6680-4525-B998-45F1D579004E}">
  <sheetPr codeName="Sheet68">
    <tabColor rgb="FFFF99FF"/>
    <pageSetUpPr fitToPage="1"/>
  </sheetPr>
  <dimension ref="A1:AL48"/>
  <sheetViews>
    <sheetView workbookViewId="0">
      <selection activeCell="D5" sqref="D5"/>
    </sheetView>
  </sheetViews>
  <sheetFormatPr defaultColWidth="11" defaultRowHeight="15"/>
  <cols>
    <col min="1" max="1" width="20.875" style="234" customWidth="1"/>
    <col min="2" max="2" width="33.25" style="234" bestFit="1" customWidth="1"/>
    <col min="3" max="3" width="18.375" style="234" customWidth="1"/>
    <col min="4" max="4" width="16.625" style="343" bestFit="1" customWidth="1"/>
    <col min="5" max="6" width="11" style="343"/>
    <col min="7" max="7" width="16.125" style="343" bestFit="1" customWidth="1"/>
    <col min="8" max="8" width="11" style="343"/>
    <col min="9" max="9" width="11" style="234"/>
    <col min="10" max="10" width="0" style="234" hidden="1" customWidth="1"/>
    <col min="11" max="11" width="19.375" style="234" hidden="1" customWidth="1"/>
    <col min="12" max="12" width="0" style="234" hidden="1" customWidth="1"/>
    <col min="13" max="13" width="3.625" style="234" hidden="1" customWidth="1"/>
    <col min="14" max="22" width="7" style="234" hidden="1" customWidth="1"/>
    <col min="23" max="23" width="8.5" style="234" hidden="1" customWidth="1"/>
    <col min="24" max="38" width="7" style="234" hidden="1" customWidth="1"/>
    <col min="39" max="40" width="0" style="234" hidden="1" customWidth="1"/>
    <col min="41" max="16384" width="11" style="234"/>
  </cols>
  <sheetData>
    <row r="1" spans="1:36">
      <c r="K1" s="9" t="s">
        <v>150</v>
      </c>
      <c r="L1" s="235" t="s">
        <v>151</v>
      </c>
      <c r="M1" s="235"/>
      <c r="N1" s="235"/>
      <c r="O1" s="235"/>
      <c r="P1" s="235"/>
      <c r="Q1" s="235"/>
      <c r="R1" s="235"/>
      <c r="S1" s="235"/>
      <c r="T1" s="235"/>
      <c r="U1" s="235"/>
    </row>
    <row r="2" spans="1:36">
      <c r="A2" s="368" t="s">
        <v>774</v>
      </c>
      <c r="K2" s="234" t="s">
        <v>180</v>
      </c>
      <c r="N2" s="250">
        <v>39.5</v>
      </c>
      <c r="O2" s="250">
        <v>39.5</v>
      </c>
      <c r="P2" s="250">
        <v>43.5</v>
      </c>
      <c r="Q2" s="250">
        <v>40.5</v>
      </c>
      <c r="R2" s="250">
        <v>38.5</v>
      </c>
      <c r="S2" s="250">
        <v>38.5</v>
      </c>
      <c r="T2" s="250">
        <v>0</v>
      </c>
      <c r="U2" s="250">
        <v>38.5</v>
      </c>
      <c r="V2" s="250">
        <v>40.5</v>
      </c>
      <c r="W2" s="250">
        <v>41</v>
      </c>
      <c r="X2" s="250">
        <v>38.5</v>
      </c>
      <c r="Y2" s="250">
        <v>40</v>
      </c>
      <c r="Z2" s="250">
        <v>38.5</v>
      </c>
      <c r="AA2" s="250">
        <v>39.5</v>
      </c>
      <c r="AB2" s="250">
        <v>0</v>
      </c>
      <c r="AC2" s="250">
        <v>39.5</v>
      </c>
      <c r="AD2" s="250">
        <v>39</v>
      </c>
      <c r="AE2" s="250">
        <v>38.5</v>
      </c>
      <c r="AF2" s="250">
        <v>36.5</v>
      </c>
      <c r="AG2" s="250">
        <v>38.5</v>
      </c>
      <c r="AH2" s="250">
        <v>37.5</v>
      </c>
      <c r="AI2" s="250">
        <v>0</v>
      </c>
      <c r="AJ2" s="250">
        <v>0</v>
      </c>
    </row>
    <row r="3" spans="1:36" ht="15.75">
      <c r="A3" s="368" t="s">
        <v>775</v>
      </c>
      <c r="B3"/>
      <c r="D3" s="259"/>
      <c r="E3" s="259"/>
    </row>
    <row r="4" spans="1:36" ht="15.75">
      <c r="A4" s="224" t="s">
        <v>869</v>
      </c>
      <c r="B4"/>
      <c r="D4" s="259"/>
      <c r="E4" s="259"/>
      <c r="K4" s="234" t="s">
        <v>186</v>
      </c>
      <c r="L4" s="234">
        <v>-4</v>
      </c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</row>
    <row r="5" spans="1:36" ht="15.75">
      <c r="A5"/>
      <c r="B5"/>
      <c r="C5"/>
      <c r="D5" s="384" t="s">
        <v>163</v>
      </c>
      <c r="E5" s="259"/>
      <c r="K5" s="9" t="s">
        <v>190</v>
      </c>
      <c r="L5" s="263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</row>
    <row r="6" spans="1:36" ht="15.75">
      <c r="A6" s="374" t="s">
        <v>4</v>
      </c>
      <c r="B6" s="374" t="s">
        <v>5</v>
      </c>
      <c r="C6" s="374" t="s">
        <v>590</v>
      </c>
      <c r="D6" s="378" t="s">
        <v>732</v>
      </c>
      <c r="E6" s="376" t="s">
        <v>361</v>
      </c>
      <c r="L6" s="234">
        <v>-5.0000000000000001E-3</v>
      </c>
      <c r="N6" s="257">
        <v>0</v>
      </c>
      <c r="O6" s="257">
        <v>0</v>
      </c>
      <c r="P6" s="257">
        <v>0</v>
      </c>
      <c r="Q6" s="257">
        <v>0</v>
      </c>
      <c r="R6" s="257">
        <v>0</v>
      </c>
      <c r="S6" s="257">
        <v>0</v>
      </c>
      <c r="T6" s="257">
        <v>0</v>
      </c>
      <c r="U6" s="257">
        <v>0</v>
      </c>
      <c r="V6" s="257">
        <v>0</v>
      </c>
      <c r="W6" s="257">
        <v>0</v>
      </c>
      <c r="X6" s="257">
        <v>0</v>
      </c>
      <c r="Y6" s="257">
        <v>0</v>
      </c>
      <c r="Z6" s="257">
        <v>0</v>
      </c>
      <c r="AA6" s="257">
        <v>0</v>
      </c>
      <c r="AB6" s="257">
        <v>0</v>
      </c>
      <c r="AC6" s="257">
        <v>0</v>
      </c>
      <c r="AD6" s="257">
        <v>0</v>
      </c>
      <c r="AE6" s="257">
        <v>0</v>
      </c>
      <c r="AF6" s="257">
        <v>0</v>
      </c>
      <c r="AG6" s="257">
        <v>0</v>
      </c>
      <c r="AH6" s="257">
        <v>0</v>
      </c>
      <c r="AI6" s="257">
        <v>0</v>
      </c>
      <c r="AJ6" s="257">
        <v>0</v>
      </c>
    </row>
    <row r="7" spans="1:36" ht="15.75">
      <c r="A7" s="223" t="s">
        <v>331</v>
      </c>
      <c r="B7" s="223" t="s">
        <v>528</v>
      </c>
      <c r="C7" s="223" t="s">
        <v>26</v>
      </c>
      <c r="D7" s="278">
        <v>0.69558823529411762</v>
      </c>
      <c r="E7" s="279">
        <v>1</v>
      </c>
      <c r="K7" s="234" t="s">
        <v>191</v>
      </c>
      <c r="N7" s="250">
        <v>219</v>
      </c>
      <c r="O7" s="250">
        <v>217</v>
      </c>
      <c r="P7" s="250">
        <v>236.5</v>
      </c>
      <c r="Q7" s="250">
        <v>222.5</v>
      </c>
      <c r="R7" s="250">
        <v>216.5</v>
      </c>
      <c r="S7" s="250">
        <v>213.5</v>
      </c>
      <c r="T7" s="250">
        <v>0</v>
      </c>
      <c r="U7" s="250">
        <v>218</v>
      </c>
      <c r="V7" s="250">
        <v>223</v>
      </c>
      <c r="W7" s="250">
        <v>226</v>
      </c>
      <c r="X7" s="250">
        <v>222</v>
      </c>
      <c r="Y7" s="250">
        <v>222.5</v>
      </c>
      <c r="Z7" s="250">
        <v>213</v>
      </c>
      <c r="AA7" s="250">
        <v>218.5</v>
      </c>
      <c r="AB7" s="250">
        <v>0</v>
      </c>
      <c r="AC7" s="250">
        <v>218.5</v>
      </c>
      <c r="AD7" s="250">
        <v>217.5</v>
      </c>
      <c r="AE7" s="250">
        <v>215.5</v>
      </c>
      <c r="AF7" s="250">
        <v>219.5</v>
      </c>
      <c r="AG7" s="250">
        <v>214.5</v>
      </c>
      <c r="AH7" s="250">
        <v>213</v>
      </c>
      <c r="AI7" s="250">
        <v>0</v>
      </c>
      <c r="AJ7" s="250">
        <v>0</v>
      </c>
    </row>
    <row r="8" spans="1:36" ht="15.75">
      <c r="A8" s="223" t="s">
        <v>103</v>
      </c>
      <c r="B8" s="223" t="s">
        <v>104</v>
      </c>
      <c r="C8" s="223" t="s">
        <v>105</v>
      </c>
      <c r="D8" s="278">
        <v>0.66470588235294115</v>
      </c>
      <c r="E8" s="279">
        <v>2</v>
      </c>
      <c r="K8" s="234" t="s">
        <v>192</v>
      </c>
      <c r="N8" s="249">
        <v>0.64411764705882357</v>
      </c>
      <c r="O8" s="249">
        <v>0.63823529411764701</v>
      </c>
      <c r="P8" s="249">
        <v>0.69558823529411762</v>
      </c>
      <c r="Q8" s="249">
        <v>0.65441176470588236</v>
      </c>
      <c r="R8" s="249">
        <v>0.6367647058823529</v>
      </c>
      <c r="S8" s="249">
        <v>0.62794117647058822</v>
      </c>
      <c r="T8" s="249">
        <v>0</v>
      </c>
      <c r="U8" s="249">
        <v>0.64117647058823535</v>
      </c>
      <c r="V8" s="249">
        <v>0.65588235294117647</v>
      </c>
      <c r="W8" s="249">
        <v>0.66470588235294115</v>
      </c>
      <c r="X8" s="249">
        <v>0.65294117647058825</v>
      </c>
      <c r="Y8" s="249">
        <v>0.65441176470588236</v>
      </c>
      <c r="Z8" s="249">
        <v>0.62647058823529411</v>
      </c>
      <c r="AA8" s="249">
        <v>0.64264705882352946</v>
      </c>
      <c r="AB8" s="249">
        <v>0</v>
      </c>
      <c r="AC8" s="249">
        <v>0.64264705882352946</v>
      </c>
      <c r="AD8" s="249">
        <v>0.63970588235294112</v>
      </c>
      <c r="AE8" s="249">
        <v>0.63382352941176467</v>
      </c>
      <c r="AF8" s="249">
        <v>0.64558823529411768</v>
      </c>
      <c r="AG8" s="249">
        <v>0.63088235294117645</v>
      </c>
      <c r="AH8" s="249">
        <v>0.62647058823529411</v>
      </c>
      <c r="AI8" s="249">
        <v>0</v>
      </c>
      <c r="AJ8" s="249">
        <v>0</v>
      </c>
    </row>
    <row r="9" spans="1:36" ht="15.75">
      <c r="A9" s="223" t="s">
        <v>117</v>
      </c>
      <c r="B9" s="223" t="s">
        <v>118</v>
      </c>
      <c r="C9" s="223" t="s">
        <v>22</v>
      </c>
      <c r="D9" s="278">
        <v>0.65588235294117647</v>
      </c>
      <c r="E9" s="279">
        <v>3</v>
      </c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</row>
    <row r="10" spans="1:36" ht="15.75">
      <c r="A10" s="223" t="s">
        <v>282</v>
      </c>
      <c r="B10" s="223" t="s">
        <v>283</v>
      </c>
      <c r="C10" s="223" t="s">
        <v>55</v>
      </c>
      <c r="D10" s="278">
        <v>0.65441176470588236</v>
      </c>
      <c r="E10" s="279">
        <v>4</v>
      </c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</row>
    <row r="11" spans="1:36" ht="15.75">
      <c r="A11" s="223" t="s">
        <v>93</v>
      </c>
      <c r="B11" s="223" t="s">
        <v>94</v>
      </c>
      <c r="C11" s="223" t="s">
        <v>95</v>
      </c>
      <c r="D11" s="278">
        <v>0.65441176470588236</v>
      </c>
      <c r="E11" s="279">
        <v>5</v>
      </c>
    </row>
    <row r="12" spans="1:36" ht="15.75">
      <c r="A12" s="223" t="s">
        <v>135</v>
      </c>
      <c r="B12" s="223" t="s">
        <v>136</v>
      </c>
      <c r="C12" s="223" t="s">
        <v>55</v>
      </c>
      <c r="D12" s="278">
        <v>0.65294117647058825</v>
      </c>
      <c r="E12" s="279">
        <v>6</v>
      </c>
      <c r="N12" s="251"/>
    </row>
    <row r="13" spans="1:36" ht="15.75">
      <c r="A13" s="223" t="s">
        <v>48</v>
      </c>
      <c r="B13" s="223" t="s">
        <v>49</v>
      </c>
      <c r="C13" s="223" t="s">
        <v>50</v>
      </c>
      <c r="D13" s="278">
        <v>0.64558823529411768</v>
      </c>
      <c r="E13" s="279">
        <v>7</v>
      </c>
    </row>
    <row r="14" spans="1:36" ht="15.75">
      <c r="A14" s="223" t="s">
        <v>60</v>
      </c>
      <c r="B14" s="223" t="s">
        <v>61</v>
      </c>
      <c r="C14" s="223" t="s">
        <v>29</v>
      </c>
      <c r="D14" s="278">
        <v>0.64411764705882357</v>
      </c>
      <c r="E14" s="279">
        <v>8</v>
      </c>
      <c r="N14" s="251"/>
    </row>
    <row r="15" spans="1:36" ht="15.75">
      <c r="A15" s="223" t="s">
        <v>494</v>
      </c>
      <c r="B15" s="223" t="s">
        <v>495</v>
      </c>
      <c r="C15" s="223" t="s">
        <v>29</v>
      </c>
      <c r="D15" s="278">
        <v>0.64264705882352946</v>
      </c>
      <c r="E15" s="279">
        <v>9</v>
      </c>
    </row>
    <row r="16" spans="1:36" ht="15.75">
      <c r="A16" s="223" t="s">
        <v>294</v>
      </c>
      <c r="B16" s="223" t="s">
        <v>295</v>
      </c>
      <c r="C16" s="223" t="s">
        <v>40</v>
      </c>
      <c r="D16" s="278">
        <v>0.64264705882352946</v>
      </c>
      <c r="E16" s="279">
        <v>9</v>
      </c>
      <c r="N16" s="251"/>
    </row>
    <row r="17" spans="1:14" ht="15.75">
      <c r="A17" s="223" t="s">
        <v>144</v>
      </c>
      <c r="B17" s="223" t="s">
        <v>145</v>
      </c>
      <c r="C17" s="223" t="s">
        <v>109</v>
      </c>
      <c r="D17" s="278">
        <v>0.64117647058823535</v>
      </c>
      <c r="E17" s="279">
        <v>11</v>
      </c>
    </row>
    <row r="18" spans="1:14" ht="15.75">
      <c r="A18" s="223" t="s">
        <v>858</v>
      </c>
      <c r="B18" s="223" t="s">
        <v>859</v>
      </c>
      <c r="C18" s="223" t="s">
        <v>68</v>
      </c>
      <c r="D18" s="278">
        <v>0.63970588235294112</v>
      </c>
      <c r="E18" s="279">
        <v>12</v>
      </c>
      <c r="N18" s="251"/>
    </row>
    <row r="19" spans="1:14" ht="15.75">
      <c r="A19" s="223" t="s">
        <v>312</v>
      </c>
      <c r="B19" s="223" t="s">
        <v>849</v>
      </c>
      <c r="C19" s="223" t="s">
        <v>50</v>
      </c>
      <c r="D19" s="278">
        <v>0.63823529411764701</v>
      </c>
      <c r="E19" s="279">
        <v>13</v>
      </c>
    </row>
    <row r="20" spans="1:14" ht="15.75">
      <c r="A20" s="223" t="s">
        <v>57</v>
      </c>
      <c r="B20" s="223" t="s">
        <v>764</v>
      </c>
      <c r="C20" s="223" t="s">
        <v>50</v>
      </c>
      <c r="D20" s="278">
        <v>0.6367647058823529</v>
      </c>
      <c r="E20" s="279">
        <v>14</v>
      </c>
      <c r="N20" s="251"/>
    </row>
    <row r="21" spans="1:14" ht="15.75">
      <c r="A21" s="223" t="s">
        <v>524</v>
      </c>
      <c r="B21" s="223" t="s">
        <v>525</v>
      </c>
      <c r="C21" s="223" t="s">
        <v>222</v>
      </c>
      <c r="D21" s="278">
        <v>0.63382352941176467</v>
      </c>
      <c r="E21" s="279">
        <v>15</v>
      </c>
    </row>
    <row r="22" spans="1:14" ht="15.75">
      <c r="A22" s="223" t="s">
        <v>44</v>
      </c>
      <c r="B22" s="223" t="s">
        <v>45</v>
      </c>
      <c r="C22" s="223" t="s">
        <v>46</v>
      </c>
      <c r="D22" s="278">
        <v>0.63088235294117645</v>
      </c>
      <c r="E22" s="279">
        <v>16</v>
      </c>
      <c r="N22" s="251"/>
    </row>
    <row r="23" spans="1:14" ht="15.75">
      <c r="A23" s="223" t="s">
        <v>345</v>
      </c>
      <c r="B23" s="223" t="s">
        <v>346</v>
      </c>
      <c r="C23" s="223" t="s">
        <v>22</v>
      </c>
      <c r="D23" s="278">
        <v>0.62794117647058822</v>
      </c>
      <c r="E23" s="279">
        <v>17</v>
      </c>
    </row>
    <row r="24" spans="1:14" ht="15.75">
      <c r="A24" s="223" t="s">
        <v>308</v>
      </c>
      <c r="B24" s="223" t="s">
        <v>309</v>
      </c>
      <c r="C24" s="223" t="s">
        <v>40</v>
      </c>
      <c r="D24" s="278">
        <v>0.62647058823529411</v>
      </c>
      <c r="E24" s="279">
        <v>18</v>
      </c>
      <c r="N24" s="251"/>
    </row>
    <row r="25" spans="1:14" ht="15.75">
      <c r="A25" s="223" t="s">
        <v>331</v>
      </c>
      <c r="B25" s="223" t="s">
        <v>332</v>
      </c>
      <c r="C25" s="223" t="s">
        <v>26</v>
      </c>
      <c r="D25" s="278">
        <v>0.62647058823529411</v>
      </c>
      <c r="E25" s="279">
        <v>18</v>
      </c>
    </row>
    <row r="26" spans="1:14" ht="15.75">
      <c r="A26" s="223" t="s">
        <v>302</v>
      </c>
      <c r="B26" s="223" t="s">
        <v>303</v>
      </c>
      <c r="C26" s="223" t="s">
        <v>16</v>
      </c>
      <c r="D26" s="278"/>
      <c r="E26" s="279"/>
      <c r="N26" s="251"/>
    </row>
    <row r="27" spans="1:14" ht="15.75">
      <c r="A27" s="223" t="s">
        <v>88</v>
      </c>
      <c r="B27" s="223" t="s">
        <v>89</v>
      </c>
      <c r="C27" s="223" t="s">
        <v>90</v>
      </c>
      <c r="D27" s="278"/>
      <c r="E27" s="279"/>
    </row>
    <row r="28" spans="1:14">
      <c r="N28" s="251"/>
    </row>
    <row r="30" spans="1:14">
      <c r="N30" s="251"/>
    </row>
    <row r="32" spans="1:14">
      <c r="N32" s="251"/>
    </row>
    <row r="34" spans="14:14">
      <c r="N34" s="251"/>
    </row>
    <row r="36" spans="14:14">
      <c r="N36" s="251"/>
    </row>
    <row r="38" spans="14:14">
      <c r="N38" s="251"/>
    </row>
    <row r="40" spans="14:14">
      <c r="N40" s="251"/>
    </row>
    <row r="42" spans="14:14">
      <c r="N42" s="251"/>
    </row>
    <row r="44" spans="14:14">
      <c r="N44" s="251"/>
    </row>
    <row r="46" spans="14:14">
      <c r="N46" s="251"/>
    </row>
    <row r="48" spans="14:14">
      <c r="N48" s="251"/>
    </row>
  </sheetData>
  <sheetProtection algorithmName="SHA-512" hashValue="rSpgKwX9cUchCWdSuROksVjQ6ku3LyXRZncTbhzfdXd8dq9HX2JA+NM2+2yV0nrgdznJjXu4GxJXuIXcy0B2gQ==" saltValue="SsWBjd4G8uYr6mG61eY6R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DCE0-042A-403C-9737-E70C2A9489D2}">
  <sheetPr codeName="Sheet33">
    <tabColor theme="5" tint="-0.249977111117893"/>
    <pageSetUpPr fitToPage="1"/>
  </sheetPr>
  <dimension ref="A1:AW79"/>
  <sheetViews>
    <sheetView workbookViewId="0">
      <selection activeCell="D29" activeCellId="1" sqref="A1 D29"/>
    </sheetView>
  </sheetViews>
  <sheetFormatPr defaultColWidth="11" defaultRowHeight="15"/>
  <cols>
    <col min="1" max="1" width="11" style="231"/>
    <col min="2" max="2" width="12.375" style="231" customWidth="1"/>
    <col min="3" max="3" width="15.625" style="231" bestFit="1" customWidth="1"/>
    <col min="4" max="4" width="26.5" style="231" bestFit="1" customWidth="1"/>
    <col min="5" max="5" width="12.625" style="231" customWidth="1"/>
    <col min="6" max="6" width="35.125" style="231" bestFit="1" customWidth="1"/>
    <col min="7" max="9" width="11" style="231"/>
    <col min="10" max="10" width="16.125" style="231" bestFit="1" customWidth="1"/>
    <col min="11" max="12" width="11" style="231"/>
    <col min="13" max="13" width="0" style="231" hidden="1" customWidth="1"/>
    <col min="14" max="14" width="19.375" style="231" hidden="1" customWidth="1"/>
    <col min="15" max="15" width="0" style="231" hidden="1" customWidth="1"/>
    <col min="16" max="16" width="3.625" style="231" hidden="1" customWidth="1"/>
    <col min="17" max="19" width="7.125" style="231" hidden="1" customWidth="1"/>
    <col min="20" max="20" width="7.875" style="231" hidden="1" customWidth="1"/>
    <col min="21" max="21" width="7" style="231" hidden="1" customWidth="1"/>
    <col min="22" max="22" width="7.5" style="231" hidden="1" customWidth="1"/>
    <col min="23" max="24" width="7" style="231" hidden="1" customWidth="1"/>
    <col min="25" max="25" width="7.5" style="231" hidden="1" customWidth="1"/>
    <col min="26" max="26" width="6.875" style="231" hidden="1" customWidth="1"/>
    <col min="27" max="27" width="7.125" style="231" hidden="1" customWidth="1"/>
    <col min="28" max="28" width="7" style="231" hidden="1" customWidth="1"/>
    <col min="29" max="29" width="7.125" style="231" hidden="1" customWidth="1"/>
    <col min="30" max="30" width="7" style="231" hidden="1" customWidth="1"/>
    <col min="31" max="32" width="7.375" style="231" hidden="1" customWidth="1"/>
    <col min="33" max="33" width="7.5" style="231" hidden="1" customWidth="1"/>
    <col min="34" max="34" width="7.625" style="231" hidden="1" customWidth="1"/>
    <col min="35" max="35" width="7.125" style="231" hidden="1" customWidth="1"/>
    <col min="36" max="36" width="7" style="231" hidden="1" customWidth="1"/>
    <col min="37" max="37" width="7.625" style="231" hidden="1" customWidth="1"/>
    <col min="38" max="40" width="7.125" style="231" hidden="1" customWidth="1"/>
    <col min="41" max="41" width="7.625" style="231" hidden="1" customWidth="1"/>
    <col min="42" max="42" width="7" style="231" hidden="1" customWidth="1"/>
    <col min="43" max="43" width="7.375" style="231" hidden="1" customWidth="1"/>
    <col min="44" max="45" width="7.125" style="231" hidden="1" customWidth="1"/>
    <col min="46" max="46" width="7.625" style="231" hidden="1" customWidth="1"/>
    <col min="47" max="47" width="7.5" style="231" hidden="1" customWidth="1"/>
    <col min="48" max="49" width="6.375" style="231" hidden="1" customWidth="1"/>
    <col min="50" max="50" width="0" style="231" hidden="1" customWidth="1"/>
    <col min="51" max="16384" width="11" style="231"/>
  </cols>
  <sheetData>
    <row r="1" spans="1:49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</row>
    <row r="2" spans="1:49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</row>
    <row r="3" spans="1:49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" t="s">
        <v>270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</row>
    <row r="4" spans="1:49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10" t="s">
        <v>271</v>
      </c>
      <c r="R4" s="11"/>
      <c r="S4" s="12" t="s">
        <v>272</v>
      </c>
      <c r="T4" s="12"/>
      <c r="U4" s="12"/>
      <c r="V4" s="12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8">
        <f>B11</f>
        <v>1</v>
      </c>
      <c r="R5" s="238">
        <f>B12</f>
        <v>2</v>
      </c>
      <c r="S5" s="238">
        <f>B13</f>
        <v>3</v>
      </c>
      <c r="T5" s="238">
        <f>B14</f>
        <v>4</v>
      </c>
      <c r="U5" s="238">
        <f>B15</f>
        <v>5</v>
      </c>
      <c r="V5" s="238">
        <f>B16</f>
        <v>6</v>
      </c>
      <c r="W5" s="238">
        <f>B17</f>
        <v>7</v>
      </c>
      <c r="X5" s="238">
        <f>B18</f>
        <v>8</v>
      </c>
      <c r="Y5" s="238">
        <f>B19</f>
        <v>9</v>
      </c>
      <c r="Z5" s="238">
        <f>B20</f>
        <v>10</v>
      </c>
      <c r="AA5" s="238">
        <f>B21</f>
        <v>11</v>
      </c>
      <c r="AB5" s="238">
        <f>B22</f>
        <v>12</v>
      </c>
      <c r="AC5" s="238">
        <f>B23</f>
        <v>13</v>
      </c>
      <c r="AD5" s="238">
        <f>B24</f>
        <v>14</v>
      </c>
      <c r="AE5" s="238">
        <f>B25</f>
        <v>15</v>
      </c>
      <c r="AF5" s="238">
        <f>B26</f>
        <v>16</v>
      </c>
      <c r="AG5" s="234">
        <f>B27</f>
        <v>17</v>
      </c>
      <c r="AH5" s="234">
        <f>B28</f>
        <v>18</v>
      </c>
      <c r="AI5" s="234">
        <f>B29</f>
        <v>19</v>
      </c>
      <c r="AJ5" s="234">
        <f>B30</f>
        <v>20</v>
      </c>
      <c r="AK5" s="234">
        <f>B31</f>
        <v>21</v>
      </c>
      <c r="AL5" s="234">
        <f>B32</f>
        <v>22</v>
      </c>
      <c r="AM5" s="234">
        <f>B33</f>
        <v>23</v>
      </c>
      <c r="AN5" s="234">
        <f>B34</f>
        <v>24</v>
      </c>
      <c r="AO5" s="234">
        <f>B35</f>
        <v>25</v>
      </c>
      <c r="AP5" s="234">
        <f>B36</f>
        <v>26</v>
      </c>
      <c r="AQ5" s="234">
        <f>B37</f>
        <v>27</v>
      </c>
      <c r="AR5" s="234">
        <f>B38</f>
        <v>28</v>
      </c>
      <c r="AS5" s="234">
        <f>B39</f>
        <v>29</v>
      </c>
      <c r="AT5" s="234">
        <f>B40</f>
        <v>30</v>
      </c>
      <c r="AU5" s="234">
        <f>B41</f>
        <v>31</v>
      </c>
      <c r="AV5" s="234">
        <f>B42</f>
        <v>32</v>
      </c>
      <c r="AW5" s="234">
        <f>B43</f>
        <v>33</v>
      </c>
    </row>
    <row r="6" spans="1:49" ht="60">
      <c r="A6" s="234" t="s">
        <v>3</v>
      </c>
      <c r="B6" s="7" t="s">
        <v>273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9" t="str">
        <f>C11</f>
        <v>Alyssa Scott</v>
      </c>
      <c r="R6" s="239" t="str">
        <f>C12</f>
        <v>Grace Cox</v>
      </c>
      <c r="S6" s="239" t="str">
        <f>C13</f>
        <v>Chloe Wood</v>
      </c>
      <c r="T6" s="239" t="str">
        <f>C14</f>
        <v>Harpa Byrne</v>
      </c>
      <c r="U6" s="239" t="str">
        <f>C15</f>
        <v>Ebony Jones</v>
      </c>
      <c r="V6" s="239" t="str">
        <f>C16</f>
        <v>Sienna Balinski</v>
      </c>
      <c r="W6" s="239" t="str">
        <f>C17</f>
        <v>Kate Watkins</v>
      </c>
      <c r="X6" s="239" t="str">
        <f>C18</f>
        <v>Kaylee Fisher</v>
      </c>
      <c r="Y6" s="239" t="str">
        <f>C19</f>
        <v>Eloise Bijl</v>
      </c>
      <c r="Z6" s="239" t="str">
        <f>C20</f>
        <v>Pippa Black</v>
      </c>
      <c r="AA6" s="239" t="str">
        <f>C21</f>
        <v>Ruby Douglas</v>
      </c>
      <c r="AB6" s="239" t="str">
        <f>C22</f>
        <v>Abigail Float</v>
      </c>
      <c r="AC6" s="239" t="str">
        <f>C23</f>
        <v>Ruby Luty</v>
      </c>
      <c r="AD6" s="239" t="str">
        <f>C24</f>
        <v>Amelia Chester</v>
      </c>
      <c r="AE6" s="239" t="str">
        <f>C25</f>
        <v>Jenaveve Page</v>
      </c>
      <c r="AF6" s="239" t="str">
        <f>C26</f>
        <v>Josephine Anning</v>
      </c>
      <c r="AG6" s="239" t="str">
        <f>C27</f>
        <v>Ava Bowles</v>
      </c>
      <c r="AH6" s="239" t="str">
        <f>C28</f>
        <v>Brianna Sheriff</v>
      </c>
      <c r="AI6" s="239" t="str">
        <f>C29</f>
        <v>Penelope Freeman</v>
      </c>
      <c r="AJ6" s="239" t="str">
        <f>C30</f>
        <v>Elise Stampalia</v>
      </c>
      <c r="AK6" s="239" t="str">
        <f>C31</f>
        <v>Mikayla Holden</v>
      </c>
      <c r="AL6" s="239" t="str">
        <f>C32</f>
        <v>Makayla Ryan</v>
      </c>
      <c r="AM6" s="239" t="str">
        <f>C33</f>
        <v>Sophie Mosey</v>
      </c>
      <c r="AN6" s="239" t="str">
        <f>C34</f>
        <v>Kasey Barr</v>
      </c>
      <c r="AO6" s="239" t="str">
        <f>C35</f>
        <v>Willow Bennett</v>
      </c>
      <c r="AP6" s="239" t="str">
        <f>C36</f>
        <v>Elaria Atheis</v>
      </c>
      <c r="AQ6" s="239" t="str">
        <f>C37</f>
        <v>Ruby Gilberd</v>
      </c>
      <c r="AR6" s="239" t="str">
        <f>C38</f>
        <v>Joshua Duncan</v>
      </c>
      <c r="AS6" s="239" t="str">
        <f>C39</f>
        <v>Eliza Hickman</v>
      </c>
      <c r="AT6" s="239" t="str">
        <f>C40</f>
        <v>Chloe Wood</v>
      </c>
      <c r="AU6" s="239" t="str">
        <f>C41</f>
        <v>Madison Kain</v>
      </c>
      <c r="AV6" s="234">
        <f>C42</f>
        <v>0</v>
      </c>
      <c r="AW6" s="234">
        <f>C43</f>
        <v>0</v>
      </c>
    </row>
    <row r="7" spans="1:49">
      <c r="A7" s="234" t="s">
        <v>11</v>
      </c>
      <c r="B7" s="234" t="s">
        <v>200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 t="s">
        <v>161</v>
      </c>
      <c r="O7" s="234" t="s">
        <v>162</v>
      </c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</row>
    <row r="8" spans="1:49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>
        <v>1</v>
      </c>
      <c r="O8" s="234"/>
      <c r="P8" s="234"/>
      <c r="Q8" s="240">
        <v>7</v>
      </c>
      <c r="R8" s="240">
        <v>7</v>
      </c>
      <c r="S8" s="240">
        <v>7</v>
      </c>
      <c r="T8" s="240">
        <v>7</v>
      </c>
      <c r="U8" s="240">
        <v>7</v>
      </c>
      <c r="V8" s="240">
        <v>7.5</v>
      </c>
      <c r="W8" s="240">
        <v>6</v>
      </c>
      <c r="X8" s="240">
        <v>6.5</v>
      </c>
      <c r="Y8" s="240">
        <v>6.5</v>
      </c>
      <c r="Z8" s="240">
        <v>6.5</v>
      </c>
      <c r="AA8" s="240">
        <v>7</v>
      </c>
      <c r="AB8" s="240">
        <v>6.5</v>
      </c>
      <c r="AC8" s="240">
        <v>6.5</v>
      </c>
      <c r="AD8" s="240">
        <v>6.5</v>
      </c>
      <c r="AE8" s="240">
        <v>8</v>
      </c>
      <c r="AF8" s="240">
        <v>6.5</v>
      </c>
      <c r="AG8" s="240">
        <v>6</v>
      </c>
      <c r="AH8" s="240">
        <v>6</v>
      </c>
      <c r="AI8" s="240">
        <v>5</v>
      </c>
      <c r="AJ8" s="240">
        <v>7.5</v>
      </c>
      <c r="AK8" s="240">
        <v>2</v>
      </c>
      <c r="AL8" s="240">
        <v>6.5</v>
      </c>
      <c r="AM8" s="240">
        <v>6</v>
      </c>
      <c r="AN8" s="240">
        <v>6</v>
      </c>
      <c r="AO8" s="240">
        <v>7</v>
      </c>
      <c r="AP8" s="240">
        <v>6</v>
      </c>
      <c r="AQ8" s="240">
        <v>7.5</v>
      </c>
      <c r="AR8" s="240">
        <v>6.5</v>
      </c>
      <c r="AS8" s="240">
        <v>5</v>
      </c>
      <c r="AT8" s="240">
        <v>8</v>
      </c>
      <c r="AU8" s="240">
        <v>6.5</v>
      </c>
      <c r="AV8" s="240"/>
      <c r="AW8" s="240"/>
    </row>
    <row r="9" spans="1:49">
      <c r="A9" s="234"/>
      <c r="B9" s="234"/>
      <c r="C9" s="234"/>
      <c r="D9" s="234"/>
      <c r="E9" s="234"/>
      <c r="F9" s="234"/>
      <c r="G9" s="13" t="s">
        <v>163</v>
      </c>
      <c r="H9" s="234"/>
      <c r="I9" s="234"/>
      <c r="J9" s="234"/>
      <c r="K9" s="234"/>
      <c r="L9" s="234"/>
      <c r="M9" s="234"/>
      <c r="N9" s="234">
        <v>2</v>
      </c>
      <c r="O9" s="234">
        <v>2</v>
      </c>
      <c r="P9" s="234"/>
      <c r="Q9" s="240">
        <v>7</v>
      </c>
      <c r="R9" s="240">
        <v>6</v>
      </c>
      <c r="S9" s="240">
        <v>6.5</v>
      </c>
      <c r="T9" s="240">
        <v>6.5</v>
      </c>
      <c r="U9" s="240">
        <v>6.5</v>
      </c>
      <c r="V9" s="240">
        <v>7.5</v>
      </c>
      <c r="W9" s="240">
        <v>6.5</v>
      </c>
      <c r="X9" s="240">
        <v>7</v>
      </c>
      <c r="Y9" s="240">
        <v>7</v>
      </c>
      <c r="Z9" s="240">
        <v>6.5</v>
      </c>
      <c r="AA9" s="240">
        <v>7.5</v>
      </c>
      <c r="AB9" s="240">
        <v>6.5</v>
      </c>
      <c r="AC9" s="240">
        <v>7</v>
      </c>
      <c r="AD9" s="240">
        <v>6.5</v>
      </c>
      <c r="AE9" s="240">
        <v>7</v>
      </c>
      <c r="AF9" s="240">
        <v>6.5</v>
      </c>
      <c r="AG9" s="240">
        <v>7.5</v>
      </c>
      <c r="AH9" s="240">
        <v>5</v>
      </c>
      <c r="AI9" s="240">
        <v>6</v>
      </c>
      <c r="AJ9" s="240">
        <v>7</v>
      </c>
      <c r="AK9" s="240">
        <v>6</v>
      </c>
      <c r="AL9" s="240">
        <v>6.5</v>
      </c>
      <c r="AM9" s="240">
        <v>6.5</v>
      </c>
      <c r="AN9" s="240">
        <v>6</v>
      </c>
      <c r="AO9" s="240">
        <v>6.5</v>
      </c>
      <c r="AP9" s="240">
        <v>7</v>
      </c>
      <c r="AQ9" s="240">
        <v>7.5</v>
      </c>
      <c r="AR9" s="240">
        <v>7.5</v>
      </c>
      <c r="AS9" s="240">
        <v>6.5</v>
      </c>
      <c r="AT9" s="240">
        <v>9</v>
      </c>
      <c r="AU9" s="240">
        <v>7.5</v>
      </c>
      <c r="AV9" s="240"/>
      <c r="AW9" s="240"/>
    </row>
    <row r="10" spans="1:49" ht="45">
      <c r="A10" s="31" t="s">
        <v>1</v>
      </c>
      <c r="B10" s="23" t="s">
        <v>164</v>
      </c>
      <c r="C10" s="23" t="s">
        <v>4</v>
      </c>
      <c r="D10" s="23" t="s">
        <v>5</v>
      </c>
      <c r="E10" s="23" t="s">
        <v>7</v>
      </c>
      <c r="F10" s="23" t="s">
        <v>8</v>
      </c>
      <c r="G10" s="23" t="s">
        <v>274</v>
      </c>
      <c r="H10" s="23" t="s">
        <v>166</v>
      </c>
      <c r="I10" s="23" t="s">
        <v>167</v>
      </c>
      <c r="J10" s="23" t="s">
        <v>168</v>
      </c>
      <c r="K10" s="23" t="s">
        <v>169</v>
      </c>
      <c r="L10" s="234"/>
      <c r="M10" s="234"/>
      <c r="N10" s="234">
        <v>3</v>
      </c>
      <c r="O10" s="234"/>
      <c r="P10" s="234"/>
      <c r="Q10" s="240">
        <v>8</v>
      </c>
      <c r="R10" s="240">
        <v>6.5</v>
      </c>
      <c r="S10" s="240">
        <v>6.5</v>
      </c>
      <c r="T10" s="240">
        <v>5</v>
      </c>
      <c r="U10" s="240">
        <v>5.5</v>
      </c>
      <c r="V10" s="240">
        <v>6.5</v>
      </c>
      <c r="W10" s="240">
        <v>7</v>
      </c>
      <c r="X10" s="240">
        <v>6.5</v>
      </c>
      <c r="Y10" s="240">
        <v>6.5</v>
      </c>
      <c r="Z10" s="240">
        <v>6.5</v>
      </c>
      <c r="AA10" s="240">
        <v>8</v>
      </c>
      <c r="AB10" s="240">
        <v>6</v>
      </c>
      <c r="AC10" s="240">
        <v>7.5</v>
      </c>
      <c r="AD10" s="240">
        <v>6.5</v>
      </c>
      <c r="AE10" s="240">
        <v>5</v>
      </c>
      <c r="AF10" s="240">
        <v>7</v>
      </c>
      <c r="AG10" s="240">
        <v>7</v>
      </c>
      <c r="AH10" s="240">
        <v>6</v>
      </c>
      <c r="AI10" s="240">
        <v>6</v>
      </c>
      <c r="AJ10" s="240">
        <v>7</v>
      </c>
      <c r="AK10" s="240">
        <v>5</v>
      </c>
      <c r="AL10" s="240">
        <v>6</v>
      </c>
      <c r="AM10" s="240">
        <v>5</v>
      </c>
      <c r="AN10" s="240">
        <v>5</v>
      </c>
      <c r="AO10" s="240">
        <v>6.5</v>
      </c>
      <c r="AP10" s="240">
        <v>5.5</v>
      </c>
      <c r="AQ10" s="240">
        <v>7</v>
      </c>
      <c r="AR10" s="240">
        <v>8</v>
      </c>
      <c r="AS10" s="240">
        <v>6.5</v>
      </c>
      <c r="AT10" s="240">
        <v>8</v>
      </c>
      <c r="AU10" s="240">
        <v>7</v>
      </c>
      <c r="AV10" s="240"/>
      <c r="AW10" s="240"/>
    </row>
    <row r="11" spans="1:49">
      <c r="A11" s="6">
        <v>0.33333333333333331</v>
      </c>
      <c r="B11" s="260">
        <v>1</v>
      </c>
      <c r="C11" s="241" t="s">
        <v>48</v>
      </c>
      <c r="D11" s="241" t="s">
        <v>49</v>
      </c>
      <c r="E11" s="241" t="s">
        <v>50</v>
      </c>
      <c r="F11" s="241"/>
      <c r="G11" s="242">
        <f>Q39</f>
        <v>0.71199999999999997</v>
      </c>
      <c r="H11" s="241">
        <f>IF(I11&gt;K11,I11,K11)</f>
        <v>7</v>
      </c>
      <c r="I11" s="241">
        <f t="shared" ref="I11:I43" si="0">RANK(G11,$G$11:$G$43,0)</f>
        <v>7</v>
      </c>
      <c r="J11" s="243">
        <f>Q28</f>
        <v>43.5</v>
      </c>
      <c r="K11" s="244"/>
      <c r="L11" s="234"/>
      <c r="M11" s="234"/>
      <c r="N11" s="234">
        <v>4</v>
      </c>
      <c r="O11" s="234"/>
      <c r="P11" s="234"/>
      <c r="Q11" s="240">
        <v>7.5</v>
      </c>
      <c r="R11" s="240">
        <v>4</v>
      </c>
      <c r="S11" s="240">
        <v>7.5</v>
      </c>
      <c r="T11" s="240">
        <v>5</v>
      </c>
      <c r="U11" s="240">
        <v>5.5</v>
      </c>
      <c r="V11" s="240">
        <v>7</v>
      </c>
      <c r="W11" s="240">
        <v>7</v>
      </c>
      <c r="X11" s="240">
        <v>6.5</v>
      </c>
      <c r="Y11" s="240">
        <v>6.5</v>
      </c>
      <c r="Z11" s="240">
        <v>7</v>
      </c>
      <c r="AA11" s="240">
        <v>7.5</v>
      </c>
      <c r="AB11" s="240">
        <v>6.5</v>
      </c>
      <c r="AC11" s="240">
        <v>7.5</v>
      </c>
      <c r="AD11" s="240">
        <v>6</v>
      </c>
      <c r="AE11" s="240">
        <v>7</v>
      </c>
      <c r="AF11" s="240">
        <v>3</v>
      </c>
      <c r="AG11" s="240">
        <v>7</v>
      </c>
      <c r="AH11" s="240">
        <v>6</v>
      </c>
      <c r="AI11" s="240">
        <v>6</v>
      </c>
      <c r="AJ11" s="240">
        <v>5</v>
      </c>
      <c r="AK11" s="240">
        <v>6</v>
      </c>
      <c r="AL11" s="240">
        <v>6.5</v>
      </c>
      <c r="AM11" s="240">
        <v>5</v>
      </c>
      <c r="AN11" s="240">
        <v>5</v>
      </c>
      <c r="AO11" s="240">
        <v>7</v>
      </c>
      <c r="AP11" s="240">
        <v>5</v>
      </c>
      <c r="AQ11" s="240">
        <v>7</v>
      </c>
      <c r="AR11" s="240">
        <v>8</v>
      </c>
      <c r="AS11" s="240">
        <v>4</v>
      </c>
      <c r="AT11" s="240">
        <v>8</v>
      </c>
      <c r="AU11" s="240">
        <v>7</v>
      </c>
      <c r="AV11" s="240"/>
      <c r="AW11" s="240"/>
    </row>
    <row r="12" spans="1:49">
      <c r="A12" s="6">
        <v>0.33888888888888885</v>
      </c>
      <c r="B12" s="260">
        <v>2</v>
      </c>
      <c r="C12" s="241" t="s">
        <v>201</v>
      </c>
      <c r="D12" s="241" t="s">
        <v>202</v>
      </c>
      <c r="E12" s="241" t="s">
        <v>64</v>
      </c>
      <c r="F12" s="241" t="s">
        <v>65</v>
      </c>
      <c r="G12" s="245">
        <f>R39</f>
        <v>0.61799999999999999</v>
      </c>
      <c r="H12" s="241">
        <f t="shared" ref="H12:H43" si="1">IF(I12&gt;K12,I12,K12)</f>
        <v>23</v>
      </c>
      <c r="I12" s="241">
        <f t="shared" si="0"/>
        <v>23</v>
      </c>
      <c r="J12" s="243">
        <f>R28</f>
        <v>38.5</v>
      </c>
      <c r="K12" s="244"/>
      <c r="L12" s="234"/>
      <c r="M12" s="234"/>
      <c r="N12" s="234">
        <v>5</v>
      </c>
      <c r="O12" s="234">
        <v>2</v>
      </c>
      <c r="P12" s="234"/>
      <c r="Q12" s="240">
        <v>7</v>
      </c>
      <c r="R12" s="240">
        <v>6.5</v>
      </c>
      <c r="S12" s="240">
        <v>7.5</v>
      </c>
      <c r="T12" s="240">
        <v>4</v>
      </c>
      <c r="U12" s="240">
        <v>6</v>
      </c>
      <c r="V12" s="240">
        <v>7</v>
      </c>
      <c r="W12" s="240">
        <v>7</v>
      </c>
      <c r="X12" s="240">
        <v>6.5</v>
      </c>
      <c r="Y12" s="240">
        <v>6.5</v>
      </c>
      <c r="Z12" s="240">
        <v>7</v>
      </c>
      <c r="AA12" s="240">
        <v>6</v>
      </c>
      <c r="AB12" s="240">
        <v>7</v>
      </c>
      <c r="AC12" s="240">
        <v>7.5</v>
      </c>
      <c r="AD12" s="240">
        <v>6.5</v>
      </c>
      <c r="AE12" s="240">
        <v>7</v>
      </c>
      <c r="AF12" s="240">
        <v>5.5</v>
      </c>
      <c r="AG12" s="240">
        <v>7</v>
      </c>
      <c r="AH12" s="240">
        <v>6</v>
      </c>
      <c r="AI12" s="240">
        <v>6</v>
      </c>
      <c r="AJ12" s="240">
        <v>7</v>
      </c>
      <c r="AK12" s="240">
        <v>6</v>
      </c>
      <c r="AL12" s="240">
        <v>6.5</v>
      </c>
      <c r="AM12" s="240">
        <v>6</v>
      </c>
      <c r="AN12" s="240">
        <v>6</v>
      </c>
      <c r="AO12" s="240">
        <v>7</v>
      </c>
      <c r="AP12" s="240">
        <v>6.5</v>
      </c>
      <c r="AQ12" s="240">
        <v>7</v>
      </c>
      <c r="AR12" s="240">
        <v>7.5</v>
      </c>
      <c r="AS12" s="240">
        <v>6.5</v>
      </c>
      <c r="AT12" s="240">
        <v>9</v>
      </c>
      <c r="AU12" s="240">
        <v>7</v>
      </c>
      <c r="AV12" s="240"/>
      <c r="AW12" s="240"/>
    </row>
    <row r="13" spans="1:49">
      <c r="A13" s="6">
        <v>0.34444444444444439</v>
      </c>
      <c r="B13" s="260">
        <v>3</v>
      </c>
      <c r="C13" s="241" t="s">
        <v>203</v>
      </c>
      <c r="D13" s="241" t="s">
        <v>204</v>
      </c>
      <c r="E13" s="241" t="s">
        <v>26</v>
      </c>
      <c r="F13" s="241"/>
      <c r="G13" s="245">
        <f>S39</f>
        <v>0.69399999999999995</v>
      </c>
      <c r="H13" s="241">
        <f t="shared" si="1"/>
        <v>9</v>
      </c>
      <c r="I13" s="241">
        <f t="shared" si="0"/>
        <v>9</v>
      </c>
      <c r="J13" s="243">
        <f>S28</f>
        <v>41</v>
      </c>
      <c r="K13" s="244"/>
      <c r="L13" s="234"/>
      <c r="M13" s="234"/>
      <c r="N13" s="234">
        <v>6</v>
      </c>
      <c r="O13" s="234">
        <v>2</v>
      </c>
      <c r="P13" s="234"/>
      <c r="Q13" s="240">
        <v>4</v>
      </c>
      <c r="R13" s="240">
        <v>5.5</v>
      </c>
      <c r="S13" s="240">
        <v>7</v>
      </c>
      <c r="T13" s="240">
        <v>5</v>
      </c>
      <c r="U13" s="240">
        <v>7</v>
      </c>
      <c r="V13" s="240">
        <v>7</v>
      </c>
      <c r="W13" s="240">
        <v>7</v>
      </c>
      <c r="X13" s="240">
        <v>7.5</v>
      </c>
      <c r="Y13" s="240">
        <v>5</v>
      </c>
      <c r="Z13" s="240">
        <v>7</v>
      </c>
      <c r="AA13" s="240">
        <v>7</v>
      </c>
      <c r="AB13" s="240">
        <v>6.5</v>
      </c>
      <c r="AC13" s="240">
        <v>7</v>
      </c>
      <c r="AD13" s="240">
        <v>6</v>
      </c>
      <c r="AE13" s="240">
        <v>6</v>
      </c>
      <c r="AF13" s="240">
        <v>6.5</v>
      </c>
      <c r="AG13" s="240">
        <v>7</v>
      </c>
      <c r="AH13" s="240">
        <v>6.5</v>
      </c>
      <c r="AI13" s="240">
        <v>6.5</v>
      </c>
      <c r="AJ13" s="240">
        <v>7</v>
      </c>
      <c r="AK13" s="240">
        <v>5</v>
      </c>
      <c r="AL13" s="240">
        <v>7</v>
      </c>
      <c r="AM13" s="240">
        <v>6.5</v>
      </c>
      <c r="AN13" s="240">
        <v>5</v>
      </c>
      <c r="AO13" s="240">
        <v>7</v>
      </c>
      <c r="AP13" s="240">
        <v>7</v>
      </c>
      <c r="AQ13" s="240">
        <v>7</v>
      </c>
      <c r="AR13" s="240">
        <v>7</v>
      </c>
      <c r="AS13" s="240">
        <v>7</v>
      </c>
      <c r="AT13" s="240">
        <v>8</v>
      </c>
      <c r="AU13" s="240">
        <v>7.5</v>
      </c>
      <c r="AV13" s="240"/>
      <c r="AW13" s="240"/>
    </row>
    <row r="14" spans="1:49">
      <c r="A14" s="6">
        <v>0.34999999999999992</v>
      </c>
      <c r="B14" s="260">
        <v>4</v>
      </c>
      <c r="C14" s="241" t="s">
        <v>205</v>
      </c>
      <c r="D14" s="241" t="s">
        <v>206</v>
      </c>
      <c r="E14" s="241" t="s">
        <v>40</v>
      </c>
      <c r="F14" s="241" t="s">
        <v>171</v>
      </c>
      <c r="G14" s="245">
        <f>T39</f>
        <v>0.55600000000000005</v>
      </c>
      <c r="H14" s="241">
        <f t="shared" si="1"/>
        <v>29</v>
      </c>
      <c r="I14" s="241">
        <f t="shared" si="0"/>
        <v>29</v>
      </c>
      <c r="J14" s="243">
        <f>T28</f>
        <v>34.5</v>
      </c>
      <c r="K14" s="244"/>
      <c r="L14" s="234"/>
      <c r="M14" s="234"/>
      <c r="N14" s="234">
        <v>7</v>
      </c>
      <c r="O14" s="234">
        <v>2</v>
      </c>
      <c r="P14" s="234"/>
      <c r="Q14" s="240">
        <v>6</v>
      </c>
      <c r="R14" s="240">
        <v>5.5</v>
      </c>
      <c r="S14" s="240">
        <v>7</v>
      </c>
      <c r="T14" s="240">
        <v>7.5</v>
      </c>
      <c r="U14" s="240">
        <v>6.5</v>
      </c>
      <c r="V14" s="240">
        <v>7.5</v>
      </c>
      <c r="W14" s="240">
        <v>5.5</v>
      </c>
      <c r="X14" s="240">
        <v>7</v>
      </c>
      <c r="Y14" s="240">
        <v>6.5</v>
      </c>
      <c r="Z14" s="240">
        <v>7</v>
      </c>
      <c r="AA14" s="240">
        <v>7</v>
      </c>
      <c r="AB14" s="240">
        <v>7.5</v>
      </c>
      <c r="AC14" s="240">
        <v>5.5</v>
      </c>
      <c r="AD14" s="240">
        <v>7</v>
      </c>
      <c r="AE14" s="240">
        <v>7.5</v>
      </c>
      <c r="AF14" s="240">
        <v>6.5</v>
      </c>
      <c r="AG14" s="240">
        <v>8</v>
      </c>
      <c r="AH14" s="240">
        <v>6</v>
      </c>
      <c r="AI14" s="240">
        <v>6.5</v>
      </c>
      <c r="AJ14" s="240">
        <v>6.5</v>
      </c>
      <c r="AK14" s="240">
        <v>5.5</v>
      </c>
      <c r="AL14" s="240">
        <v>7</v>
      </c>
      <c r="AM14" s="240">
        <v>6.5</v>
      </c>
      <c r="AN14" s="240">
        <v>6.5</v>
      </c>
      <c r="AO14" s="240">
        <v>6</v>
      </c>
      <c r="AP14" s="240">
        <v>7.5</v>
      </c>
      <c r="AQ14" s="240">
        <v>7</v>
      </c>
      <c r="AR14" s="240">
        <v>6</v>
      </c>
      <c r="AS14" s="240">
        <v>6</v>
      </c>
      <c r="AT14" s="240">
        <v>8</v>
      </c>
      <c r="AU14" s="240">
        <v>7.5</v>
      </c>
      <c r="AV14" s="240"/>
      <c r="AW14" s="240"/>
    </row>
    <row r="15" spans="1:49">
      <c r="A15" s="6">
        <v>0.35555555555555546</v>
      </c>
      <c r="B15" s="260">
        <v>5</v>
      </c>
      <c r="C15" s="241" t="s">
        <v>207</v>
      </c>
      <c r="D15" s="241" t="s">
        <v>208</v>
      </c>
      <c r="E15" s="241" t="s">
        <v>68</v>
      </c>
      <c r="F15" s="241" t="s">
        <v>116</v>
      </c>
      <c r="G15" s="242">
        <f>U39</f>
        <v>0.59399999999999997</v>
      </c>
      <c r="H15" s="241">
        <f t="shared" si="1"/>
        <v>26</v>
      </c>
      <c r="I15" s="241">
        <f t="shared" si="0"/>
        <v>26</v>
      </c>
      <c r="J15" s="243">
        <f>U28</f>
        <v>36.5</v>
      </c>
      <c r="K15" s="237"/>
      <c r="L15" s="234"/>
      <c r="M15" s="234"/>
      <c r="N15" s="234">
        <v>8</v>
      </c>
      <c r="O15" s="234"/>
      <c r="P15" s="234"/>
      <c r="Q15" s="240">
        <v>8</v>
      </c>
      <c r="R15" s="240">
        <v>6</v>
      </c>
      <c r="S15" s="240">
        <v>7</v>
      </c>
      <c r="T15" s="240">
        <v>6</v>
      </c>
      <c r="U15" s="240">
        <v>7</v>
      </c>
      <c r="V15" s="240">
        <v>7</v>
      </c>
      <c r="W15" s="240">
        <v>6.5</v>
      </c>
      <c r="X15" s="240">
        <v>6.5</v>
      </c>
      <c r="Y15" s="240">
        <v>7</v>
      </c>
      <c r="Z15" s="240">
        <v>6.5</v>
      </c>
      <c r="AA15" s="240">
        <v>7.5</v>
      </c>
      <c r="AB15" s="240">
        <v>7</v>
      </c>
      <c r="AC15" s="240">
        <v>7</v>
      </c>
      <c r="AD15" s="240">
        <v>6.5</v>
      </c>
      <c r="AE15" s="240">
        <v>5</v>
      </c>
      <c r="AF15" s="240">
        <v>7</v>
      </c>
      <c r="AG15" s="240">
        <v>7</v>
      </c>
      <c r="AH15" s="240">
        <v>6</v>
      </c>
      <c r="AI15" s="240">
        <v>6</v>
      </c>
      <c r="AJ15" s="240">
        <v>7</v>
      </c>
      <c r="AK15" s="240">
        <v>6</v>
      </c>
      <c r="AL15" s="240">
        <v>6.5</v>
      </c>
      <c r="AM15" s="240">
        <v>6</v>
      </c>
      <c r="AN15" s="240">
        <v>6.5</v>
      </c>
      <c r="AO15" s="240">
        <v>6.5</v>
      </c>
      <c r="AP15" s="240">
        <v>7</v>
      </c>
      <c r="AQ15" s="240">
        <v>6.5</v>
      </c>
      <c r="AR15" s="240">
        <v>7.5</v>
      </c>
      <c r="AS15" s="240">
        <v>6</v>
      </c>
      <c r="AT15" s="240">
        <v>9</v>
      </c>
      <c r="AU15" s="240">
        <v>7</v>
      </c>
      <c r="AV15" s="240"/>
      <c r="AW15" s="240"/>
    </row>
    <row r="16" spans="1:49">
      <c r="A16" s="6">
        <v>0.36111111111111099</v>
      </c>
      <c r="B16" s="260">
        <v>6</v>
      </c>
      <c r="C16" s="241" t="s">
        <v>209</v>
      </c>
      <c r="D16" s="241" t="s">
        <v>210</v>
      </c>
      <c r="E16" s="241" t="s">
        <v>125</v>
      </c>
      <c r="F16" s="241" t="s">
        <v>125</v>
      </c>
      <c r="G16" s="242">
        <f>V39</f>
        <v>0.70599999999999996</v>
      </c>
      <c r="H16" s="241">
        <f t="shared" si="1"/>
        <v>8</v>
      </c>
      <c r="I16" s="241">
        <f t="shared" si="0"/>
        <v>8</v>
      </c>
      <c r="J16" s="243">
        <f>V28</f>
        <v>42.5</v>
      </c>
      <c r="K16" s="237"/>
      <c r="L16" s="234"/>
      <c r="M16" s="234"/>
      <c r="N16" s="234">
        <v>9</v>
      </c>
      <c r="O16" s="234">
        <v>2</v>
      </c>
      <c r="P16" s="234"/>
      <c r="Q16" s="240">
        <v>8</v>
      </c>
      <c r="R16" s="240">
        <v>6</v>
      </c>
      <c r="S16" s="240">
        <v>7</v>
      </c>
      <c r="T16" s="240">
        <v>6</v>
      </c>
      <c r="U16" s="240">
        <v>6.5</v>
      </c>
      <c r="V16" s="240">
        <v>7.5</v>
      </c>
      <c r="W16" s="240">
        <v>7</v>
      </c>
      <c r="X16" s="240">
        <v>6.5</v>
      </c>
      <c r="Y16" s="240">
        <v>7</v>
      </c>
      <c r="Z16" s="240">
        <v>6</v>
      </c>
      <c r="AA16" s="240">
        <v>7.5</v>
      </c>
      <c r="AB16" s="240">
        <v>6.5</v>
      </c>
      <c r="AC16" s="240">
        <v>7</v>
      </c>
      <c r="AD16" s="240">
        <v>6.5</v>
      </c>
      <c r="AE16" s="240">
        <v>7.5</v>
      </c>
      <c r="AF16" s="240">
        <v>6.5</v>
      </c>
      <c r="AG16" s="240">
        <v>8</v>
      </c>
      <c r="AH16" s="240">
        <v>5</v>
      </c>
      <c r="AI16" s="240">
        <v>6</v>
      </c>
      <c r="AJ16" s="240">
        <v>7</v>
      </c>
      <c r="AK16" s="240">
        <v>5.5</v>
      </c>
      <c r="AL16" s="240">
        <v>6.5</v>
      </c>
      <c r="AM16" s="240">
        <v>6</v>
      </c>
      <c r="AN16" s="240">
        <v>6</v>
      </c>
      <c r="AO16" s="240">
        <v>6.5</v>
      </c>
      <c r="AP16" s="240">
        <v>7</v>
      </c>
      <c r="AQ16" s="240">
        <v>7.5</v>
      </c>
      <c r="AR16" s="240">
        <v>7.5</v>
      </c>
      <c r="AS16" s="240">
        <v>6</v>
      </c>
      <c r="AT16" s="240">
        <v>9</v>
      </c>
      <c r="AU16" s="240">
        <v>7</v>
      </c>
      <c r="AV16" s="240"/>
      <c r="AW16" s="240"/>
    </row>
    <row r="17" spans="1:49">
      <c r="A17" s="6">
        <v>0.36666666666666653</v>
      </c>
      <c r="B17" s="260">
        <v>7</v>
      </c>
      <c r="C17" s="241" t="s">
        <v>211</v>
      </c>
      <c r="D17" s="241" t="s">
        <v>212</v>
      </c>
      <c r="E17" s="241" t="s">
        <v>125</v>
      </c>
      <c r="F17" s="241" t="s">
        <v>37</v>
      </c>
      <c r="G17" s="242">
        <f>W39</f>
        <v>0.65800000000000003</v>
      </c>
      <c r="H17" s="241">
        <f t="shared" si="1"/>
        <v>18</v>
      </c>
      <c r="I17" s="241">
        <f t="shared" si="0"/>
        <v>18</v>
      </c>
      <c r="J17" s="243">
        <f>W28</f>
        <v>40.5</v>
      </c>
      <c r="K17" s="237"/>
      <c r="L17" s="234"/>
      <c r="M17" s="234"/>
      <c r="N17" s="234">
        <v>10</v>
      </c>
      <c r="O17" s="234"/>
      <c r="P17" s="234"/>
      <c r="Q17" s="240">
        <v>7.5</v>
      </c>
      <c r="R17" s="240">
        <v>6.5</v>
      </c>
      <c r="S17" s="240">
        <v>7</v>
      </c>
      <c r="T17" s="240">
        <v>5.5</v>
      </c>
      <c r="U17" s="240">
        <v>2</v>
      </c>
      <c r="V17" s="240">
        <v>7</v>
      </c>
      <c r="W17" s="240">
        <v>7</v>
      </c>
      <c r="X17" s="240">
        <v>6</v>
      </c>
      <c r="Y17" s="240">
        <v>6.5</v>
      </c>
      <c r="Z17" s="240">
        <v>7</v>
      </c>
      <c r="AA17" s="240">
        <v>8</v>
      </c>
      <c r="AB17" s="240">
        <v>6</v>
      </c>
      <c r="AC17" s="240">
        <v>7</v>
      </c>
      <c r="AD17" s="240">
        <v>6.5</v>
      </c>
      <c r="AE17" s="240">
        <v>8</v>
      </c>
      <c r="AF17" s="240">
        <v>6</v>
      </c>
      <c r="AG17" s="240">
        <v>7</v>
      </c>
      <c r="AH17" s="240">
        <v>5</v>
      </c>
      <c r="AI17" s="240">
        <v>6</v>
      </c>
      <c r="AJ17" s="240">
        <v>6.5</v>
      </c>
      <c r="AK17" s="240">
        <v>5</v>
      </c>
      <c r="AL17" s="240">
        <v>6</v>
      </c>
      <c r="AM17" s="240">
        <v>5.5</v>
      </c>
      <c r="AN17" s="240">
        <v>6</v>
      </c>
      <c r="AO17" s="240">
        <v>6.5</v>
      </c>
      <c r="AP17" s="240">
        <v>8</v>
      </c>
      <c r="AQ17" s="240">
        <v>7.5</v>
      </c>
      <c r="AR17" s="240">
        <v>8</v>
      </c>
      <c r="AS17" s="240">
        <v>6</v>
      </c>
      <c r="AT17" s="240">
        <v>7.5</v>
      </c>
      <c r="AU17" s="240">
        <v>7</v>
      </c>
      <c r="AV17" s="240"/>
      <c r="AW17" s="240"/>
    </row>
    <row r="18" spans="1:49">
      <c r="A18" s="6">
        <v>0.37222222222222207</v>
      </c>
      <c r="B18" s="260">
        <v>8</v>
      </c>
      <c r="C18" s="241" t="s">
        <v>213</v>
      </c>
      <c r="D18" s="241" t="s">
        <v>214</v>
      </c>
      <c r="E18" s="241" t="s">
        <v>43</v>
      </c>
      <c r="F18" s="241" t="s">
        <v>119</v>
      </c>
      <c r="G18" s="242">
        <f>X39</f>
        <v>0.66</v>
      </c>
      <c r="H18" s="241">
        <f t="shared" si="1"/>
        <v>17</v>
      </c>
      <c r="I18" s="241">
        <f t="shared" si="0"/>
        <v>17</v>
      </c>
      <c r="J18" s="243">
        <f>X28</f>
        <v>38</v>
      </c>
      <c r="K18" s="237"/>
      <c r="L18" s="234"/>
      <c r="M18" s="234"/>
      <c r="N18" s="234">
        <v>11</v>
      </c>
      <c r="O18" s="234"/>
      <c r="P18" s="234"/>
      <c r="Q18" s="240">
        <v>7.5</v>
      </c>
      <c r="R18" s="240">
        <v>7</v>
      </c>
      <c r="S18" s="240">
        <v>6.5</v>
      </c>
      <c r="T18" s="240">
        <v>5</v>
      </c>
      <c r="U18" s="240">
        <v>1</v>
      </c>
      <c r="V18" s="240">
        <v>6.5</v>
      </c>
      <c r="W18" s="240">
        <v>4</v>
      </c>
      <c r="X18" s="240">
        <v>6.5</v>
      </c>
      <c r="Y18" s="240">
        <v>7</v>
      </c>
      <c r="Z18" s="240">
        <v>5.5</v>
      </c>
      <c r="AA18" s="240">
        <v>7</v>
      </c>
      <c r="AB18" s="240">
        <v>6</v>
      </c>
      <c r="AC18" s="240">
        <v>6.5</v>
      </c>
      <c r="AD18" s="240">
        <v>6.5</v>
      </c>
      <c r="AE18" s="240">
        <v>7</v>
      </c>
      <c r="AF18" s="240">
        <v>6</v>
      </c>
      <c r="AG18" s="240">
        <v>7</v>
      </c>
      <c r="AH18" s="240">
        <v>6</v>
      </c>
      <c r="AI18" s="240">
        <v>6</v>
      </c>
      <c r="AJ18" s="240">
        <v>7</v>
      </c>
      <c r="AK18" s="240">
        <v>6</v>
      </c>
      <c r="AL18" s="240">
        <v>5</v>
      </c>
      <c r="AM18" s="240">
        <v>5</v>
      </c>
      <c r="AN18" s="240">
        <v>5</v>
      </c>
      <c r="AO18" s="240">
        <v>7</v>
      </c>
      <c r="AP18" s="240">
        <v>7.5</v>
      </c>
      <c r="AQ18" s="240">
        <v>7.5</v>
      </c>
      <c r="AR18" s="240">
        <v>8</v>
      </c>
      <c r="AS18" s="240">
        <v>6.5</v>
      </c>
      <c r="AT18" s="240">
        <v>7.5</v>
      </c>
      <c r="AU18" s="240">
        <v>7.5</v>
      </c>
      <c r="AV18" s="240"/>
      <c r="AW18" s="240"/>
    </row>
    <row r="19" spans="1:49">
      <c r="A19" s="6">
        <v>0.3777777777777776</v>
      </c>
      <c r="B19" s="260">
        <v>9</v>
      </c>
      <c r="C19" s="241" t="s">
        <v>215</v>
      </c>
      <c r="D19" s="241" t="s">
        <v>216</v>
      </c>
      <c r="E19" s="241" t="s">
        <v>50</v>
      </c>
      <c r="F19" s="241" t="s">
        <v>51</v>
      </c>
      <c r="G19" s="242">
        <f>Y39</f>
        <v>0.66800000000000004</v>
      </c>
      <c r="H19" s="241">
        <f t="shared" si="1"/>
        <v>15</v>
      </c>
      <c r="I19" s="241">
        <f t="shared" si="0"/>
        <v>15</v>
      </c>
      <c r="J19" s="243">
        <f>Y28</f>
        <v>40</v>
      </c>
      <c r="K19" s="237"/>
      <c r="L19" s="234"/>
      <c r="M19" s="234"/>
      <c r="N19" s="234">
        <v>12</v>
      </c>
      <c r="O19" s="234">
        <v>2</v>
      </c>
      <c r="P19" s="234"/>
      <c r="Q19" s="240">
        <v>8</v>
      </c>
      <c r="R19" s="240">
        <v>7</v>
      </c>
      <c r="S19" s="240">
        <v>7</v>
      </c>
      <c r="T19" s="240">
        <v>4</v>
      </c>
      <c r="U19" s="240">
        <v>7</v>
      </c>
      <c r="V19" s="240">
        <v>7</v>
      </c>
      <c r="W19" s="240">
        <v>7</v>
      </c>
      <c r="X19" s="240">
        <v>7.5</v>
      </c>
      <c r="Y19" s="240">
        <v>7</v>
      </c>
      <c r="Z19" s="240">
        <v>6</v>
      </c>
      <c r="AA19" s="240">
        <v>7</v>
      </c>
      <c r="AB19" s="240">
        <v>6.5</v>
      </c>
      <c r="AC19" s="240">
        <v>6.5</v>
      </c>
      <c r="AD19" s="240">
        <v>7</v>
      </c>
      <c r="AE19" s="240">
        <v>7.5</v>
      </c>
      <c r="AF19" s="240">
        <v>6</v>
      </c>
      <c r="AG19" s="240">
        <v>7.5</v>
      </c>
      <c r="AH19" s="240">
        <v>5.5</v>
      </c>
      <c r="AI19" s="240">
        <v>6.5</v>
      </c>
      <c r="AJ19" s="240">
        <v>7</v>
      </c>
      <c r="AK19" s="240">
        <v>6.5</v>
      </c>
      <c r="AL19" s="240">
        <v>5.5</v>
      </c>
      <c r="AM19" s="240">
        <v>5</v>
      </c>
      <c r="AN19" s="240">
        <v>6</v>
      </c>
      <c r="AO19" s="240">
        <v>7.5</v>
      </c>
      <c r="AP19" s="240">
        <v>7.5</v>
      </c>
      <c r="AQ19" s="240">
        <v>8</v>
      </c>
      <c r="AR19" s="240">
        <v>7</v>
      </c>
      <c r="AS19" s="240">
        <v>6.5</v>
      </c>
      <c r="AT19" s="240">
        <v>8</v>
      </c>
      <c r="AU19" s="240">
        <v>8</v>
      </c>
      <c r="AV19" s="240"/>
      <c r="AW19" s="240"/>
    </row>
    <row r="20" spans="1:49">
      <c r="A20" s="6">
        <v>0.38333333333333314</v>
      </c>
      <c r="B20" s="260">
        <v>10</v>
      </c>
      <c r="C20" s="241" t="s">
        <v>217</v>
      </c>
      <c r="D20" s="241" t="s">
        <v>218</v>
      </c>
      <c r="E20" s="241" t="s">
        <v>68</v>
      </c>
      <c r="F20" s="241" t="s">
        <v>102</v>
      </c>
      <c r="G20" s="242">
        <f>Z39</f>
        <v>0.65</v>
      </c>
      <c r="H20" s="241">
        <f t="shared" si="1"/>
        <v>19</v>
      </c>
      <c r="I20" s="241">
        <f t="shared" si="0"/>
        <v>19</v>
      </c>
      <c r="J20" s="243">
        <f>Z28</f>
        <v>39</v>
      </c>
      <c r="K20" s="237"/>
      <c r="L20" s="234"/>
      <c r="M20" s="234"/>
      <c r="N20" s="234">
        <v>13</v>
      </c>
      <c r="O20" s="234"/>
      <c r="P20" s="234"/>
      <c r="Q20" s="240">
        <v>9</v>
      </c>
      <c r="R20" s="240">
        <v>6.5</v>
      </c>
      <c r="S20" s="240">
        <v>7</v>
      </c>
      <c r="T20" s="240">
        <v>6</v>
      </c>
      <c r="U20" s="240">
        <v>6.5</v>
      </c>
      <c r="V20" s="240">
        <v>7</v>
      </c>
      <c r="W20" s="240">
        <v>6</v>
      </c>
      <c r="X20" s="240">
        <v>6.5</v>
      </c>
      <c r="Y20" s="240">
        <v>7</v>
      </c>
      <c r="Z20" s="240">
        <v>6.5</v>
      </c>
      <c r="AA20" s="240">
        <v>6</v>
      </c>
      <c r="AB20" s="240">
        <v>7.5</v>
      </c>
      <c r="AC20" s="240">
        <v>6.5</v>
      </c>
      <c r="AD20" s="240">
        <v>7</v>
      </c>
      <c r="AE20" s="240">
        <v>7.5</v>
      </c>
      <c r="AF20" s="240">
        <v>7.5</v>
      </c>
      <c r="AG20" s="240">
        <v>7</v>
      </c>
      <c r="AH20" s="240">
        <v>4</v>
      </c>
      <c r="AI20" s="240">
        <v>6.5</v>
      </c>
      <c r="AJ20" s="240">
        <v>7</v>
      </c>
      <c r="AK20" s="240">
        <v>2</v>
      </c>
      <c r="AL20" s="240">
        <v>6.5</v>
      </c>
      <c r="AM20" s="240">
        <v>6</v>
      </c>
      <c r="AN20" s="240">
        <v>7.5</v>
      </c>
      <c r="AO20" s="240">
        <v>7</v>
      </c>
      <c r="AP20" s="240">
        <v>6</v>
      </c>
      <c r="AQ20" s="240">
        <v>7.5</v>
      </c>
      <c r="AR20" s="240">
        <v>8</v>
      </c>
      <c r="AS20" s="240">
        <v>6</v>
      </c>
      <c r="AT20" s="240">
        <v>8</v>
      </c>
      <c r="AU20" s="240">
        <v>7</v>
      </c>
      <c r="AV20" s="240"/>
      <c r="AW20" s="240"/>
    </row>
    <row r="21" spans="1:49">
      <c r="A21" s="6">
        <v>0.39930555555555536</v>
      </c>
      <c r="B21" s="260">
        <v>11</v>
      </c>
      <c r="C21" s="241" t="s">
        <v>220</v>
      </c>
      <c r="D21" s="241" t="s">
        <v>221</v>
      </c>
      <c r="E21" s="241" t="s">
        <v>222</v>
      </c>
      <c r="F21" s="241" t="s">
        <v>137</v>
      </c>
      <c r="G21" s="242">
        <f>AA39</f>
        <v>0.72</v>
      </c>
      <c r="H21" s="241">
        <f t="shared" si="1"/>
        <v>5</v>
      </c>
      <c r="I21" s="241">
        <f t="shared" si="0"/>
        <v>5</v>
      </c>
      <c r="J21" s="243">
        <f>AA28</f>
        <v>43.5</v>
      </c>
      <c r="K21" s="237"/>
      <c r="L21" s="234"/>
      <c r="M21" s="234"/>
      <c r="N21" s="234" t="s">
        <v>174</v>
      </c>
      <c r="O21" s="234"/>
      <c r="P21" s="234"/>
      <c r="Q21" s="250">
        <f>SUM(Q8:Q20)+Q9+SUM(Q12:Q14)+Q16+Q19</f>
        <v>134.5</v>
      </c>
      <c r="R21" s="250">
        <f t="shared" ref="R21:AP21" si="2">SUM(R8:R20)+SUM(R10:R11)+SUM(R15:R16)+SUM(R19:R20)</f>
        <v>116</v>
      </c>
      <c r="S21" s="250">
        <f t="shared" si="2"/>
        <v>132.5</v>
      </c>
      <c r="T21" s="250">
        <f t="shared" si="2"/>
        <v>104.5</v>
      </c>
      <c r="U21" s="250">
        <f t="shared" si="2"/>
        <v>112</v>
      </c>
      <c r="V21" s="250">
        <f t="shared" si="2"/>
        <v>134</v>
      </c>
      <c r="W21" s="250">
        <f t="shared" si="2"/>
        <v>124</v>
      </c>
      <c r="X21" s="250">
        <f t="shared" si="2"/>
        <v>127</v>
      </c>
      <c r="Y21" s="250">
        <f t="shared" si="2"/>
        <v>127</v>
      </c>
      <c r="Z21" s="250">
        <f t="shared" si="2"/>
        <v>123.5</v>
      </c>
      <c r="AA21" s="250">
        <f t="shared" si="2"/>
        <v>136.5</v>
      </c>
      <c r="AB21" s="250">
        <f t="shared" si="2"/>
        <v>126</v>
      </c>
      <c r="AC21" s="250">
        <f t="shared" si="2"/>
        <v>131</v>
      </c>
      <c r="AD21" s="250">
        <f t="shared" si="2"/>
        <v>124.5</v>
      </c>
      <c r="AE21" s="250">
        <f t="shared" si="2"/>
        <v>129.5</v>
      </c>
      <c r="AF21" s="250">
        <f t="shared" si="2"/>
        <v>117.5</v>
      </c>
      <c r="AG21" s="250">
        <f t="shared" si="2"/>
        <v>136.5</v>
      </c>
      <c r="AH21" s="250">
        <f t="shared" si="2"/>
        <v>105.5</v>
      </c>
      <c r="AI21" s="250">
        <f t="shared" si="2"/>
        <v>116</v>
      </c>
      <c r="AJ21" s="250">
        <f t="shared" si="2"/>
        <v>128.5</v>
      </c>
      <c r="AK21" s="250">
        <f t="shared" si="2"/>
        <v>97.5</v>
      </c>
      <c r="AL21" s="250">
        <f t="shared" si="2"/>
        <v>119.5</v>
      </c>
      <c r="AM21" s="250">
        <f t="shared" si="2"/>
        <v>108</v>
      </c>
      <c r="AN21" s="250">
        <f t="shared" si="2"/>
        <v>112.5</v>
      </c>
      <c r="AO21" s="250">
        <f t="shared" si="2"/>
        <v>129</v>
      </c>
      <c r="AP21" s="250">
        <f t="shared" si="2"/>
        <v>125.5</v>
      </c>
      <c r="AQ21" s="250">
        <f t="shared" ref="AQ21:AW21" si="3">SUM(AQ8:AQ20)+SUM(AQ10:AQ11)+SUM(AQ15:AQ16)+SUM(AQ19:AQ20)</f>
        <v>138</v>
      </c>
      <c r="AR21" s="250">
        <f t="shared" si="3"/>
        <v>142.5</v>
      </c>
      <c r="AS21" s="250">
        <f t="shared" si="3"/>
        <v>113.5</v>
      </c>
      <c r="AT21" s="250">
        <f t="shared" si="3"/>
        <v>157</v>
      </c>
      <c r="AU21" s="250">
        <f t="shared" si="3"/>
        <v>136.5</v>
      </c>
      <c r="AV21" s="250">
        <f t="shared" si="3"/>
        <v>0</v>
      </c>
      <c r="AW21" s="250">
        <f t="shared" si="3"/>
        <v>0</v>
      </c>
    </row>
    <row r="22" spans="1:49">
      <c r="A22" s="6">
        <v>0.40486111111111089</v>
      </c>
      <c r="B22" s="260">
        <v>12</v>
      </c>
      <c r="C22" s="241" t="s">
        <v>223</v>
      </c>
      <c r="D22" s="241" t="s">
        <v>224</v>
      </c>
      <c r="E22" s="241" t="s">
        <v>26</v>
      </c>
      <c r="F22" s="241" t="s">
        <v>91</v>
      </c>
      <c r="G22" s="242">
        <f>AB39</f>
        <v>0.66200000000000003</v>
      </c>
      <c r="H22" s="241">
        <f t="shared" si="1"/>
        <v>16</v>
      </c>
      <c r="I22" s="241">
        <f t="shared" si="0"/>
        <v>16</v>
      </c>
      <c r="J22" s="243">
        <f>AB28</f>
        <v>39.5</v>
      </c>
      <c r="K22" s="237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</row>
    <row r="23" spans="1:49">
      <c r="A23" s="6">
        <v>0.41041666666666643</v>
      </c>
      <c r="B23" s="260">
        <v>13</v>
      </c>
      <c r="C23" s="241" t="s">
        <v>225</v>
      </c>
      <c r="D23" s="241" t="s">
        <v>226</v>
      </c>
      <c r="E23" s="241" t="s">
        <v>227</v>
      </c>
      <c r="F23" s="241" t="s">
        <v>86</v>
      </c>
      <c r="G23" s="242">
        <f>AC39</f>
        <v>0.69</v>
      </c>
      <c r="H23" s="241">
        <f t="shared" si="1"/>
        <v>11</v>
      </c>
      <c r="I23" s="241">
        <f t="shared" si="0"/>
        <v>11</v>
      </c>
      <c r="J23" s="243">
        <f>AC28</f>
        <v>41.5</v>
      </c>
      <c r="K23" s="237"/>
      <c r="L23" s="234"/>
      <c r="M23" s="234"/>
      <c r="N23" s="234" t="s">
        <v>175</v>
      </c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</row>
    <row r="24" spans="1:49">
      <c r="A24" s="6">
        <v>0.41597222222222197</v>
      </c>
      <c r="B24" s="260">
        <v>14</v>
      </c>
      <c r="C24" s="241" t="s">
        <v>265</v>
      </c>
      <c r="D24" s="241" t="s">
        <v>266</v>
      </c>
      <c r="E24" s="241" t="s">
        <v>29</v>
      </c>
      <c r="F24" s="241" t="s">
        <v>29</v>
      </c>
      <c r="G24" s="242">
        <f>AD39</f>
        <v>0.64800000000000002</v>
      </c>
      <c r="H24" s="241">
        <f t="shared" si="1"/>
        <v>20</v>
      </c>
      <c r="I24" s="241">
        <f t="shared" si="0"/>
        <v>20</v>
      </c>
      <c r="J24" s="243">
        <f>AD28</f>
        <v>37.5</v>
      </c>
      <c r="K24" s="237"/>
      <c r="L24" s="234"/>
      <c r="M24" s="234"/>
      <c r="N24" s="234" t="s">
        <v>176</v>
      </c>
      <c r="O24" s="234">
        <v>1</v>
      </c>
      <c r="P24" s="234"/>
      <c r="Q24" s="240">
        <v>7.5</v>
      </c>
      <c r="R24" s="240">
        <v>7</v>
      </c>
      <c r="S24" s="240">
        <v>7</v>
      </c>
      <c r="T24" s="240">
        <v>6.5</v>
      </c>
      <c r="U24" s="240">
        <v>6.5</v>
      </c>
      <c r="V24" s="240">
        <v>7</v>
      </c>
      <c r="W24" s="240">
        <v>7.5</v>
      </c>
      <c r="X24" s="240">
        <v>7</v>
      </c>
      <c r="Y24" s="240">
        <v>7</v>
      </c>
      <c r="Z24" s="240">
        <v>7</v>
      </c>
      <c r="AA24" s="240">
        <v>7</v>
      </c>
      <c r="AB24" s="240">
        <v>7</v>
      </c>
      <c r="AC24" s="240">
        <v>7.5</v>
      </c>
      <c r="AD24" s="240">
        <v>6.5</v>
      </c>
      <c r="AE24" s="240">
        <v>7.5</v>
      </c>
      <c r="AF24" s="240">
        <v>6.5</v>
      </c>
      <c r="AG24" s="240">
        <v>7</v>
      </c>
      <c r="AH24" s="240">
        <v>6.5</v>
      </c>
      <c r="AI24" s="240">
        <v>6.5</v>
      </c>
      <c r="AJ24" s="240">
        <v>7</v>
      </c>
      <c r="AK24" s="240">
        <v>6</v>
      </c>
      <c r="AL24" s="240">
        <v>7</v>
      </c>
      <c r="AM24" s="240">
        <v>6.5</v>
      </c>
      <c r="AN24" s="240">
        <v>6.5</v>
      </c>
      <c r="AO24" s="240">
        <v>7</v>
      </c>
      <c r="AP24" s="240">
        <v>7.5</v>
      </c>
      <c r="AQ24" s="240">
        <v>7.5</v>
      </c>
      <c r="AR24" s="240">
        <v>7.5</v>
      </c>
      <c r="AS24" s="240">
        <v>6.5</v>
      </c>
      <c r="AT24" s="240">
        <v>8</v>
      </c>
      <c r="AU24" s="240">
        <v>7.5</v>
      </c>
      <c r="AV24" s="240"/>
      <c r="AW24" s="240"/>
    </row>
    <row r="25" spans="1:49">
      <c r="A25" s="6">
        <v>0.4215277777777775</v>
      </c>
      <c r="B25" s="260">
        <v>15</v>
      </c>
      <c r="C25" s="241" t="s">
        <v>230</v>
      </c>
      <c r="D25" s="241" t="s">
        <v>231</v>
      </c>
      <c r="E25" s="241" t="s">
        <v>105</v>
      </c>
      <c r="F25" s="241" t="s">
        <v>106</v>
      </c>
      <c r="G25" s="242">
        <f>AE39</f>
        <v>0.69199999999999995</v>
      </c>
      <c r="H25" s="241">
        <f t="shared" si="1"/>
        <v>10</v>
      </c>
      <c r="I25" s="241">
        <f t="shared" si="0"/>
        <v>10</v>
      </c>
      <c r="J25" s="243">
        <f>AE28</f>
        <v>43.5</v>
      </c>
      <c r="K25" s="237"/>
      <c r="L25" s="234"/>
      <c r="M25" s="234"/>
      <c r="N25" s="234" t="s">
        <v>177</v>
      </c>
      <c r="O25" s="234">
        <v>1</v>
      </c>
      <c r="P25" s="234"/>
      <c r="Q25" s="240">
        <v>7</v>
      </c>
      <c r="R25" s="240">
        <v>6.5</v>
      </c>
      <c r="S25" s="240">
        <v>7</v>
      </c>
      <c r="T25" s="240">
        <v>6</v>
      </c>
      <c r="U25" s="240">
        <v>6</v>
      </c>
      <c r="V25" s="240">
        <v>6.5</v>
      </c>
      <c r="W25" s="240">
        <v>7</v>
      </c>
      <c r="X25" s="240">
        <v>6</v>
      </c>
      <c r="Y25" s="240">
        <v>6</v>
      </c>
      <c r="Z25" s="240">
        <v>6</v>
      </c>
      <c r="AA25" s="240">
        <v>7.5</v>
      </c>
      <c r="AB25" s="240">
        <v>6.5</v>
      </c>
      <c r="AC25" s="240">
        <v>7</v>
      </c>
      <c r="AD25" s="240">
        <v>6</v>
      </c>
      <c r="AE25" s="240">
        <v>7</v>
      </c>
      <c r="AF25" s="240">
        <v>6</v>
      </c>
      <c r="AG25" s="240">
        <v>7.5</v>
      </c>
      <c r="AH25" s="240">
        <v>6</v>
      </c>
      <c r="AI25" s="240">
        <v>6.5</v>
      </c>
      <c r="AJ25" s="240">
        <v>7</v>
      </c>
      <c r="AK25" s="240">
        <v>5.5</v>
      </c>
      <c r="AL25" s="240">
        <v>6.5</v>
      </c>
      <c r="AM25" s="240">
        <v>6</v>
      </c>
      <c r="AN25" s="240">
        <v>6</v>
      </c>
      <c r="AO25" s="240">
        <v>6.5</v>
      </c>
      <c r="AP25" s="240">
        <v>7</v>
      </c>
      <c r="AQ25" s="240">
        <v>7</v>
      </c>
      <c r="AR25" s="240">
        <v>7.5</v>
      </c>
      <c r="AS25" s="240">
        <v>6</v>
      </c>
      <c r="AT25" s="240">
        <v>8</v>
      </c>
      <c r="AU25" s="240">
        <v>7</v>
      </c>
      <c r="AV25" s="240"/>
      <c r="AW25" s="240"/>
    </row>
    <row r="26" spans="1:49">
      <c r="A26" s="6">
        <v>0.42708333333333304</v>
      </c>
      <c r="B26" s="260">
        <v>16</v>
      </c>
      <c r="C26" s="241" t="s">
        <v>232</v>
      </c>
      <c r="D26" s="241" t="s">
        <v>233</v>
      </c>
      <c r="E26" s="241" t="s">
        <v>68</v>
      </c>
      <c r="F26" s="241" t="s">
        <v>69</v>
      </c>
      <c r="G26" s="242">
        <f>AF39</f>
        <v>0.62</v>
      </c>
      <c r="H26" s="241">
        <f t="shared" si="1"/>
        <v>22</v>
      </c>
      <c r="I26" s="241">
        <f t="shared" si="0"/>
        <v>22</v>
      </c>
      <c r="J26" s="243">
        <f>AF28</f>
        <v>37.5</v>
      </c>
      <c r="K26" s="237"/>
      <c r="L26" s="234"/>
      <c r="M26" s="234"/>
      <c r="N26" s="234" t="s">
        <v>178</v>
      </c>
      <c r="O26" s="234">
        <v>2</v>
      </c>
      <c r="P26" s="234"/>
      <c r="Q26" s="240">
        <v>6.5</v>
      </c>
      <c r="R26" s="240">
        <v>6</v>
      </c>
      <c r="S26" s="240">
        <v>6.5</v>
      </c>
      <c r="T26" s="240">
        <v>5</v>
      </c>
      <c r="U26" s="240">
        <v>6</v>
      </c>
      <c r="V26" s="240">
        <v>7.5</v>
      </c>
      <c r="W26" s="240">
        <v>6</v>
      </c>
      <c r="X26" s="240">
        <v>6</v>
      </c>
      <c r="Y26" s="240">
        <v>7</v>
      </c>
      <c r="Z26" s="240">
        <v>6</v>
      </c>
      <c r="AA26" s="240">
        <v>7.5</v>
      </c>
      <c r="AB26" s="240">
        <v>6</v>
      </c>
      <c r="AC26" s="240">
        <v>6.5</v>
      </c>
      <c r="AD26" s="240">
        <v>6</v>
      </c>
      <c r="AE26" s="240">
        <v>7</v>
      </c>
      <c r="AF26" s="240">
        <v>6</v>
      </c>
      <c r="AG26" s="240">
        <v>7.5</v>
      </c>
      <c r="AH26" s="240">
        <v>5</v>
      </c>
      <c r="AI26" s="240">
        <v>5.5</v>
      </c>
      <c r="AJ26" s="240">
        <v>6.5</v>
      </c>
      <c r="AK26" s="240">
        <v>5</v>
      </c>
      <c r="AL26" s="240">
        <v>6</v>
      </c>
      <c r="AM26" s="240">
        <v>5</v>
      </c>
      <c r="AN26" s="240">
        <v>5</v>
      </c>
      <c r="AO26" s="240">
        <v>6.5</v>
      </c>
      <c r="AP26" s="240">
        <v>7</v>
      </c>
      <c r="AQ26" s="240">
        <v>7</v>
      </c>
      <c r="AR26" s="240">
        <v>7</v>
      </c>
      <c r="AS26" s="240">
        <v>5.5</v>
      </c>
      <c r="AT26" s="240">
        <v>8</v>
      </c>
      <c r="AU26" s="240">
        <v>7</v>
      </c>
      <c r="AV26" s="240"/>
      <c r="AW26" s="240"/>
    </row>
    <row r="27" spans="1:49">
      <c r="A27" s="6">
        <v>0.43263888888888857</v>
      </c>
      <c r="B27" s="260">
        <v>17</v>
      </c>
      <c r="C27" s="241" t="s">
        <v>234</v>
      </c>
      <c r="D27" s="241" t="s">
        <v>235</v>
      </c>
      <c r="E27" s="241" t="s">
        <v>55</v>
      </c>
      <c r="F27" s="241" t="s">
        <v>76</v>
      </c>
      <c r="G27" s="242">
        <f>AG39</f>
        <v>0.72799999999999998</v>
      </c>
      <c r="H27" s="241">
        <f t="shared" si="1"/>
        <v>4</v>
      </c>
      <c r="I27" s="241">
        <f t="shared" si="0"/>
        <v>4</v>
      </c>
      <c r="J27" s="243">
        <f>AG28</f>
        <v>45.5</v>
      </c>
      <c r="K27" s="237"/>
      <c r="L27" s="234"/>
      <c r="M27" s="234"/>
      <c r="N27" s="234" t="s">
        <v>179</v>
      </c>
      <c r="O27" s="234">
        <v>2</v>
      </c>
      <c r="P27" s="234"/>
      <c r="Q27" s="246">
        <v>8</v>
      </c>
      <c r="R27" s="246">
        <v>6.5</v>
      </c>
      <c r="S27" s="246">
        <v>7</v>
      </c>
      <c r="T27" s="246">
        <v>6</v>
      </c>
      <c r="U27" s="246">
        <v>6</v>
      </c>
      <c r="V27" s="246">
        <v>7</v>
      </c>
      <c r="W27" s="246">
        <v>7</v>
      </c>
      <c r="X27" s="246">
        <v>6.5</v>
      </c>
      <c r="Y27" s="246">
        <v>6.5</v>
      </c>
      <c r="Z27" s="246">
        <v>7</v>
      </c>
      <c r="AA27" s="246">
        <v>7</v>
      </c>
      <c r="AB27" s="246">
        <v>7</v>
      </c>
      <c r="AC27" s="246">
        <v>7</v>
      </c>
      <c r="AD27" s="246">
        <v>6.5</v>
      </c>
      <c r="AE27" s="246">
        <v>7.5</v>
      </c>
      <c r="AF27" s="246">
        <v>6.5</v>
      </c>
      <c r="AG27" s="246">
        <v>8</v>
      </c>
      <c r="AH27" s="246">
        <v>5.5</v>
      </c>
      <c r="AI27" s="246">
        <v>6</v>
      </c>
      <c r="AJ27" s="246">
        <v>7</v>
      </c>
      <c r="AK27" s="246">
        <v>6</v>
      </c>
      <c r="AL27" s="246">
        <v>6</v>
      </c>
      <c r="AM27" s="246">
        <v>6</v>
      </c>
      <c r="AN27" s="246">
        <v>6</v>
      </c>
      <c r="AO27" s="246">
        <v>6.5</v>
      </c>
      <c r="AP27" s="246">
        <v>7</v>
      </c>
      <c r="AQ27" s="246">
        <v>8</v>
      </c>
      <c r="AR27" s="246">
        <v>8</v>
      </c>
      <c r="AS27" s="246">
        <v>6</v>
      </c>
      <c r="AT27" s="246">
        <v>9</v>
      </c>
      <c r="AU27" s="246">
        <v>7</v>
      </c>
      <c r="AV27" s="246"/>
      <c r="AW27" s="246"/>
    </row>
    <row r="28" spans="1:49">
      <c r="A28" s="6">
        <v>0.43819444444444411</v>
      </c>
      <c r="B28" s="260">
        <v>18</v>
      </c>
      <c r="C28" s="241" t="s">
        <v>236</v>
      </c>
      <c r="D28" s="241" t="s">
        <v>237</v>
      </c>
      <c r="E28" s="241" t="s">
        <v>238</v>
      </c>
      <c r="F28" s="241" t="s">
        <v>113</v>
      </c>
      <c r="G28" s="242">
        <f>AH39</f>
        <v>0.55600000000000005</v>
      </c>
      <c r="H28" s="241">
        <f t="shared" si="1"/>
        <v>29</v>
      </c>
      <c r="I28" s="241">
        <f t="shared" si="0"/>
        <v>29</v>
      </c>
      <c r="J28" s="243">
        <f>AH28</f>
        <v>33.5</v>
      </c>
      <c r="K28" s="237"/>
      <c r="L28" s="234"/>
      <c r="M28" s="234"/>
      <c r="N28" s="234" t="s">
        <v>180</v>
      </c>
      <c r="O28" s="234"/>
      <c r="P28" s="234"/>
      <c r="Q28" s="250">
        <f>SUM(Q24:Q27)+SUM(Q26:Q27)</f>
        <v>43.5</v>
      </c>
      <c r="R28" s="250">
        <f t="shared" ref="R28:T28" si="4">SUM(R24:R27)+SUM(R26:R27)</f>
        <v>38.5</v>
      </c>
      <c r="S28" s="250">
        <f t="shared" si="4"/>
        <v>41</v>
      </c>
      <c r="T28" s="250">
        <f t="shared" si="4"/>
        <v>34.5</v>
      </c>
      <c r="U28" s="250">
        <f t="shared" ref="U28:AF28" si="5">SUM(U24:U27)+SUM(U26:U27)</f>
        <v>36.5</v>
      </c>
      <c r="V28" s="250">
        <f t="shared" si="5"/>
        <v>42.5</v>
      </c>
      <c r="W28" s="250">
        <f t="shared" si="5"/>
        <v>40.5</v>
      </c>
      <c r="X28" s="250">
        <f t="shared" si="5"/>
        <v>38</v>
      </c>
      <c r="Y28" s="250">
        <f t="shared" si="5"/>
        <v>40</v>
      </c>
      <c r="Z28" s="250">
        <f t="shared" si="5"/>
        <v>39</v>
      </c>
      <c r="AA28" s="250">
        <f t="shared" si="5"/>
        <v>43.5</v>
      </c>
      <c r="AB28" s="250">
        <f t="shared" si="5"/>
        <v>39.5</v>
      </c>
      <c r="AC28" s="250">
        <f t="shared" si="5"/>
        <v>41.5</v>
      </c>
      <c r="AD28" s="250">
        <f t="shared" si="5"/>
        <v>37.5</v>
      </c>
      <c r="AE28" s="250">
        <f t="shared" si="5"/>
        <v>43.5</v>
      </c>
      <c r="AF28" s="250">
        <f t="shared" si="5"/>
        <v>37.5</v>
      </c>
      <c r="AG28" s="250">
        <f t="shared" ref="AG28:AW28" si="6">SUM(AG24:AG27)+SUM(AG26:AG27)</f>
        <v>45.5</v>
      </c>
      <c r="AH28" s="250">
        <f t="shared" si="6"/>
        <v>33.5</v>
      </c>
      <c r="AI28" s="250">
        <f t="shared" si="6"/>
        <v>36</v>
      </c>
      <c r="AJ28" s="250">
        <f t="shared" si="6"/>
        <v>41</v>
      </c>
      <c r="AK28" s="250">
        <f t="shared" si="6"/>
        <v>33.5</v>
      </c>
      <c r="AL28" s="250">
        <f t="shared" si="6"/>
        <v>37.5</v>
      </c>
      <c r="AM28" s="250">
        <f t="shared" si="6"/>
        <v>34.5</v>
      </c>
      <c r="AN28" s="250">
        <f t="shared" si="6"/>
        <v>34.5</v>
      </c>
      <c r="AO28" s="250">
        <f t="shared" si="6"/>
        <v>39.5</v>
      </c>
      <c r="AP28" s="250">
        <f t="shared" si="6"/>
        <v>42.5</v>
      </c>
      <c r="AQ28" s="250">
        <f t="shared" si="6"/>
        <v>44.5</v>
      </c>
      <c r="AR28" s="250">
        <f t="shared" si="6"/>
        <v>45</v>
      </c>
      <c r="AS28" s="250">
        <f t="shared" si="6"/>
        <v>35.5</v>
      </c>
      <c r="AT28" s="250">
        <f t="shared" si="6"/>
        <v>50</v>
      </c>
      <c r="AU28" s="250">
        <f t="shared" si="6"/>
        <v>42.5</v>
      </c>
      <c r="AV28" s="250">
        <f t="shared" si="6"/>
        <v>0</v>
      </c>
      <c r="AW28" s="250">
        <f t="shared" si="6"/>
        <v>0</v>
      </c>
    </row>
    <row r="29" spans="1:49">
      <c r="A29" s="6">
        <v>0.44374999999999964</v>
      </c>
      <c r="B29" s="260">
        <v>19</v>
      </c>
      <c r="C29" s="241" t="s">
        <v>239</v>
      </c>
      <c r="D29" s="241" t="s">
        <v>240</v>
      </c>
      <c r="E29" s="241" t="s">
        <v>68</v>
      </c>
      <c r="F29" s="241" t="s">
        <v>33</v>
      </c>
      <c r="G29" s="242">
        <f>AI39</f>
        <v>0.60799999999999998</v>
      </c>
      <c r="H29" s="241">
        <f t="shared" si="1"/>
        <v>24</v>
      </c>
      <c r="I29" s="241">
        <f t="shared" si="0"/>
        <v>24</v>
      </c>
      <c r="J29" s="243">
        <f>AI28</f>
        <v>36</v>
      </c>
      <c r="K29" s="237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</row>
    <row r="30" spans="1:49">
      <c r="A30" s="6">
        <v>0.44930555555555518</v>
      </c>
      <c r="B30" s="260">
        <v>20</v>
      </c>
      <c r="C30" s="241" t="s">
        <v>241</v>
      </c>
      <c r="D30" s="241" t="s">
        <v>242</v>
      </c>
      <c r="E30" s="241" t="s">
        <v>50</v>
      </c>
      <c r="F30" s="241" t="s">
        <v>59</v>
      </c>
      <c r="G30" s="242">
        <f>AJ39</f>
        <v>0.67800000000000005</v>
      </c>
      <c r="H30" s="241">
        <f t="shared" si="1"/>
        <v>12</v>
      </c>
      <c r="I30" s="241">
        <f t="shared" si="0"/>
        <v>12</v>
      </c>
      <c r="J30" s="243">
        <f>AJ28</f>
        <v>41</v>
      </c>
      <c r="K30" s="237"/>
      <c r="L30" s="234"/>
      <c r="M30" s="234"/>
      <c r="N30" s="234" t="s">
        <v>181</v>
      </c>
      <c r="O30" s="234">
        <v>250</v>
      </c>
      <c r="P30" s="234"/>
      <c r="Q30" s="250">
        <f>Q21+Q28</f>
        <v>178</v>
      </c>
      <c r="R30" s="250">
        <f t="shared" ref="R30:AW30" si="7">R21+R28</f>
        <v>154.5</v>
      </c>
      <c r="S30" s="250">
        <f t="shared" si="7"/>
        <v>173.5</v>
      </c>
      <c r="T30" s="250">
        <f t="shared" si="7"/>
        <v>139</v>
      </c>
      <c r="U30" s="250">
        <f t="shared" si="7"/>
        <v>148.5</v>
      </c>
      <c r="V30" s="250">
        <f t="shared" si="7"/>
        <v>176.5</v>
      </c>
      <c r="W30" s="250">
        <f t="shared" si="7"/>
        <v>164.5</v>
      </c>
      <c r="X30" s="250">
        <f t="shared" si="7"/>
        <v>165</v>
      </c>
      <c r="Y30" s="250">
        <f t="shared" si="7"/>
        <v>167</v>
      </c>
      <c r="Z30" s="250">
        <f t="shared" si="7"/>
        <v>162.5</v>
      </c>
      <c r="AA30" s="250">
        <f t="shared" si="7"/>
        <v>180</v>
      </c>
      <c r="AB30" s="250">
        <f t="shared" si="7"/>
        <v>165.5</v>
      </c>
      <c r="AC30" s="250">
        <f t="shared" si="7"/>
        <v>172.5</v>
      </c>
      <c r="AD30" s="250">
        <f t="shared" si="7"/>
        <v>162</v>
      </c>
      <c r="AE30" s="250">
        <f t="shared" si="7"/>
        <v>173</v>
      </c>
      <c r="AF30" s="250">
        <f t="shared" si="7"/>
        <v>155</v>
      </c>
      <c r="AG30" s="250">
        <f t="shared" si="7"/>
        <v>182</v>
      </c>
      <c r="AH30" s="250">
        <f t="shared" si="7"/>
        <v>139</v>
      </c>
      <c r="AI30" s="250">
        <f t="shared" si="7"/>
        <v>152</v>
      </c>
      <c r="AJ30" s="250">
        <f t="shared" si="7"/>
        <v>169.5</v>
      </c>
      <c r="AK30" s="250">
        <f t="shared" si="7"/>
        <v>131</v>
      </c>
      <c r="AL30" s="250">
        <f t="shared" si="7"/>
        <v>157</v>
      </c>
      <c r="AM30" s="250">
        <f t="shared" si="7"/>
        <v>142.5</v>
      </c>
      <c r="AN30" s="250">
        <f t="shared" si="7"/>
        <v>147</v>
      </c>
      <c r="AO30" s="250">
        <f t="shared" si="7"/>
        <v>168.5</v>
      </c>
      <c r="AP30" s="250">
        <f t="shared" si="7"/>
        <v>168</v>
      </c>
      <c r="AQ30" s="250">
        <f t="shared" si="7"/>
        <v>182.5</v>
      </c>
      <c r="AR30" s="250">
        <f t="shared" si="7"/>
        <v>187.5</v>
      </c>
      <c r="AS30" s="250">
        <f t="shared" si="7"/>
        <v>149</v>
      </c>
      <c r="AT30" s="250">
        <f t="shared" si="7"/>
        <v>207</v>
      </c>
      <c r="AU30" s="250">
        <f t="shared" si="7"/>
        <v>179</v>
      </c>
      <c r="AV30" s="250">
        <f t="shared" si="7"/>
        <v>0</v>
      </c>
      <c r="AW30" s="250">
        <f t="shared" si="7"/>
        <v>0</v>
      </c>
    </row>
    <row r="31" spans="1:49">
      <c r="A31" s="6">
        <v>0.4652777777777774</v>
      </c>
      <c r="B31" s="260">
        <v>21</v>
      </c>
      <c r="C31" s="241" t="s">
        <v>243</v>
      </c>
      <c r="D31" s="241" t="s">
        <v>244</v>
      </c>
      <c r="E31" s="241" t="s">
        <v>109</v>
      </c>
      <c r="F31" s="241" t="s">
        <v>109</v>
      </c>
      <c r="G31" s="242">
        <f>AK39</f>
        <v>0.52400000000000002</v>
      </c>
      <c r="H31" s="241">
        <f t="shared" si="1"/>
        <v>31</v>
      </c>
      <c r="I31" s="241">
        <f t="shared" si="0"/>
        <v>31</v>
      </c>
      <c r="J31" s="243">
        <f>AK28</f>
        <v>33.5</v>
      </c>
      <c r="K31" s="237"/>
      <c r="L31" s="234"/>
      <c r="M31" s="234"/>
      <c r="N31" s="9" t="s">
        <v>182</v>
      </c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</row>
    <row r="32" spans="1:49">
      <c r="A32" s="6">
        <v>0.47083333333333294</v>
      </c>
      <c r="B32" s="260">
        <v>22</v>
      </c>
      <c r="C32" s="241" t="s">
        <v>245</v>
      </c>
      <c r="D32" s="241" t="s">
        <v>246</v>
      </c>
      <c r="E32" s="241" t="s">
        <v>72</v>
      </c>
      <c r="F32" s="241" t="s">
        <v>72</v>
      </c>
      <c r="G32" s="242">
        <f>AL39</f>
        <v>0.628</v>
      </c>
      <c r="H32" s="241">
        <f t="shared" si="1"/>
        <v>21</v>
      </c>
      <c r="I32" s="241">
        <f t="shared" si="0"/>
        <v>21</v>
      </c>
      <c r="J32" s="243">
        <f>AL28</f>
        <v>37.5</v>
      </c>
      <c r="K32" s="237"/>
      <c r="L32" s="234"/>
      <c r="M32" s="234"/>
      <c r="N32" s="234" t="s">
        <v>183</v>
      </c>
      <c r="O32" s="234">
        <v>-2</v>
      </c>
      <c r="P32" s="234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</row>
    <row r="33" spans="1:49">
      <c r="A33" s="3">
        <v>0.47638888888888847</v>
      </c>
      <c r="B33" s="260">
        <v>23</v>
      </c>
      <c r="C33" s="241" t="s">
        <v>247</v>
      </c>
      <c r="D33" s="241" t="s">
        <v>248</v>
      </c>
      <c r="E33" s="241" t="s">
        <v>55</v>
      </c>
      <c r="F33" s="241"/>
      <c r="G33" s="242">
        <f>AM39</f>
        <v>0.56999999999999995</v>
      </c>
      <c r="H33" s="241">
        <f t="shared" si="1"/>
        <v>28</v>
      </c>
      <c r="I33" s="241">
        <f t="shared" si="0"/>
        <v>28</v>
      </c>
      <c r="J33" s="243">
        <f>AM28</f>
        <v>34.5</v>
      </c>
      <c r="K33" s="237"/>
      <c r="L33" s="234"/>
      <c r="M33" s="234"/>
      <c r="N33" s="234" t="s">
        <v>186</v>
      </c>
      <c r="O33" s="234">
        <v>-4</v>
      </c>
      <c r="P33" s="234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</row>
    <row r="34" spans="1:49">
      <c r="A34" s="3">
        <v>0.48194444444444401</v>
      </c>
      <c r="B34" s="260">
        <v>24</v>
      </c>
      <c r="C34" s="241" t="s">
        <v>258</v>
      </c>
      <c r="D34" s="241" t="s">
        <v>259</v>
      </c>
      <c r="E34" s="241" t="s">
        <v>64</v>
      </c>
      <c r="F34" s="241" t="s">
        <v>128</v>
      </c>
      <c r="G34" s="242">
        <f>AN39</f>
        <v>0.58799999999999997</v>
      </c>
      <c r="H34" s="241">
        <f t="shared" si="1"/>
        <v>27</v>
      </c>
      <c r="I34" s="241">
        <f t="shared" si="0"/>
        <v>27</v>
      </c>
      <c r="J34" s="243">
        <f>AN28</f>
        <v>34.5</v>
      </c>
      <c r="K34" s="237"/>
      <c r="L34" s="234"/>
      <c r="M34" s="234"/>
      <c r="N34" s="234" t="s">
        <v>187</v>
      </c>
      <c r="O34" s="263" t="s">
        <v>188</v>
      </c>
      <c r="P34" s="23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</row>
    <row r="35" spans="1:49">
      <c r="A35" s="3">
        <v>0.48749999999999954</v>
      </c>
      <c r="B35" s="260">
        <v>25</v>
      </c>
      <c r="C35" s="241" t="s">
        <v>252</v>
      </c>
      <c r="D35" s="241" t="s">
        <v>253</v>
      </c>
      <c r="E35" s="241" t="s">
        <v>43</v>
      </c>
      <c r="F35" s="241" t="s">
        <v>43</v>
      </c>
      <c r="G35" s="242">
        <f>AO39</f>
        <v>0.67400000000000004</v>
      </c>
      <c r="H35" s="241">
        <f t="shared" si="1"/>
        <v>13</v>
      </c>
      <c r="I35" s="241">
        <f t="shared" si="0"/>
        <v>13</v>
      </c>
      <c r="J35" s="243">
        <f>AO28</f>
        <v>39.5</v>
      </c>
      <c r="K35" s="237"/>
      <c r="L35" s="234"/>
      <c r="M35" s="234"/>
      <c r="N35" s="234" t="s">
        <v>189</v>
      </c>
      <c r="O35" s="263"/>
      <c r="P35" s="234"/>
      <c r="Q35" s="265">
        <f>IF(Q32="Y",-2,0)+IF(Q33="Y",-4,0)</f>
        <v>0</v>
      </c>
      <c r="R35" s="265">
        <f t="shared" ref="R35:AW35" si="8">IF(R32="Y",-2,0)+IF(R33="Y",-4,0)</f>
        <v>0</v>
      </c>
      <c r="S35" s="265">
        <f t="shared" si="8"/>
        <v>0</v>
      </c>
      <c r="T35" s="265">
        <f t="shared" si="8"/>
        <v>0</v>
      </c>
      <c r="U35" s="265">
        <f t="shared" si="8"/>
        <v>0</v>
      </c>
      <c r="V35" s="265">
        <f t="shared" si="8"/>
        <v>0</v>
      </c>
      <c r="W35" s="265">
        <f t="shared" si="8"/>
        <v>0</v>
      </c>
      <c r="X35" s="265">
        <f t="shared" si="8"/>
        <v>0</v>
      </c>
      <c r="Y35" s="265">
        <f t="shared" si="8"/>
        <v>0</v>
      </c>
      <c r="Z35" s="265">
        <f t="shared" si="8"/>
        <v>0</v>
      </c>
      <c r="AA35" s="265">
        <f t="shared" si="8"/>
        <v>0</v>
      </c>
      <c r="AB35" s="265">
        <f t="shared" si="8"/>
        <v>0</v>
      </c>
      <c r="AC35" s="265">
        <f t="shared" si="8"/>
        <v>0</v>
      </c>
      <c r="AD35" s="265">
        <f t="shared" si="8"/>
        <v>0</v>
      </c>
      <c r="AE35" s="265">
        <f t="shared" si="8"/>
        <v>0</v>
      </c>
      <c r="AF35" s="265">
        <f t="shared" si="8"/>
        <v>0</v>
      </c>
      <c r="AG35" s="265">
        <f t="shared" si="8"/>
        <v>0</v>
      </c>
      <c r="AH35" s="265">
        <f t="shared" si="8"/>
        <v>0</v>
      </c>
      <c r="AI35" s="265">
        <f t="shared" si="8"/>
        <v>0</v>
      </c>
      <c r="AJ35" s="265">
        <f t="shared" si="8"/>
        <v>0</v>
      </c>
      <c r="AK35" s="265">
        <f t="shared" si="8"/>
        <v>0</v>
      </c>
      <c r="AL35" s="265">
        <f t="shared" si="8"/>
        <v>0</v>
      </c>
      <c r="AM35" s="265">
        <f t="shared" si="8"/>
        <v>0</v>
      </c>
      <c r="AN35" s="265">
        <f t="shared" si="8"/>
        <v>0</v>
      </c>
      <c r="AO35" s="265">
        <f t="shared" si="8"/>
        <v>0</v>
      </c>
      <c r="AP35" s="265">
        <f t="shared" si="8"/>
        <v>0</v>
      </c>
      <c r="AQ35" s="265">
        <f t="shared" si="8"/>
        <v>0</v>
      </c>
      <c r="AR35" s="265">
        <f t="shared" si="8"/>
        <v>0</v>
      </c>
      <c r="AS35" s="265">
        <f t="shared" si="8"/>
        <v>0</v>
      </c>
      <c r="AT35" s="265">
        <f t="shared" si="8"/>
        <v>0</v>
      </c>
      <c r="AU35" s="265">
        <f t="shared" si="8"/>
        <v>0</v>
      </c>
      <c r="AV35" s="265">
        <f t="shared" si="8"/>
        <v>0</v>
      </c>
      <c r="AW35" s="265">
        <f t="shared" si="8"/>
        <v>0</v>
      </c>
    </row>
    <row r="36" spans="1:49">
      <c r="A36" s="3">
        <v>0.49305555555555508</v>
      </c>
      <c r="B36" s="260">
        <v>26</v>
      </c>
      <c r="C36" s="241" t="s">
        <v>254</v>
      </c>
      <c r="D36" s="241" t="s">
        <v>255</v>
      </c>
      <c r="E36" s="241" t="s">
        <v>140</v>
      </c>
      <c r="F36" s="241" t="s">
        <v>83</v>
      </c>
      <c r="G36" s="242">
        <f>AP39</f>
        <v>0.67200000000000004</v>
      </c>
      <c r="H36" s="241">
        <f t="shared" si="1"/>
        <v>14</v>
      </c>
      <c r="I36" s="241">
        <f t="shared" si="0"/>
        <v>14</v>
      </c>
      <c r="J36" s="243">
        <f>AP28</f>
        <v>42.5</v>
      </c>
      <c r="K36" s="237"/>
      <c r="L36" s="234"/>
      <c r="M36" s="234"/>
      <c r="N36" s="9" t="s">
        <v>190</v>
      </c>
      <c r="O36" s="263"/>
      <c r="P36" s="234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</row>
    <row r="37" spans="1:49">
      <c r="A37" s="3">
        <v>0.49861111111111062</v>
      </c>
      <c r="B37" s="260">
        <v>27</v>
      </c>
      <c r="C37" s="241" t="s">
        <v>256</v>
      </c>
      <c r="D37" s="241" t="s">
        <v>257</v>
      </c>
      <c r="E37" s="241" t="s">
        <v>55</v>
      </c>
      <c r="F37" s="241" t="s">
        <v>56</v>
      </c>
      <c r="G37" s="242">
        <f>AQ39</f>
        <v>0.73</v>
      </c>
      <c r="H37" s="241">
        <f t="shared" si="1"/>
        <v>3</v>
      </c>
      <c r="I37" s="241">
        <f t="shared" si="0"/>
        <v>3</v>
      </c>
      <c r="J37" s="243">
        <f>AQ28</f>
        <v>44.5</v>
      </c>
      <c r="K37" s="237"/>
      <c r="L37" s="234"/>
      <c r="M37" s="234"/>
      <c r="N37" s="234"/>
      <c r="O37" s="234">
        <v>-5.0000000000000001E-3</v>
      </c>
      <c r="P37" s="234"/>
      <c r="Q37" s="257">
        <f>$O$37*$O$30*Q36</f>
        <v>0</v>
      </c>
      <c r="R37" s="257">
        <f t="shared" ref="R37:AW37" si="9">$O$37*$O$30*R36</f>
        <v>0</v>
      </c>
      <c r="S37" s="257">
        <f t="shared" si="9"/>
        <v>0</v>
      </c>
      <c r="T37" s="257">
        <f t="shared" si="9"/>
        <v>0</v>
      </c>
      <c r="U37" s="257">
        <f t="shared" si="9"/>
        <v>0</v>
      </c>
      <c r="V37" s="257">
        <f t="shared" si="9"/>
        <v>0</v>
      </c>
      <c r="W37" s="257">
        <f t="shared" si="9"/>
        <v>0</v>
      </c>
      <c r="X37" s="257">
        <f t="shared" si="9"/>
        <v>0</v>
      </c>
      <c r="Y37" s="257">
        <f t="shared" si="9"/>
        <v>0</v>
      </c>
      <c r="Z37" s="257">
        <f t="shared" si="9"/>
        <v>0</v>
      </c>
      <c r="AA37" s="257">
        <f t="shared" si="9"/>
        <v>0</v>
      </c>
      <c r="AB37" s="257">
        <f t="shared" si="9"/>
        <v>0</v>
      </c>
      <c r="AC37" s="257">
        <f t="shared" si="9"/>
        <v>0</v>
      </c>
      <c r="AD37" s="257">
        <f t="shared" si="9"/>
        <v>0</v>
      </c>
      <c r="AE37" s="257">
        <f t="shared" si="9"/>
        <v>0</v>
      </c>
      <c r="AF37" s="257">
        <f t="shared" si="9"/>
        <v>0</v>
      </c>
      <c r="AG37" s="257">
        <f t="shared" si="9"/>
        <v>0</v>
      </c>
      <c r="AH37" s="257">
        <f t="shared" si="9"/>
        <v>0</v>
      </c>
      <c r="AI37" s="257">
        <f t="shared" si="9"/>
        <v>0</v>
      </c>
      <c r="AJ37" s="257">
        <f t="shared" si="9"/>
        <v>0</v>
      </c>
      <c r="AK37" s="257">
        <f t="shared" si="9"/>
        <v>0</v>
      </c>
      <c r="AL37" s="257">
        <f t="shared" si="9"/>
        <v>0</v>
      </c>
      <c r="AM37" s="257">
        <f t="shared" si="9"/>
        <v>0</v>
      </c>
      <c r="AN37" s="257">
        <f t="shared" si="9"/>
        <v>0</v>
      </c>
      <c r="AO37" s="257">
        <f t="shared" si="9"/>
        <v>0</v>
      </c>
      <c r="AP37" s="257">
        <f t="shared" si="9"/>
        <v>0</v>
      </c>
      <c r="AQ37" s="257">
        <f t="shared" si="9"/>
        <v>0</v>
      </c>
      <c r="AR37" s="257">
        <f t="shared" si="9"/>
        <v>0</v>
      </c>
      <c r="AS37" s="257">
        <f t="shared" si="9"/>
        <v>0</v>
      </c>
      <c r="AT37" s="257">
        <f t="shared" si="9"/>
        <v>0</v>
      </c>
      <c r="AU37" s="257">
        <f t="shared" si="9"/>
        <v>0</v>
      </c>
      <c r="AV37" s="257">
        <f t="shared" si="9"/>
        <v>0</v>
      </c>
      <c r="AW37" s="257">
        <f t="shared" si="9"/>
        <v>0</v>
      </c>
    </row>
    <row r="38" spans="1:49">
      <c r="A38" s="3">
        <v>0.50416666666666621</v>
      </c>
      <c r="B38" s="260">
        <v>28</v>
      </c>
      <c r="C38" s="241" t="s">
        <v>249</v>
      </c>
      <c r="D38" s="241" t="s">
        <v>250</v>
      </c>
      <c r="E38" s="241" t="s">
        <v>251</v>
      </c>
      <c r="F38" s="241" t="s">
        <v>17</v>
      </c>
      <c r="G38" s="242">
        <f>AR39</f>
        <v>0.75</v>
      </c>
      <c r="H38" s="241">
        <f t="shared" si="1"/>
        <v>2</v>
      </c>
      <c r="I38" s="241">
        <f t="shared" si="0"/>
        <v>2</v>
      </c>
      <c r="J38" s="243">
        <f>AR28</f>
        <v>45</v>
      </c>
      <c r="K38" s="237"/>
      <c r="L38" s="234"/>
      <c r="M38" s="234"/>
      <c r="N38" s="234" t="s">
        <v>191</v>
      </c>
      <c r="O38" s="234"/>
      <c r="P38" s="234"/>
      <c r="Q38" s="250">
        <f>Q30+Q35+Q37</f>
        <v>178</v>
      </c>
      <c r="R38" s="250">
        <f t="shared" ref="R38:AW38" si="10">R30+R35+R37</f>
        <v>154.5</v>
      </c>
      <c r="S38" s="250">
        <f t="shared" si="10"/>
        <v>173.5</v>
      </c>
      <c r="T38" s="250">
        <f t="shared" si="10"/>
        <v>139</v>
      </c>
      <c r="U38" s="250">
        <f t="shared" si="10"/>
        <v>148.5</v>
      </c>
      <c r="V38" s="250">
        <f t="shared" si="10"/>
        <v>176.5</v>
      </c>
      <c r="W38" s="250">
        <f t="shared" si="10"/>
        <v>164.5</v>
      </c>
      <c r="X38" s="250">
        <f t="shared" si="10"/>
        <v>165</v>
      </c>
      <c r="Y38" s="250">
        <f t="shared" si="10"/>
        <v>167</v>
      </c>
      <c r="Z38" s="250">
        <f t="shared" si="10"/>
        <v>162.5</v>
      </c>
      <c r="AA38" s="250">
        <f t="shared" si="10"/>
        <v>180</v>
      </c>
      <c r="AB38" s="250">
        <f t="shared" si="10"/>
        <v>165.5</v>
      </c>
      <c r="AC38" s="250">
        <f t="shared" si="10"/>
        <v>172.5</v>
      </c>
      <c r="AD38" s="250">
        <f t="shared" si="10"/>
        <v>162</v>
      </c>
      <c r="AE38" s="250">
        <f t="shared" si="10"/>
        <v>173</v>
      </c>
      <c r="AF38" s="250">
        <f t="shared" si="10"/>
        <v>155</v>
      </c>
      <c r="AG38" s="250">
        <f t="shared" si="10"/>
        <v>182</v>
      </c>
      <c r="AH38" s="250">
        <f t="shared" si="10"/>
        <v>139</v>
      </c>
      <c r="AI38" s="250">
        <f t="shared" si="10"/>
        <v>152</v>
      </c>
      <c r="AJ38" s="250">
        <f t="shared" si="10"/>
        <v>169.5</v>
      </c>
      <c r="AK38" s="250">
        <f t="shared" si="10"/>
        <v>131</v>
      </c>
      <c r="AL38" s="250">
        <f t="shared" si="10"/>
        <v>157</v>
      </c>
      <c r="AM38" s="250">
        <f t="shared" si="10"/>
        <v>142.5</v>
      </c>
      <c r="AN38" s="250">
        <f t="shared" si="10"/>
        <v>147</v>
      </c>
      <c r="AO38" s="250">
        <f t="shared" si="10"/>
        <v>168.5</v>
      </c>
      <c r="AP38" s="250">
        <f t="shared" si="10"/>
        <v>168</v>
      </c>
      <c r="AQ38" s="250">
        <f t="shared" si="10"/>
        <v>182.5</v>
      </c>
      <c r="AR38" s="250">
        <f t="shared" si="10"/>
        <v>187.5</v>
      </c>
      <c r="AS38" s="250">
        <f t="shared" si="10"/>
        <v>149</v>
      </c>
      <c r="AT38" s="250">
        <f t="shared" si="10"/>
        <v>207</v>
      </c>
      <c r="AU38" s="250">
        <f t="shared" si="10"/>
        <v>179</v>
      </c>
      <c r="AV38" s="250">
        <f t="shared" si="10"/>
        <v>0</v>
      </c>
      <c r="AW38" s="250">
        <f t="shared" si="10"/>
        <v>0</v>
      </c>
    </row>
    <row r="39" spans="1:49">
      <c r="A39" s="3">
        <v>0.50972222222222174</v>
      </c>
      <c r="B39" s="260">
        <v>29</v>
      </c>
      <c r="C39" s="241" t="s">
        <v>260</v>
      </c>
      <c r="D39" s="241" t="s">
        <v>261</v>
      </c>
      <c r="E39" s="241" t="s">
        <v>29</v>
      </c>
      <c r="F39" s="241" t="s">
        <v>23</v>
      </c>
      <c r="G39" s="242">
        <f>AS39</f>
        <v>0.59599999999999997</v>
      </c>
      <c r="H39" s="241">
        <f t="shared" si="1"/>
        <v>25</v>
      </c>
      <c r="I39" s="241">
        <f t="shared" si="0"/>
        <v>25</v>
      </c>
      <c r="J39" s="243">
        <f>AS28</f>
        <v>35.5</v>
      </c>
      <c r="K39" s="237"/>
      <c r="L39" s="234"/>
      <c r="M39" s="234"/>
      <c r="N39" s="234" t="s">
        <v>192</v>
      </c>
      <c r="O39" s="234"/>
      <c r="P39" s="234"/>
      <c r="Q39" s="249">
        <f>Q38/$O$30</f>
        <v>0.71199999999999997</v>
      </c>
      <c r="R39" s="249">
        <f t="shared" ref="R39:AW39" si="11">R38/$O$30</f>
        <v>0.61799999999999999</v>
      </c>
      <c r="S39" s="249">
        <f t="shared" si="11"/>
        <v>0.69399999999999995</v>
      </c>
      <c r="T39" s="249">
        <f t="shared" si="11"/>
        <v>0.55600000000000005</v>
      </c>
      <c r="U39" s="249">
        <f t="shared" si="11"/>
        <v>0.59399999999999997</v>
      </c>
      <c r="V39" s="249">
        <f t="shared" si="11"/>
        <v>0.70599999999999996</v>
      </c>
      <c r="W39" s="249">
        <f t="shared" si="11"/>
        <v>0.65800000000000003</v>
      </c>
      <c r="X39" s="249">
        <f t="shared" si="11"/>
        <v>0.66</v>
      </c>
      <c r="Y39" s="249">
        <f t="shared" si="11"/>
        <v>0.66800000000000004</v>
      </c>
      <c r="Z39" s="249">
        <f t="shared" si="11"/>
        <v>0.65</v>
      </c>
      <c r="AA39" s="249">
        <f t="shared" si="11"/>
        <v>0.72</v>
      </c>
      <c r="AB39" s="249">
        <f t="shared" si="11"/>
        <v>0.66200000000000003</v>
      </c>
      <c r="AC39" s="249">
        <f t="shared" si="11"/>
        <v>0.69</v>
      </c>
      <c r="AD39" s="249">
        <f t="shared" si="11"/>
        <v>0.64800000000000002</v>
      </c>
      <c r="AE39" s="249">
        <f t="shared" si="11"/>
        <v>0.69199999999999995</v>
      </c>
      <c r="AF39" s="249">
        <f t="shared" si="11"/>
        <v>0.62</v>
      </c>
      <c r="AG39" s="249">
        <f t="shared" si="11"/>
        <v>0.72799999999999998</v>
      </c>
      <c r="AH39" s="249">
        <f t="shared" si="11"/>
        <v>0.55600000000000005</v>
      </c>
      <c r="AI39" s="249">
        <f t="shared" si="11"/>
        <v>0.60799999999999998</v>
      </c>
      <c r="AJ39" s="249">
        <f t="shared" si="11"/>
        <v>0.67800000000000005</v>
      </c>
      <c r="AK39" s="249">
        <f t="shared" si="11"/>
        <v>0.52400000000000002</v>
      </c>
      <c r="AL39" s="249">
        <f t="shared" si="11"/>
        <v>0.628</v>
      </c>
      <c r="AM39" s="249">
        <f t="shared" si="11"/>
        <v>0.56999999999999995</v>
      </c>
      <c r="AN39" s="249">
        <f t="shared" si="11"/>
        <v>0.58799999999999997</v>
      </c>
      <c r="AO39" s="249">
        <f t="shared" si="11"/>
        <v>0.67400000000000004</v>
      </c>
      <c r="AP39" s="249">
        <f t="shared" si="11"/>
        <v>0.67200000000000004</v>
      </c>
      <c r="AQ39" s="249">
        <f t="shared" si="11"/>
        <v>0.73</v>
      </c>
      <c r="AR39" s="249">
        <f t="shared" si="11"/>
        <v>0.75</v>
      </c>
      <c r="AS39" s="249">
        <f t="shared" si="11"/>
        <v>0.59599999999999997</v>
      </c>
      <c r="AT39" s="249">
        <f t="shared" si="11"/>
        <v>0.82799999999999996</v>
      </c>
      <c r="AU39" s="249">
        <f t="shared" si="11"/>
        <v>0.71599999999999997</v>
      </c>
      <c r="AV39" s="249">
        <f t="shared" si="11"/>
        <v>0</v>
      </c>
      <c r="AW39" s="249">
        <f t="shared" si="11"/>
        <v>0</v>
      </c>
    </row>
    <row r="40" spans="1:49">
      <c r="A40" s="3">
        <v>0.51527777777777728</v>
      </c>
      <c r="B40" s="260">
        <v>30</v>
      </c>
      <c r="C40" s="241" t="s">
        <v>203</v>
      </c>
      <c r="D40" s="241" t="s">
        <v>262</v>
      </c>
      <c r="E40" s="241" t="s">
        <v>26</v>
      </c>
      <c r="F40" s="241" t="s">
        <v>26</v>
      </c>
      <c r="G40" s="242">
        <f>AT39</f>
        <v>0.82799999999999996</v>
      </c>
      <c r="H40" s="241">
        <f t="shared" si="1"/>
        <v>1</v>
      </c>
      <c r="I40" s="241">
        <f t="shared" si="0"/>
        <v>1</v>
      </c>
      <c r="J40" s="243">
        <f>AT28</f>
        <v>50</v>
      </c>
      <c r="K40" s="237"/>
      <c r="L40" s="234"/>
      <c r="M40" s="234"/>
      <c r="N40" s="234"/>
      <c r="O40" s="234"/>
      <c r="P40" s="234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</row>
    <row r="41" spans="1:49">
      <c r="A41" s="3">
        <v>0.53124999999999944</v>
      </c>
      <c r="B41" s="260">
        <v>31</v>
      </c>
      <c r="C41" s="241" t="s">
        <v>263</v>
      </c>
      <c r="D41" s="241" t="s">
        <v>264</v>
      </c>
      <c r="E41" s="241" t="s">
        <v>40</v>
      </c>
      <c r="F41" s="241" t="s">
        <v>40</v>
      </c>
      <c r="G41" s="242">
        <f>AU39</f>
        <v>0.71599999999999997</v>
      </c>
      <c r="H41" s="241">
        <f t="shared" si="1"/>
        <v>6</v>
      </c>
      <c r="I41" s="241">
        <f t="shared" si="0"/>
        <v>6</v>
      </c>
      <c r="J41" s="243">
        <f>AU28</f>
        <v>42.5</v>
      </c>
      <c r="K41" s="237"/>
      <c r="L41" s="234"/>
      <c r="M41" s="234"/>
      <c r="N41" s="234"/>
      <c r="O41" s="234"/>
      <c r="P41" s="234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</row>
    <row r="42" spans="1:49">
      <c r="A42" s="3">
        <v>0.53680555555555498</v>
      </c>
      <c r="B42" s="260">
        <v>32</v>
      </c>
      <c r="C42" s="241"/>
      <c r="D42" s="241"/>
      <c r="E42" s="241"/>
      <c r="F42" s="241"/>
      <c r="G42" s="242">
        <f>AV39</f>
        <v>0</v>
      </c>
      <c r="H42" s="241">
        <f t="shared" si="1"/>
        <v>32</v>
      </c>
      <c r="I42" s="241">
        <f t="shared" si="0"/>
        <v>32</v>
      </c>
      <c r="J42" s="243">
        <f>AV28</f>
        <v>0</v>
      </c>
      <c r="K42" s="237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</row>
    <row r="43" spans="1:49">
      <c r="A43" s="3">
        <v>0.54236111111111052</v>
      </c>
      <c r="B43" s="260">
        <v>33</v>
      </c>
      <c r="C43" s="241"/>
      <c r="D43" s="241"/>
      <c r="E43" s="241"/>
      <c r="F43" s="241"/>
      <c r="G43" s="242">
        <f>AW39</f>
        <v>0</v>
      </c>
      <c r="H43" s="241">
        <f t="shared" si="1"/>
        <v>32</v>
      </c>
      <c r="I43" s="241">
        <f t="shared" si="0"/>
        <v>32</v>
      </c>
      <c r="J43" s="243">
        <f>AW28</f>
        <v>0</v>
      </c>
      <c r="K43" s="237"/>
      <c r="L43" s="234"/>
      <c r="M43" s="234"/>
      <c r="N43" s="234"/>
      <c r="O43" s="234"/>
      <c r="P43" s="234"/>
      <c r="Q43" s="251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</row>
    <row r="45" spans="1:49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51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</row>
    <row r="47" spans="1:49">
      <c r="A47" s="234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51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</row>
    <row r="49" spans="17:17">
      <c r="Q49" s="251"/>
    </row>
    <row r="51" spans="17:17">
      <c r="Q51" s="251"/>
    </row>
    <row r="53" spans="17:17">
      <c r="Q53" s="251"/>
    </row>
    <row r="55" spans="17:17">
      <c r="Q55" s="251"/>
    </row>
    <row r="57" spans="17:17">
      <c r="Q57" s="251"/>
    </row>
    <row r="59" spans="17:17">
      <c r="Q59" s="251"/>
    </row>
    <row r="61" spans="17:17">
      <c r="Q61" s="251"/>
    </row>
    <row r="63" spans="17:17">
      <c r="Q63" s="251"/>
    </row>
    <row r="65" spans="17:17">
      <c r="Q65" s="251"/>
    </row>
    <row r="67" spans="17:17">
      <c r="Q67" s="251"/>
    </row>
    <row r="69" spans="17:17">
      <c r="Q69" s="251"/>
    </row>
    <row r="71" spans="17:17">
      <c r="Q71" s="251"/>
    </row>
    <row r="73" spans="17:17">
      <c r="Q73" s="251"/>
    </row>
    <row r="75" spans="17:17">
      <c r="Q75" s="251"/>
    </row>
    <row r="77" spans="17:17">
      <c r="Q77" s="251"/>
    </row>
    <row r="79" spans="17:17">
      <c r="Q79" s="251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D279-B485-5349-949E-ECFB48449DEB}">
  <sheetPr codeName="Sheet7">
    <tabColor theme="5" tint="-0.499984740745262"/>
  </sheetPr>
  <dimension ref="A1:N135"/>
  <sheetViews>
    <sheetView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8" customWidth="1"/>
    <col min="3" max="3" width="7.125" style="127" customWidth="1"/>
    <col min="4" max="4" width="49.125" style="129" bestFit="1" customWidth="1"/>
    <col min="5" max="5" width="19.5" style="130" customWidth="1"/>
    <col min="6" max="6" width="28.625" style="131" bestFit="1" customWidth="1"/>
    <col min="7" max="7" width="10.625" style="127" bestFit="1" customWidth="1"/>
    <col min="8" max="8" width="18.125" style="132" customWidth="1"/>
    <col min="9" max="9" width="28.125" style="127" bestFit="1" customWidth="1"/>
    <col min="10" max="10" width="22.875" style="127" customWidth="1"/>
    <col min="11" max="11" width="4.375" style="127" customWidth="1"/>
    <col min="12" max="12" width="10.375" style="134" bestFit="1" customWidth="1"/>
    <col min="13" max="13" width="7.125" style="21" customWidth="1"/>
    <col min="14" max="16384" width="9.5" style="21"/>
  </cols>
  <sheetData>
    <row r="1" spans="1:13" s="37" customFormat="1" ht="23.25">
      <c r="B1" s="38"/>
      <c r="C1" s="39" t="s">
        <v>0</v>
      </c>
      <c r="E1" s="40"/>
      <c r="F1" s="41"/>
      <c r="G1" s="42"/>
      <c r="H1" s="43"/>
      <c r="I1" s="44"/>
      <c r="J1" s="44"/>
      <c r="K1" s="42"/>
      <c r="L1" s="46"/>
    </row>
    <row r="2" spans="1:13" s="52" customFormat="1" ht="12.95" customHeight="1">
      <c r="A2" s="47" t="s">
        <v>1</v>
      </c>
      <c r="B2" s="48"/>
      <c r="C2" s="47" t="s">
        <v>2</v>
      </c>
      <c r="D2" s="49" t="s">
        <v>3</v>
      </c>
      <c r="E2" s="168" t="s">
        <v>4</v>
      </c>
      <c r="F2" s="169" t="s">
        <v>5</v>
      </c>
      <c r="G2" s="47" t="s">
        <v>6</v>
      </c>
      <c r="H2" s="49" t="s">
        <v>7</v>
      </c>
      <c r="I2" s="49" t="s">
        <v>8</v>
      </c>
      <c r="J2" s="47" t="s">
        <v>9</v>
      </c>
      <c r="K2" s="47" t="s">
        <v>10</v>
      </c>
      <c r="L2" s="47" t="s">
        <v>11</v>
      </c>
      <c r="M2" s="51"/>
    </row>
    <row r="3" spans="1:13" s="62" customFormat="1" ht="15" customHeight="1">
      <c r="A3" s="3">
        <v>0.33333333333333331</v>
      </c>
      <c r="B3" s="53">
        <v>5.5555555555555558E-3</v>
      </c>
      <c r="C3" s="54">
        <v>21</v>
      </c>
      <c r="D3" s="55" t="s">
        <v>275</v>
      </c>
      <c r="E3" s="56" t="s">
        <v>276</v>
      </c>
      <c r="F3" s="56" t="s">
        <v>277</v>
      </c>
      <c r="G3" s="57"/>
      <c r="H3" s="58" t="s">
        <v>22</v>
      </c>
      <c r="I3" s="58" t="s">
        <v>119</v>
      </c>
      <c r="J3" s="59" t="s">
        <v>278</v>
      </c>
      <c r="K3" s="60">
        <v>1</v>
      </c>
      <c r="L3" s="61" t="s">
        <v>279</v>
      </c>
    </row>
    <row r="4" spans="1:13" s="62" customFormat="1" ht="15" customHeight="1">
      <c r="A4" s="3">
        <f t="shared" ref="A4:A41" si="0">SUM(A3,B3)</f>
        <v>0.33888888888888885</v>
      </c>
      <c r="B4" s="53">
        <v>5.5555555555555558E-3</v>
      </c>
      <c r="C4" s="54">
        <v>21</v>
      </c>
      <c r="D4" s="55" t="s">
        <v>275</v>
      </c>
      <c r="E4" s="56" t="s">
        <v>280</v>
      </c>
      <c r="F4" s="56" t="s">
        <v>281</v>
      </c>
      <c r="G4" s="57"/>
      <c r="H4" s="58" t="s">
        <v>72</v>
      </c>
      <c r="I4" s="58" t="s">
        <v>72</v>
      </c>
      <c r="J4" s="59" t="s">
        <v>278</v>
      </c>
      <c r="K4" s="153">
        <v>2</v>
      </c>
      <c r="L4" s="61" t="s">
        <v>279</v>
      </c>
    </row>
    <row r="5" spans="1:13" s="62" customFormat="1" ht="15" customHeight="1">
      <c r="A5" s="3">
        <f t="shared" si="0"/>
        <v>0.34444444444444439</v>
      </c>
      <c r="B5" s="53">
        <v>5.5555555555555558E-3</v>
      </c>
      <c r="C5" s="54">
        <v>21</v>
      </c>
      <c r="D5" s="55" t="s">
        <v>275</v>
      </c>
      <c r="E5" s="56" t="s">
        <v>282</v>
      </c>
      <c r="F5" s="56" t="s">
        <v>283</v>
      </c>
      <c r="G5" s="57"/>
      <c r="H5" s="58" t="s">
        <v>55</v>
      </c>
      <c r="I5" s="58" t="s">
        <v>137</v>
      </c>
      <c r="J5" s="59" t="s">
        <v>278</v>
      </c>
      <c r="K5" s="153">
        <v>3</v>
      </c>
      <c r="L5" s="61" t="s">
        <v>279</v>
      </c>
    </row>
    <row r="6" spans="1:13" s="62" customFormat="1" ht="15" customHeight="1">
      <c r="A6" s="3">
        <f t="shared" si="0"/>
        <v>0.34999999999999992</v>
      </c>
      <c r="B6" s="53">
        <v>5.5555555555555558E-3</v>
      </c>
      <c r="C6" s="54">
        <v>21</v>
      </c>
      <c r="D6" s="55" t="s">
        <v>284</v>
      </c>
      <c r="E6" s="56" t="s">
        <v>285</v>
      </c>
      <c r="F6" s="56" t="s">
        <v>286</v>
      </c>
      <c r="G6" s="57"/>
      <c r="H6" s="58" t="s">
        <v>109</v>
      </c>
      <c r="I6" s="58" t="s">
        <v>122</v>
      </c>
      <c r="J6" s="59" t="s">
        <v>278</v>
      </c>
      <c r="K6" s="60">
        <v>4</v>
      </c>
      <c r="L6" s="61" t="s">
        <v>279</v>
      </c>
    </row>
    <row r="7" spans="1:13" s="62" customFormat="1" ht="15" customHeight="1">
      <c r="A7" s="3">
        <f t="shared" si="0"/>
        <v>0.35555555555555546</v>
      </c>
      <c r="B7" s="53">
        <v>5.5555555555555601E-3</v>
      </c>
      <c r="C7" s="54">
        <v>21</v>
      </c>
      <c r="D7" s="55" t="s">
        <v>275</v>
      </c>
      <c r="E7" s="56" t="s">
        <v>287</v>
      </c>
      <c r="F7" s="56" t="s">
        <v>288</v>
      </c>
      <c r="G7" s="57"/>
      <c r="H7" s="58" t="s">
        <v>289</v>
      </c>
      <c r="I7" s="58" t="s">
        <v>106</v>
      </c>
      <c r="J7" s="59" t="s">
        <v>278</v>
      </c>
      <c r="K7" s="153">
        <v>5</v>
      </c>
      <c r="L7" s="61" t="s">
        <v>279</v>
      </c>
    </row>
    <row r="8" spans="1:13" s="62" customFormat="1" ht="15" customHeight="1">
      <c r="A8" s="3">
        <f t="shared" si="0"/>
        <v>0.36111111111111099</v>
      </c>
      <c r="B8" s="53">
        <v>5.5555555555555601E-3</v>
      </c>
      <c r="C8" s="54">
        <v>21</v>
      </c>
      <c r="D8" s="55" t="s">
        <v>275</v>
      </c>
      <c r="E8" s="56" t="s">
        <v>290</v>
      </c>
      <c r="F8" s="56" t="s">
        <v>291</v>
      </c>
      <c r="G8" s="57"/>
      <c r="H8" s="58" t="s">
        <v>109</v>
      </c>
      <c r="I8" s="58" t="s">
        <v>109</v>
      </c>
      <c r="J8" s="59" t="s">
        <v>278</v>
      </c>
      <c r="K8" s="153">
        <v>6</v>
      </c>
      <c r="L8" s="61" t="s">
        <v>279</v>
      </c>
    </row>
    <row r="9" spans="1:13" s="62" customFormat="1" ht="15" customHeight="1">
      <c r="A9" s="3">
        <f t="shared" si="0"/>
        <v>0.36666666666666653</v>
      </c>
      <c r="B9" s="53">
        <v>5.5555555555555601E-3</v>
      </c>
      <c r="C9" s="54">
        <v>21</v>
      </c>
      <c r="D9" s="55" t="s">
        <v>275</v>
      </c>
      <c r="E9" s="56" t="s">
        <v>292</v>
      </c>
      <c r="F9" s="56" t="s">
        <v>293</v>
      </c>
      <c r="G9" s="57"/>
      <c r="H9" s="58" t="s">
        <v>64</v>
      </c>
      <c r="I9" s="58" t="s">
        <v>128</v>
      </c>
      <c r="J9" s="59" t="s">
        <v>278</v>
      </c>
      <c r="K9" s="60">
        <v>7</v>
      </c>
      <c r="L9" s="61" t="s">
        <v>279</v>
      </c>
    </row>
    <row r="10" spans="1:13" s="62" customFormat="1" ht="15" customHeight="1">
      <c r="A10" s="3">
        <f t="shared" si="0"/>
        <v>0.37222222222222207</v>
      </c>
      <c r="B10" s="53">
        <v>5.5555555555555601E-3</v>
      </c>
      <c r="C10" s="54">
        <v>21</v>
      </c>
      <c r="D10" s="55" t="s">
        <v>275</v>
      </c>
      <c r="E10" s="56" t="s">
        <v>294</v>
      </c>
      <c r="F10" s="56" t="s">
        <v>295</v>
      </c>
      <c r="G10" s="57"/>
      <c r="H10" s="58" t="s">
        <v>40</v>
      </c>
      <c r="I10" s="58" t="s">
        <v>40</v>
      </c>
      <c r="J10" s="59" t="s">
        <v>278</v>
      </c>
      <c r="K10" s="153">
        <v>8</v>
      </c>
      <c r="L10" s="61" t="s">
        <v>279</v>
      </c>
    </row>
    <row r="11" spans="1:13" s="62" customFormat="1" ht="15" customHeight="1">
      <c r="A11" s="3">
        <f t="shared" si="0"/>
        <v>0.3777777777777776</v>
      </c>
      <c r="B11" s="53">
        <v>5.5555555555555601E-3</v>
      </c>
      <c r="C11" s="54">
        <v>21</v>
      </c>
      <c r="D11" s="55" t="s">
        <v>275</v>
      </c>
      <c r="E11" s="56" t="s">
        <v>296</v>
      </c>
      <c r="F11" s="56" t="s">
        <v>297</v>
      </c>
      <c r="G11" s="57"/>
      <c r="H11" s="170" t="s">
        <v>36</v>
      </c>
      <c r="I11" s="58" t="s">
        <v>37</v>
      </c>
      <c r="J11" s="59" t="s">
        <v>278</v>
      </c>
      <c r="K11" s="153">
        <v>9</v>
      </c>
      <c r="L11" s="61" t="s">
        <v>279</v>
      </c>
    </row>
    <row r="12" spans="1:13" s="62" customFormat="1" ht="15" customHeight="1">
      <c r="A12" s="3">
        <f t="shared" si="0"/>
        <v>0.38333333333333314</v>
      </c>
      <c r="B12" s="53">
        <v>5.5555555555555601E-3</v>
      </c>
      <c r="C12" s="54">
        <v>21</v>
      </c>
      <c r="D12" s="55" t="s">
        <v>275</v>
      </c>
      <c r="E12" s="56" t="s">
        <v>298</v>
      </c>
      <c r="F12" s="56" t="s">
        <v>299</v>
      </c>
      <c r="G12" s="57"/>
      <c r="H12" s="58" t="s">
        <v>50</v>
      </c>
      <c r="I12" s="58" t="s">
        <v>59</v>
      </c>
      <c r="J12" s="59" t="s">
        <v>278</v>
      </c>
      <c r="K12" s="60">
        <v>10</v>
      </c>
      <c r="L12" s="61" t="s">
        <v>279</v>
      </c>
    </row>
    <row r="13" spans="1:13" s="62" customFormat="1" ht="15" customHeight="1">
      <c r="A13" s="3">
        <f t="shared" si="0"/>
        <v>0.38888888888888867</v>
      </c>
      <c r="B13" s="63">
        <v>1.0416666666666666E-2</v>
      </c>
      <c r="C13" s="64"/>
      <c r="D13" s="65" t="s">
        <v>52</v>
      </c>
      <c r="E13" s="66"/>
      <c r="F13" s="66"/>
      <c r="G13" s="64"/>
      <c r="H13" s="65"/>
      <c r="I13" s="66"/>
      <c r="J13" s="66"/>
      <c r="K13" s="141"/>
      <c r="L13" s="68"/>
    </row>
    <row r="14" spans="1:13" s="62" customFormat="1" ht="15" customHeight="1">
      <c r="A14" s="3">
        <f t="shared" si="0"/>
        <v>0.39930555555555536</v>
      </c>
      <c r="B14" s="53">
        <v>5.5555555555555601E-3</v>
      </c>
      <c r="C14" s="54">
        <v>21</v>
      </c>
      <c r="D14" s="55" t="s">
        <v>275</v>
      </c>
      <c r="E14" s="56" t="s">
        <v>300</v>
      </c>
      <c r="F14" s="56" t="s">
        <v>301</v>
      </c>
      <c r="G14" s="57"/>
      <c r="H14" s="58" t="s">
        <v>222</v>
      </c>
      <c r="I14" s="58" t="s">
        <v>56</v>
      </c>
      <c r="J14" s="59" t="s">
        <v>278</v>
      </c>
      <c r="K14" s="60">
        <v>11</v>
      </c>
      <c r="L14" s="61" t="s">
        <v>279</v>
      </c>
    </row>
    <row r="15" spans="1:13" s="62" customFormat="1" ht="15" customHeight="1">
      <c r="A15" s="3">
        <f t="shared" si="0"/>
        <v>0.40486111111111089</v>
      </c>
      <c r="B15" s="53">
        <v>5.5555555555555601E-3</v>
      </c>
      <c r="C15" s="54">
        <v>21</v>
      </c>
      <c r="D15" s="55" t="s">
        <v>275</v>
      </c>
      <c r="E15" s="56" t="s">
        <v>302</v>
      </c>
      <c r="F15" s="56" t="s">
        <v>303</v>
      </c>
      <c r="G15" s="57"/>
      <c r="H15" s="58" t="s">
        <v>16</v>
      </c>
      <c r="I15" s="58" t="s">
        <v>17</v>
      </c>
      <c r="J15" s="59" t="s">
        <v>278</v>
      </c>
      <c r="K15" s="60">
        <v>12</v>
      </c>
      <c r="L15" s="61" t="s">
        <v>279</v>
      </c>
    </row>
    <row r="16" spans="1:13" s="62" customFormat="1" ht="15" customHeight="1">
      <c r="A16" s="3">
        <f t="shared" si="0"/>
        <v>0.41041666666666643</v>
      </c>
      <c r="B16" s="53">
        <v>5.5555555555555601E-3</v>
      </c>
      <c r="C16" s="54">
        <v>21</v>
      </c>
      <c r="D16" s="55" t="s">
        <v>275</v>
      </c>
      <c r="E16" s="56" t="s">
        <v>304</v>
      </c>
      <c r="F16" s="56" t="s">
        <v>305</v>
      </c>
      <c r="G16" s="57"/>
      <c r="H16" s="58" t="s">
        <v>64</v>
      </c>
      <c r="I16" s="58" t="s">
        <v>102</v>
      </c>
      <c r="J16" s="59" t="s">
        <v>278</v>
      </c>
      <c r="K16" s="60">
        <v>13</v>
      </c>
      <c r="L16" s="61" t="s">
        <v>279</v>
      </c>
    </row>
    <row r="17" spans="1:14" s="62" customFormat="1" ht="15" customHeight="1">
      <c r="A17" s="3">
        <f t="shared" si="0"/>
        <v>0.41597222222222197</v>
      </c>
      <c r="B17" s="53">
        <v>5.5555555555555601E-3</v>
      </c>
      <c r="C17" s="54">
        <v>21</v>
      </c>
      <c r="D17" s="55" t="s">
        <v>275</v>
      </c>
      <c r="E17" s="56" t="s">
        <v>306</v>
      </c>
      <c r="F17" s="56" t="s">
        <v>307</v>
      </c>
      <c r="G17" s="57"/>
      <c r="H17" s="58" t="s">
        <v>95</v>
      </c>
      <c r="I17" s="58" t="s">
        <v>95</v>
      </c>
      <c r="J17" s="59" t="s">
        <v>278</v>
      </c>
      <c r="K17" s="60">
        <v>14</v>
      </c>
      <c r="L17" s="61" t="s">
        <v>279</v>
      </c>
    </row>
    <row r="18" spans="1:14" s="62" customFormat="1" ht="15" customHeight="1">
      <c r="A18" s="3">
        <f t="shared" si="0"/>
        <v>0.4215277777777775</v>
      </c>
      <c r="B18" s="53">
        <v>5.5555555555555601E-3</v>
      </c>
      <c r="C18" s="54">
        <v>21</v>
      </c>
      <c r="D18" s="55" t="s">
        <v>275</v>
      </c>
      <c r="E18" s="56" t="s">
        <v>308</v>
      </c>
      <c r="F18" s="56" t="s">
        <v>309</v>
      </c>
      <c r="G18" s="57"/>
      <c r="H18" s="58" t="s">
        <v>40</v>
      </c>
      <c r="I18" s="58" t="s">
        <v>47</v>
      </c>
      <c r="J18" s="59" t="s">
        <v>278</v>
      </c>
      <c r="K18" s="60">
        <v>15</v>
      </c>
      <c r="L18" s="61" t="s">
        <v>279</v>
      </c>
    </row>
    <row r="19" spans="1:14" s="62" customFormat="1" ht="15" customHeight="1">
      <c r="A19" s="3">
        <f t="shared" si="0"/>
        <v>0.42708333333333304</v>
      </c>
      <c r="B19" s="53">
        <v>5.5555555555555601E-3</v>
      </c>
      <c r="C19" s="54">
        <v>21</v>
      </c>
      <c r="D19" s="55" t="s">
        <v>275</v>
      </c>
      <c r="E19" s="56" t="s">
        <v>310</v>
      </c>
      <c r="F19" s="56" t="s">
        <v>311</v>
      </c>
      <c r="G19" s="57"/>
      <c r="H19" s="58" t="s">
        <v>125</v>
      </c>
      <c r="I19" s="58" t="s">
        <v>125</v>
      </c>
      <c r="J19" s="59" t="s">
        <v>278</v>
      </c>
      <c r="K19" s="60">
        <v>16</v>
      </c>
      <c r="L19" s="61" t="s">
        <v>279</v>
      </c>
    </row>
    <row r="20" spans="1:14" s="62" customFormat="1" ht="15" customHeight="1">
      <c r="A20" s="3">
        <f t="shared" si="0"/>
        <v>0.43263888888888857</v>
      </c>
      <c r="B20" s="53">
        <v>5.5555555555555601E-3</v>
      </c>
      <c r="C20" s="54">
        <v>21</v>
      </c>
      <c r="D20" s="55" t="s">
        <v>275</v>
      </c>
      <c r="E20" s="56" t="s">
        <v>312</v>
      </c>
      <c r="F20" s="56" t="s">
        <v>313</v>
      </c>
      <c r="G20" s="57"/>
      <c r="H20" s="58" t="s">
        <v>50</v>
      </c>
      <c r="I20" s="58" t="s">
        <v>51</v>
      </c>
      <c r="J20" s="59" t="s">
        <v>278</v>
      </c>
      <c r="K20" s="60">
        <v>17</v>
      </c>
      <c r="L20" s="61" t="s">
        <v>279</v>
      </c>
      <c r="N20" s="69"/>
    </row>
    <row r="21" spans="1:14" s="62" customFormat="1" ht="15" customHeight="1">
      <c r="A21" s="3">
        <f t="shared" si="0"/>
        <v>0.43819444444444411</v>
      </c>
      <c r="B21" s="53">
        <v>5.5555555555555601E-3</v>
      </c>
      <c r="C21" s="54">
        <v>21</v>
      </c>
      <c r="D21" s="55" t="s">
        <v>275</v>
      </c>
      <c r="E21" s="56" t="s">
        <v>314</v>
      </c>
      <c r="F21" s="56" t="s">
        <v>315</v>
      </c>
      <c r="G21" s="57"/>
      <c r="H21" s="58" t="s">
        <v>68</v>
      </c>
      <c r="I21" s="58" t="s">
        <v>33</v>
      </c>
      <c r="J21" s="59" t="s">
        <v>278</v>
      </c>
      <c r="K21" s="60">
        <v>18</v>
      </c>
      <c r="L21" s="61" t="s">
        <v>279</v>
      </c>
    </row>
    <row r="22" spans="1:14" s="62" customFormat="1" ht="15" customHeight="1">
      <c r="A22" s="3">
        <f t="shared" si="0"/>
        <v>0.44374999999999964</v>
      </c>
      <c r="B22" s="53">
        <v>5.5555555555555601E-3</v>
      </c>
      <c r="C22" s="54">
        <v>21</v>
      </c>
      <c r="D22" s="55" t="s">
        <v>275</v>
      </c>
      <c r="E22" s="56" t="s">
        <v>316</v>
      </c>
      <c r="F22" s="56" t="s">
        <v>317</v>
      </c>
      <c r="G22" s="57"/>
      <c r="H22" s="58" t="s">
        <v>43</v>
      </c>
      <c r="I22" s="58"/>
      <c r="J22" s="59" t="s">
        <v>278</v>
      </c>
      <c r="K22" s="60">
        <v>19</v>
      </c>
      <c r="L22" s="61" t="s">
        <v>279</v>
      </c>
    </row>
    <row r="23" spans="1:14" s="62" customFormat="1" ht="15" customHeight="1">
      <c r="A23" s="3">
        <f t="shared" si="0"/>
        <v>0.44930555555555518</v>
      </c>
      <c r="B23" s="53">
        <v>5.5555555555555601E-3</v>
      </c>
      <c r="C23" s="54">
        <v>21</v>
      </c>
      <c r="D23" s="55" t="s">
        <v>275</v>
      </c>
      <c r="E23" s="56" t="s">
        <v>296</v>
      </c>
      <c r="F23" s="56" t="s">
        <v>318</v>
      </c>
      <c r="G23" s="57"/>
      <c r="H23" s="170" t="s">
        <v>36</v>
      </c>
      <c r="I23" s="56"/>
      <c r="J23" s="59" t="s">
        <v>278</v>
      </c>
      <c r="K23" s="60">
        <v>20</v>
      </c>
      <c r="L23" s="61" t="s">
        <v>279</v>
      </c>
    </row>
    <row r="24" spans="1:14" s="62" customFormat="1" ht="15" customHeight="1">
      <c r="A24" s="3">
        <f t="shared" si="0"/>
        <v>0.45486111111111072</v>
      </c>
      <c r="B24" s="63">
        <v>1.0416666666666666E-2</v>
      </c>
      <c r="C24" s="64"/>
      <c r="D24" s="65" t="s">
        <v>52</v>
      </c>
      <c r="E24" s="66"/>
      <c r="F24" s="66"/>
      <c r="G24" s="64"/>
      <c r="H24" s="65"/>
      <c r="I24" s="66"/>
      <c r="J24" s="66"/>
      <c r="K24" s="141"/>
      <c r="L24" s="68"/>
    </row>
    <row r="25" spans="1:14" s="62" customFormat="1" ht="15" customHeight="1">
      <c r="A25" s="3">
        <f t="shared" si="0"/>
        <v>0.4652777777777774</v>
      </c>
      <c r="B25" s="53">
        <v>5.5555555555555601E-3</v>
      </c>
      <c r="C25" s="54">
        <v>21</v>
      </c>
      <c r="D25" s="55" t="s">
        <v>275</v>
      </c>
      <c r="E25" s="56" t="s">
        <v>319</v>
      </c>
      <c r="F25" s="56" t="s">
        <v>320</v>
      </c>
      <c r="G25" s="57"/>
      <c r="H25" s="58" t="s">
        <v>29</v>
      </c>
      <c r="I25" s="56"/>
      <c r="J25" s="59" t="s">
        <v>278</v>
      </c>
      <c r="K25" s="60">
        <v>21</v>
      </c>
      <c r="L25" s="61" t="s">
        <v>279</v>
      </c>
    </row>
    <row r="26" spans="1:14" s="62" customFormat="1" ht="15" customHeight="1">
      <c r="A26" s="3">
        <f t="shared" si="0"/>
        <v>0.47083333333333294</v>
      </c>
      <c r="B26" s="53">
        <v>5.5555555555555601E-3</v>
      </c>
      <c r="C26" s="54">
        <v>21</v>
      </c>
      <c r="D26" s="55" t="s">
        <v>275</v>
      </c>
      <c r="E26" s="56" t="s">
        <v>321</v>
      </c>
      <c r="F26" s="56" t="s">
        <v>322</v>
      </c>
      <c r="G26" s="57"/>
      <c r="H26" s="58" t="s">
        <v>323</v>
      </c>
      <c r="I26" s="58" t="s">
        <v>79</v>
      </c>
      <c r="J26" s="59" t="s">
        <v>278</v>
      </c>
      <c r="K26" s="60">
        <v>22</v>
      </c>
      <c r="L26" s="61" t="s">
        <v>279</v>
      </c>
    </row>
    <row r="27" spans="1:14" s="62" customFormat="1" ht="15" customHeight="1">
      <c r="A27" s="3">
        <f t="shared" si="0"/>
        <v>0.47638888888888847</v>
      </c>
      <c r="B27" s="53">
        <v>5.5555555555555601E-3</v>
      </c>
      <c r="C27" s="54">
        <v>21</v>
      </c>
      <c r="D27" s="55" t="s">
        <v>275</v>
      </c>
      <c r="E27" s="56" t="s">
        <v>324</v>
      </c>
      <c r="F27" s="56" t="s">
        <v>325</v>
      </c>
      <c r="G27" s="57"/>
      <c r="H27" s="58" t="s">
        <v>43</v>
      </c>
      <c r="I27" s="58" t="s">
        <v>43</v>
      </c>
      <c r="J27" s="59" t="s">
        <v>278</v>
      </c>
      <c r="K27" s="60">
        <v>23</v>
      </c>
      <c r="L27" s="61" t="s">
        <v>279</v>
      </c>
    </row>
    <row r="28" spans="1:14" s="62" customFormat="1" ht="15" customHeight="1">
      <c r="A28" s="3">
        <f t="shared" si="0"/>
        <v>0.48194444444444401</v>
      </c>
      <c r="B28" s="53">
        <v>5.5555555555555601E-3</v>
      </c>
      <c r="C28" s="54">
        <v>21</v>
      </c>
      <c r="D28" s="55" t="s">
        <v>275</v>
      </c>
      <c r="E28" s="56" t="s">
        <v>326</v>
      </c>
      <c r="F28" s="56" t="s">
        <v>327</v>
      </c>
      <c r="G28" s="57"/>
      <c r="H28" s="58" t="s">
        <v>90</v>
      </c>
      <c r="I28" s="58" t="s">
        <v>91</v>
      </c>
      <c r="J28" s="59" t="s">
        <v>278</v>
      </c>
      <c r="K28" s="60">
        <v>24</v>
      </c>
      <c r="L28" s="61" t="s">
        <v>279</v>
      </c>
    </row>
    <row r="29" spans="1:14" s="76" customFormat="1" ht="15" customHeight="1">
      <c r="A29" s="3">
        <f t="shared" si="0"/>
        <v>0.48749999999999954</v>
      </c>
      <c r="B29" s="53">
        <v>5.5555555555555601E-3</v>
      </c>
      <c r="C29" s="54">
        <v>21</v>
      </c>
      <c r="D29" s="55" t="s">
        <v>275</v>
      </c>
      <c r="E29" s="56" t="s">
        <v>328</v>
      </c>
      <c r="F29" s="56" t="s">
        <v>329</v>
      </c>
      <c r="G29" s="57"/>
      <c r="H29" s="58" t="s">
        <v>330</v>
      </c>
      <c r="I29" s="58" t="s">
        <v>76</v>
      </c>
      <c r="J29" s="59" t="s">
        <v>278</v>
      </c>
      <c r="K29" s="60">
        <v>25</v>
      </c>
      <c r="L29" s="61" t="s">
        <v>279</v>
      </c>
    </row>
    <row r="30" spans="1:14" s="76" customFormat="1" ht="15" customHeight="1">
      <c r="A30" s="3">
        <f t="shared" si="0"/>
        <v>0.49305555555555508</v>
      </c>
      <c r="B30" s="53">
        <v>5.5555555555555601E-3</v>
      </c>
      <c r="C30" s="54">
        <v>21</v>
      </c>
      <c r="D30" s="55" t="s">
        <v>275</v>
      </c>
      <c r="E30" s="56" t="s">
        <v>331</v>
      </c>
      <c r="F30" s="56" t="s">
        <v>332</v>
      </c>
      <c r="G30" s="57"/>
      <c r="H30" s="58" t="s">
        <v>26</v>
      </c>
      <c r="I30" s="58" t="s">
        <v>26</v>
      </c>
      <c r="J30" s="59" t="s">
        <v>278</v>
      </c>
      <c r="K30" s="60">
        <v>26</v>
      </c>
      <c r="L30" s="61" t="s">
        <v>279</v>
      </c>
    </row>
    <row r="31" spans="1:14" ht="15.75">
      <c r="A31" s="3">
        <f t="shared" si="0"/>
        <v>0.49861111111111062</v>
      </c>
      <c r="B31" s="53">
        <v>5.5555555555555601E-3</v>
      </c>
      <c r="C31" s="54">
        <v>21</v>
      </c>
      <c r="D31" s="55" t="s">
        <v>275</v>
      </c>
      <c r="E31" s="56" t="s">
        <v>333</v>
      </c>
      <c r="F31" s="56" t="s">
        <v>334</v>
      </c>
      <c r="G31" s="57"/>
      <c r="H31" s="58" t="s">
        <v>98</v>
      </c>
      <c r="I31" s="58" t="s">
        <v>99</v>
      </c>
      <c r="J31" s="59" t="s">
        <v>278</v>
      </c>
      <c r="K31" s="60">
        <v>27</v>
      </c>
      <c r="L31" s="61" t="s">
        <v>279</v>
      </c>
    </row>
    <row r="32" spans="1:14" ht="15.75">
      <c r="A32" s="3">
        <f t="shared" si="0"/>
        <v>0.50416666666666621</v>
      </c>
      <c r="B32" s="53">
        <v>5.5555555555555601E-3</v>
      </c>
      <c r="C32" s="54">
        <v>21</v>
      </c>
      <c r="D32" s="55" t="s">
        <v>275</v>
      </c>
      <c r="E32" s="56" t="s">
        <v>335</v>
      </c>
      <c r="F32" s="56" t="s">
        <v>336</v>
      </c>
      <c r="G32" s="57"/>
      <c r="H32" s="58" t="s">
        <v>68</v>
      </c>
      <c r="I32" s="58" t="s">
        <v>69</v>
      </c>
      <c r="J32" s="59" t="s">
        <v>278</v>
      </c>
      <c r="K32" s="60">
        <v>28</v>
      </c>
      <c r="L32" s="61" t="s">
        <v>279</v>
      </c>
    </row>
    <row r="33" spans="1:12" ht="15.75">
      <c r="A33" s="3">
        <f t="shared" si="0"/>
        <v>0.50972222222222174</v>
      </c>
      <c r="B33" s="53">
        <v>5.5555555555555601E-3</v>
      </c>
      <c r="C33" s="54">
        <v>21</v>
      </c>
      <c r="D33" s="55" t="s">
        <v>275</v>
      </c>
      <c r="E33" s="56" t="s">
        <v>337</v>
      </c>
      <c r="F33" s="56" t="s">
        <v>338</v>
      </c>
      <c r="G33" s="57"/>
      <c r="H33" s="58" t="s">
        <v>64</v>
      </c>
      <c r="I33" s="58" t="s">
        <v>65</v>
      </c>
      <c r="J33" s="59" t="s">
        <v>278</v>
      </c>
      <c r="K33" s="60">
        <v>29</v>
      </c>
      <c r="L33" s="61" t="s">
        <v>279</v>
      </c>
    </row>
    <row r="34" spans="1:12" ht="15.75">
      <c r="A34" s="3">
        <f t="shared" si="0"/>
        <v>0.51527777777777728</v>
      </c>
      <c r="B34" s="53">
        <v>5.5555555555555601E-3</v>
      </c>
      <c r="C34" s="54">
        <v>21</v>
      </c>
      <c r="D34" s="55" t="s">
        <v>275</v>
      </c>
      <c r="E34" s="56" t="s">
        <v>339</v>
      </c>
      <c r="F34" s="56" t="s">
        <v>340</v>
      </c>
      <c r="G34" s="57"/>
      <c r="H34" s="58" t="s">
        <v>227</v>
      </c>
      <c r="I34" s="58" t="s">
        <v>86</v>
      </c>
      <c r="J34" s="59" t="s">
        <v>278</v>
      </c>
      <c r="K34" s="60">
        <v>30</v>
      </c>
      <c r="L34" s="61" t="s">
        <v>279</v>
      </c>
    </row>
    <row r="35" spans="1:12" ht="15.75">
      <c r="A35" s="3">
        <f t="shared" si="0"/>
        <v>0.52083333333333282</v>
      </c>
      <c r="B35" s="63">
        <v>1.0416666666666666E-2</v>
      </c>
      <c r="C35" s="64"/>
      <c r="D35" s="65" t="s">
        <v>52</v>
      </c>
      <c r="E35" s="66"/>
      <c r="F35" s="66"/>
      <c r="G35" s="64"/>
      <c r="H35" s="65"/>
      <c r="I35" s="66"/>
      <c r="J35" s="66"/>
      <c r="K35" s="141"/>
      <c r="L35" s="68"/>
    </row>
    <row r="36" spans="1:12" ht="15.75">
      <c r="A36" s="3">
        <f t="shared" si="0"/>
        <v>0.53124999999999944</v>
      </c>
      <c r="B36" s="53">
        <v>5.5555555555555601E-3</v>
      </c>
      <c r="C36" s="54">
        <v>21</v>
      </c>
      <c r="D36" s="55" t="s">
        <v>275</v>
      </c>
      <c r="E36" s="56" t="s">
        <v>341</v>
      </c>
      <c r="F36" s="56" t="s">
        <v>342</v>
      </c>
      <c r="G36" s="57"/>
      <c r="H36" s="58" t="s">
        <v>29</v>
      </c>
      <c r="I36" s="58" t="s">
        <v>29</v>
      </c>
      <c r="J36" s="59" t="s">
        <v>278</v>
      </c>
      <c r="K36" s="60">
        <v>31</v>
      </c>
      <c r="L36" s="61" t="s">
        <v>279</v>
      </c>
    </row>
    <row r="37" spans="1:12" ht="15.75">
      <c r="A37" s="3">
        <f t="shared" si="0"/>
        <v>0.53680555555555498</v>
      </c>
      <c r="B37" s="53">
        <v>5.5555555555555601E-3</v>
      </c>
      <c r="C37" s="54">
        <v>21</v>
      </c>
      <c r="D37" s="55" t="s">
        <v>275</v>
      </c>
      <c r="E37" s="56" t="s">
        <v>343</v>
      </c>
      <c r="F37" s="56" t="s">
        <v>344</v>
      </c>
      <c r="G37" s="57"/>
      <c r="H37" s="58" t="s">
        <v>68</v>
      </c>
      <c r="I37" s="58" t="s">
        <v>113</v>
      </c>
      <c r="J37" s="59" t="s">
        <v>278</v>
      </c>
      <c r="K37" s="60">
        <v>32</v>
      </c>
      <c r="L37" s="61" t="s">
        <v>279</v>
      </c>
    </row>
    <row r="38" spans="1:12" ht="15.75">
      <c r="A38" s="3">
        <f t="shared" si="0"/>
        <v>0.54236111111111052</v>
      </c>
      <c r="B38" s="53">
        <v>5.5555555555555601E-3</v>
      </c>
      <c r="C38" s="54">
        <v>21</v>
      </c>
      <c r="D38" s="55" t="s">
        <v>275</v>
      </c>
      <c r="E38" s="56" t="s">
        <v>345</v>
      </c>
      <c r="F38" s="56" t="s">
        <v>346</v>
      </c>
      <c r="G38" s="57"/>
      <c r="H38" s="58" t="s">
        <v>22</v>
      </c>
      <c r="I38" s="58" t="s">
        <v>23</v>
      </c>
      <c r="J38" s="59" t="s">
        <v>278</v>
      </c>
      <c r="K38" s="60">
        <v>33</v>
      </c>
      <c r="L38" s="61" t="s">
        <v>279</v>
      </c>
    </row>
    <row r="39" spans="1:12" ht="15.75">
      <c r="A39" s="3">
        <f t="shared" si="0"/>
        <v>0.54791666666666605</v>
      </c>
      <c r="B39" s="53">
        <v>5.5555555555555601E-3</v>
      </c>
      <c r="C39" s="54">
        <v>21</v>
      </c>
      <c r="D39" s="55" t="s">
        <v>275</v>
      </c>
      <c r="E39" s="56" t="s">
        <v>347</v>
      </c>
      <c r="F39" s="56" t="s">
        <v>348</v>
      </c>
      <c r="G39" s="57"/>
      <c r="H39" s="58" t="s">
        <v>125</v>
      </c>
      <c r="I39" s="56"/>
      <c r="J39" s="59" t="s">
        <v>278</v>
      </c>
      <c r="K39" s="60">
        <v>34</v>
      </c>
      <c r="L39" s="61" t="s">
        <v>279</v>
      </c>
    </row>
    <row r="40" spans="1:12" ht="15.75">
      <c r="A40" s="3">
        <f t="shared" si="0"/>
        <v>0.55347222222222159</v>
      </c>
      <c r="B40" s="53">
        <v>5.5555555555555601E-3</v>
      </c>
      <c r="C40" s="54">
        <v>21</v>
      </c>
      <c r="D40" s="55" t="s">
        <v>275</v>
      </c>
      <c r="E40" s="56" t="s">
        <v>349</v>
      </c>
      <c r="F40" s="56" t="s">
        <v>350</v>
      </c>
      <c r="G40" s="57"/>
      <c r="H40" s="58" t="s">
        <v>68</v>
      </c>
      <c r="I40" s="58" t="s">
        <v>116</v>
      </c>
      <c r="J40" s="59" t="s">
        <v>278</v>
      </c>
      <c r="K40" s="60">
        <v>35</v>
      </c>
      <c r="L40" s="61" t="s">
        <v>279</v>
      </c>
    </row>
    <row r="41" spans="1:12" ht="15.75">
      <c r="A41" s="3">
        <f t="shared" si="0"/>
        <v>0.55902777777777712</v>
      </c>
      <c r="B41" s="165"/>
      <c r="C41" s="146"/>
      <c r="D41" s="147" t="s">
        <v>149</v>
      </c>
      <c r="E41" s="148"/>
      <c r="F41" s="148"/>
      <c r="G41" s="149"/>
      <c r="H41" s="147"/>
      <c r="I41" s="148"/>
      <c r="J41" s="148"/>
      <c r="K41" s="171"/>
      <c r="L41" s="115"/>
    </row>
    <row r="42" spans="1:12" ht="11.25">
      <c r="A42" s="21"/>
      <c r="B42" s="124"/>
      <c r="C42" s="21"/>
      <c r="D42" s="21"/>
      <c r="E42" s="21"/>
      <c r="F42" s="21"/>
      <c r="H42" s="21"/>
      <c r="I42" s="21"/>
      <c r="J42" s="21"/>
      <c r="K42" s="21"/>
      <c r="L42" s="21"/>
    </row>
    <row r="43" spans="1:12" ht="11.25">
      <c r="A43" s="21"/>
      <c r="B43" s="124"/>
      <c r="C43" s="21"/>
      <c r="D43" s="21"/>
      <c r="J43" s="21"/>
      <c r="K43" s="21"/>
      <c r="L43" s="21"/>
    </row>
    <row r="44" spans="1:12" ht="11.25">
      <c r="A44" s="21"/>
      <c r="B44" s="124"/>
      <c r="C44" s="21"/>
      <c r="D44" s="21"/>
      <c r="J44" s="21"/>
      <c r="K44" s="21"/>
      <c r="L44" s="21"/>
    </row>
    <row r="45" spans="1:12" ht="11.25">
      <c r="A45" s="21"/>
      <c r="B45" s="124"/>
      <c r="C45" s="21"/>
      <c r="D45" s="21"/>
      <c r="E45" s="21"/>
      <c r="F45" s="21"/>
      <c r="H45" s="21"/>
      <c r="I45" s="21"/>
      <c r="J45" s="21"/>
      <c r="K45" s="21"/>
      <c r="L45" s="21"/>
    </row>
    <row r="46" spans="1:12" ht="11.25">
      <c r="A46" s="21"/>
      <c r="B46" s="124"/>
      <c r="C46" s="21"/>
      <c r="D46" s="21"/>
      <c r="E46" s="21"/>
      <c r="F46" s="21"/>
      <c r="H46" s="21"/>
      <c r="I46" s="21"/>
      <c r="J46" s="21"/>
      <c r="K46" s="21"/>
      <c r="L46" s="21"/>
    </row>
    <row r="47" spans="1:12" ht="11.25">
      <c r="A47" s="21"/>
      <c r="B47" s="124"/>
      <c r="C47" s="21"/>
      <c r="D47" s="21"/>
      <c r="E47" s="21"/>
      <c r="F47" s="21"/>
      <c r="H47" s="21"/>
      <c r="I47" s="21"/>
      <c r="J47" s="21"/>
      <c r="K47" s="21"/>
      <c r="L47" s="21"/>
    </row>
    <row r="48" spans="1:12" ht="11.25">
      <c r="A48" s="21"/>
      <c r="B48" s="124"/>
      <c r="C48" s="21"/>
      <c r="D48" s="21"/>
      <c r="E48" s="21"/>
      <c r="F48" s="21"/>
      <c r="H48" s="21"/>
      <c r="I48" s="21"/>
      <c r="J48" s="21"/>
      <c r="K48" s="21"/>
      <c r="L48" s="21"/>
    </row>
    <row r="49" spans="2:7" s="21" customFormat="1" ht="11.25">
      <c r="B49" s="124"/>
      <c r="G49" s="127"/>
    </row>
    <row r="50" spans="2:7" s="21" customFormat="1" ht="11.25">
      <c r="B50" s="124"/>
      <c r="G50" s="127"/>
    </row>
    <row r="51" spans="2:7" s="21" customFormat="1" ht="11.25">
      <c r="B51" s="124"/>
      <c r="G51" s="127"/>
    </row>
    <row r="52" spans="2:7" s="21" customFormat="1" ht="11.25">
      <c r="B52" s="124"/>
      <c r="G52" s="127"/>
    </row>
    <row r="53" spans="2:7" s="21" customFormat="1" ht="11.25">
      <c r="B53" s="124"/>
      <c r="G53" s="127"/>
    </row>
    <row r="54" spans="2:7" s="21" customFormat="1" ht="11.25">
      <c r="B54" s="124"/>
      <c r="G54" s="127"/>
    </row>
    <row r="55" spans="2:7" s="21" customFormat="1" ht="11.25">
      <c r="B55" s="124"/>
      <c r="G55" s="127"/>
    </row>
    <row r="56" spans="2:7" s="21" customFormat="1" ht="11.25">
      <c r="B56" s="124"/>
      <c r="G56" s="127"/>
    </row>
    <row r="57" spans="2:7" s="21" customFormat="1" ht="11.25">
      <c r="B57" s="124"/>
      <c r="G57" s="127"/>
    </row>
    <row r="58" spans="2:7" s="21" customFormat="1" ht="11.25">
      <c r="B58" s="124"/>
      <c r="G58" s="127"/>
    </row>
    <row r="59" spans="2:7" s="21" customFormat="1" ht="11.25">
      <c r="B59" s="124"/>
      <c r="G59" s="127"/>
    </row>
    <row r="60" spans="2:7" s="21" customFormat="1" ht="11.25">
      <c r="B60" s="124"/>
      <c r="G60" s="127"/>
    </row>
    <row r="61" spans="2:7" s="21" customFormat="1" ht="11.25">
      <c r="B61" s="124"/>
      <c r="G61" s="127"/>
    </row>
    <row r="62" spans="2:7" s="21" customFormat="1" ht="11.25">
      <c r="B62" s="124"/>
      <c r="G62" s="127"/>
    </row>
    <row r="63" spans="2:7" s="21" customFormat="1" ht="11.25">
      <c r="B63" s="124"/>
      <c r="G63" s="127"/>
    </row>
    <row r="64" spans="2:7" s="21" customFormat="1" ht="11.25">
      <c r="B64" s="124"/>
      <c r="G64" s="127"/>
    </row>
    <row r="65" spans="2:7" s="21" customFormat="1" ht="11.25">
      <c r="B65" s="124"/>
      <c r="G65" s="127"/>
    </row>
    <row r="66" spans="2:7" s="21" customFormat="1" ht="11.25">
      <c r="B66" s="124"/>
      <c r="G66" s="127"/>
    </row>
    <row r="67" spans="2:7" s="21" customFormat="1" ht="11.25">
      <c r="B67" s="124"/>
      <c r="G67" s="127"/>
    </row>
    <row r="68" spans="2:7" s="21" customFormat="1" ht="11.25">
      <c r="B68" s="124"/>
      <c r="G68" s="127"/>
    </row>
    <row r="69" spans="2:7" s="21" customFormat="1" ht="11.25">
      <c r="B69" s="124"/>
      <c r="G69" s="127"/>
    </row>
    <row r="70" spans="2:7" s="21" customFormat="1" ht="11.25">
      <c r="B70" s="124"/>
      <c r="G70" s="127"/>
    </row>
    <row r="71" spans="2:7" s="21" customFormat="1" ht="11.25">
      <c r="B71" s="124"/>
      <c r="G71" s="127"/>
    </row>
    <row r="72" spans="2:7" s="21" customFormat="1" ht="11.25">
      <c r="B72" s="124"/>
      <c r="G72" s="127"/>
    </row>
    <row r="73" spans="2:7" s="21" customFormat="1" ht="11.25">
      <c r="B73" s="124"/>
      <c r="G73" s="127"/>
    </row>
    <row r="74" spans="2:7" s="21" customFormat="1" ht="11.25">
      <c r="B74" s="124"/>
      <c r="G74" s="127"/>
    </row>
    <row r="75" spans="2:7" s="21" customFormat="1" ht="11.25">
      <c r="B75" s="124"/>
      <c r="G75" s="127"/>
    </row>
    <row r="76" spans="2:7" s="21" customFormat="1" ht="11.25">
      <c r="B76" s="124"/>
      <c r="G76" s="127"/>
    </row>
    <row r="77" spans="2:7" s="21" customFormat="1" ht="11.25">
      <c r="B77" s="124"/>
      <c r="G77" s="127"/>
    </row>
    <row r="78" spans="2:7" s="21" customFormat="1" ht="11.25">
      <c r="B78" s="124"/>
      <c r="G78" s="127"/>
    </row>
    <row r="79" spans="2:7" s="21" customFormat="1" ht="11.25">
      <c r="B79" s="124"/>
      <c r="G79" s="127"/>
    </row>
    <row r="80" spans="2:7" s="21" customFormat="1" ht="11.25">
      <c r="B80" s="124"/>
      <c r="G80" s="127"/>
    </row>
    <row r="81" spans="2:7" s="21" customFormat="1" ht="11.25">
      <c r="B81" s="124"/>
      <c r="G81" s="127"/>
    </row>
    <row r="82" spans="2:7" s="21" customFormat="1" ht="11.25">
      <c r="B82" s="124"/>
      <c r="G82" s="127"/>
    </row>
    <row r="83" spans="2:7" s="21" customFormat="1" ht="11.25">
      <c r="B83" s="124"/>
      <c r="G83" s="127"/>
    </row>
    <row r="84" spans="2:7" s="21" customFormat="1" ht="11.25">
      <c r="B84" s="124"/>
      <c r="G84" s="127"/>
    </row>
    <row r="85" spans="2:7" s="21" customFormat="1" ht="11.25">
      <c r="B85" s="124"/>
      <c r="G85" s="127"/>
    </row>
    <row r="86" spans="2:7" s="21" customFormat="1" ht="11.25">
      <c r="B86" s="124"/>
      <c r="G86" s="127"/>
    </row>
    <row r="87" spans="2:7" s="21" customFormat="1" ht="11.25">
      <c r="B87" s="124"/>
      <c r="G87" s="127"/>
    </row>
    <row r="88" spans="2:7" s="21" customFormat="1" ht="11.25">
      <c r="B88" s="124"/>
      <c r="G88" s="127"/>
    </row>
    <row r="89" spans="2:7" s="21" customFormat="1" ht="11.25">
      <c r="B89" s="124"/>
      <c r="G89" s="127"/>
    </row>
    <row r="90" spans="2:7" s="21" customFormat="1" ht="11.25">
      <c r="B90" s="124"/>
      <c r="G90" s="127"/>
    </row>
    <row r="91" spans="2:7" s="21" customFormat="1" ht="11.25">
      <c r="B91" s="124"/>
      <c r="G91" s="127"/>
    </row>
    <row r="92" spans="2:7" s="21" customFormat="1" ht="11.25">
      <c r="B92" s="124"/>
      <c r="G92" s="127"/>
    </row>
    <row r="93" spans="2:7" s="21" customFormat="1" ht="11.25">
      <c r="B93" s="124"/>
      <c r="G93" s="127"/>
    </row>
    <row r="94" spans="2:7" s="21" customFormat="1" ht="11.25">
      <c r="B94" s="124"/>
      <c r="G94" s="127"/>
    </row>
    <row r="95" spans="2:7" s="21" customFormat="1" ht="11.25">
      <c r="B95" s="124"/>
      <c r="G95" s="127"/>
    </row>
    <row r="96" spans="2:7" s="21" customFormat="1" ht="11.25">
      <c r="B96" s="124"/>
      <c r="G96" s="127"/>
    </row>
    <row r="97" spans="2:7" s="21" customFormat="1" ht="11.25">
      <c r="B97" s="124"/>
      <c r="G97" s="127"/>
    </row>
    <row r="98" spans="2:7" s="21" customFormat="1" ht="11.25">
      <c r="B98" s="124"/>
      <c r="G98" s="127"/>
    </row>
    <row r="99" spans="2:7" s="21" customFormat="1" ht="11.25">
      <c r="B99" s="124"/>
      <c r="G99" s="127"/>
    </row>
    <row r="100" spans="2:7" s="21" customFormat="1" ht="11.25">
      <c r="B100" s="124"/>
      <c r="G100" s="127"/>
    </row>
    <row r="101" spans="2:7" s="21" customFormat="1" ht="11.25">
      <c r="B101" s="124"/>
      <c r="G101" s="127"/>
    </row>
    <row r="102" spans="2:7" s="21" customFormat="1" ht="11.25">
      <c r="B102" s="124"/>
      <c r="G102" s="127"/>
    </row>
    <row r="103" spans="2:7" s="21" customFormat="1" ht="11.25">
      <c r="B103" s="124"/>
      <c r="G103" s="127"/>
    </row>
    <row r="104" spans="2:7" s="21" customFormat="1" ht="11.25">
      <c r="B104" s="124"/>
      <c r="G104" s="127"/>
    </row>
    <row r="105" spans="2:7" s="21" customFormat="1" ht="11.25">
      <c r="B105" s="124"/>
      <c r="G105" s="127"/>
    </row>
    <row r="106" spans="2:7" s="21" customFormat="1" ht="11.25">
      <c r="B106" s="124"/>
      <c r="G106" s="127"/>
    </row>
    <row r="107" spans="2:7" s="21" customFormat="1" ht="11.25">
      <c r="B107" s="124"/>
      <c r="G107" s="127"/>
    </row>
    <row r="108" spans="2:7" s="21" customFormat="1" ht="11.25">
      <c r="B108" s="124"/>
      <c r="G108" s="127"/>
    </row>
    <row r="109" spans="2:7" s="21" customFormat="1" ht="11.25">
      <c r="B109" s="124"/>
      <c r="G109" s="127"/>
    </row>
    <row r="110" spans="2:7" s="21" customFormat="1" ht="11.25">
      <c r="B110" s="124"/>
      <c r="G110" s="127"/>
    </row>
    <row r="111" spans="2:7" s="21" customFormat="1" ht="11.25">
      <c r="B111" s="124"/>
      <c r="G111" s="127"/>
    </row>
    <row r="112" spans="2:7" s="21" customFormat="1" ht="11.25">
      <c r="B112" s="124"/>
      <c r="G112" s="127"/>
    </row>
    <row r="113" spans="1:12" ht="11.25">
      <c r="A113" s="21"/>
      <c r="B113" s="124"/>
      <c r="C113" s="21"/>
      <c r="D113" s="21"/>
      <c r="E113" s="21"/>
      <c r="F113" s="21"/>
      <c r="H113" s="21"/>
      <c r="I113" s="21"/>
      <c r="J113" s="21"/>
      <c r="K113" s="21"/>
      <c r="L113" s="21"/>
    </row>
    <row r="114" spans="1:12" ht="11.25">
      <c r="A114" s="21"/>
      <c r="B114" s="124"/>
      <c r="C114" s="21"/>
      <c r="D114" s="21"/>
      <c r="E114" s="21"/>
      <c r="F114" s="21"/>
      <c r="H114" s="21"/>
      <c r="I114" s="21"/>
      <c r="J114" s="21"/>
      <c r="K114" s="21"/>
      <c r="L114" s="21"/>
    </row>
    <row r="115" spans="1:12" ht="11.25">
      <c r="A115" s="21"/>
      <c r="B115" s="124"/>
      <c r="C115" s="21"/>
      <c r="D115" s="21"/>
      <c r="E115" s="21"/>
      <c r="F115" s="21"/>
      <c r="H115" s="21"/>
      <c r="I115" s="21"/>
      <c r="J115" s="21"/>
      <c r="K115" s="21"/>
      <c r="L115" s="21"/>
    </row>
    <row r="116" spans="1:12" ht="11.25">
      <c r="A116" s="21"/>
      <c r="B116" s="124"/>
      <c r="C116" s="21"/>
      <c r="D116" s="21"/>
      <c r="E116" s="21"/>
      <c r="F116" s="21"/>
      <c r="H116" s="21"/>
      <c r="I116" s="21"/>
      <c r="J116" s="21"/>
      <c r="K116" s="21"/>
      <c r="L116" s="21"/>
    </row>
    <row r="117" spans="1:12" ht="11.25">
      <c r="A117" s="21"/>
      <c r="B117" s="124"/>
      <c r="C117" s="21"/>
      <c r="D117" s="21"/>
      <c r="E117" s="21"/>
      <c r="F117" s="21"/>
      <c r="H117" s="21"/>
      <c r="I117" s="21"/>
      <c r="J117" s="21"/>
      <c r="K117" s="21"/>
      <c r="L117" s="21"/>
    </row>
    <row r="118" spans="1:12" ht="11.25">
      <c r="A118" s="21"/>
      <c r="B118" s="124"/>
      <c r="C118" s="21"/>
      <c r="D118" s="21"/>
      <c r="E118" s="21"/>
      <c r="F118" s="21"/>
      <c r="H118" s="21"/>
      <c r="I118" s="21"/>
      <c r="J118" s="21"/>
      <c r="K118" s="21"/>
      <c r="L118" s="21"/>
    </row>
    <row r="119" spans="1:12" ht="11.25">
      <c r="A119" s="21"/>
      <c r="B119" s="124"/>
      <c r="C119" s="21"/>
      <c r="D119" s="21"/>
      <c r="E119" s="21"/>
      <c r="F119" s="21"/>
      <c r="H119" s="21"/>
      <c r="I119" s="21"/>
      <c r="J119" s="21"/>
      <c r="K119" s="21"/>
      <c r="L119" s="21"/>
    </row>
    <row r="120" spans="1:12" ht="11.25">
      <c r="A120" s="21"/>
      <c r="B120" s="124"/>
      <c r="C120" s="21"/>
      <c r="D120" s="21"/>
      <c r="E120" s="21"/>
      <c r="F120" s="21"/>
      <c r="H120" s="21"/>
      <c r="I120" s="21"/>
      <c r="J120" s="21"/>
      <c r="K120" s="21"/>
      <c r="L120" s="21"/>
    </row>
    <row r="121" spans="1:12" ht="11.25">
      <c r="A121" s="21"/>
      <c r="B121" s="124"/>
      <c r="C121" s="21"/>
      <c r="D121" s="21"/>
      <c r="E121" s="21"/>
      <c r="F121" s="21"/>
      <c r="H121" s="21"/>
      <c r="I121" s="21"/>
      <c r="J121" s="21"/>
      <c r="K121" s="21"/>
      <c r="L121" s="21"/>
    </row>
    <row r="122" spans="1:12" ht="11.25">
      <c r="A122" s="21"/>
      <c r="B122" s="124"/>
      <c r="C122" s="21"/>
      <c r="D122" s="21"/>
      <c r="E122" s="21"/>
      <c r="F122" s="21"/>
      <c r="H122" s="21"/>
      <c r="I122" s="21"/>
      <c r="J122" s="21"/>
      <c r="K122" s="21"/>
      <c r="L122" s="21"/>
    </row>
    <row r="123" spans="1:12" ht="11.25">
      <c r="A123" s="21"/>
      <c r="B123" s="124"/>
      <c r="C123" s="21"/>
      <c r="D123" s="21"/>
      <c r="E123" s="21"/>
      <c r="F123" s="21"/>
      <c r="H123" s="21"/>
      <c r="I123" s="21"/>
      <c r="J123" s="21"/>
      <c r="K123" s="21"/>
      <c r="L123" s="21"/>
    </row>
    <row r="124" spans="1:12" ht="11.25">
      <c r="A124" s="21"/>
      <c r="B124" s="124"/>
      <c r="C124" s="21"/>
      <c r="D124" s="21"/>
      <c r="E124" s="21"/>
      <c r="F124" s="21"/>
      <c r="H124" s="21"/>
      <c r="I124" s="21"/>
      <c r="J124" s="21"/>
      <c r="K124" s="21"/>
      <c r="L124" s="21"/>
    </row>
    <row r="125" spans="1:12" ht="11.25">
      <c r="A125" s="21"/>
      <c r="B125" s="124"/>
      <c r="C125" s="21"/>
      <c r="D125" s="21"/>
      <c r="E125" s="21"/>
      <c r="F125" s="21"/>
      <c r="H125" s="21"/>
      <c r="I125" s="21"/>
      <c r="J125" s="21"/>
      <c r="K125" s="21"/>
      <c r="L125" s="21"/>
    </row>
    <row r="126" spans="1:12" ht="11.25">
      <c r="A126" s="21"/>
      <c r="B126" s="124"/>
      <c r="C126" s="21"/>
      <c r="D126" s="21"/>
      <c r="E126" s="21"/>
      <c r="F126" s="21"/>
      <c r="H126" s="21"/>
      <c r="I126" s="21"/>
      <c r="J126" s="21"/>
      <c r="K126" s="21"/>
      <c r="L126" s="21"/>
    </row>
    <row r="127" spans="1:12" ht="11.25">
      <c r="A127" s="21"/>
      <c r="B127" s="124"/>
      <c r="C127" s="21"/>
      <c r="D127" s="21"/>
      <c r="E127" s="21"/>
      <c r="F127" s="21"/>
      <c r="H127" s="21"/>
      <c r="I127" s="21"/>
      <c r="J127" s="21"/>
      <c r="K127" s="21"/>
      <c r="L127" s="21"/>
    </row>
    <row r="128" spans="1:12" ht="11.25">
      <c r="B128" s="124"/>
      <c r="C128" s="21"/>
      <c r="D128" s="21"/>
      <c r="E128" s="21"/>
      <c r="F128" s="21"/>
      <c r="H128" s="21"/>
      <c r="I128" s="21"/>
      <c r="J128" s="21"/>
      <c r="K128" s="21"/>
      <c r="L128" s="21"/>
    </row>
    <row r="129" spans="2:12" ht="11.25">
      <c r="B129" s="124"/>
      <c r="C129" s="21"/>
      <c r="D129" s="21"/>
      <c r="E129" s="21"/>
      <c r="F129" s="21"/>
      <c r="H129" s="21"/>
      <c r="I129" s="21"/>
      <c r="J129" s="21"/>
      <c r="K129" s="21"/>
      <c r="L129" s="21"/>
    </row>
    <row r="130" spans="2:12" ht="11.25">
      <c r="B130" s="124"/>
      <c r="C130" s="21"/>
      <c r="D130" s="21"/>
      <c r="E130" s="21"/>
      <c r="F130" s="21"/>
      <c r="H130" s="21"/>
      <c r="I130" s="21"/>
      <c r="J130" s="21"/>
      <c r="K130" s="21"/>
      <c r="L130" s="21"/>
    </row>
    <row r="131" spans="2:12" ht="11.25">
      <c r="B131" s="124"/>
      <c r="C131" s="21"/>
      <c r="D131" s="21"/>
      <c r="E131" s="21"/>
      <c r="F131" s="21"/>
      <c r="H131" s="21"/>
      <c r="I131" s="21"/>
      <c r="J131" s="21"/>
      <c r="K131" s="21"/>
      <c r="L131" s="21"/>
    </row>
    <row r="132" spans="2:12" ht="11.25">
      <c r="B132" s="124"/>
      <c r="C132" s="21"/>
      <c r="D132" s="21"/>
      <c r="E132" s="21"/>
      <c r="F132" s="21"/>
      <c r="H132" s="21"/>
      <c r="I132" s="21"/>
      <c r="J132" s="21"/>
      <c r="K132" s="21"/>
      <c r="L132" s="21"/>
    </row>
    <row r="133" spans="2:12" ht="11.25">
      <c r="B133" s="124"/>
      <c r="C133" s="21"/>
      <c r="D133" s="21"/>
      <c r="E133" s="21"/>
      <c r="F133" s="21"/>
      <c r="H133" s="21"/>
      <c r="I133" s="21"/>
      <c r="J133" s="21"/>
      <c r="K133" s="21"/>
      <c r="L133" s="21"/>
    </row>
    <row r="134" spans="2:12" ht="11.25">
      <c r="B134" s="124"/>
      <c r="C134" s="21"/>
      <c r="D134" s="21"/>
      <c r="E134" s="21"/>
      <c r="F134" s="21"/>
      <c r="H134" s="21"/>
      <c r="I134" s="21"/>
      <c r="J134" s="21"/>
      <c r="K134" s="21"/>
      <c r="L134" s="21"/>
    </row>
    <row r="135" spans="2:12" ht="11.25">
      <c r="B135" s="124"/>
      <c r="C135" s="21"/>
      <c r="D135" s="21"/>
      <c r="E135" s="21"/>
      <c r="F135" s="21"/>
      <c r="H135" s="21"/>
      <c r="I135" s="21"/>
      <c r="J135" s="21"/>
      <c r="K135" s="21"/>
      <c r="L135" s="21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A05A-DF0D-46CD-80E3-F8E2C3AA477F}">
  <sheetPr codeName="Sheet30">
    <tabColor theme="5" tint="-0.249977111117893"/>
    <pageSetUpPr fitToPage="1"/>
  </sheetPr>
  <dimension ref="A1:AY87"/>
  <sheetViews>
    <sheetView workbookViewId="0">
      <selection activeCell="D29" activeCellId="1" sqref="A1 D29"/>
    </sheetView>
  </sheetViews>
  <sheetFormatPr defaultColWidth="11" defaultRowHeight="15"/>
  <cols>
    <col min="1" max="1" width="11" style="231"/>
    <col min="2" max="2" width="12.375" style="231" customWidth="1"/>
    <col min="3" max="3" width="17.625" style="231" customWidth="1"/>
    <col min="4" max="4" width="24.875" style="231" bestFit="1" customWidth="1"/>
    <col min="5" max="5" width="15.5" style="231" bestFit="1" customWidth="1"/>
    <col min="6" max="6" width="32.375" style="231" bestFit="1" customWidth="1"/>
    <col min="7" max="9" width="11" style="231"/>
    <col min="10" max="10" width="16.125" style="231" bestFit="1" customWidth="1"/>
    <col min="11" max="12" width="11" style="231"/>
    <col min="13" max="13" width="0" style="231" hidden="1" customWidth="1"/>
    <col min="14" max="14" width="19.375" style="231" hidden="1" customWidth="1"/>
    <col min="15" max="15" width="0" style="231" hidden="1" customWidth="1"/>
    <col min="16" max="16" width="3.625" style="231" hidden="1" customWidth="1"/>
    <col min="17" max="17" width="8" style="231" hidden="1" customWidth="1"/>
    <col min="18" max="18" width="7.375" style="231" hidden="1" customWidth="1"/>
    <col min="19" max="19" width="6.875" style="231" hidden="1" customWidth="1"/>
    <col min="20" max="21" width="7.125" style="231" hidden="1" customWidth="1"/>
    <col min="22" max="23" width="7" style="231" hidden="1" customWidth="1"/>
    <col min="24" max="24" width="6.875" style="231" hidden="1" customWidth="1"/>
    <col min="25" max="26" width="7.125" style="231" hidden="1" customWidth="1"/>
    <col min="27" max="27" width="7" style="231" hidden="1" customWidth="1"/>
    <col min="28" max="28" width="7.125" style="231" hidden="1" customWidth="1"/>
    <col min="29" max="29" width="7.5" style="231" hidden="1" customWidth="1"/>
    <col min="30" max="31" width="7.125" style="231" hidden="1" customWidth="1"/>
    <col min="32" max="32" width="7.5" style="231" hidden="1" customWidth="1"/>
    <col min="33" max="33" width="7" style="231" hidden="1" customWidth="1"/>
    <col min="34" max="34" width="6.375" style="231" hidden="1" customWidth="1"/>
    <col min="35" max="35" width="7.625" style="231" hidden="1" customWidth="1"/>
    <col min="36" max="36" width="7.5" style="231" hidden="1" customWidth="1"/>
    <col min="37" max="37" width="7.125" style="231" hidden="1" customWidth="1"/>
    <col min="38" max="38" width="6.875" style="231" hidden="1" customWidth="1"/>
    <col min="39" max="40" width="7" style="231" hidden="1" customWidth="1"/>
    <col min="41" max="41" width="7.625" style="231" hidden="1" customWidth="1"/>
    <col min="42" max="42" width="6.875" style="231" hidden="1" customWidth="1"/>
    <col min="43" max="43" width="7.625" style="231" hidden="1" customWidth="1"/>
    <col min="44" max="44" width="6.875" style="231" hidden="1" customWidth="1"/>
    <col min="45" max="45" width="7.125" style="231" hidden="1" customWidth="1"/>
    <col min="46" max="46" width="7" style="231" hidden="1" customWidth="1"/>
    <col min="47" max="47" width="7.125" style="231" hidden="1" customWidth="1"/>
    <col min="48" max="48" width="6.375" style="231" hidden="1" customWidth="1"/>
    <col min="49" max="49" width="7.375" style="231" hidden="1" customWidth="1"/>
    <col min="50" max="50" width="8" style="231" hidden="1" customWidth="1"/>
    <col min="51" max="51" width="6.375" style="231" hidden="1" customWidth="1"/>
    <col min="52" max="61" width="0" style="231" hidden="1" customWidth="1"/>
    <col min="62" max="16384" width="11" style="231"/>
  </cols>
  <sheetData>
    <row r="1" spans="1:5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9" t="s">
        <v>150</v>
      </c>
      <c r="O1" s="235" t="s">
        <v>151</v>
      </c>
      <c r="P1" s="235"/>
      <c r="Q1" s="235"/>
      <c r="R1" s="235"/>
      <c r="S1" s="235"/>
      <c r="T1" s="235"/>
      <c r="U1" s="235"/>
      <c r="V1" s="235"/>
      <c r="W1" s="235"/>
      <c r="X1" s="235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</row>
    <row r="2" spans="1:51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62" t="s">
        <v>153</v>
      </c>
      <c r="P2" s="262"/>
      <c r="Q2" s="262"/>
      <c r="R2" s="262"/>
      <c r="S2" s="262"/>
      <c r="T2" s="262"/>
      <c r="U2" s="262"/>
      <c r="V2" s="262"/>
      <c r="W2" s="262"/>
      <c r="X2" s="262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</row>
    <row r="3" spans="1:51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" t="s">
        <v>351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</row>
    <row r="4" spans="1:5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10" t="s">
        <v>156</v>
      </c>
      <c r="R4" s="11"/>
      <c r="S4" s="12" t="s">
        <v>278</v>
      </c>
      <c r="T4" s="12"/>
      <c r="U4" s="12"/>
      <c r="V4" s="12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>
      <c r="A5" s="234" t="s">
        <v>158</v>
      </c>
      <c r="B5" s="236">
        <v>44779</v>
      </c>
      <c r="C5" s="234"/>
      <c r="D5" s="9" t="s">
        <v>159</v>
      </c>
      <c r="E5" s="9"/>
      <c r="F5" s="237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8">
        <f>B11</f>
        <v>1</v>
      </c>
      <c r="R5" s="238">
        <f>B12</f>
        <v>2</v>
      </c>
      <c r="S5" s="238">
        <f>B13</f>
        <v>3</v>
      </c>
      <c r="T5" s="238">
        <f>B14</f>
        <v>4</v>
      </c>
      <c r="U5" s="238">
        <f>B15</f>
        <v>5</v>
      </c>
      <c r="V5" s="238">
        <f>B16</f>
        <v>6</v>
      </c>
      <c r="W5" s="238">
        <f>B17</f>
        <v>7</v>
      </c>
      <c r="X5" s="238">
        <f>B18</f>
        <v>8</v>
      </c>
      <c r="Y5" s="238">
        <f>B19</f>
        <v>9</v>
      </c>
      <c r="Z5" s="238">
        <f>B20</f>
        <v>10</v>
      </c>
      <c r="AA5" s="238">
        <f>B21</f>
        <v>11</v>
      </c>
      <c r="AB5" s="238">
        <f>B22</f>
        <v>12</v>
      </c>
      <c r="AC5" s="238">
        <f>B23</f>
        <v>13</v>
      </c>
      <c r="AD5" s="238">
        <f>B24</f>
        <v>14</v>
      </c>
      <c r="AE5" s="238">
        <f>B25</f>
        <v>15</v>
      </c>
      <c r="AF5" s="238">
        <f>B26</f>
        <v>16</v>
      </c>
      <c r="AG5" s="234">
        <f>B27</f>
        <v>17</v>
      </c>
      <c r="AH5" s="234">
        <f>B28</f>
        <v>18</v>
      </c>
      <c r="AI5" s="234">
        <f>B29</f>
        <v>19</v>
      </c>
      <c r="AJ5" s="234">
        <f>B30</f>
        <v>20</v>
      </c>
      <c r="AK5" s="234">
        <f>B31</f>
        <v>21</v>
      </c>
      <c r="AL5" s="234">
        <f>B32</f>
        <v>22</v>
      </c>
      <c r="AM5" s="234">
        <f>B33</f>
        <v>23</v>
      </c>
      <c r="AN5" s="234">
        <f>B34</f>
        <v>24</v>
      </c>
      <c r="AO5" s="234">
        <f>B35</f>
        <v>25</v>
      </c>
      <c r="AP5" s="234">
        <f>B36</f>
        <v>26</v>
      </c>
      <c r="AQ5" s="234">
        <f>B37</f>
        <v>27</v>
      </c>
      <c r="AR5" s="234">
        <f>B38</f>
        <v>28</v>
      </c>
      <c r="AS5" s="234">
        <f>B39</f>
        <v>29</v>
      </c>
      <c r="AT5" s="234">
        <f>B40</f>
        <v>30</v>
      </c>
      <c r="AU5" s="234">
        <f>B41</f>
        <v>31</v>
      </c>
      <c r="AV5" s="234">
        <f>B42</f>
        <v>32</v>
      </c>
      <c r="AW5" s="234">
        <f>B43</f>
        <v>33</v>
      </c>
      <c r="AX5" s="234">
        <f>B44</f>
        <v>34</v>
      </c>
      <c r="AY5" s="234">
        <f>B45</f>
        <v>0</v>
      </c>
    </row>
    <row r="6" spans="1:51" ht="60">
      <c r="A6" s="234" t="s">
        <v>3</v>
      </c>
      <c r="B6" s="7" t="s">
        <v>352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9" t="str">
        <f>C11</f>
        <v>Sophie Morrison</v>
      </c>
      <c r="R6" s="239" t="str">
        <f>C12</f>
        <v>Kate Banner</v>
      </c>
      <c r="S6" s="239" t="str">
        <f>C13</f>
        <v>Ellie Gilberd</v>
      </c>
      <c r="T6" s="239" t="str">
        <f>C14</f>
        <v>Sam Bryan</v>
      </c>
      <c r="U6" s="239" t="str">
        <f>C15</f>
        <v>Tiana Woollams</v>
      </c>
      <c r="V6" s="239" t="str">
        <f>C16</f>
        <v>Rosie Mcconigley</v>
      </c>
      <c r="W6" s="239" t="str">
        <f>C17</f>
        <v>Milly Mathews</v>
      </c>
      <c r="X6" s="239" t="str">
        <f>C18</f>
        <v>Sune Snyman</v>
      </c>
      <c r="Y6" s="239" t="str">
        <f>C19</f>
        <v>Jorja Wareham</v>
      </c>
      <c r="Z6" s="239" t="str">
        <f>C20</f>
        <v>Indigo Smith</v>
      </c>
      <c r="AA6" s="239" t="str">
        <f>C21</f>
        <v>Nell Howorth</v>
      </c>
      <c r="AB6" s="239" t="str">
        <f>C22</f>
        <v>Krystina Bercene</v>
      </c>
      <c r="AC6" s="239" t="str">
        <f>C23</f>
        <v>Imogen Murray</v>
      </c>
      <c r="AD6" s="239" t="str">
        <f>C24</f>
        <v>Sadie Gemmell</v>
      </c>
      <c r="AE6" s="239" t="str">
        <f>C25</f>
        <v>Aleska Wearne</v>
      </c>
      <c r="AF6" s="239" t="str">
        <f>C26</f>
        <v>Ava Debrito</v>
      </c>
      <c r="AG6" s="239" t="str">
        <f>C27</f>
        <v>Mia Fellows</v>
      </c>
      <c r="AH6" s="239" t="str">
        <f>C28</f>
        <v>Kadee Taylor</v>
      </c>
      <c r="AI6" s="239" t="str">
        <f>C29</f>
        <v>Maddison Manolini</v>
      </c>
      <c r="AJ6" s="239" t="str">
        <f>C30</f>
        <v>Jorja Wareham</v>
      </c>
      <c r="AK6" s="239" t="str">
        <f>C31</f>
        <v>Alivia Coppin</v>
      </c>
      <c r="AL6" s="239" t="str">
        <f>C32</f>
        <v>Savannah Beveridge</v>
      </c>
      <c r="AM6" s="239" t="str">
        <f>C33</f>
        <v>Zarli Curtis</v>
      </c>
      <c r="AN6" s="239" t="str">
        <f>C34</f>
        <v>Reagan Hughan</v>
      </c>
      <c r="AO6" s="239" t="str">
        <f>C35</f>
        <v>Abby Green</v>
      </c>
      <c r="AP6" s="239" t="str">
        <f>C36</f>
        <v>Harriet Forrest</v>
      </c>
      <c r="AQ6" s="239" t="str">
        <f>C37</f>
        <v>Amy Lockhart</v>
      </c>
      <c r="AR6" s="239" t="str">
        <f>C38</f>
        <v>Caitlin Worth</v>
      </c>
      <c r="AS6" s="239" t="str">
        <f>C39</f>
        <v>Kailani Muir</v>
      </c>
      <c r="AT6" s="239" t="str">
        <f>C40</f>
        <v>Zoe Purser</v>
      </c>
      <c r="AU6" s="239" t="str">
        <f>C41</f>
        <v>Meg Fowler</v>
      </c>
      <c r="AV6" s="239" t="str">
        <f>C42</f>
        <v>Madison Taylor</v>
      </c>
      <c r="AW6" s="239" t="str">
        <f>C43</f>
        <v>Zali Ryan</v>
      </c>
      <c r="AX6" s="239" t="str">
        <f>C44</f>
        <v>Sheridan Clarson</v>
      </c>
      <c r="AY6" s="234">
        <f>C45</f>
        <v>0</v>
      </c>
    </row>
    <row r="7" spans="1:51">
      <c r="A7" s="234" t="s">
        <v>11</v>
      </c>
      <c r="B7" s="234" t="s">
        <v>279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 t="s">
        <v>161</v>
      </c>
      <c r="O7" s="234" t="s">
        <v>162</v>
      </c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</row>
    <row r="8" spans="1:51">
      <c r="A8" s="7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>
        <v>1</v>
      </c>
      <c r="O8" s="234"/>
      <c r="P8" s="234"/>
      <c r="Q8" s="240">
        <v>6.5</v>
      </c>
      <c r="R8" s="240">
        <v>6.5</v>
      </c>
      <c r="S8" s="240">
        <v>7</v>
      </c>
      <c r="T8" s="240">
        <v>6</v>
      </c>
      <c r="U8" s="240">
        <v>6</v>
      </c>
      <c r="V8" s="240">
        <v>6.5</v>
      </c>
      <c r="W8" s="240">
        <v>7</v>
      </c>
      <c r="X8" s="240">
        <v>7.5</v>
      </c>
      <c r="Y8" s="240">
        <v>6.5</v>
      </c>
      <c r="Z8" s="240">
        <v>6.5</v>
      </c>
      <c r="AA8" s="240">
        <v>6.5</v>
      </c>
      <c r="AB8" s="240">
        <v>7.5</v>
      </c>
      <c r="AC8" s="240">
        <v>6.5</v>
      </c>
      <c r="AD8" s="240">
        <v>7.5</v>
      </c>
      <c r="AE8" s="240">
        <v>6</v>
      </c>
      <c r="AF8" s="240">
        <v>6.5</v>
      </c>
      <c r="AG8" s="240">
        <v>7</v>
      </c>
      <c r="AH8" s="240"/>
      <c r="AI8" s="240">
        <v>7</v>
      </c>
      <c r="AJ8" s="240">
        <v>7</v>
      </c>
      <c r="AK8" s="240">
        <v>7</v>
      </c>
      <c r="AL8" s="240">
        <v>7</v>
      </c>
      <c r="AM8" s="240">
        <v>6</v>
      </c>
      <c r="AN8" s="240">
        <v>6.5</v>
      </c>
      <c r="AO8" s="240">
        <v>8</v>
      </c>
      <c r="AP8" s="240">
        <v>6</v>
      </c>
      <c r="AQ8" s="240">
        <v>6.5</v>
      </c>
      <c r="AR8" s="240">
        <v>6.5</v>
      </c>
      <c r="AS8" s="240">
        <v>6.5</v>
      </c>
      <c r="AT8" s="240">
        <v>7.5</v>
      </c>
      <c r="AU8" s="240">
        <v>7</v>
      </c>
      <c r="AV8" s="240"/>
      <c r="AW8" s="240">
        <v>8</v>
      </c>
      <c r="AX8" s="240">
        <v>6.5</v>
      </c>
      <c r="AY8" s="240"/>
    </row>
    <row r="9" spans="1:51">
      <c r="A9" s="234"/>
      <c r="B9" s="234"/>
      <c r="C9" s="234"/>
      <c r="D9" s="234"/>
      <c r="E9" s="234"/>
      <c r="F9" s="234"/>
      <c r="G9" s="13" t="s">
        <v>163</v>
      </c>
      <c r="H9" s="234"/>
      <c r="I9" s="234"/>
      <c r="J9" s="234"/>
      <c r="K9" s="234"/>
      <c r="L9" s="234"/>
      <c r="M9" s="234"/>
      <c r="N9" s="234">
        <v>2</v>
      </c>
      <c r="O9" s="234"/>
      <c r="P9" s="234"/>
      <c r="Q9" s="240">
        <v>7.5</v>
      </c>
      <c r="R9" s="240">
        <v>6.5</v>
      </c>
      <c r="S9" s="240">
        <v>7</v>
      </c>
      <c r="T9" s="240">
        <v>6</v>
      </c>
      <c r="U9" s="240">
        <v>6.5</v>
      </c>
      <c r="V9" s="240">
        <v>7</v>
      </c>
      <c r="W9" s="240">
        <v>7</v>
      </c>
      <c r="X9" s="240">
        <v>6.5</v>
      </c>
      <c r="Y9" s="240">
        <v>8</v>
      </c>
      <c r="Z9" s="240">
        <v>4</v>
      </c>
      <c r="AA9" s="240">
        <v>7</v>
      </c>
      <c r="AB9" s="240">
        <v>7</v>
      </c>
      <c r="AC9" s="240">
        <v>7</v>
      </c>
      <c r="AD9" s="240">
        <v>7.5</v>
      </c>
      <c r="AE9" s="240">
        <v>4</v>
      </c>
      <c r="AF9" s="240">
        <v>7</v>
      </c>
      <c r="AG9" s="240">
        <v>6.5</v>
      </c>
      <c r="AH9" s="240"/>
      <c r="AI9" s="240">
        <v>8</v>
      </c>
      <c r="AJ9" s="240">
        <v>7</v>
      </c>
      <c r="AK9" s="240">
        <v>8</v>
      </c>
      <c r="AL9" s="240">
        <v>7.5</v>
      </c>
      <c r="AM9" s="240">
        <v>7</v>
      </c>
      <c r="AN9" s="240">
        <v>8.5</v>
      </c>
      <c r="AO9" s="240">
        <v>8</v>
      </c>
      <c r="AP9" s="240">
        <v>6.5</v>
      </c>
      <c r="AQ9" s="240">
        <v>6.5</v>
      </c>
      <c r="AR9" s="240">
        <v>6.5</v>
      </c>
      <c r="AS9" s="240">
        <v>6.5</v>
      </c>
      <c r="AT9" s="240">
        <v>6.5</v>
      </c>
      <c r="AU9" s="240">
        <v>6.5</v>
      </c>
      <c r="AV9" s="240"/>
      <c r="AW9" s="240">
        <v>7</v>
      </c>
      <c r="AX9" s="240">
        <v>6</v>
      </c>
      <c r="AY9" s="240"/>
    </row>
    <row r="10" spans="1:51" ht="30">
      <c r="A10" s="31" t="s">
        <v>1</v>
      </c>
      <c r="B10" s="23" t="s">
        <v>164</v>
      </c>
      <c r="C10" s="23" t="s">
        <v>4</v>
      </c>
      <c r="D10" s="23" t="s">
        <v>5</v>
      </c>
      <c r="E10" s="23" t="s">
        <v>7</v>
      </c>
      <c r="F10" s="23" t="s">
        <v>8</v>
      </c>
      <c r="G10" s="23" t="s">
        <v>353</v>
      </c>
      <c r="H10" s="23" t="s">
        <v>166</v>
      </c>
      <c r="I10" s="23" t="s">
        <v>167</v>
      </c>
      <c r="J10" s="23" t="s">
        <v>168</v>
      </c>
      <c r="K10" s="23" t="s">
        <v>169</v>
      </c>
      <c r="L10" s="234"/>
      <c r="M10" s="234"/>
      <c r="N10" s="234">
        <v>3</v>
      </c>
      <c r="O10" s="234"/>
      <c r="P10" s="234"/>
      <c r="Q10" s="240">
        <v>7.5</v>
      </c>
      <c r="R10" s="240">
        <v>7</v>
      </c>
      <c r="S10" s="240">
        <v>6.5</v>
      </c>
      <c r="T10" s="240">
        <v>6.5</v>
      </c>
      <c r="U10" s="240">
        <v>6.5</v>
      </c>
      <c r="V10" s="240">
        <v>7</v>
      </c>
      <c r="W10" s="240">
        <v>6.5</v>
      </c>
      <c r="X10" s="240">
        <v>7</v>
      </c>
      <c r="Y10" s="240">
        <v>7</v>
      </c>
      <c r="Z10" s="240">
        <v>7.5</v>
      </c>
      <c r="AA10" s="240">
        <v>6.5</v>
      </c>
      <c r="AB10" s="240">
        <v>6.5</v>
      </c>
      <c r="AC10" s="240">
        <v>6</v>
      </c>
      <c r="AD10" s="240">
        <v>5.5</v>
      </c>
      <c r="AE10" s="240">
        <v>6.5</v>
      </c>
      <c r="AF10" s="240">
        <v>7</v>
      </c>
      <c r="AG10" s="240">
        <v>6</v>
      </c>
      <c r="AH10" s="240"/>
      <c r="AI10" s="240">
        <v>7.5</v>
      </c>
      <c r="AJ10" s="240">
        <v>6</v>
      </c>
      <c r="AK10" s="240">
        <v>8</v>
      </c>
      <c r="AL10" s="240">
        <v>7</v>
      </c>
      <c r="AM10" s="240">
        <v>6.5</v>
      </c>
      <c r="AN10" s="240">
        <v>6.5</v>
      </c>
      <c r="AO10" s="240">
        <v>7.5</v>
      </c>
      <c r="AP10" s="240">
        <v>6</v>
      </c>
      <c r="AQ10" s="240">
        <v>6</v>
      </c>
      <c r="AR10" s="240">
        <v>6.5</v>
      </c>
      <c r="AS10" s="240">
        <v>7.5</v>
      </c>
      <c r="AT10" s="240">
        <v>7</v>
      </c>
      <c r="AU10" s="240">
        <v>7</v>
      </c>
      <c r="AV10" s="240"/>
      <c r="AW10" s="240">
        <v>6</v>
      </c>
      <c r="AX10" s="240">
        <v>6</v>
      </c>
      <c r="AY10" s="240"/>
    </row>
    <row r="11" spans="1:51">
      <c r="A11" s="6">
        <v>0.33333333333333331</v>
      </c>
      <c r="B11" s="260">
        <v>1</v>
      </c>
      <c r="C11" s="241" t="s">
        <v>276</v>
      </c>
      <c r="D11" s="241" t="s">
        <v>277</v>
      </c>
      <c r="E11" s="241" t="s">
        <v>22</v>
      </c>
      <c r="F11" s="241" t="s">
        <v>119</v>
      </c>
      <c r="G11" s="242">
        <f>Q47</f>
        <v>0.69705882352941173</v>
      </c>
      <c r="H11" s="241">
        <f>IF(I11&gt;K11,I11,K11)</f>
        <v>8</v>
      </c>
      <c r="I11" s="241">
        <f>RANK(G11,$G$11:$G$45,0)</f>
        <v>8</v>
      </c>
      <c r="J11" s="243">
        <f>Q36</f>
        <v>42</v>
      </c>
      <c r="K11" s="244"/>
      <c r="L11" s="234"/>
      <c r="M11" s="234"/>
      <c r="N11" s="234">
        <v>4</v>
      </c>
      <c r="O11" s="234">
        <v>2</v>
      </c>
      <c r="P11" s="234"/>
      <c r="Q11" s="240">
        <v>6.5</v>
      </c>
      <c r="R11" s="240">
        <v>6</v>
      </c>
      <c r="S11" s="240">
        <v>7</v>
      </c>
      <c r="T11" s="240">
        <v>6.5</v>
      </c>
      <c r="U11" s="240">
        <v>6</v>
      </c>
      <c r="V11" s="240">
        <v>6</v>
      </c>
      <c r="W11" s="240">
        <v>8</v>
      </c>
      <c r="X11" s="240">
        <v>7</v>
      </c>
      <c r="Y11" s="240">
        <v>8</v>
      </c>
      <c r="Z11" s="240">
        <v>7</v>
      </c>
      <c r="AA11" s="240">
        <v>6</v>
      </c>
      <c r="AB11" s="240">
        <v>6</v>
      </c>
      <c r="AC11" s="240">
        <v>5</v>
      </c>
      <c r="AD11" s="240">
        <v>7</v>
      </c>
      <c r="AE11" s="240">
        <v>6.5</v>
      </c>
      <c r="AF11" s="240">
        <v>7</v>
      </c>
      <c r="AG11" s="240">
        <v>7</v>
      </c>
      <c r="AH11" s="240"/>
      <c r="AI11" s="240">
        <v>7.5</v>
      </c>
      <c r="AJ11" s="240">
        <v>5.5</v>
      </c>
      <c r="AK11" s="240">
        <v>7.5</v>
      </c>
      <c r="AL11" s="240">
        <v>6</v>
      </c>
      <c r="AM11" s="240">
        <v>6</v>
      </c>
      <c r="AN11" s="240">
        <v>8</v>
      </c>
      <c r="AO11" s="240">
        <v>7.5</v>
      </c>
      <c r="AP11" s="240">
        <v>6</v>
      </c>
      <c r="AQ11" s="240">
        <v>6</v>
      </c>
      <c r="AR11" s="240">
        <v>5</v>
      </c>
      <c r="AS11" s="240">
        <v>6</v>
      </c>
      <c r="AT11" s="240">
        <v>6.5</v>
      </c>
      <c r="AU11" s="240">
        <v>7.5</v>
      </c>
      <c r="AV11" s="240"/>
      <c r="AW11" s="240">
        <v>6.5</v>
      </c>
      <c r="AX11" s="240">
        <v>5.5</v>
      </c>
      <c r="AY11" s="240"/>
    </row>
    <row r="12" spans="1:51">
      <c r="A12" s="6">
        <v>0.33888888888888885</v>
      </c>
      <c r="B12" s="260">
        <v>2</v>
      </c>
      <c r="C12" s="241" t="s">
        <v>280</v>
      </c>
      <c r="D12" s="241" t="s">
        <v>281</v>
      </c>
      <c r="E12" s="241" t="s">
        <v>72</v>
      </c>
      <c r="F12" s="241" t="s">
        <v>72</v>
      </c>
      <c r="G12" s="245">
        <f>R47</f>
        <v>0.66764705882352937</v>
      </c>
      <c r="H12" s="241">
        <f t="shared" ref="H12:H44" si="0">IF(I12&gt;K12,I12,K12)</f>
        <v>15</v>
      </c>
      <c r="I12" s="241">
        <f t="shared" ref="I12:I44" si="1">RANK(G12,$G$11:$G$45,0)</f>
        <v>15</v>
      </c>
      <c r="J12" s="243">
        <f>R36</f>
        <v>42</v>
      </c>
      <c r="K12" s="244"/>
      <c r="L12" s="234"/>
      <c r="M12" s="234"/>
      <c r="N12" s="234">
        <v>5</v>
      </c>
      <c r="O12" s="234"/>
      <c r="P12" s="234"/>
      <c r="Q12" s="240">
        <v>7</v>
      </c>
      <c r="R12" s="240">
        <v>6.5</v>
      </c>
      <c r="S12" s="240">
        <v>6.5</v>
      </c>
      <c r="T12" s="240">
        <v>6</v>
      </c>
      <c r="U12" s="240">
        <v>6.5</v>
      </c>
      <c r="V12" s="240">
        <v>8</v>
      </c>
      <c r="W12" s="240">
        <v>7.5</v>
      </c>
      <c r="X12" s="240">
        <v>6.5</v>
      </c>
      <c r="Y12" s="240">
        <v>8</v>
      </c>
      <c r="Z12" s="240">
        <v>6.5</v>
      </c>
      <c r="AA12" s="240">
        <v>6.5</v>
      </c>
      <c r="AB12" s="240">
        <v>6</v>
      </c>
      <c r="AC12" s="240">
        <v>6</v>
      </c>
      <c r="AD12" s="240">
        <v>6.5</v>
      </c>
      <c r="AE12" s="240">
        <v>6</v>
      </c>
      <c r="AF12" s="240">
        <v>7</v>
      </c>
      <c r="AG12" s="240">
        <v>7</v>
      </c>
      <c r="AH12" s="240"/>
      <c r="AI12" s="240">
        <v>7</v>
      </c>
      <c r="AJ12" s="240">
        <v>7</v>
      </c>
      <c r="AK12" s="240">
        <v>8.5</v>
      </c>
      <c r="AL12" s="240">
        <v>7</v>
      </c>
      <c r="AM12" s="240">
        <v>7</v>
      </c>
      <c r="AN12" s="240">
        <v>7.5</v>
      </c>
      <c r="AO12" s="240">
        <v>9</v>
      </c>
      <c r="AP12" s="240">
        <v>5.5</v>
      </c>
      <c r="AQ12" s="240">
        <v>5.5</v>
      </c>
      <c r="AR12" s="240">
        <v>6</v>
      </c>
      <c r="AS12" s="240">
        <v>6.5</v>
      </c>
      <c r="AT12" s="240">
        <v>7</v>
      </c>
      <c r="AU12" s="240">
        <v>7</v>
      </c>
      <c r="AV12" s="240"/>
      <c r="AW12" s="240">
        <v>7</v>
      </c>
      <c r="AX12" s="240">
        <v>7</v>
      </c>
      <c r="AY12" s="240"/>
    </row>
    <row r="13" spans="1:51">
      <c r="A13" s="6">
        <v>0.34444444444444439</v>
      </c>
      <c r="B13" s="260">
        <v>3</v>
      </c>
      <c r="C13" s="241" t="s">
        <v>282</v>
      </c>
      <c r="D13" s="241" t="s">
        <v>283</v>
      </c>
      <c r="E13" s="241" t="s">
        <v>55</v>
      </c>
      <c r="F13" s="241" t="s">
        <v>137</v>
      </c>
      <c r="G13" s="245">
        <f>S47</f>
        <v>0.69411764705882351</v>
      </c>
      <c r="H13" s="241">
        <f t="shared" si="0"/>
        <v>10</v>
      </c>
      <c r="I13" s="241">
        <f t="shared" si="1"/>
        <v>10</v>
      </c>
      <c r="J13" s="243">
        <f>S36</f>
        <v>42.5</v>
      </c>
      <c r="K13" s="244"/>
      <c r="L13" s="234"/>
      <c r="M13" s="234"/>
      <c r="N13" s="234">
        <v>6</v>
      </c>
      <c r="O13" s="234"/>
      <c r="P13" s="234"/>
      <c r="Q13" s="240">
        <v>6.5</v>
      </c>
      <c r="R13" s="240">
        <v>6</v>
      </c>
      <c r="S13" s="240">
        <v>7.5</v>
      </c>
      <c r="T13" s="240">
        <v>6.5</v>
      </c>
      <c r="U13" s="240">
        <v>6</v>
      </c>
      <c r="V13" s="240">
        <v>7</v>
      </c>
      <c r="W13" s="240">
        <v>7</v>
      </c>
      <c r="X13" s="240">
        <v>7</v>
      </c>
      <c r="Y13" s="240">
        <v>6.5</v>
      </c>
      <c r="Z13" s="240">
        <v>7</v>
      </c>
      <c r="AA13" s="240">
        <v>7</v>
      </c>
      <c r="AB13" s="240">
        <v>7</v>
      </c>
      <c r="AC13" s="240">
        <v>6.5</v>
      </c>
      <c r="AD13" s="240">
        <v>5.5</v>
      </c>
      <c r="AE13" s="240">
        <v>6.5</v>
      </c>
      <c r="AF13" s="240">
        <v>6.5</v>
      </c>
      <c r="AG13" s="240">
        <v>7</v>
      </c>
      <c r="AH13" s="240"/>
      <c r="AI13" s="240">
        <v>8</v>
      </c>
      <c r="AJ13" s="240">
        <v>7</v>
      </c>
      <c r="AK13" s="240">
        <v>7.5</v>
      </c>
      <c r="AL13" s="240">
        <v>8</v>
      </c>
      <c r="AM13" s="240">
        <v>6</v>
      </c>
      <c r="AN13" s="240">
        <v>7</v>
      </c>
      <c r="AO13" s="240">
        <v>7.5</v>
      </c>
      <c r="AP13" s="240">
        <v>6.5</v>
      </c>
      <c r="AQ13" s="240">
        <v>6.5</v>
      </c>
      <c r="AR13" s="240">
        <v>7</v>
      </c>
      <c r="AS13" s="240">
        <v>7</v>
      </c>
      <c r="AT13" s="240">
        <v>6</v>
      </c>
      <c r="AU13" s="240">
        <v>7</v>
      </c>
      <c r="AV13" s="240"/>
      <c r="AW13" s="240">
        <v>7</v>
      </c>
      <c r="AX13" s="240">
        <v>6</v>
      </c>
      <c r="AY13" s="240"/>
    </row>
    <row r="14" spans="1:51">
      <c r="A14" s="6">
        <v>0.34999999999999992</v>
      </c>
      <c r="B14" s="260">
        <v>4</v>
      </c>
      <c r="C14" s="241" t="s">
        <v>285</v>
      </c>
      <c r="D14" s="241" t="s">
        <v>286</v>
      </c>
      <c r="E14" s="241" t="s">
        <v>109</v>
      </c>
      <c r="F14" s="241" t="s">
        <v>122</v>
      </c>
      <c r="G14" s="245">
        <f>T47</f>
        <v>0.62205882352941178</v>
      </c>
      <c r="H14" s="241">
        <f t="shared" si="0"/>
        <v>27</v>
      </c>
      <c r="I14" s="241">
        <f t="shared" si="1"/>
        <v>27</v>
      </c>
      <c r="J14" s="243">
        <f>T36</f>
        <v>39</v>
      </c>
      <c r="K14" s="244"/>
      <c r="L14" s="234"/>
      <c r="M14" s="234"/>
      <c r="N14" s="234">
        <v>7</v>
      </c>
      <c r="O14" s="234">
        <v>2</v>
      </c>
      <c r="P14" s="234"/>
      <c r="Q14" s="240">
        <v>6.5</v>
      </c>
      <c r="R14" s="240">
        <v>6</v>
      </c>
      <c r="S14" s="240">
        <v>7.5</v>
      </c>
      <c r="T14" s="240">
        <v>6.5</v>
      </c>
      <c r="U14" s="240">
        <v>5.5</v>
      </c>
      <c r="V14" s="240">
        <v>6</v>
      </c>
      <c r="W14" s="240">
        <v>8</v>
      </c>
      <c r="X14" s="240">
        <v>7</v>
      </c>
      <c r="Y14" s="240">
        <v>6.5</v>
      </c>
      <c r="Z14" s="240">
        <v>6</v>
      </c>
      <c r="AA14" s="240">
        <v>7</v>
      </c>
      <c r="AB14" s="240">
        <v>6</v>
      </c>
      <c r="AC14" s="240">
        <v>6</v>
      </c>
      <c r="AD14" s="240">
        <v>7</v>
      </c>
      <c r="AE14" s="240">
        <v>6</v>
      </c>
      <c r="AF14" s="240">
        <v>7</v>
      </c>
      <c r="AG14" s="240">
        <v>6</v>
      </c>
      <c r="AH14" s="240"/>
      <c r="AI14" s="240">
        <v>8</v>
      </c>
      <c r="AJ14" s="240">
        <v>7</v>
      </c>
      <c r="AK14" s="240">
        <v>7.5</v>
      </c>
      <c r="AL14" s="240">
        <v>5.5</v>
      </c>
      <c r="AM14" s="240">
        <v>5</v>
      </c>
      <c r="AN14" s="240">
        <v>7.5</v>
      </c>
      <c r="AO14" s="240">
        <v>7</v>
      </c>
      <c r="AP14" s="240">
        <v>6.5</v>
      </c>
      <c r="AQ14" s="240">
        <v>6.5</v>
      </c>
      <c r="AR14" s="240">
        <v>6</v>
      </c>
      <c r="AS14" s="240">
        <v>7.5</v>
      </c>
      <c r="AT14" s="240">
        <v>7</v>
      </c>
      <c r="AU14" s="240">
        <v>6.5</v>
      </c>
      <c r="AV14" s="240"/>
      <c r="AW14" s="240">
        <v>7</v>
      </c>
      <c r="AX14" s="240">
        <v>5</v>
      </c>
      <c r="AY14" s="240"/>
    </row>
    <row r="15" spans="1:51">
      <c r="A15" s="6">
        <v>0.35555555555555546</v>
      </c>
      <c r="B15" s="260">
        <v>5</v>
      </c>
      <c r="C15" s="241" t="s">
        <v>287</v>
      </c>
      <c r="D15" s="241" t="s">
        <v>288</v>
      </c>
      <c r="E15" s="241" t="s">
        <v>289</v>
      </c>
      <c r="F15" s="241" t="s">
        <v>106</v>
      </c>
      <c r="G15" s="242">
        <f>U47</f>
        <v>0.63382352941176467</v>
      </c>
      <c r="H15" s="241">
        <f t="shared" si="0"/>
        <v>26</v>
      </c>
      <c r="I15" s="241">
        <f t="shared" si="1"/>
        <v>26</v>
      </c>
      <c r="J15" s="243">
        <f>U36</f>
        <v>38</v>
      </c>
      <c r="K15" s="237"/>
      <c r="L15" s="234"/>
      <c r="M15" s="234"/>
      <c r="N15" s="234">
        <v>8</v>
      </c>
      <c r="O15" s="234">
        <v>2</v>
      </c>
      <c r="P15" s="234"/>
      <c r="Q15" s="240">
        <v>8</v>
      </c>
      <c r="R15" s="240">
        <v>7.5</v>
      </c>
      <c r="S15" s="240">
        <v>6</v>
      </c>
      <c r="T15" s="240">
        <v>5</v>
      </c>
      <c r="U15" s="240">
        <v>5.5</v>
      </c>
      <c r="V15" s="240">
        <v>6.5</v>
      </c>
      <c r="W15" s="240">
        <v>7.5</v>
      </c>
      <c r="X15" s="240">
        <v>5.5</v>
      </c>
      <c r="Y15" s="240">
        <v>7.5</v>
      </c>
      <c r="Z15" s="240">
        <v>6</v>
      </c>
      <c r="AA15" s="240">
        <v>6</v>
      </c>
      <c r="AB15" s="240">
        <v>7</v>
      </c>
      <c r="AC15" s="240">
        <v>8</v>
      </c>
      <c r="AD15" s="240">
        <v>6</v>
      </c>
      <c r="AE15" s="240">
        <v>6.5</v>
      </c>
      <c r="AF15" s="240">
        <v>7.5</v>
      </c>
      <c r="AG15" s="240">
        <v>6</v>
      </c>
      <c r="AH15" s="240"/>
      <c r="AI15" s="240">
        <v>7</v>
      </c>
      <c r="AJ15" s="240">
        <v>6.5</v>
      </c>
      <c r="AK15" s="240">
        <v>8</v>
      </c>
      <c r="AL15" s="240">
        <v>7.5</v>
      </c>
      <c r="AM15" s="240">
        <v>6.5</v>
      </c>
      <c r="AN15" s="240">
        <v>6.5</v>
      </c>
      <c r="AO15" s="240">
        <v>6.5</v>
      </c>
      <c r="AP15" s="240">
        <v>6</v>
      </c>
      <c r="AQ15" s="240">
        <v>7</v>
      </c>
      <c r="AR15" s="240">
        <v>6</v>
      </c>
      <c r="AS15" s="240">
        <v>7</v>
      </c>
      <c r="AT15" s="240">
        <v>6.5</v>
      </c>
      <c r="AU15" s="240">
        <v>7</v>
      </c>
      <c r="AV15" s="240"/>
      <c r="AW15" s="240">
        <v>6</v>
      </c>
      <c r="AX15" s="240">
        <v>7</v>
      </c>
      <c r="AY15" s="240"/>
    </row>
    <row r="16" spans="1:51">
      <c r="A16" s="6">
        <v>0.36111111111111099</v>
      </c>
      <c r="B16" s="260">
        <v>6</v>
      </c>
      <c r="C16" s="241" t="s">
        <v>290</v>
      </c>
      <c r="D16" s="241" t="s">
        <v>291</v>
      </c>
      <c r="E16" s="241" t="s">
        <v>109</v>
      </c>
      <c r="F16" s="241" t="s">
        <v>109</v>
      </c>
      <c r="G16" s="242">
        <f>V47</f>
        <v>0.66323529411764703</v>
      </c>
      <c r="H16" s="241">
        <f t="shared" si="0"/>
        <v>17</v>
      </c>
      <c r="I16" s="241">
        <f t="shared" si="1"/>
        <v>17</v>
      </c>
      <c r="J16" s="243">
        <f>V36</f>
        <v>40</v>
      </c>
      <c r="K16" s="237"/>
      <c r="L16" s="234"/>
      <c r="M16" s="234"/>
      <c r="N16" s="234">
        <v>9</v>
      </c>
      <c r="O16" s="234">
        <v>2</v>
      </c>
      <c r="P16" s="234"/>
      <c r="Q16" s="240">
        <v>6.5</v>
      </c>
      <c r="R16" s="240">
        <v>6.5</v>
      </c>
      <c r="S16" s="240">
        <v>5</v>
      </c>
      <c r="T16" s="240">
        <v>7</v>
      </c>
      <c r="U16" s="240">
        <v>6</v>
      </c>
      <c r="V16" s="240">
        <v>5.5</v>
      </c>
      <c r="W16" s="240">
        <v>7</v>
      </c>
      <c r="X16" s="240">
        <v>6.5</v>
      </c>
      <c r="Y16" s="240">
        <v>6.5</v>
      </c>
      <c r="Z16" s="240">
        <v>6</v>
      </c>
      <c r="AA16" s="240">
        <v>4</v>
      </c>
      <c r="AB16" s="240">
        <v>6.5</v>
      </c>
      <c r="AC16" s="240">
        <v>7</v>
      </c>
      <c r="AD16" s="240">
        <v>6.5</v>
      </c>
      <c r="AE16" s="240">
        <v>5.5</v>
      </c>
      <c r="AF16" s="240">
        <v>7.5</v>
      </c>
      <c r="AG16" s="240">
        <v>7</v>
      </c>
      <c r="AH16" s="240"/>
      <c r="AI16" s="240">
        <v>7.5</v>
      </c>
      <c r="AJ16" s="240">
        <v>8</v>
      </c>
      <c r="AK16" s="240">
        <v>5</v>
      </c>
      <c r="AL16" s="240">
        <v>7.5</v>
      </c>
      <c r="AM16" s="240">
        <v>6</v>
      </c>
      <c r="AN16" s="240">
        <v>6</v>
      </c>
      <c r="AO16" s="240">
        <v>6.5</v>
      </c>
      <c r="AP16" s="240">
        <v>5.5</v>
      </c>
      <c r="AQ16" s="240">
        <v>7</v>
      </c>
      <c r="AR16" s="240">
        <v>6.5</v>
      </c>
      <c r="AS16" s="240">
        <v>6.5</v>
      </c>
      <c r="AT16" s="240">
        <v>6.5</v>
      </c>
      <c r="AU16" s="240">
        <v>6.5</v>
      </c>
      <c r="AV16" s="240"/>
      <c r="AW16" s="240">
        <v>6.5</v>
      </c>
      <c r="AX16" s="240">
        <v>6.5</v>
      </c>
      <c r="AY16" s="240"/>
    </row>
    <row r="17" spans="1:51">
      <c r="A17" s="6">
        <v>0.36666666666666653</v>
      </c>
      <c r="B17" s="260">
        <v>7</v>
      </c>
      <c r="C17" s="241" t="s">
        <v>292</v>
      </c>
      <c r="D17" s="241" t="s">
        <v>293</v>
      </c>
      <c r="E17" s="241" t="s">
        <v>64</v>
      </c>
      <c r="F17" s="241" t="s">
        <v>128</v>
      </c>
      <c r="G17" s="242">
        <f>W47</f>
        <v>0.7279411764705882</v>
      </c>
      <c r="H17" s="241">
        <f t="shared" si="0"/>
        <v>3</v>
      </c>
      <c r="I17" s="241">
        <f t="shared" si="1"/>
        <v>3</v>
      </c>
      <c r="J17" s="243">
        <f>W36</f>
        <v>45</v>
      </c>
      <c r="K17" s="237"/>
      <c r="L17" s="234"/>
      <c r="M17" s="234"/>
      <c r="N17" s="234">
        <v>10</v>
      </c>
      <c r="O17" s="234"/>
      <c r="P17" s="234"/>
      <c r="Q17" s="240">
        <v>8</v>
      </c>
      <c r="R17" s="240">
        <v>6.5</v>
      </c>
      <c r="S17" s="240">
        <v>7.5</v>
      </c>
      <c r="T17" s="240">
        <v>6</v>
      </c>
      <c r="U17" s="240">
        <v>6.5</v>
      </c>
      <c r="V17" s="240">
        <v>7</v>
      </c>
      <c r="W17" s="240">
        <v>6.5</v>
      </c>
      <c r="X17" s="240">
        <v>8</v>
      </c>
      <c r="Y17" s="240">
        <v>7</v>
      </c>
      <c r="Z17" s="240">
        <v>6</v>
      </c>
      <c r="AA17" s="240">
        <v>6</v>
      </c>
      <c r="AB17" s="240">
        <v>7</v>
      </c>
      <c r="AC17" s="240">
        <v>6</v>
      </c>
      <c r="AD17" s="240">
        <v>7</v>
      </c>
      <c r="AE17" s="240">
        <v>6.5</v>
      </c>
      <c r="AF17" s="240">
        <v>6</v>
      </c>
      <c r="AG17" s="240">
        <v>6</v>
      </c>
      <c r="AH17" s="240"/>
      <c r="AI17" s="240">
        <v>6.5</v>
      </c>
      <c r="AJ17" s="240">
        <v>7.5</v>
      </c>
      <c r="AK17" s="240">
        <v>7</v>
      </c>
      <c r="AL17" s="240">
        <v>8</v>
      </c>
      <c r="AM17" s="240">
        <v>3</v>
      </c>
      <c r="AN17" s="240">
        <v>7</v>
      </c>
      <c r="AO17" s="240">
        <v>7</v>
      </c>
      <c r="AP17" s="240">
        <v>6</v>
      </c>
      <c r="AQ17" s="240">
        <v>7.5</v>
      </c>
      <c r="AR17" s="240">
        <v>5.5</v>
      </c>
      <c r="AS17" s="240">
        <v>6.5</v>
      </c>
      <c r="AT17" s="240">
        <v>7</v>
      </c>
      <c r="AU17" s="240">
        <v>4</v>
      </c>
      <c r="AV17" s="240"/>
      <c r="AW17" s="240">
        <v>6</v>
      </c>
      <c r="AX17" s="240">
        <v>4</v>
      </c>
      <c r="AY17" s="240"/>
    </row>
    <row r="18" spans="1:51">
      <c r="A18" s="6">
        <v>0.37222222222222207</v>
      </c>
      <c r="B18" s="260">
        <v>8</v>
      </c>
      <c r="C18" s="241" t="s">
        <v>294</v>
      </c>
      <c r="D18" s="241" t="s">
        <v>295</v>
      </c>
      <c r="E18" s="241" t="s">
        <v>40</v>
      </c>
      <c r="F18" s="241" t="s">
        <v>40</v>
      </c>
      <c r="G18" s="242">
        <f>X47</f>
        <v>0.67941176470588238</v>
      </c>
      <c r="H18" s="241">
        <f t="shared" si="0"/>
        <v>13</v>
      </c>
      <c r="I18" s="241">
        <f t="shared" si="1"/>
        <v>13</v>
      </c>
      <c r="J18" s="243">
        <f>X36</f>
        <v>42</v>
      </c>
      <c r="K18" s="237"/>
      <c r="L18" s="234"/>
      <c r="M18" s="234"/>
      <c r="N18" s="234">
        <v>11</v>
      </c>
      <c r="O18" s="234"/>
      <c r="P18" s="234"/>
      <c r="Q18" s="240">
        <v>8</v>
      </c>
      <c r="R18" s="240">
        <v>8</v>
      </c>
      <c r="S18" s="240">
        <v>6.5</v>
      </c>
      <c r="T18" s="240">
        <v>6</v>
      </c>
      <c r="U18" s="240">
        <v>7</v>
      </c>
      <c r="V18" s="240">
        <v>7</v>
      </c>
      <c r="W18" s="240">
        <v>7</v>
      </c>
      <c r="X18" s="240">
        <v>8</v>
      </c>
      <c r="Y18" s="240">
        <v>6.5</v>
      </c>
      <c r="Z18" s="240">
        <v>6</v>
      </c>
      <c r="AA18" s="240">
        <v>7</v>
      </c>
      <c r="AB18" s="240">
        <v>6</v>
      </c>
      <c r="AC18" s="240">
        <v>7</v>
      </c>
      <c r="AD18" s="240">
        <v>7.5</v>
      </c>
      <c r="AE18" s="240">
        <v>5.5</v>
      </c>
      <c r="AF18" s="240">
        <v>6.5</v>
      </c>
      <c r="AG18" s="240">
        <v>7</v>
      </c>
      <c r="AH18" s="240"/>
      <c r="AI18" s="240">
        <v>7.5</v>
      </c>
      <c r="AJ18" s="240">
        <v>6.5</v>
      </c>
      <c r="AK18" s="240">
        <v>7.5</v>
      </c>
      <c r="AL18" s="240">
        <v>7.5</v>
      </c>
      <c r="AM18" s="240">
        <v>6</v>
      </c>
      <c r="AN18" s="240">
        <v>7.5</v>
      </c>
      <c r="AO18" s="240">
        <v>7</v>
      </c>
      <c r="AP18" s="240">
        <v>5</v>
      </c>
      <c r="AQ18" s="240">
        <v>7.5</v>
      </c>
      <c r="AR18" s="240">
        <v>6</v>
      </c>
      <c r="AS18" s="240">
        <v>8</v>
      </c>
      <c r="AT18" s="240">
        <v>6</v>
      </c>
      <c r="AU18" s="240">
        <v>4</v>
      </c>
      <c r="AV18" s="240"/>
      <c r="AW18" s="240">
        <v>6.5</v>
      </c>
      <c r="AX18" s="240">
        <v>4</v>
      </c>
      <c r="AY18" s="240"/>
    </row>
    <row r="19" spans="1:51">
      <c r="A19" s="6">
        <v>0.3777777777777776</v>
      </c>
      <c r="B19" s="260">
        <v>9</v>
      </c>
      <c r="C19" s="241" t="s">
        <v>296</v>
      </c>
      <c r="D19" s="241" t="s">
        <v>297</v>
      </c>
      <c r="E19" s="241" t="s">
        <v>36</v>
      </c>
      <c r="F19" s="241" t="s">
        <v>37</v>
      </c>
      <c r="G19" s="242">
        <f>Y47</f>
        <v>0.7</v>
      </c>
      <c r="H19" s="241">
        <f t="shared" si="0"/>
        <v>7</v>
      </c>
      <c r="I19" s="241">
        <f t="shared" si="1"/>
        <v>7</v>
      </c>
      <c r="J19" s="243">
        <f>Y36</f>
        <v>43</v>
      </c>
      <c r="K19" s="237"/>
      <c r="L19" s="234"/>
      <c r="M19" s="234"/>
      <c r="N19" s="234">
        <v>12</v>
      </c>
      <c r="O19" s="234">
        <v>2</v>
      </c>
      <c r="P19" s="234"/>
      <c r="Q19" s="240">
        <v>7</v>
      </c>
      <c r="R19" s="240">
        <v>6.5</v>
      </c>
      <c r="S19" s="240">
        <v>7.5</v>
      </c>
      <c r="T19" s="240">
        <v>6</v>
      </c>
      <c r="U19" s="240">
        <v>7.5</v>
      </c>
      <c r="V19" s="240">
        <v>6.5</v>
      </c>
      <c r="W19" s="240">
        <v>7</v>
      </c>
      <c r="X19" s="240">
        <v>6</v>
      </c>
      <c r="Y19" s="240">
        <v>6</v>
      </c>
      <c r="Z19" s="240">
        <v>6.5</v>
      </c>
      <c r="AA19" s="240">
        <v>8</v>
      </c>
      <c r="AB19" s="240">
        <v>7</v>
      </c>
      <c r="AC19" s="240">
        <v>6</v>
      </c>
      <c r="AD19" s="240">
        <v>7</v>
      </c>
      <c r="AE19" s="240">
        <v>6</v>
      </c>
      <c r="AF19" s="240">
        <v>6.5</v>
      </c>
      <c r="AG19" s="240">
        <v>7</v>
      </c>
      <c r="AH19" s="240"/>
      <c r="AI19" s="240">
        <v>8</v>
      </c>
      <c r="AJ19" s="240">
        <v>7</v>
      </c>
      <c r="AK19" s="240">
        <v>8</v>
      </c>
      <c r="AL19" s="240">
        <v>7.5</v>
      </c>
      <c r="AM19" s="240">
        <v>6.5</v>
      </c>
      <c r="AN19" s="240">
        <v>7</v>
      </c>
      <c r="AO19" s="240">
        <v>7.5</v>
      </c>
      <c r="AP19" s="240">
        <v>5</v>
      </c>
      <c r="AQ19" s="240">
        <v>7</v>
      </c>
      <c r="AR19" s="240">
        <v>7</v>
      </c>
      <c r="AS19" s="240">
        <v>7.5</v>
      </c>
      <c r="AT19" s="240">
        <v>6</v>
      </c>
      <c r="AU19" s="240">
        <v>7</v>
      </c>
      <c r="AV19" s="240"/>
      <c r="AW19" s="240">
        <v>6</v>
      </c>
      <c r="AX19" s="240">
        <v>6</v>
      </c>
      <c r="AY19" s="240"/>
    </row>
    <row r="20" spans="1:51">
      <c r="A20" s="6">
        <v>0.38333333333333314</v>
      </c>
      <c r="B20" s="260">
        <v>10</v>
      </c>
      <c r="C20" s="241" t="s">
        <v>298</v>
      </c>
      <c r="D20" s="241" t="s">
        <v>299</v>
      </c>
      <c r="E20" s="241" t="s">
        <v>50</v>
      </c>
      <c r="F20" s="241" t="s">
        <v>59</v>
      </c>
      <c r="G20" s="242">
        <f>Z47</f>
        <v>0.64117647058823535</v>
      </c>
      <c r="H20" s="241">
        <f t="shared" si="0"/>
        <v>24</v>
      </c>
      <c r="I20" s="241">
        <f t="shared" si="1"/>
        <v>24</v>
      </c>
      <c r="J20" s="243">
        <f>Z36</f>
        <v>39.5</v>
      </c>
      <c r="K20" s="237"/>
      <c r="L20" s="234"/>
      <c r="M20" s="234"/>
      <c r="N20" s="234">
        <v>13</v>
      </c>
      <c r="O20" s="234"/>
      <c r="P20" s="234"/>
      <c r="Q20" s="240">
        <v>7</v>
      </c>
      <c r="R20" s="240">
        <v>6</v>
      </c>
      <c r="S20" s="240">
        <v>7</v>
      </c>
      <c r="T20" s="240">
        <v>6.5</v>
      </c>
      <c r="U20" s="240">
        <v>7.5</v>
      </c>
      <c r="V20" s="240">
        <v>6.5</v>
      </c>
      <c r="W20" s="240">
        <v>7.5</v>
      </c>
      <c r="X20" s="240">
        <v>6.5</v>
      </c>
      <c r="Y20" s="240">
        <v>7</v>
      </c>
      <c r="Z20" s="240">
        <v>6</v>
      </c>
      <c r="AA20" s="240">
        <v>6.5</v>
      </c>
      <c r="AB20" s="240">
        <v>6</v>
      </c>
      <c r="AC20" s="240">
        <v>6.5</v>
      </c>
      <c r="AD20" s="240">
        <v>6.5</v>
      </c>
      <c r="AE20" s="240">
        <v>6</v>
      </c>
      <c r="AF20" s="240">
        <v>6.5</v>
      </c>
      <c r="AG20" s="240">
        <v>6.5</v>
      </c>
      <c r="AH20" s="240"/>
      <c r="AI20" s="240">
        <v>6.5</v>
      </c>
      <c r="AJ20" s="240">
        <v>6.5</v>
      </c>
      <c r="AK20" s="240">
        <v>7.5</v>
      </c>
      <c r="AL20" s="240">
        <v>7</v>
      </c>
      <c r="AM20" s="240">
        <v>6</v>
      </c>
      <c r="AN20" s="240">
        <v>7</v>
      </c>
      <c r="AO20" s="240">
        <v>7</v>
      </c>
      <c r="AP20" s="240">
        <v>6</v>
      </c>
      <c r="AQ20" s="240">
        <v>7</v>
      </c>
      <c r="AR20" s="240">
        <v>6.5</v>
      </c>
      <c r="AS20" s="240">
        <v>6.5</v>
      </c>
      <c r="AT20" s="240">
        <v>6.5</v>
      </c>
      <c r="AU20" s="240">
        <v>6.5</v>
      </c>
      <c r="AV20" s="240"/>
      <c r="AW20" s="240">
        <v>6</v>
      </c>
      <c r="AX20" s="240">
        <v>6</v>
      </c>
      <c r="AY20" s="240"/>
    </row>
    <row r="21" spans="1:51">
      <c r="A21" s="6">
        <v>0.39930555555555536</v>
      </c>
      <c r="B21" s="260">
        <v>11</v>
      </c>
      <c r="C21" s="241" t="s">
        <v>300</v>
      </c>
      <c r="D21" s="241" t="s">
        <v>301</v>
      </c>
      <c r="E21" s="241" t="s">
        <v>222</v>
      </c>
      <c r="F21" s="241" t="s">
        <v>56</v>
      </c>
      <c r="G21" s="242">
        <f>AA47</f>
        <v>0.65588235294117647</v>
      </c>
      <c r="H21" s="241">
        <f t="shared" si="0"/>
        <v>21</v>
      </c>
      <c r="I21" s="241">
        <f t="shared" si="1"/>
        <v>21</v>
      </c>
      <c r="J21" s="243">
        <f>AA36</f>
        <v>40</v>
      </c>
      <c r="K21" s="237"/>
      <c r="L21" s="234"/>
      <c r="M21" s="234"/>
      <c r="N21" s="234">
        <v>14</v>
      </c>
      <c r="O21" s="234"/>
      <c r="P21" s="234"/>
      <c r="Q21" s="240">
        <v>6</v>
      </c>
      <c r="R21" s="240">
        <v>7</v>
      </c>
      <c r="S21" s="240">
        <v>7</v>
      </c>
      <c r="T21" s="240">
        <v>6</v>
      </c>
      <c r="U21" s="240">
        <v>6</v>
      </c>
      <c r="V21" s="240">
        <v>7.5</v>
      </c>
      <c r="W21" s="240">
        <v>7</v>
      </c>
      <c r="X21" s="240">
        <v>7</v>
      </c>
      <c r="Y21" s="240">
        <v>6.5</v>
      </c>
      <c r="Z21" s="240">
        <v>6.5</v>
      </c>
      <c r="AA21" s="240">
        <v>6.5</v>
      </c>
      <c r="AB21" s="240">
        <v>6.5</v>
      </c>
      <c r="AC21" s="240">
        <v>5.5</v>
      </c>
      <c r="AD21" s="240">
        <v>5.5</v>
      </c>
      <c r="AE21" s="240">
        <v>6.5</v>
      </c>
      <c r="AF21" s="240">
        <v>6.5</v>
      </c>
      <c r="AG21" s="240">
        <v>6</v>
      </c>
      <c r="AH21" s="240"/>
      <c r="AI21" s="240">
        <v>7</v>
      </c>
      <c r="AJ21" s="240">
        <v>6.5</v>
      </c>
      <c r="AK21" s="240">
        <v>6</v>
      </c>
      <c r="AL21" s="240">
        <v>7.5</v>
      </c>
      <c r="AM21" s="240">
        <v>6</v>
      </c>
      <c r="AN21" s="240">
        <v>7.5</v>
      </c>
      <c r="AO21" s="240">
        <v>6.5</v>
      </c>
      <c r="AP21" s="240">
        <v>5.5</v>
      </c>
      <c r="AQ21" s="240">
        <v>7.5</v>
      </c>
      <c r="AR21" s="240">
        <v>6</v>
      </c>
      <c r="AS21" s="240">
        <v>6.5</v>
      </c>
      <c r="AT21" s="240">
        <v>7</v>
      </c>
      <c r="AU21" s="240">
        <v>7</v>
      </c>
      <c r="AV21" s="240"/>
      <c r="AW21" s="240">
        <v>6.5</v>
      </c>
      <c r="AX21" s="240">
        <v>5</v>
      </c>
      <c r="AY21" s="240"/>
    </row>
    <row r="22" spans="1:51">
      <c r="A22" s="6">
        <v>0.40486111111111089</v>
      </c>
      <c r="B22" s="260">
        <v>12</v>
      </c>
      <c r="C22" s="241" t="s">
        <v>302</v>
      </c>
      <c r="D22" s="241" t="s">
        <v>303</v>
      </c>
      <c r="E22" s="241" t="s">
        <v>16</v>
      </c>
      <c r="F22" s="241" t="s">
        <v>17</v>
      </c>
      <c r="G22" s="242">
        <f>AB47</f>
        <v>0.65441176470588236</v>
      </c>
      <c r="H22" s="241">
        <f t="shared" si="0"/>
        <v>22</v>
      </c>
      <c r="I22" s="241">
        <f t="shared" si="1"/>
        <v>22</v>
      </c>
      <c r="J22" s="243">
        <f>AB36</f>
        <v>39.5</v>
      </c>
      <c r="K22" s="237"/>
      <c r="L22" s="234"/>
      <c r="M22" s="234"/>
      <c r="N22" s="234">
        <v>15</v>
      </c>
      <c r="O22" s="234"/>
      <c r="P22" s="234"/>
      <c r="Q22" s="240">
        <v>7.5</v>
      </c>
      <c r="R22" s="240">
        <v>7.5</v>
      </c>
      <c r="S22" s="240">
        <v>8</v>
      </c>
      <c r="T22" s="240">
        <v>6.5</v>
      </c>
      <c r="U22" s="240">
        <v>6</v>
      </c>
      <c r="V22" s="240">
        <v>7</v>
      </c>
      <c r="W22" s="240">
        <v>7.5</v>
      </c>
      <c r="X22" s="240">
        <v>7.5</v>
      </c>
      <c r="Y22" s="240">
        <v>7.5</v>
      </c>
      <c r="Z22" s="240">
        <v>6.5</v>
      </c>
      <c r="AA22" s="240">
        <v>7</v>
      </c>
      <c r="AB22" s="240">
        <v>6.5</v>
      </c>
      <c r="AC22" s="240">
        <v>7</v>
      </c>
      <c r="AD22" s="240">
        <v>6.5</v>
      </c>
      <c r="AE22" s="240">
        <v>6</v>
      </c>
      <c r="AF22" s="240">
        <v>7</v>
      </c>
      <c r="AG22" s="240">
        <v>6.5</v>
      </c>
      <c r="AH22" s="240"/>
      <c r="AI22" s="240">
        <v>7.5</v>
      </c>
      <c r="AJ22" s="240">
        <v>7</v>
      </c>
      <c r="AK22" s="240">
        <v>7.5</v>
      </c>
      <c r="AL22" s="240">
        <v>8</v>
      </c>
      <c r="AM22" s="240">
        <v>6</v>
      </c>
      <c r="AN22" s="240">
        <v>6.5</v>
      </c>
      <c r="AO22" s="240">
        <v>7</v>
      </c>
      <c r="AP22" s="240">
        <v>6</v>
      </c>
      <c r="AQ22" s="240">
        <v>7</v>
      </c>
      <c r="AR22" s="240">
        <v>6.5</v>
      </c>
      <c r="AS22" s="240">
        <v>7</v>
      </c>
      <c r="AT22" s="240">
        <v>7</v>
      </c>
      <c r="AU22" s="240">
        <v>7.5</v>
      </c>
      <c r="AV22" s="240"/>
      <c r="AW22" s="240">
        <v>6.5</v>
      </c>
      <c r="AX22" s="240">
        <v>6.5</v>
      </c>
      <c r="AY22" s="240"/>
    </row>
    <row r="23" spans="1:51">
      <c r="A23" s="6">
        <v>0.41041666666666643</v>
      </c>
      <c r="B23" s="260">
        <v>13</v>
      </c>
      <c r="C23" s="241" t="s">
        <v>304</v>
      </c>
      <c r="D23" s="241" t="s">
        <v>305</v>
      </c>
      <c r="E23" s="241" t="s">
        <v>64</v>
      </c>
      <c r="F23" s="241" t="s">
        <v>102</v>
      </c>
      <c r="G23" s="242">
        <f>AC47</f>
        <v>0.64852941176470591</v>
      </c>
      <c r="H23" s="241">
        <f t="shared" si="0"/>
        <v>23</v>
      </c>
      <c r="I23" s="241">
        <f t="shared" si="1"/>
        <v>23</v>
      </c>
      <c r="J23" s="243">
        <f>AC36</f>
        <v>39.5</v>
      </c>
      <c r="K23" s="237"/>
      <c r="L23" s="234"/>
      <c r="M23" s="234"/>
      <c r="N23" s="234">
        <v>16</v>
      </c>
      <c r="O23" s="234"/>
      <c r="P23" s="234"/>
      <c r="Q23" s="240">
        <v>8</v>
      </c>
      <c r="R23" s="240">
        <v>6.5</v>
      </c>
      <c r="S23" s="240">
        <v>6.5</v>
      </c>
      <c r="T23" s="240">
        <v>6</v>
      </c>
      <c r="U23" s="240">
        <v>7</v>
      </c>
      <c r="V23" s="240">
        <v>6.5</v>
      </c>
      <c r="W23" s="240">
        <v>8</v>
      </c>
      <c r="X23" s="240">
        <v>7</v>
      </c>
      <c r="Y23" s="240">
        <v>7</v>
      </c>
      <c r="Z23" s="240">
        <v>6.5</v>
      </c>
      <c r="AA23" s="240">
        <v>6.5</v>
      </c>
      <c r="AB23" s="240">
        <v>6</v>
      </c>
      <c r="AC23" s="240">
        <v>6.5</v>
      </c>
      <c r="AD23" s="240">
        <v>6.5</v>
      </c>
      <c r="AE23" s="240">
        <v>6</v>
      </c>
      <c r="AF23" s="240">
        <v>7</v>
      </c>
      <c r="AG23" s="240">
        <v>6.5</v>
      </c>
      <c r="AH23" s="240"/>
      <c r="AI23" s="240">
        <v>7</v>
      </c>
      <c r="AJ23" s="240">
        <v>7.5</v>
      </c>
      <c r="AK23" s="240">
        <v>7</v>
      </c>
      <c r="AL23" s="240">
        <v>7</v>
      </c>
      <c r="AM23" s="240">
        <v>6.5</v>
      </c>
      <c r="AN23" s="240">
        <v>8</v>
      </c>
      <c r="AO23" s="240">
        <v>7</v>
      </c>
      <c r="AP23" s="240">
        <v>6</v>
      </c>
      <c r="AQ23" s="240">
        <v>7</v>
      </c>
      <c r="AR23" s="240">
        <v>6</v>
      </c>
      <c r="AS23" s="240">
        <v>7</v>
      </c>
      <c r="AT23" s="240">
        <v>7</v>
      </c>
      <c r="AU23" s="240">
        <v>7</v>
      </c>
      <c r="AV23" s="240"/>
      <c r="AW23" s="240">
        <v>6</v>
      </c>
      <c r="AX23" s="240">
        <v>5</v>
      </c>
      <c r="AY23" s="240"/>
    </row>
    <row r="24" spans="1:51">
      <c r="A24" s="6">
        <v>0.41597222222222197</v>
      </c>
      <c r="B24" s="260">
        <v>14</v>
      </c>
      <c r="C24" s="241" t="s">
        <v>306</v>
      </c>
      <c r="D24" s="241" t="s">
        <v>307</v>
      </c>
      <c r="E24" s="241" t="s">
        <v>95</v>
      </c>
      <c r="F24" s="241" t="s">
        <v>95</v>
      </c>
      <c r="G24" s="242">
        <f>AD47</f>
        <v>0.65735294117647058</v>
      </c>
      <c r="H24" s="241">
        <f t="shared" si="0"/>
        <v>19</v>
      </c>
      <c r="I24" s="241">
        <f t="shared" si="1"/>
        <v>19</v>
      </c>
      <c r="J24" s="243">
        <f>AD36</f>
        <v>38.5</v>
      </c>
      <c r="K24" s="237"/>
      <c r="L24" s="234"/>
      <c r="M24" s="234"/>
      <c r="N24" s="234">
        <v>17</v>
      </c>
      <c r="O24" s="234">
        <v>2</v>
      </c>
      <c r="P24" s="234"/>
      <c r="Q24" s="240">
        <v>7.5</v>
      </c>
      <c r="R24" s="240">
        <v>6</v>
      </c>
      <c r="S24" s="240">
        <v>8</v>
      </c>
      <c r="T24" s="240">
        <v>6</v>
      </c>
      <c r="U24" s="240">
        <v>7</v>
      </c>
      <c r="V24" s="240">
        <v>6.5</v>
      </c>
      <c r="W24" s="240">
        <v>7</v>
      </c>
      <c r="X24" s="240">
        <v>7.5</v>
      </c>
      <c r="Y24" s="240">
        <v>6.5</v>
      </c>
      <c r="Z24" s="240">
        <v>7</v>
      </c>
      <c r="AA24" s="240">
        <v>7.5</v>
      </c>
      <c r="AB24" s="240">
        <v>7.5</v>
      </c>
      <c r="AC24" s="240">
        <v>6.5</v>
      </c>
      <c r="AD24" s="240">
        <v>7</v>
      </c>
      <c r="AE24" s="240">
        <v>6</v>
      </c>
      <c r="AF24" s="240">
        <v>6</v>
      </c>
      <c r="AG24" s="240">
        <v>7</v>
      </c>
      <c r="AH24" s="240"/>
      <c r="AI24" s="240">
        <v>8</v>
      </c>
      <c r="AJ24" s="240">
        <v>7</v>
      </c>
      <c r="AK24" s="240">
        <v>7</v>
      </c>
      <c r="AL24" s="240">
        <v>7</v>
      </c>
      <c r="AM24" s="240">
        <v>6</v>
      </c>
      <c r="AN24" s="240">
        <v>7</v>
      </c>
      <c r="AO24" s="240">
        <v>7</v>
      </c>
      <c r="AP24" s="240">
        <v>5.5</v>
      </c>
      <c r="AQ24" s="240">
        <v>7</v>
      </c>
      <c r="AR24" s="240">
        <v>5.5</v>
      </c>
      <c r="AS24" s="240">
        <v>7</v>
      </c>
      <c r="AT24" s="240">
        <v>7</v>
      </c>
      <c r="AU24" s="240">
        <v>8</v>
      </c>
      <c r="AV24" s="240"/>
      <c r="AW24" s="240">
        <v>6</v>
      </c>
      <c r="AX24" s="240">
        <v>7.5</v>
      </c>
      <c r="AY24" s="240"/>
    </row>
    <row r="25" spans="1:51">
      <c r="A25" s="6">
        <v>0.4215277777777775</v>
      </c>
      <c r="B25" s="260">
        <v>15</v>
      </c>
      <c r="C25" s="241" t="s">
        <v>308</v>
      </c>
      <c r="D25" s="241" t="s">
        <v>309</v>
      </c>
      <c r="E25" s="241" t="s">
        <v>40</v>
      </c>
      <c r="F25" s="241" t="s">
        <v>171</v>
      </c>
      <c r="G25" s="242">
        <f>AE47</f>
        <v>0.61764705882352944</v>
      </c>
      <c r="H25" s="241">
        <f t="shared" si="0"/>
        <v>28</v>
      </c>
      <c r="I25" s="241">
        <f t="shared" si="1"/>
        <v>28</v>
      </c>
      <c r="J25" s="243">
        <f>AE36</f>
        <v>38</v>
      </c>
      <c r="K25" s="237"/>
      <c r="L25" s="234"/>
      <c r="M25" s="234"/>
      <c r="N25" s="234">
        <v>18</v>
      </c>
      <c r="O25" s="234"/>
      <c r="P25" s="234"/>
      <c r="Q25" s="240">
        <v>5.5</v>
      </c>
      <c r="R25" s="240">
        <v>6.5</v>
      </c>
      <c r="S25" s="240">
        <v>7</v>
      </c>
      <c r="T25" s="240">
        <v>5</v>
      </c>
      <c r="U25" s="240">
        <v>6.5</v>
      </c>
      <c r="V25" s="240">
        <v>6.5</v>
      </c>
      <c r="W25" s="240">
        <v>7</v>
      </c>
      <c r="X25" s="240">
        <v>6</v>
      </c>
      <c r="Y25" s="240">
        <v>7</v>
      </c>
      <c r="Z25" s="240">
        <v>6.5</v>
      </c>
      <c r="AA25" s="240">
        <v>6.5</v>
      </c>
      <c r="AB25" s="240">
        <v>6</v>
      </c>
      <c r="AC25" s="240">
        <v>7</v>
      </c>
      <c r="AD25" s="240">
        <v>6.5</v>
      </c>
      <c r="AE25" s="240">
        <v>6</v>
      </c>
      <c r="AF25" s="240">
        <v>6</v>
      </c>
      <c r="AG25" s="240">
        <v>6.5</v>
      </c>
      <c r="AH25" s="240"/>
      <c r="AI25" s="240">
        <v>5</v>
      </c>
      <c r="AJ25" s="240">
        <v>6.5</v>
      </c>
      <c r="AK25" s="240">
        <v>7.5</v>
      </c>
      <c r="AL25" s="240">
        <v>7</v>
      </c>
      <c r="AM25" s="240">
        <v>6</v>
      </c>
      <c r="AN25" s="240">
        <v>6.5</v>
      </c>
      <c r="AO25" s="240">
        <v>6.5</v>
      </c>
      <c r="AP25" s="240">
        <v>5.5</v>
      </c>
      <c r="AQ25" s="240">
        <v>6.5</v>
      </c>
      <c r="AR25" s="240">
        <v>6</v>
      </c>
      <c r="AS25" s="240">
        <v>6.5</v>
      </c>
      <c r="AT25" s="240">
        <v>7</v>
      </c>
      <c r="AU25" s="240">
        <v>7</v>
      </c>
      <c r="AV25" s="240"/>
      <c r="AW25" s="240">
        <v>6</v>
      </c>
      <c r="AX25" s="240">
        <v>5</v>
      </c>
      <c r="AY25" s="240"/>
    </row>
    <row r="26" spans="1:51">
      <c r="A26" s="6">
        <v>0.42708333333333304</v>
      </c>
      <c r="B26" s="260">
        <v>16</v>
      </c>
      <c r="C26" s="241" t="s">
        <v>310</v>
      </c>
      <c r="D26" s="241" t="s">
        <v>311</v>
      </c>
      <c r="E26" s="241" t="s">
        <v>125</v>
      </c>
      <c r="F26" s="241" t="s">
        <v>125</v>
      </c>
      <c r="G26" s="242">
        <f>AF47</f>
        <v>0.68235294117647061</v>
      </c>
      <c r="H26" s="241">
        <f t="shared" si="0"/>
        <v>12</v>
      </c>
      <c r="I26" s="241">
        <f t="shared" si="1"/>
        <v>12</v>
      </c>
      <c r="J26" s="243">
        <f>AF36</f>
        <v>41.5</v>
      </c>
      <c r="K26" s="237"/>
      <c r="L26" s="234"/>
      <c r="M26" s="234"/>
      <c r="N26" s="234">
        <v>19</v>
      </c>
      <c r="O26" s="234"/>
      <c r="P26" s="234"/>
      <c r="Q26" s="240">
        <v>6.5</v>
      </c>
      <c r="R26" s="240">
        <v>6.5</v>
      </c>
      <c r="S26" s="240">
        <v>6.5</v>
      </c>
      <c r="T26" s="240">
        <v>6</v>
      </c>
      <c r="U26" s="240">
        <v>6</v>
      </c>
      <c r="V26" s="240">
        <v>7</v>
      </c>
      <c r="W26" s="240">
        <v>7</v>
      </c>
      <c r="X26" s="240">
        <v>6.5</v>
      </c>
      <c r="Y26" s="240">
        <v>7</v>
      </c>
      <c r="Z26" s="240">
        <v>6.5</v>
      </c>
      <c r="AA26" s="240">
        <v>6</v>
      </c>
      <c r="AB26" s="240">
        <v>6.5</v>
      </c>
      <c r="AC26" s="240">
        <v>7</v>
      </c>
      <c r="AD26" s="240">
        <v>6.5</v>
      </c>
      <c r="AE26" s="240">
        <v>6.5</v>
      </c>
      <c r="AF26" s="240">
        <v>6</v>
      </c>
      <c r="AG26" s="240">
        <v>6</v>
      </c>
      <c r="AH26" s="240"/>
      <c r="AI26" s="240">
        <v>6.5</v>
      </c>
      <c r="AJ26" s="240">
        <v>6.5</v>
      </c>
      <c r="AK26" s="240">
        <v>7</v>
      </c>
      <c r="AL26" s="240">
        <v>6.5</v>
      </c>
      <c r="AM26" s="240">
        <v>6</v>
      </c>
      <c r="AN26" s="240">
        <v>7</v>
      </c>
      <c r="AO26" s="240">
        <v>7</v>
      </c>
      <c r="AP26" s="240">
        <v>5.5</v>
      </c>
      <c r="AQ26" s="240">
        <v>6</v>
      </c>
      <c r="AR26" s="240">
        <v>5.5</v>
      </c>
      <c r="AS26" s="240">
        <v>7</v>
      </c>
      <c r="AT26" s="240">
        <v>5</v>
      </c>
      <c r="AU26" s="240">
        <v>6</v>
      </c>
      <c r="AV26" s="240"/>
      <c r="AW26" s="240">
        <v>6</v>
      </c>
      <c r="AX26" s="240">
        <v>6</v>
      </c>
      <c r="AY26" s="240"/>
    </row>
    <row r="27" spans="1:51">
      <c r="A27" s="6">
        <v>0.43263888888888857</v>
      </c>
      <c r="B27" s="260">
        <v>17</v>
      </c>
      <c r="C27" s="241" t="s">
        <v>312</v>
      </c>
      <c r="D27" s="241" t="s">
        <v>313</v>
      </c>
      <c r="E27" s="241" t="s">
        <v>50</v>
      </c>
      <c r="F27" s="241" t="s">
        <v>51</v>
      </c>
      <c r="G27" s="242">
        <f>AG47</f>
        <v>0.65735294117647058</v>
      </c>
      <c r="H27" s="241">
        <f t="shared" si="0"/>
        <v>19</v>
      </c>
      <c r="I27" s="241">
        <f t="shared" si="1"/>
        <v>19</v>
      </c>
      <c r="J27" s="243">
        <f>AG36</f>
        <v>39.5</v>
      </c>
      <c r="K27" s="237"/>
      <c r="L27" s="234"/>
      <c r="M27" s="234"/>
      <c r="N27" s="234">
        <v>20</v>
      </c>
      <c r="O27" s="234">
        <v>2</v>
      </c>
      <c r="P27" s="234"/>
      <c r="Q27" s="240">
        <v>6.5</v>
      </c>
      <c r="R27" s="240">
        <v>6.5</v>
      </c>
      <c r="S27" s="240">
        <v>6.5</v>
      </c>
      <c r="T27" s="240">
        <v>6.5</v>
      </c>
      <c r="U27" s="240">
        <v>7</v>
      </c>
      <c r="V27" s="240">
        <v>7</v>
      </c>
      <c r="W27" s="240">
        <v>7</v>
      </c>
      <c r="X27" s="240">
        <v>6.5</v>
      </c>
      <c r="Y27" s="240">
        <v>7</v>
      </c>
      <c r="Z27" s="240">
        <v>6.5</v>
      </c>
      <c r="AA27" s="240">
        <v>7</v>
      </c>
      <c r="AB27" s="240">
        <v>6</v>
      </c>
      <c r="AC27" s="240">
        <v>6.5</v>
      </c>
      <c r="AD27" s="240">
        <v>6.5</v>
      </c>
      <c r="AE27" s="240">
        <v>6.5</v>
      </c>
      <c r="AF27" s="240">
        <v>8</v>
      </c>
      <c r="AG27" s="240">
        <v>6.5</v>
      </c>
      <c r="AH27" s="240"/>
      <c r="AI27" s="240">
        <v>7.5</v>
      </c>
      <c r="AJ27" s="240">
        <v>6.5</v>
      </c>
      <c r="AK27" s="240">
        <v>8</v>
      </c>
      <c r="AL27" s="240">
        <v>7.5</v>
      </c>
      <c r="AM27" s="240">
        <v>6.5</v>
      </c>
      <c r="AN27" s="240">
        <v>6.5</v>
      </c>
      <c r="AO27" s="240">
        <v>7.5</v>
      </c>
      <c r="AP27" s="240">
        <v>5.5</v>
      </c>
      <c r="AQ27" s="240">
        <v>6.5</v>
      </c>
      <c r="AR27" s="240">
        <v>5.5</v>
      </c>
      <c r="AS27" s="240">
        <v>7.5</v>
      </c>
      <c r="AT27" s="240">
        <v>6</v>
      </c>
      <c r="AU27" s="240">
        <v>6.5</v>
      </c>
      <c r="AV27" s="240"/>
      <c r="AW27" s="240">
        <v>6</v>
      </c>
      <c r="AX27" s="240">
        <v>6.5</v>
      </c>
      <c r="AY27" s="240"/>
    </row>
    <row r="28" spans="1:51">
      <c r="A28" s="6">
        <v>0.43819444444444411</v>
      </c>
      <c r="B28" s="260">
        <v>18</v>
      </c>
      <c r="C28" s="241" t="s">
        <v>314</v>
      </c>
      <c r="D28" s="241" t="s">
        <v>315</v>
      </c>
      <c r="E28" s="241" t="s">
        <v>68</v>
      </c>
      <c r="F28" s="241" t="s">
        <v>33</v>
      </c>
      <c r="G28" s="242">
        <f>AH47</f>
        <v>0</v>
      </c>
      <c r="H28" s="241">
        <f t="shared" si="0"/>
        <v>33</v>
      </c>
      <c r="I28" s="241">
        <f t="shared" si="1"/>
        <v>33</v>
      </c>
      <c r="J28" s="243">
        <f>AH36</f>
        <v>0</v>
      </c>
      <c r="K28" s="237"/>
      <c r="L28" s="234"/>
      <c r="M28" s="234"/>
      <c r="N28" s="234">
        <v>21</v>
      </c>
      <c r="O28" s="234"/>
      <c r="P28" s="234"/>
      <c r="Q28" s="246">
        <v>6.5</v>
      </c>
      <c r="R28" s="246">
        <v>8</v>
      </c>
      <c r="S28" s="246">
        <v>8</v>
      </c>
      <c r="T28" s="246">
        <v>6.5</v>
      </c>
      <c r="U28" s="246">
        <v>6.5</v>
      </c>
      <c r="V28" s="246">
        <v>7</v>
      </c>
      <c r="W28" s="246">
        <v>7</v>
      </c>
      <c r="X28" s="246">
        <v>6</v>
      </c>
      <c r="Y28" s="246">
        <v>7.5</v>
      </c>
      <c r="Z28" s="246">
        <v>6.5</v>
      </c>
      <c r="AA28" s="246">
        <v>6.5</v>
      </c>
      <c r="AB28" s="246">
        <v>6.5</v>
      </c>
      <c r="AC28" s="246">
        <v>6.5</v>
      </c>
      <c r="AD28" s="246">
        <v>6</v>
      </c>
      <c r="AE28" s="246">
        <v>8</v>
      </c>
      <c r="AF28" s="246">
        <v>6</v>
      </c>
      <c r="AG28" s="246">
        <v>6.5</v>
      </c>
      <c r="AH28" s="246"/>
      <c r="AI28" s="246">
        <v>6.5</v>
      </c>
      <c r="AJ28" s="246">
        <v>8</v>
      </c>
      <c r="AK28" s="246">
        <v>6</v>
      </c>
      <c r="AL28" s="246">
        <v>7</v>
      </c>
      <c r="AM28" s="246">
        <v>8</v>
      </c>
      <c r="AN28" s="246">
        <v>7</v>
      </c>
      <c r="AO28" s="246">
        <v>7.5</v>
      </c>
      <c r="AP28" s="246">
        <v>7</v>
      </c>
      <c r="AQ28" s="246">
        <v>7</v>
      </c>
      <c r="AR28" s="246">
        <v>7.5</v>
      </c>
      <c r="AS28" s="246">
        <v>8</v>
      </c>
      <c r="AT28" s="246">
        <v>7</v>
      </c>
      <c r="AU28" s="246">
        <v>6.5</v>
      </c>
      <c r="AV28" s="246"/>
      <c r="AW28" s="246">
        <v>6</v>
      </c>
      <c r="AX28" s="246">
        <v>6.5</v>
      </c>
      <c r="AY28" s="246"/>
    </row>
    <row r="29" spans="1:51">
      <c r="A29" s="6">
        <v>0.44374999999999964</v>
      </c>
      <c r="B29" s="260">
        <v>19</v>
      </c>
      <c r="C29" s="241" t="s">
        <v>316</v>
      </c>
      <c r="D29" s="241" t="s">
        <v>317</v>
      </c>
      <c r="E29" s="241" t="s">
        <v>43</v>
      </c>
      <c r="F29" s="241"/>
      <c r="G29" s="242">
        <f>AI47</f>
        <v>0.73676470588235299</v>
      </c>
      <c r="H29" s="241">
        <f t="shared" si="0"/>
        <v>1</v>
      </c>
      <c r="I29" s="241">
        <f t="shared" si="1"/>
        <v>1</v>
      </c>
      <c r="J29" s="243">
        <f>AI36</f>
        <v>46</v>
      </c>
      <c r="K29" s="237"/>
      <c r="L29" s="234"/>
      <c r="M29" s="234"/>
      <c r="N29" s="234" t="s">
        <v>174</v>
      </c>
      <c r="O29" s="234"/>
      <c r="P29" s="234"/>
      <c r="Q29" s="250">
        <f>SUM(Q8:Q28)+Q11+SUM(Q14:Q16)+Q24+Q19+Q27</f>
        <v>195</v>
      </c>
      <c r="R29" s="250">
        <f t="shared" ref="R29:AP29" si="2">SUM(R8:R28)+R11+SUM(R14:R16)+R24+R19+R27</f>
        <v>185</v>
      </c>
      <c r="S29" s="250">
        <f t="shared" si="2"/>
        <v>193.5</v>
      </c>
      <c r="T29" s="250">
        <f t="shared" si="2"/>
        <v>172.5</v>
      </c>
      <c r="U29" s="250">
        <f t="shared" si="2"/>
        <v>179.5</v>
      </c>
      <c r="V29" s="250">
        <f t="shared" si="2"/>
        <v>185.5</v>
      </c>
      <c r="W29" s="250">
        <f t="shared" si="2"/>
        <v>202.5</v>
      </c>
      <c r="X29" s="250">
        <f t="shared" si="2"/>
        <v>189</v>
      </c>
      <c r="Y29" s="250">
        <f t="shared" si="2"/>
        <v>195</v>
      </c>
      <c r="Z29" s="250">
        <f t="shared" si="2"/>
        <v>178.5</v>
      </c>
      <c r="AA29" s="250">
        <f t="shared" si="2"/>
        <v>183</v>
      </c>
      <c r="AB29" s="250">
        <f t="shared" si="2"/>
        <v>183</v>
      </c>
      <c r="AC29" s="250">
        <f t="shared" si="2"/>
        <v>181</v>
      </c>
      <c r="AD29" s="250">
        <f t="shared" si="2"/>
        <v>185</v>
      </c>
      <c r="AE29" s="250">
        <f t="shared" si="2"/>
        <v>172</v>
      </c>
      <c r="AF29" s="250">
        <f t="shared" si="2"/>
        <v>190.5</v>
      </c>
      <c r="AG29" s="250">
        <f t="shared" si="2"/>
        <v>184</v>
      </c>
      <c r="AH29" s="250">
        <f t="shared" si="2"/>
        <v>0</v>
      </c>
      <c r="AI29" s="250">
        <f t="shared" si="2"/>
        <v>204.5</v>
      </c>
      <c r="AJ29" s="250">
        <f t="shared" si="2"/>
        <v>191.5</v>
      </c>
      <c r="AK29" s="250">
        <f t="shared" si="2"/>
        <v>204</v>
      </c>
      <c r="AL29" s="250">
        <f t="shared" si="2"/>
        <v>199</v>
      </c>
      <c r="AM29" s="250">
        <f t="shared" si="2"/>
        <v>171</v>
      </c>
      <c r="AN29" s="250">
        <f t="shared" si="2"/>
        <v>197</v>
      </c>
      <c r="AO29" s="250">
        <f t="shared" si="2"/>
        <v>201.5</v>
      </c>
      <c r="AP29" s="250">
        <f t="shared" si="2"/>
        <v>163</v>
      </c>
      <c r="AQ29" s="250">
        <f t="shared" ref="AQ29:AY29" si="3">SUM(AQ8:AQ28)+AQ11+SUM(AQ14:AQ16)+AQ24+AQ19+AQ27</f>
        <v>188</v>
      </c>
      <c r="AR29" s="250">
        <f t="shared" si="3"/>
        <v>171</v>
      </c>
      <c r="AS29" s="250">
        <f t="shared" si="3"/>
        <v>195</v>
      </c>
      <c r="AT29" s="250">
        <f t="shared" si="3"/>
        <v>184.5</v>
      </c>
      <c r="AU29" s="250">
        <f t="shared" si="3"/>
        <v>188</v>
      </c>
      <c r="AV29" s="250">
        <f t="shared" si="3"/>
        <v>0</v>
      </c>
      <c r="AW29" s="250">
        <f t="shared" si="3"/>
        <v>178.5</v>
      </c>
      <c r="AX29" s="250">
        <f t="shared" si="3"/>
        <v>167.5</v>
      </c>
      <c r="AY29" s="250">
        <f t="shared" si="3"/>
        <v>0</v>
      </c>
    </row>
    <row r="30" spans="1:51">
      <c r="A30" s="6">
        <v>0.44930555555555518</v>
      </c>
      <c r="B30" s="260">
        <v>20</v>
      </c>
      <c r="C30" s="241" t="s">
        <v>296</v>
      </c>
      <c r="D30" s="241" t="s">
        <v>318</v>
      </c>
      <c r="E30" s="241" t="s">
        <v>36</v>
      </c>
      <c r="F30" s="241"/>
      <c r="G30" s="242">
        <f>AJ47</f>
        <v>0.68529411764705883</v>
      </c>
      <c r="H30" s="241">
        <f t="shared" si="0"/>
        <v>11</v>
      </c>
      <c r="I30" s="241">
        <f t="shared" si="1"/>
        <v>11</v>
      </c>
      <c r="J30" s="243">
        <f>AJ36</f>
        <v>41.5</v>
      </c>
      <c r="K30" s="237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</row>
    <row r="31" spans="1:51">
      <c r="A31" s="6">
        <v>0.4652777777777774</v>
      </c>
      <c r="B31" s="260">
        <v>21</v>
      </c>
      <c r="C31" s="241" t="s">
        <v>319</v>
      </c>
      <c r="D31" s="241" t="s">
        <v>320</v>
      </c>
      <c r="E31" s="241" t="s">
        <v>29</v>
      </c>
      <c r="F31" s="241"/>
      <c r="G31" s="242">
        <f>AK47</f>
        <v>0.73235294117647054</v>
      </c>
      <c r="H31" s="241">
        <f t="shared" si="0"/>
        <v>2</v>
      </c>
      <c r="I31" s="241">
        <f t="shared" si="1"/>
        <v>2</v>
      </c>
      <c r="J31" s="243">
        <f>AK36</f>
        <v>45</v>
      </c>
      <c r="K31" s="237"/>
      <c r="L31" s="234"/>
      <c r="M31" s="234"/>
      <c r="N31" s="234" t="s">
        <v>175</v>
      </c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</row>
    <row r="32" spans="1:51">
      <c r="A32" s="3">
        <v>0.47083333333333294</v>
      </c>
      <c r="B32" s="260">
        <v>22</v>
      </c>
      <c r="C32" s="241" t="s">
        <v>321</v>
      </c>
      <c r="D32" s="241" t="s">
        <v>322</v>
      </c>
      <c r="E32" s="241" t="s">
        <v>323</v>
      </c>
      <c r="F32" s="241" t="s">
        <v>79</v>
      </c>
      <c r="G32" s="242">
        <f>AL47</f>
        <v>0.71176470588235297</v>
      </c>
      <c r="H32" s="241">
        <f t="shared" si="0"/>
        <v>6</v>
      </c>
      <c r="I32" s="241">
        <f t="shared" si="1"/>
        <v>6</v>
      </c>
      <c r="J32" s="243">
        <f>AL36</f>
        <v>43</v>
      </c>
      <c r="K32" s="237"/>
      <c r="L32" s="234"/>
      <c r="M32" s="234"/>
      <c r="N32" s="234" t="s">
        <v>176</v>
      </c>
      <c r="O32" s="234">
        <v>1</v>
      </c>
      <c r="P32" s="234"/>
      <c r="Q32" s="240">
        <v>7</v>
      </c>
      <c r="R32" s="240">
        <v>7</v>
      </c>
      <c r="S32" s="240">
        <v>7.5</v>
      </c>
      <c r="T32" s="240">
        <v>6.5</v>
      </c>
      <c r="U32" s="240">
        <v>6.5</v>
      </c>
      <c r="V32" s="240">
        <v>7</v>
      </c>
      <c r="W32" s="240">
        <v>7</v>
      </c>
      <c r="X32" s="240">
        <v>7</v>
      </c>
      <c r="Y32" s="240">
        <v>7.5</v>
      </c>
      <c r="Z32" s="240">
        <v>7</v>
      </c>
      <c r="AA32" s="240">
        <v>7</v>
      </c>
      <c r="AB32" s="240">
        <v>7</v>
      </c>
      <c r="AC32" s="240">
        <v>7</v>
      </c>
      <c r="AD32" s="240">
        <v>7</v>
      </c>
      <c r="AE32" s="240">
        <v>7</v>
      </c>
      <c r="AF32" s="240">
        <v>7</v>
      </c>
      <c r="AG32" s="240">
        <v>7</v>
      </c>
      <c r="AH32" s="240"/>
      <c r="AI32" s="240">
        <v>7.5</v>
      </c>
      <c r="AJ32" s="240">
        <v>7</v>
      </c>
      <c r="AK32" s="240">
        <v>8</v>
      </c>
      <c r="AL32" s="240">
        <v>7.5</v>
      </c>
      <c r="AM32" s="240">
        <v>7</v>
      </c>
      <c r="AN32" s="240">
        <v>7.5</v>
      </c>
      <c r="AO32" s="240">
        <v>7.5</v>
      </c>
      <c r="AP32" s="240">
        <v>7</v>
      </c>
      <c r="AQ32" s="240">
        <v>7</v>
      </c>
      <c r="AR32" s="240">
        <v>7</v>
      </c>
      <c r="AS32" s="240">
        <v>7</v>
      </c>
      <c r="AT32" s="240">
        <v>7</v>
      </c>
      <c r="AU32" s="240">
        <v>7</v>
      </c>
      <c r="AV32" s="240"/>
      <c r="AW32" s="240">
        <v>6.5</v>
      </c>
      <c r="AX32" s="240">
        <v>6.5</v>
      </c>
      <c r="AY32" s="240"/>
    </row>
    <row r="33" spans="1:51">
      <c r="A33" s="3">
        <v>0.47638888888888847</v>
      </c>
      <c r="B33" s="260">
        <v>23</v>
      </c>
      <c r="C33" s="241" t="s">
        <v>324</v>
      </c>
      <c r="D33" s="241" t="s">
        <v>325</v>
      </c>
      <c r="E33" s="241" t="s">
        <v>43</v>
      </c>
      <c r="F33" s="241" t="s">
        <v>43</v>
      </c>
      <c r="G33" s="242">
        <f>AM47</f>
        <v>0.6132352941176471</v>
      </c>
      <c r="H33" s="241">
        <f t="shared" si="0"/>
        <v>30</v>
      </c>
      <c r="I33" s="241">
        <f t="shared" si="1"/>
        <v>30</v>
      </c>
      <c r="J33" s="243">
        <f>AM36</f>
        <v>37.5</v>
      </c>
      <c r="K33" s="237"/>
      <c r="L33" s="234"/>
      <c r="M33" s="234"/>
      <c r="N33" s="234" t="s">
        <v>177</v>
      </c>
      <c r="O33" s="234">
        <v>1</v>
      </c>
      <c r="P33" s="234"/>
      <c r="Q33" s="240">
        <v>7</v>
      </c>
      <c r="R33" s="240">
        <v>7</v>
      </c>
      <c r="S33" s="240">
        <v>7</v>
      </c>
      <c r="T33" s="240">
        <v>6.5</v>
      </c>
      <c r="U33" s="240">
        <v>6.5</v>
      </c>
      <c r="V33" s="240">
        <v>7</v>
      </c>
      <c r="W33" s="240">
        <v>7</v>
      </c>
      <c r="X33" s="240">
        <v>7</v>
      </c>
      <c r="Y33" s="240">
        <v>7.5</v>
      </c>
      <c r="Z33" s="240">
        <v>6.5</v>
      </c>
      <c r="AA33" s="240">
        <v>7</v>
      </c>
      <c r="AB33" s="240">
        <v>6.5</v>
      </c>
      <c r="AC33" s="240">
        <v>6.5</v>
      </c>
      <c r="AD33" s="240">
        <v>6.5</v>
      </c>
      <c r="AE33" s="240">
        <v>6</v>
      </c>
      <c r="AF33" s="240">
        <v>6.5</v>
      </c>
      <c r="AG33" s="240">
        <v>6.5</v>
      </c>
      <c r="AH33" s="240"/>
      <c r="AI33" s="240">
        <v>7.5</v>
      </c>
      <c r="AJ33" s="240">
        <v>6.5</v>
      </c>
      <c r="AK33" s="240">
        <v>8</v>
      </c>
      <c r="AL33" s="240">
        <v>7.5</v>
      </c>
      <c r="AM33" s="240">
        <v>6.5</v>
      </c>
      <c r="AN33" s="240">
        <v>8</v>
      </c>
      <c r="AO33" s="240">
        <v>7.5</v>
      </c>
      <c r="AP33" s="240">
        <v>6</v>
      </c>
      <c r="AQ33" s="240">
        <v>6.5</v>
      </c>
      <c r="AR33" s="240">
        <v>6</v>
      </c>
      <c r="AS33" s="240">
        <v>7</v>
      </c>
      <c r="AT33" s="240">
        <v>6.5</v>
      </c>
      <c r="AU33" s="240">
        <v>6.5</v>
      </c>
      <c r="AV33" s="240"/>
      <c r="AW33" s="240">
        <v>6.5</v>
      </c>
      <c r="AX33" s="240">
        <v>6</v>
      </c>
      <c r="AY33" s="240"/>
    </row>
    <row r="34" spans="1:51">
      <c r="A34" s="3">
        <v>0.48194444444444401</v>
      </c>
      <c r="B34" s="260">
        <v>24</v>
      </c>
      <c r="C34" s="241" t="s">
        <v>326</v>
      </c>
      <c r="D34" s="241" t="s">
        <v>327</v>
      </c>
      <c r="E34" s="241" t="s">
        <v>90</v>
      </c>
      <c r="F34" s="241" t="s">
        <v>91</v>
      </c>
      <c r="G34" s="242">
        <f>AN47</f>
        <v>0.71323529411764708</v>
      </c>
      <c r="H34" s="241">
        <f t="shared" si="0"/>
        <v>5</v>
      </c>
      <c r="I34" s="241">
        <f t="shared" si="1"/>
        <v>5</v>
      </c>
      <c r="J34" s="243">
        <f>AN36</f>
        <v>45.5</v>
      </c>
      <c r="K34" s="237"/>
      <c r="L34" s="234"/>
      <c r="M34" s="234"/>
      <c r="N34" s="234" t="s">
        <v>178</v>
      </c>
      <c r="O34" s="234">
        <v>2</v>
      </c>
      <c r="P34" s="234"/>
      <c r="Q34" s="240">
        <v>7</v>
      </c>
      <c r="R34" s="240">
        <v>7</v>
      </c>
      <c r="S34" s="240">
        <v>7</v>
      </c>
      <c r="T34" s="240">
        <v>6.5</v>
      </c>
      <c r="U34" s="240">
        <v>6</v>
      </c>
      <c r="V34" s="240">
        <v>6.5</v>
      </c>
      <c r="W34" s="240">
        <v>8</v>
      </c>
      <c r="X34" s="240">
        <v>7</v>
      </c>
      <c r="Y34" s="240">
        <v>7</v>
      </c>
      <c r="Z34" s="240">
        <v>6.5</v>
      </c>
      <c r="AA34" s="240">
        <v>6.5</v>
      </c>
      <c r="AB34" s="240">
        <v>6.5</v>
      </c>
      <c r="AC34" s="240">
        <v>6.5</v>
      </c>
      <c r="AD34" s="240">
        <v>6.5</v>
      </c>
      <c r="AE34" s="240">
        <v>6</v>
      </c>
      <c r="AF34" s="240">
        <v>7</v>
      </c>
      <c r="AG34" s="240">
        <v>6.5</v>
      </c>
      <c r="AH34" s="240"/>
      <c r="AI34" s="240">
        <v>8</v>
      </c>
      <c r="AJ34" s="240">
        <v>7</v>
      </c>
      <c r="AK34" s="240">
        <v>7</v>
      </c>
      <c r="AL34" s="240">
        <v>7</v>
      </c>
      <c r="AM34" s="240">
        <v>5.5</v>
      </c>
      <c r="AN34" s="240">
        <v>7.5</v>
      </c>
      <c r="AO34" s="240">
        <v>7.5</v>
      </c>
      <c r="AP34" s="240">
        <v>5.5</v>
      </c>
      <c r="AQ34" s="240">
        <v>6.5</v>
      </c>
      <c r="AR34" s="240">
        <v>6</v>
      </c>
      <c r="AS34" s="240">
        <v>7</v>
      </c>
      <c r="AT34" s="240">
        <v>6.5</v>
      </c>
      <c r="AU34" s="240">
        <v>6</v>
      </c>
      <c r="AV34" s="240"/>
      <c r="AW34" s="240">
        <v>6.5</v>
      </c>
      <c r="AX34" s="240">
        <v>6</v>
      </c>
      <c r="AY34" s="240"/>
    </row>
    <row r="35" spans="1:51">
      <c r="A35" s="3">
        <v>0.48749999999999954</v>
      </c>
      <c r="B35" s="260">
        <v>25</v>
      </c>
      <c r="C35" s="241" t="s">
        <v>328</v>
      </c>
      <c r="D35" s="241" t="s">
        <v>329</v>
      </c>
      <c r="E35" s="241" t="s">
        <v>330</v>
      </c>
      <c r="F35" s="241" t="s">
        <v>76</v>
      </c>
      <c r="G35" s="242">
        <f>AO47</f>
        <v>0.72499999999999998</v>
      </c>
      <c r="H35" s="241">
        <f t="shared" si="0"/>
        <v>4</v>
      </c>
      <c r="I35" s="241">
        <f t="shared" si="1"/>
        <v>4</v>
      </c>
      <c r="J35" s="243">
        <f>AO36</f>
        <v>45</v>
      </c>
      <c r="K35" s="237"/>
      <c r="L35" s="234"/>
      <c r="M35" s="234"/>
      <c r="N35" s="234" t="s">
        <v>179</v>
      </c>
      <c r="O35" s="234">
        <v>2</v>
      </c>
      <c r="P35" s="234"/>
      <c r="Q35" s="246">
        <v>7</v>
      </c>
      <c r="R35" s="246">
        <v>7</v>
      </c>
      <c r="S35" s="246">
        <v>7</v>
      </c>
      <c r="T35" s="246">
        <v>6.5</v>
      </c>
      <c r="U35" s="246">
        <v>6.5</v>
      </c>
      <c r="V35" s="246">
        <v>6.5</v>
      </c>
      <c r="W35" s="246">
        <v>7.5</v>
      </c>
      <c r="X35" s="246">
        <v>7</v>
      </c>
      <c r="Y35" s="246">
        <v>7</v>
      </c>
      <c r="Z35" s="246">
        <v>6.5</v>
      </c>
      <c r="AA35" s="246">
        <v>6.5</v>
      </c>
      <c r="AB35" s="246">
        <v>6.5</v>
      </c>
      <c r="AC35" s="246">
        <v>6.5</v>
      </c>
      <c r="AD35" s="246">
        <v>6</v>
      </c>
      <c r="AE35" s="246">
        <v>6.5</v>
      </c>
      <c r="AF35" s="246">
        <v>7</v>
      </c>
      <c r="AG35" s="246">
        <v>6.5</v>
      </c>
      <c r="AH35" s="246"/>
      <c r="AI35" s="246">
        <v>7.5</v>
      </c>
      <c r="AJ35" s="246">
        <v>7</v>
      </c>
      <c r="AK35" s="246">
        <v>7.5</v>
      </c>
      <c r="AL35" s="246">
        <v>7</v>
      </c>
      <c r="AM35" s="246">
        <v>6.5</v>
      </c>
      <c r="AN35" s="246">
        <v>7.5</v>
      </c>
      <c r="AO35" s="246">
        <v>7.5</v>
      </c>
      <c r="AP35" s="246">
        <v>6.5</v>
      </c>
      <c r="AQ35" s="246">
        <v>6.5</v>
      </c>
      <c r="AR35" s="246">
        <v>6.5</v>
      </c>
      <c r="AS35" s="246">
        <v>7</v>
      </c>
      <c r="AT35" s="246">
        <v>6.5</v>
      </c>
      <c r="AU35" s="246">
        <v>6.5</v>
      </c>
      <c r="AV35" s="246"/>
      <c r="AW35" s="246">
        <v>6.5</v>
      </c>
      <c r="AX35" s="246">
        <v>6.5</v>
      </c>
      <c r="AY35" s="246"/>
    </row>
    <row r="36" spans="1:51">
      <c r="A36" s="3">
        <v>0.49305555555555508</v>
      </c>
      <c r="B36" s="260">
        <v>26</v>
      </c>
      <c r="C36" s="241" t="s">
        <v>331</v>
      </c>
      <c r="D36" s="241" t="s">
        <v>332</v>
      </c>
      <c r="E36" s="241" t="s">
        <v>26</v>
      </c>
      <c r="F36" s="241" t="s">
        <v>26</v>
      </c>
      <c r="G36" s="242">
        <f>AP47</f>
        <v>0.58823529411764708</v>
      </c>
      <c r="H36" s="241">
        <f t="shared" si="0"/>
        <v>32</v>
      </c>
      <c r="I36" s="241">
        <f t="shared" si="1"/>
        <v>32</v>
      </c>
      <c r="J36" s="243">
        <f>AP36</f>
        <v>37</v>
      </c>
      <c r="K36" s="237"/>
      <c r="L36" s="234"/>
      <c r="M36" s="234"/>
      <c r="N36" s="234" t="s">
        <v>180</v>
      </c>
      <c r="O36" s="234"/>
      <c r="P36" s="234"/>
      <c r="Q36" s="250">
        <f>SUM(Q32:Q35)+SUM(Q34:Q35)</f>
        <v>42</v>
      </c>
      <c r="R36" s="250">
        <f t="shared" ref="R36:T36" si="4">SUM(R32:R35)+SUM(R34:R35)</f>
        <v>42</v>
      </c>
      <c r="S36" s="250">
        <f t="shared" si="4"/>
        <v>42.5</v>
      </c>
      <c r="T36" s="250">
        <f t="shared" si="4"/>
        <v>39</v>
      </c>
      <c r="U36" s="250">
        <f t="shared" ref="U36:AF36" si="5">SUM(U32:U35)+SUM(U34:U35)</f>
        <v>38</v>
      </c>
      <c r="V36" s="250">
        <f t="shared" si="5"/>
        <v>40</v>
      </c>
      <c r="W36" s="250">
        <f t="shared" si="5"/>
        <v>45</v>
      </c>
      <c r="X36" s="250">
        <f t="shared" si="5"/>
        <v>42</v>
      </c>
      <c r="Y36" s="250">
        <f t="shared" si="5"/>
        <v>43</v>
      </c>
      <c r="Z36" s="250">
        <f t="shared" si="5"/>
        <v>39.5</v>
      </c>
      <c r="AA36" s="250">
        <f t="shared" si="5"/>
        <v>40</v>
      </c>
      <c r="AB36" s="250">
        <f t="shared" si="5"/>
        <v>39.5</v>
      </c>
      <c r="AC36" s="250">
        <f t="shared" si="5"/>
        <v>39.5</v>
      </c>
      <c r="AD36" s="250">
        <f t="shared" si="5"/>
        <v>38.5</v>
      </c>
      <c r="AE36" s="250">
        <f t="shared" si="5"/>
        <v>38</v>
      </c>
      <c r="AF36" s="250">
        <f t="shared" si="5"/>
        <v>41.5</v>
      </c>
      <c r="AG36" s="250">
        <f t="shared" ref="AG36:AY36" si="6">SUM(AG32:AG35)+SUM(AG34:AG35)</f>
        <v>39.5</v>
      </c>
      <c r="AH36" s="250">
        <f t="shared" si="6"/>
        <v>0</v>
      </c>
      <c r="AI36" s="250">
        <f t="shared" si="6"/>
        <v>46</v>
      </c>
      <c r="AJ36" s="250">
        <f t="shared" si="6"/>
        <v>41.5</v>
      </c>
      <c r="AK36" s="250">
        <f t="shared" si="6"/>
        <v>45</v>
      </c>
      <c r="AL36" s="250">
        <f t="shared" si="6"/>
        <v>43</v>
      </c>
      <c r="AM36" s="250">
        <f t="shared" si="6"/>
        <v>37.5</v>
      </c>
      <c r="AN36" s="250">
        <f t="shared" si="6"/>
        <v>45.5</v>
      </c>
      <c r="AO36" s="250">
        <f t="shared" si="6"/>
        <v>45</v>
      </c>
      <c r="AP36" s="250">
        <f t="shared" si="6"/>
        <v>37</v>
      </c>
      <c r="AQ36" s="250">
        <f t="shared" si="6"/>
        <v>39.5</v>
      </c>
      <c r="AR36" s="250">
        <f t="shared" si="6"/>
        <v>38</v>
      </c>
      <c r="AS36" s="250">
        <f t="shared" si="6"/>
        <v>42</v>
      </c>
      <c r="AT36" s="250">
        <f t="shared" si="6"/>
        <v>39.5</v>
      </c>
      <c r="AU36" s="250">
        <f t="shared" si="6"/>
        <v>38.5</v>
      </c>
      <c r="AV36" s="250">
        <f t="shared" si="6"/>
        <v>0</v>
      </c>
      <c r="AW36" s="250">
        <f t="shared" si="6"/>
        <v>39</v>
      </c>
      <c r="AX36" s="250">
        <f t="shared" si="6"/>
        <v>37.5</v>
      </c>
      <c r="AY36" s="250">
        <f t="shared" si="6"/>
        <v>0</v>
      </c>
    </row>
    <row r="37" spans="1:51">
      <c r="A37" s="3">
        <v>0.49861111111111062</v>
      </c>
      <c r="B37" s="260">
        <v>27</v>
      </c>
      <c r="C37" s="241" t="s">
        <v>333</v>
      </c>
      <c r="D37" s="241" t="s">
        <v>334</v>
      </c>
      <c r="E37" s="241" t="s">
        <v>98</v>
      </c>
      <c r="F37" s="241" t="s">
        <v>99</v>
      </c>
      <c r="G37" s="242">
        <f>AQ47</f>
        <v>0.66911764705882348</v>
      </c>
      <c r="H37" s="241">
        <f t="shared" si="0"/>
        <v>14</v>
      </c>
      <c r="I37" s="241">
        <f t="shared" si="1"/>
        <v>14</v>
      </c>
      <c r="J37" s="243">
        <f>AQ36</f>
        <v>39.5</v>
      </c>
      <c r="K37" s="237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</row>
    <row r="38" spans="1:51">
      <c r="A38" s="3">
        <v>0.50416666666666621</v>
      </c>
      <c r="B38" s="260">
        <v>28</v>
      </c>
      <c r="C38" s="241" t="s">
        <v>335</v>
      </c>
      <c r="D38" s="241" t="s">
        <v>336</v>
      </c>
      <c r="E38" s="241" t="s">
        <v>68</v>
      </c>
      <c r="F38" s="241" t="s">
        <v>69</v>
      </c>
      <c r="G38" s="242">
        <f>AR47</f>
        <v>0.61470588235294121</v>
      </c>
      <c r="H38" s="241">
        <f t="shared" si="0"/>
        <v>29</v>
      </c>
      <c r="I38" s="241">
        <f t="shared" si="1"/>
        <v>29</v>
      </c>
      <c r="J38" s="243">
        <f>AR36</f>
        <v>38</v>
      </c>
      <c r="K38" s="237"/>
      <c r="L38" s="234"/>
      <c r="M38" s="234"/>
      <c r="N38" s="234" t="s">
        <v>181</v>
      </c>
      <c r="O38" s="234">
        <v>340</v>
      </c>
      <c r="P38" s="234"/>
      <c r="Q38" s="250">
        <f>Q29+Q36</f>
        <v>237</v>
      </c>
      <c r="R38" s="250">
        <f t="shared" ref="R38:AY38" si="7">R29+R36</f>
        <v>227</v>
      </c>
      <c r="S38" s="250">
        <f t="shared" si="7"/>
        <v>236</v>
      </c>
      <c r="T38" s="250">
        <f t="shared" si="7"/>
        <v>211.5</v>
      </c>
      <c r="U38" s="250">
        <f t="shared" si="7"/>
        <v>217.5</v>
      </c>
      <c r="V38" s="250">
        <f t="shared" si="7"/>
        <v>225.5</v>
      </c>
      <c r="W38" s="250">
        <f t="shared" si="7"/>
        <v>247.5</v>
      </c>
      <c r="X38" s="250">
        <f t="shared" si="7"/>
        <v>231</v>
      </c>
      <c r="Y38" s="250">
        <f t="shared" si="7"/>
        <v>238</v>
      </c>
      <c r="Z38" s="250">
        <f t="shared" si="7"/>
        <v>218</v>
      </c>
      <c r="AA38" s="250">
        <f t="shared" si="7"/>
        <v>223</v>
      </c>
      <c r="AB38" s="250">
        <f t="shared" si="7"/>
        <v>222.5</v>
      </c>
      <c r="AC38" s="250">
        <f t="shared" si="7"/>
        <v>220.5</v>
      </c>
      <c r="AD38" s="250">
        <f t="shared" si="7"/>
        <v>223.5</v>
      </c>
      <c r="AE38" s="250">
        <f t="shared" si="7"/>
        <v>210</v>
      </c>
      <c r="AF38" s="250">
        <f t="shared" si="7"/>
        <v>232</v>
      </c>
      <c r="AG38" s="250">
        <f t="shared" si="7"/>
        <v>223.5</v>
      </c>
      <c r="AH38" s="250">
        <f t="shared" si="7"/>
        <v>0</v>
      </c>
      <c r="AI38" s="250">
        <f t="shared" si="7"/>
        <v>250.5</v>
      </c>
      <c r="AJ38" s="250">
        <f t="shared" si="7"/>
        <v>233</v>
      </c>
      <c r="AK38" s="250">
        <f t="shared" si="7"/>
        <v>249</v>
      </c>
      <c r="AL38" s="250">
        <f t="shared" si="7"/>
        <v>242</v>
      </c>
      <c r="AM38" s="250">
        <f t="shared" si="7"/>
        <v>208.5</v>
      </c>
      <c r="AN38" s="250">
        <f t="shared" si="7"/>
        <v>242.5</v>
      </c>
      <c r="AO38" s="250">
        <f t="shared" si="7"/>
        <v>246.5</v>
      </c>
      <c r="AP38" s="250">
        <f t="shared" si="7"/>
        <v>200</v>
      </c>
      <c r="AQ38" s="250">
        <f t="shared" si="7"/>
        <v>227.5</v>
      </c>
      <c r="AR38" s="250">
        <f t="shared" si="7"/>
        <v>209</v>
      </c>
      <c r="AS38" s="250">
        <f t="shared" si="7"/>
        <v>237</v>
      </c>
      <c r="AT38" s="250">
        <f t="shared" si="7"/>
        <v>224</v>
      </c>
      <c r="AU38" s="250">
        <f t="shared" si="7"/>
        <v>226.5</v>
      </c>
      <c r="AV38" s="250">
        <f t="shared" si="7"/>
        <v>0</v>
      </c>
      <c r="AW38" s="250">
        <f t="shared" si="7"/>
        <v>217.5</v>
      </c>
      <c r="AX38" s="250">
        <f t="shared" si="7"/>
        <v>205</v>
      </c>
      <c r="AY38" s="250">
        <f t="shared" si="7"/>
        <v>0</v>
      </c>
    </row>
    <row r="39" spans="1:51">
      <c r="A39" s="3">
        <v>0.50972222222222174</v>
      </c>
      <c r="B39" s="260">
        <v>29</v>
      </c>
      <c r="C39" s="241" t="s">
        <v>337</v>
      </c>
      <c r="D39" s="241" t="s">
        <v>338</v>
      </c>
      <c r="E39" s="241" t="s">
        <v>64</v>
      </c>
      <c r="F39" s="241" t="s">
        <v>65</v>
      </c>
      <c r="G39" s="242">
        <f>AS47</f>
        <v>0.69705882352941173</v>
      </c>
      <c r="H39" s="241">
        <f t="shared" si="0"/>
        <v>8</v>
      </c>
      <c r="I39" s="241">
        <f t="shared" si="1"/>
        <v>8</v>
      </c>
      <c r="J39" s="243">
        <f>AS36</f>
        <v>42</v>
      </c>
      <c r="K39" s="237"/>
      <c r="L39" s="234"/>
      <c r="M39" s="234"/>
      <c r="N39" s="9" t="s">
        <v>182</v>
      </c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</row>
    <row r="40" spans="1:51">
      <c r="A40" s="3">
        <v>0.51527777777777728</v>
      </c>
      <c r="B40" s="260">
        <v>30</v>
      </c>
      <c r="C40" s="241" t="s">
        <v>339</v>
      </c>
      <c r="D40" s="241" t="s">
        <v>340</v>
      </c>
      <c r="E40" s="241" t="s">
        <v>227</v>
      </c>
      <c r="F40" s="241" t="s">
        <v>86</v>
      </c>
      <c r="G40" s="242">
        <f>AT47</f>
        <v>0.6588235294117647</v>
      </c>
      <c r="H40" s="241">
        <f t="shared" si="0"/>
        <v>18</v>
      </c>
      <c r="I40" s="241">
        <f t="shared" si="1"/>
        <v>18</v>
      </c>
      <c r="J40" s="243">
        <f>AT36</f>
        <v>39.5</v>
      </c>
      <c r="K40" s="237"/>
      <c r="L40" s="234"/>
      <c r="M40" s="234"/>
      <c r="N40" s="234" t="s">
        <v>183</v>
      </c>
      <c r="O40" s="234">
        <v>-2</v>
      </c>
      <c r="P40" s="234"/>
      <c r="Q40" s="256"/>
      <c r="R40" s="256"/>
      <c r="S40" s="256"/>
      <c r="T40" s="256"/>
      <c r="U40" s="256" t="s">
        <v>185</v>
      </c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</row>
    <row r="41" spans="1:51">
      <c r="A41" s="3">
        <v>0.53124999999999944</v>
      </c>
      <c r="B41" s="260">
        <v>31</v>
      </c>
      <c r="C41" s="241" t="s">
        <v>341</v>
      </c>
      <c r="D41" s="241" t="s">
        <v>342</v>
      </c>
      <c r="E41" s="241" t="s">
        <v>29</v>
      </c>
      <c r="F41" s="241" t="s">
        <v>29</v>
      </c>
      <c r="G41" s="242">
        <f>AU47</f>
        <v>0.66617647058823526</v>
      </c>
      <c r="H41" s="241">
        <f t="shared" si="0"/>
        <v>16</v>
      </c>
      <c r="I41" s="241">
        <f t="shared" si="1"/>
        <v>16</v>
      </c>
      <c r="J41" s="243">
        <f>AU36</f>
        <v>38.5</v>
      </c>
      <c r="K41" s="237"/>
      <c r="L41" s="234"/>
      <c r="M41" s="234"/>
      <c r="N41" s="234" t="s">
        <v>186</v>
      </c>
      <c r="O41" s="234">
        <v>-4</v>
      </c>
      <c r="P41" s="234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</row>
    <row r="42" spans="1:51">
      <c r="A42" s="3">
        <v>0.53680555555555498</v>
      </c>
      <c r="B42" s="260">
        <v>32</v>
      </c>
      <c r="C42" s="241" t="s">
        <v>343</v>
      </c>
      <c r="D42" s="241" t="s">
        <v>344</v>
      </c>
      <c r="E42" s="241" t="s">
        <v>68</v>
      </c>
      <c r="F42" s="241" t="s">
        <v>113</v>
      </c>
      <c r="G42" s="242">
        <f>AV47</f>
        <v>0</v>
      </c>
      <c r="H42" s="241">
        <f t="shared" si="0"/>
        <v>33</v>
      </c>
      <c r="I42" s="241">
        <f t="shared" si="1"/>
        <v>33</v>
      </c>
      <c r="J42" s="243">
        <f>AV36</f>
        <v>0</v>
      </c>
      <c r="K42" s="237"/>
      <c r="L42" s="234"/>
      <c r="M42" s="234"/>
      <c r="N42" s="234" t="s">
        <v>187</v>
      </c>
      <c r="O42" s="263" t="s">
        <v>188</v>
      </c>
      <c r="P42" s="23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</row>
    <row r="43" spans="1:51">
      <c r="A43" s="3">
        <v>0.54236111111111052</v>
      </c>
      <c r="B43" s="260">
        <v>33</v>
      </c>
      <c r="C43" s="241" t="s">
        <v>345</v>
      </c>
      <c r="D43" s="241" t="s">
        <v>346</v>
      </c>
      <c r="E43" s="241" t="s">
        <v>22</v>
      </c>
      <c r="F43" s="241" t="s">
        <v>23</v>
      </c>
      <c r="G43" s="242">
        <f>AW47</f>
        <v>0.63970588235294112</v>
      </c>
      <c r="H43" s="241">
        <f t="shared" si="0"/>
        <v>25</v>
      </c>
      <c r="I43" s="241">
        <f t="shared" si="1"/>
        <v>25</v>
      </c>
      <c r="J43" s="243">
        <f>AW36</f>
        <v>39</v>
      </c>
      <c r="K43" s="237"/>
      <c r="L43" s="234"/>
      <c r="M43" s="234"/>
      <c r="N43" s="234" t="s">
        <v>189</v>
      </c>
      <c r="O43" s="263"/>
      <c r="P43" s="234"/>
      <c r="Q43" s="265">
        <f>IF(Q40="Y",-2,0)+IF(Q41="Y",-4,0)</f>
        <v>0</v>
      </c>
      <c r="R43" s="265">
        <f t="shared" ref="R43:AY43" si="8">IF(R40="Y",-2,0)+IF(R41="Y",-4,0)</f>
        <v>0</v>
      </c>
      <c r="S43" s="265">
        <f t="shared" si="8"/>
        <v>0</v>
      </c>
      <c r="T43" s="265">
        <f t="shared" si="8"/>
        <v>0</v>
      </c>
      <c r="U43" s="265">
        <f t="shared" si="8"/>
        <v>-2</v>
      </c>
      <c r="V43" s="265">
        <f t="shared" si="8"/>
        <v>0</v>
      </c>
      <c r="W43" s="265">
        <f t="shared" si="8"/>
        <v>0</v>
      </c>
      <c r="X43" s="265">
        <f t="shared" si="8"/>
        <v>0</v>
      </c>
      <c r="Y43" s="265">
        <f t="shared" si="8"/>
        <v>0</v>
      </c>
      <c r="Z43" s="265">
        <f t="shared" si="8"/>
        <v>0</v>
      </c>
      <c r="AA43" s="265">
        <f t="shared" si="8"/>
        <v>0</v>
      </c>
      <c r="AB43" s="265">
        <f t="shared" si="8"/>
        <v>0</v>
      </c>
      <c r="AC43" s="265">
        <f t="shared" si="8"/>
        <v>0</v>
      </c>
      <c r="AD43" s="265">
        <f t="shared" si="8"/>
        <v>0</v>
      </c>
      <c r="AE43" s="265">
        <f t="shared" si="8"/>
        <v>0</v>
      </c>
      <c r="AF43" s="265">
        <f t="shared" si="8"/>
        <v>0</v>
      </c>
      <c r="AG43" s="265">
        <f t="shared" si="8"/>
        <v>0</v>
      </c>
      <c r="AH43" s="265">
        <f t="shared" si="8"/>
        <v>0</v>
      </c>
      <c r="AI43" s="265">
        <f t="shared" si="8"/>
        <v>0</v>
      </c>
      <c r="AJ43" s="265">
        <f t="shared" si="8"/>
        <v>0</v>
      </c>
      <c r="AK43" s="265">
        <f t="shared" si="8"/>
        <v>0</v>
      </c>
      <c r="AL43" s="265">
        <f t="shared" si="8"/>
        <v>0</v>
      </c>
      <c r="AM43" s="265">
        <f t="shared" si="8"/>
        <v>0</v>
      </c>
      <c r="AN43" s="265">
        <f t="shared" si="8"/>
        <v>0</v>
      </c>
      <c r="AO43" s="265">
        <f t="shared" si="8"/>
        <v>0</v>
      </c>
      <c r="AP43" s="265">
        <f t="shared" si="8"/>
        <v>0</v>
      </c>
      <c r="AQ43" s="265">
        <f t="shared" si="8"/>
        <v>0</v>
      </c>
      <c r="AR43" s="265">
        <f t="shared" si="8"/>
        <v>0</v>
      </c>
      <c r="AS43" s="265">
        <f t="shared" si="8"/>
        <v>0</v>
      </c>
      <c r="AT43" s="265">
        <f t="shared" si="8"/>
        <v>0</v>
      </c>
      <c r="AU43" s="265">
        <f t="shared" si="8"/>
        <v>0</v>
      </c>
      <c r="AV43" s="265">
        <f t="shared" si="8"/>
        <v>0</v>
      </c>
      <c r="AW43" s="265">
        <f t="shared" si="8"/>
        <v>0</v>
      </c>
      <c r="AX43" s="265">
        <f t="shared" si="8"/>
        <v>0</v>
      </c>
      <c r="AY43" s="265">
        <f t="shared" si="8"/>
        <v>0</v>
      </c>
    </row>
    <row r="44" spans="1:51">
      <c r="A44" s="3">
        <v>0.54791666666666605</v>
      </c>
      <c r="B44" s="260">
        <v>34</v>
      </c>
      <c r="C44" s="241" t="s">
        <v>349</v>
      </c>
      <c r="D44" s="241" t="s">
        <v>350</v>
      </c>
      <c r="E44" s="241" t="s">
        <v>68</v>
      </c>
      <c r="F44" s="241" t="s">
        <v>116</v>
      </c>
      <c r="G44" s="242">
        <f>AX47</f>
        <v>0.6029411764705882</v>
      </c>
      <c r="H44" s="241">
        <f t="shared" si="0"/>
        <v>31</v>
      </c>
      <c r="I44" s="241">
        <f t="shared" si="1"/>
        <v>31</v>
      </c>
      <c r="J44" s="243">
        <f>AX36</f>
        <v>37.5</v>
      </c>
      <c r="K44" s="237"/>
      <c r="L44" s="234"/>
      <c r="M44" s="234"/>
      <c r="N44" s="9" t="s">
        <v>190</v>
      </c>
      <c r="O44" s="263"/>
      <c r="P44" s="234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</row>
    <row r="45" spans="1:51">
      <c r="A45" s="3"/>
      <c r="B45" s="260"/>
      <c r="C45" s="241"/>
      <c r="D45" s="241"/>
      <c r="E45" s="241"/>
      <c r="F45" s="241"/>
      <c r="G45" s="242"/>
      <c r="H45" s="241"/>
      <c r="I45" s="241"/>
      <c r="J45" s="243"/>
      <c r="K45" s="237"/>
      <c r="L45" s="234"/>
      <c r="M45" s="234"/>
      <c r="N45" s="234"/>
      <c r="O45" s="234">
        <v>-5.0000000000000001E-3</v>
      </c>
      <c r="P45" s="234"/>
      <c r="Q45" s="257">
        <f>$O$45*$O$38*Q44</f>
        <v>0</v>
      </c>
      <c r="R45" s="257">
        <f t="shared" ref="R45:AY45" si="9">$O$45*$O$38*R44</f>
        <v>0</v>
      </c>
      <c r="S45" s="257">
        <f t="shared" si="9"/>
        <v>0</v>
      </c>
      <c r="T45" s="257">
        <f t="shared" si="9"/>
        <v>0</v>
      </c>
      <c r="U45" s="257">
        <f t="shared" si="9"/>
        <v>0</v>
      </c>
      <c r="V45" s="257">
        <f t="shared" si="9"/>
        <v>0</v>
      </c>
      <c r="W45" s="257">
        <f t="shared" si="9"/>
        <v>0</v>
      </c>
      <c r="X45" s="257">
        <f t="shared" si="9"/>
        <v>0</v>
      </c>
      <c r="Y45" s="257">
        <f t="shared" si="9"/>
        <v>0</v>
      </c>
      <c r="Z45" s="257">
        <f t="shared" si="9"/>
        <v>0</v>
      </c>
      <c r="AA45" s="257">
        <f t="shared" si="9"/>
        <v>0</v>
      </c>
      <c r="AB45" s="257">
        <f t="shared" si="9"/>
        <v>0</v>
      </c>
      <c r="AC45" s="257">
        <f t="shared" si="9"/>
        <v>0</v>
      </c>
      <c r="AD45" s="257">
        <f t="shared" si="9"/>
        <v>0</v>
      </c>
      <c r="AE45" s="257">
        <f t="shared" si="9"/>
        <v>0</v>
      </c>
      <c r="AF45" s="257">
        <f t="shared" si="9"/>
        <v>0</v>
      </c>
      <c r="AG45" s="257">
        <f t="shared" si="9"/>
        <v>0</v>
      </c>
      <c r="AH45" s="257">
        <f t="shared" si="9"/>
        <v>0</v>
      </c>
      <c r="AI45" s="257">
        <f t="shared" si="9"/>
        <v>0</v>
      </c>
      <c r="AJ45" s="257">
        <f t="shared" si="9"/>
        <v>0</v>
      </c>
      <c r="AK45" s="257">
        <f t="shared" si="9"/>
        <v>0</v>
      </c>
      <c r="AL45" s="257">
        <f t="shared" si="9"/>
        <v>0</v>
      </c>
      <c r="AM45" s="257">
        <f t="shared" si="9"/>
        <v>0</v>
      </c>
      <c r="AN45" s="257">
        <f t="shared" si="9"/>
        <v>0</v>
      </c>
      <c r="AO45" s="257">
        <f t="shared" si="9"/>
        <v>0</v>
      </c>
      <c r="AP45" s="257">
        <f t="shared" si="9"/>
        <v>0</v>
      </c>
      <c r="AQ45" s="257">
        <f t="shared" si="9"/>
        <v>0</v>
      </c>
      <c r="AR45" s="257">
        <f t="shared" si="9"/>
        <v>0</v>
      </c>
      <c r="AS45" s="257">
        <f t="shared" si="9"/>
        <v>0</v>
      </c>
      <c r="AT45" s="257">
        <f t="shared" si="9"/>
        <v>0</v>
      </c>
      <c r="AU45" s="257">
        <f t="shared" si="9"/>
        <v>0</v>
      </c>
      <c r="AV45" s="257">
        <f t="shared" si="9"/>
        <v>0</v>
      </c>
      <c r="AW45" s="257">
        <f t="shared" si="9"/>
        <v>0</v>
      </c>
      <c r="AX45" s="257">
        <f t="shared" si="9"/>
        <v>0</v>
      </c>
      <c r="AY45" s="257">
        <f t="shared" si="9"/>
        <v>0</v>
      </c>
    </row>
    <row r="46" spans="1:51">
      <c r="A46" s="3"/>
      <c r="B46" s="260"/>
      <c r="C46" s="241"/>
      <c r="D46" s="241"/>
      <c r="E46" s="241"/>
      <c r="F46" s="241"/>
      <c r="G46" s="242"/>
      <c r="H46" s="241"/>
      <c r="I46" s="241"/>
      <c r="J46" s="243"/>
      <c r="K46" s="237"/>
      <c r="L46" s="234"/>
      <c r="M46" s="234"/>
      <c r="N46" s="234" t="s">
        <v>191</v>
      </c>
      <c r="O46" s="234"/>
      <c r="P46" s="234"/>
      <c r="Q46" s="250">
        <f>Q38+Q43+Q45</f>
        <v>237</v>
      </c>
      <c r="R46" s="250">
        <f t="shared" ref="R46:AY46" si="10">R38+R43+R45</f>
        <v>227</v>
      </c>
      <c r="S46" s="250">
        <f t="shared" si="10"/>
        <v>236</v>
      </c>
      <c r="T46" s="250">
        <f t="shared" si="10"/>
        <v>211.5</v>
      </c>
      <c r="U46" s="250">
        <f t="shared" si="10"/>
        <v>215.5</v>
      </c>
      <c r="V46" s="250">
        <f t="shared" si="10"/>
        <v>225.5</v>
      </c>
      <c r="W46" s="250">
        <f t="shared" si="10"/>
        <v>247.5</v>
      </c>
      <c r="X46" s="250">
        <f t="shared" si="10"/>
        <v>231</v>
      </c>
      <c r="Y46" s="250">
        <f t="shared" si="10"/>
        <v>238</v>
      </c>
      <c r="Z46" s="250">
        <f t="shared" si="10"/>
        <v>218</v>
      </c>
      <c r="AA46" s="250">
        <f t="shared" si="10"/>
        <v>223</v>
      </c>
      <c r="AB46" s="250">
        <f t="shared" si="10"/>
        <v>222.5</v>
      </c>
      <c r="AC46" s="250">
        <f t="shared" si="10"/>
        <v>220.5</v>
      </c>
      <c r="AD46" s="250">
        <f t="shared" si="10"/>
        <v>223.5</v>
      </c>
      <c r="AE46" s="250">
        <f t="shared" si="10"/>
        <v>210</v>
      </c>
      <c r="AF46" s="250">
        <f t="shared" si="10"/>
        <v>232</v>
      </c>
      <c r="AG46" s="250">
        <f t="shared" si="10"/>
        <v>223.5</v>
      </c>
      <c r="AH46" s="250">
        <f t="shared" si="10"/>
        <v>0</v>
      </c>
      <c r="AI46" s="250">
        <f t="shared" si="10"/>
        <v>250.5</v>
      </c>
      <c r="AJ46" s="250">
        <f t="shared" si="10"/>
        <v>233</v>
      </c>
      <c r="AK46" s="250">
        <f t="shared" si="10"/>
        <v>249</v>
      </c>
      <c r="AL46" s="250">
        <f t="shared" si="10"/>
        <v>242</v>
      </c>
      <c r="AM46" s="250">
        <f t="shared" si="10"/>
        <v>208.5</v>
      </c>
      <c r="AN46" s="250">
        <f t="shared" si="10"/>
        <v>242.5</v>
      </c>
      <c r="AO46" s="250">
        <f t="shared" si="10"/>
        <v>246.5</v>
      </c>
      <c r="AP46" s="250">
        <f t="shared" si="10"/>
        <v>200</v>
      </c>
      <c r="AQ46" s="250">
        <f t="shared" si="10"/>
        <v>227.5</v>
      </c>
      <c r="AR46" s="250">
        <f t="shared" si="10"/>
        <v>209</v>
      </c>
      <c r="AS46" s="250">
        <f t="shared" si="10"/>
        <v>237</v>
      </c>
      <c r="AT46" s="250">
        <f t="shared" si="10"/>
        <v>224</v>
      </c>
      <c r="AU46" s="250">
        <f t="shared" si="10"/>
        <v>226.5</v>
      </c>
      <c r="AV46" s="250">
        <f t="shared" si="10"/>
        <v>0</v>
      </c>
      <c r="AW46" s="250">
        <f t="shared" si="10"/>
        <v>217.5</v>
      </c>
      <c r="AX46" s="250">
        <f t="shared" si="10"/>
        <v>205</v>
      </c>
      <c r="AY46" s="250">
        <f t="shared" si="10"/>
        <v>0</v>
      </c>
    </row>
    <row r="47" spans="1:51">
      <c r="A47" s="234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 t="s">
        <v>192</v>
      </c>
      <c r="O47" s="234"/>
      <c r="P47" s="234"/>
      <c r="Q47" s="249">
        <f>Q46/$O$38</f>
        <v>0.69705882352941173</v>
      </c>
      <c r="R47" s="249">
        <f t="shared" ref="R47:AY47" si="11">R46/$O$38</f>
        <v>0.66764705882352937</v>
      </c>
      <c r="S47" s="249">
        <f t="shared" si="11"/>
        <v>0.69411764705882351</v>
      </c>
      <c r="T47" s="249">
        <f t="shared" si="11"/>
        <v>0.62205882352941178</v>
      </c>
      <c r="U47" s="249">
        <f t="shared" si="11"/>
        <v>0.63382352941176467</v>
      </c>
      <c r="V47" s="249">
        <f t="shared" si="11"/>
        <v>0.66323529411764703</v>
      </c>
      <c r="W47" s="249">
        <f t="shared" si="11"/>
        <v>0.7279411764705882</v>
      </c>
      <c r="X47" s="249">
        <f t="shared" si="11"/>
        <v>0.67941176470588238</v>
      </c>
      <c r="Y47" s="249">
        <f t="shared" si="11"/>
        <v>0.7</v>
      </c>
      <c r="Z47" s="249">
        <f t="shared" si="11"/>
        <v>0.64117647058823535</v>
      </c>
      <c r="AA47" s="249">
        <f t="shared" si="11"/>
        <v>0.65588235294117647</v>
      </c>
      <c r="AB47" s="249">
        <f t="shared" si="11"/>
        <v>0.65441176470588236</v>
      </c>
      <c r="AC47" s="249">
        <f t="shared" si="11"/>
        <v>0.64852941176470591</v>
      </c>
      <c r="AD47" s="249">
        <f t="shared" si="11"/>
        <v>0.65735294117647058</v>
      </c>
      <c r="AE47" s="249">
        <f t="shared" si="11"/>
        <v>0.61764705882352944</v>
      </c>
      <c r="AF47" s="249">
        <f t="shared" si="11"/>
        <v>0.68235294117647061</v>
      </c>
      <c r="AG47" s="249">
        <f t="shared" si="11"/>
        <v>0.65735294117647058</v>
      </c>
      <c r="AH47" s="249">
        <f t="shared" si="11"/>
        <v>0</v>
      </c>
      <c r="AI47" s="249">
        <f t="shared" si="11"/>
        <v>0.73676470588235299</v>
      </c>
      <c r="AJ47" s="249">
        <f t="shared" si="11"/>
        <v>0.68529411764705883</v>
      </c>
      <c r="AK47" s="249">
        <f t="shared" si="11"/>
        <v>0.73235294117647054</v>
      </c>
      <c r="AL47" s="249">
        <f t="shared" si="11"/>
        <v>0.71176470588235297</v>
      </c>
      <c r="AM47" s="249">
        <f t="shared" si="11"/>
        <v>0.6132352941176471</v>
      </c>
      <c r="AN47" s="249">
        <f t="shared" si="11"/>
        <v>0.71323529411764708</v>
      </c>
      <c r="AO47" s="249">
        <f t="shared" si="11"/>
        <v>0.72499999999999998</v>
      </c>
      <c r="AP47" s="249">
        <f t="shared" si="11"/>
        <v>0.58823529411764708</v>
      </c>
      <c r="AQ47" s="249">
        <f t="shared" si="11"/>
        <v>0.66911764705882348</v>
      </c>
      <c r="AR47" s="249">
        <f t="shared" si="11"/>
        <v>0.61470588235294121</v>
      </c>
      <c r="AS47" s="249">
        <f t="shared" si="11"/>
        <v>0.69705882352941173</v>
      </c>
      <c r="AT47" s="249">
        <f t="shared" si="11"/>
        <v>0.6588235294117647</v>
      </c>
      <c r="AU47" s="249">
        <f t="shared" si="11"/>
        <v>0.66617647058823526</v>
      </c>
      <c r="AV47" s="249">
        <f t="shared" si="11"/>
        <v>0</v>
      </c>
      <c r="AW47" s="249">
        <f t="shared" si="11"/>
        <v>0.63970588235294112</v>
      </c>
      <c r="AX47" s="249">
        <f t="shared" si="11"/>
        <v>0.6029411764705882</v>
      </c>
      <c r="AY47" s="249">
        <f t="shared" si="11"/>
        <v>0</v>
      </c>
    </row>
    <row r="48" spans="1:51">
      <c r="A48" s="234"/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</row>
    <row r="49" spans="17:51"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</row>
    <row r="51" spans="17:51">
      <c r="Q51" s="251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</row>
    <row r="53" spans="17:51">
      <c r="Q53" s="251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</row>
    <row r="55" spans="17:51">
      <c r="Q55" s="251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</row>
    <row r="57" spans="17:51">
      <c r="Q57" s="251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</row>
    <row r="59" spans="17:51">
      <c r="Q59" s="251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</row>
    <row r="61" spans="17:51">
      <c r="Q61" s="251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</row>
    <row r="63" spans="17:51">
      <c r="Q63" s="251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</row>
    <row r="65" spans="17:17">
      <c r="Q65" s="251"/>
    </row>
    <row r="67" spans="17:17">
      <c r="Q67" s="251"/>
    </row>
    <row r="69" spans="17:17">
      <c r="Q69" s="251"/>
    </row>
    <row r="71" spans="17:17">
      <c r="Q71" s="251"/>
    </row>
    <row r="73" spans="17:17">
      <c r="Q73" s="251"/>
    </row>
    <row r="75" spans="17:17">
      <c r="Q75" s="251"/>
    </row>
    <row r="77" spans="17:17">
      <c r="Q77" s="251"/>
    </row>
    <row r="79" spans="17:17">
      <c r="Q79" s="251"/>
    </row>
    <row r="81" spans="17:17">
      <c r="Q81" s="251"/>
    </row>
    <row r="83" spans="17:17">
      <c r="Q83" s="251"/>
    </row>
    <row r="85" spans="17:17">
      <c r="Q85" s="251"/>
    </row>
    <row r="87" spans="17:17">
      <c r="Q87" s="251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2A30-3216-4E0C-850A-32F20F028E50}">
  <sheetPr codeName="Sheet28">
    <tabColor theme="5" tint="-0.249977111117893"/>
    <pageSetUpPr fitToPage="1"/>
  </sheetPr>
  <dimension ref="A2:M267"/>
  <sheetViews>
    <sheetView zoomScale="98" zoomScaleNormal="98" workbookViewId="0">
      <selection activeCell="D29" activeCellId="1" sqref="A1 D29"/>
    </sheetView>
  </sheetViews>
  <sheetFormatPr defaultColWidth="11" defaultRowHeight="15"/>
  <cols>
    <col min="1" max="1" width="16.625" style="8" customWidth="1"/>
    <col min="2" max="2" width="12.375" style="8" customWidth="1"/>
    <col min="3" max="3" width="32.375" style="8" bestFit="1" customWidth="1"/>
    <col min="4" max="4" width="17.125" style="8" bestFit="1" customWidth="1"/>
    <col min="5" max="5" width="27.375" style="8" bestFit="1" customWidth="1"/>
    <col min="6" max="6" width="22.625" style="8" customWidth="1"/>
    <col min="7" max="11" width="11" style="8"/>
    <col min="12" max="12" width="16.125" style="15" bestFit="1" customWidth="1"/>
    <col min="13" max="13" width="25.125" style="8" customWidth="1"/>
    <col min="14" max="16384" width="11" style="8"/>
  </cols>
  <sheetData>
    <row r="2" spans="1:13">
      <c r="A2" s="9" t="s">
        <v>152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48"/>
      <c r="M2" s="234"/>
    </row>
    <row r="3" spans="1:13">
      <c r="A3" s="9" t="s">
        <v>154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48"/>
      <c r="M3" s="234"/>
    </row>
    <row r="5" spans="1:13">
      <c r="A5" s="234" t="s">
        <v>158</v>
      </c>
      <c r="B5" s="236">
        <v>44779</v>
      </c>
      <c r="C5" s="9"/>
      <c r="D5" s="234"/>
      <c r="E5" s="9" t="s">
        <v>159</v>
      </c>
      <c r="F5" s="237"/>
      <c r="G5" s="234"/>
      <c r="H5" s="234"/>
      <c r="I5" s="234"/>
      <c r="J5" s="234"/>
      <c r="K5" s="234"/>
      <c r="L5" s="248"/>
      <c r="M5" s="234"/>
    </row>
    <row r="6" spans="1:13">
      <c r="A6" s="234" t="s">
        <v>3</v>
      </c>
      <c r="B6" s="7" t="s">
        <v>354</v>
      </c>
      <c r="C6" s="234"/>
      <c r="D6" s="234"/>
      <c r="E6" s="234"/>
      <c r="F6" s="234"/>
      <c r="G6" s="234"/>
      <c r="H6" s="234"/>
      <c r="I6" s="234"/>
      <c r="J6" s="234"/>
      <c r="K6" s="234"/>
      <c r="L6" s="248"/>
      <c r="M6" s="234"/>
    </row>
    <row r="8" spans="1:13">
      <c r="A8" s="7"/>
      <c r="B8" s="234"/>
      <c r="C8" s="283" t="s">
        <v>355</v>
      </c>
      <c r="D8" s="234"/>
      <c r="E8" s="234"/>
      <c r="F8" s="234"/>
      <c r="G8" s="234"/>
      <c r="H8" s="234"/>
      <c r="I8" s="234"/>
      <c r="J8" s="234"/>
      <c r="K8" s="234"/>
      <c r="L8" s="248"/>
      <c r="M8" s="234"/>
    </row>
    <row r="10" spans="1:13" s="34" customFormat="1" ht="30">
      <c r="A10" s="31" t="s">
        <v>356</v>
      </c>
      <c r="B10" s="23" t="s">
        <v>164</v>
      </c>
      <c r="C10" s="23" t="s">
        <v>357</v>
      </c>
      <c r="D10" s="23" t="s">
        <v>4</v>
      </c>
      <c r="E10" s="23" t="s">
        <v>5</v>
      </c>
      <c r="F10" s="23" t="s">
        <v>358</v>
      </c>
      <c r="G10" s="23" t="s">
        <v>359</v>
      </c>
      <c r="H10" s="19" t="s">
        <v>360</v>
      </c>
      <c r="I10" s="19" t="s">
        <v>361</v>
      </c>
      <c r="J10" s="19" t="s">
        <v>362</v>
      </c>
      <c r="K10" s="19" t="s">
        <v>167</v>
      </c>
      <c r="L10" s="33" t="s">
        <v>168</v>
      </c>
      <c r="M10" s="23" t="s">
        <v>363</v>
      </c>
    </row>
    <row r="11" spans="1:13">
      <c r="A11" s="1" t="s">
        <v>364</v>
      </c>
      <c r="B11" s="260">
        <v>6</v>
      </c>
      <c r="C11" s="241" t="s">
        <v>43</v>
      </c>
      <c r="D11" s="241" t="s">
        <v>365</v>
      </c>
      <c r="E11" s="241" t="s">
        <v>366</v>
      </c>
      <c r="F11" s="241" t="s">
        <v>43</v>
      </c>
      <c r="G11" s="242">
        <f>VLOOKUP(D11,'1 Plunkett 17-24yrs 2C'!$C$11:$G$45,5,FALSE)</f>
        <v>0.56571428571428573</v>
      </c>
      <c r="H11" s="252">
        <f>AVERAGE(J11:J13)</f>
        <v>0.63622128851540616</v>
      </c>
      <c r="I11" s="253">
        <f>IF(K11&gt;M11,K11,M11)</f>
        <v>23</v>
      </c>
      <c r="J11" s="252">
        <f>LARGE(G11:G14,1)</f>
        <v>0.67400000000000004</v>
      </c>
      <c r="K11" s="253">
        <f>RANK(H11,$H$11:$H$140,0)</f>
        <v>23</v>
      </c>
      <c r="L11" s="243">
        <f>VLOOKUP(D11,'1 Plunkett 17-24yrs 2C'!$C$11:$J$45,8,FALSE)</f>
        <v>36</v>
      </c>
      <c r="M11" s="284"/>
    </row>
    <row r="12" spans="1:13">
      <c r="A12" s="6" t="s">
        <v>367</v>
      </c>
      <c r="B12" s="260">
        <v>23</v>
      </c>
      <c r="C12" s="241" t="s">
        <v>43</v>
      </c>
      <c r="D12" s="241" t="s">
        <v>324</v>
      </c>
      <c r="E12" s="241" t="s">
        <v>325</v>
      </c>
      <c r="F12" s="241" t="s">
        <v>43</v>
      </c>
      <c r="G12" s="242">
        <f>VLOOKUP(D12,'2 Plunkett 14-16yrs 2B'!$C$11:$G$45,5,FALSE)</f>
        <v>0.6132352941176471</v>
      </c>
      <c r="H12" s="285"/>
      <c r="I12" s="268"/>
      <c r="J12" s="271">
        <f>LARGE(G11:G14,2)</f>
        <v>0.62142857142857144</v>
      </c>
      <c r="K12" s="268"/>
      <c r="L12" s="243">
        <f>VLOOKUP(D12,'2 Plunkett 14-16yrs 2B'!$C$11:$J$45,8,FALSE)</f>
        <v>37.5</v>
      </c>
      <c r="M12" s="286"/>
    </row>
    <row r="13" spans="1:13">
      <c r="A13" s="6" t="s">
        <v>368</v>
      </c>
      <c r="B13" s="260">
        <v>8</v>
      </c>
      <c r="C13" s="241" t="s">
        <v>43</v>
      </c>
      <c r="D13" s="241" t="s">
        <v>41</v>
      </c>
      <c r="E13" s="241" t="s">
        <v>42</v>
      </c>
      <c r="F13" s="241" t="s">
        <v>43</v>
      </c>
      <c r="G13" s="242">
        <f>VLOOKUP(D13,'3 Plunkett Pre 1B 11-13yrs H1'!$C$11:$G$30,5,FALSE)</f>
        <v>0.62142857142857144</v>
      </c>
      <c r="H13" s="285"/>
      <c r="I13" s="268"/>
      <c r="J13" s="271">
        <f>LARGE(G11:G14,3)</f>
        <v>0.6132352941176471</v>
      </c>
      <c r="K13" s="268"/>
      <c r="L13" s="243">
        <f>VLOOKUP(D13,'3 Plunkett Pre 1B 11-13yrs H1'!$C$11:$J$30,8,FALSE)</f>
        <v>36.5</v>
      </c>
      <c r="M13" s="286"/>
    </row>
    <row r="14" spans="1:13" ht="15.75" thickBot="1">
      <c r="A14" s="35" t="s">
        <v>369</v>
      </c>
      <c r="B14" s="287">
        <v>25</v>
      </c>
      <c r="C14" s="288" t="s">
        <v>43</v>
      </c>
      <c r="D14" s="288" t="s">
        <v>252</v>
      </c>
      <c r="E14" s="288" t="s">
        <v>253</v>
      </c>
      <c r="F14" s="288" t="s">
        <v>43</v>
      </c>
      <c r="G14" s="289">
        <f>VLOOKUP(D14,'4 Plunkett 10y&amp;u 1A'!$C$11:$G$43,5,FALSE)</f>
        <v>0.67400000000000004</v>
      </c>
      <c r="H14" s="290"/>
      <c r="I14" s="291"/>
      <c r="J14" s="292"/>
      <c r="K14" s="291"/>
      <c r="L14" s="293">
        <f>VLOOKUP(D14,'4 Plunkett 10y&amp;u 1A'!$C$11:$J$43,8,FALSE)</f>
        <v>39.5</v>
      </c>
      <c r="M14" s="294"/>
    </row>
    <row r="15" spans="1:13">
      <c r="A15" s="36" t="s">
        <v>364</v>
      </c>
      <c r="B15" s="295">
        <v>4</v>
      </c>
      <c r="C15" s="296" t="s">
        <v>119</v>
      </c>
      <c r="D15" s="296" t="s">
        <v>370</v>
      </c>
      <c r="E15" s="296" t="s">
        <v>371</v>
      </c>
      <c r="F15" s="296" t="s">
        <v>98</v>
      </c>
      <c r="G15" s="297">
        <f>VLOOKUP(D15,'1 Plunkett 17-24yrs 2C'!$C$11:$G$45,5,FALSE)</f>
        <v>0.5971428571428572</v>
      </c>
      <c r="H15" s="252">
        <f>AVERAGE(J15:J17)</f>
        <v>0.68568627450980391</v>
      </c>
      <c r="I15" s="253">
        <f>IF(K15&gt;M15,K15,M15)</f>
        <v>7</v>
      </c>
      <c r="J15" s="252">
        <f>LARGE(G15:G18,1)</f>
        <v>0.7</v>
      </c>
      <c r="K15" s="253">
        <f>RANK(H15,$H$11:$H$140,0)</f>
        <v>7</v>
      </c>
      <c r="L15" s="298">
        <f>VLOOKUP(D15,'1 Plunkett 17-24yrs 2C'!$C$11:$J$45,8,FALSE)</f>
        <v>36</v>
      </c>
      <c r="M15" s="284"/>
    </row>
    <row r="16" spans="1:13">
      <c r="A16" s="6" t="s">
        <v>367</v>
      </c>
      <c r="B16" s="260">
        <v>1</v>
      </c>
      <c r="C16" s="241" t="s">
        <v>119</v>
      </c>
      <c r="D16" s="241" t="s">
        <v>276</v>
      </c>
      <c r="E16" s="241" t="s">
        <v>277</v>
      </c>
      <c r="F16" s="241" t="s">
        <v>22</v>
      </c>
      <c r="G16" s="242">
        <f>VLOOKUP(D16,'2 Plunkett 14-16yrs 2B'!$C$11:$G$45,5,FALSE)</f>
        <v>0.69705882352941173</v>
      </c>
      <c r="H16" s="285"/>
      <c r="I16" s="268"/>
      <c r="J16" s="271">
        <f>LARGE(G15:G18,2)</f>
        <v>0.69705882352941173</v>
      </c>
      <c r="K16" s="268"/>
      <c r="L16" s="243">
        <f>VLOOKUP(D16,'2 Plunkett 14-16yrs 2B'!$C$11:$J$45,8,FALSE)</f>
        <v>42</v>
      </c>
      <c r="M16" s="286"/>
    </row>
    <row r="17" spans="1:13">
      <c r="A17" s="6" t="s">
        <v>372</v>
      </c>
      <c r="B17" s="260">
        <v>9</v>
      </c>
      <c r="C17" s="241" t="s">
        <v>119</v>
      </c>
      <c r="D17" s="241" t="s">
        <v>117</v>
      </c>
      <c r="E17" s="241" t="s">
        <v>118</v>
      </c>
      <c r="F17" s="241" t="s">
        <v>22</v>
      </c>
      <c r="G17" s="242">
        <f>VLOOKUP(D17,'3 Plunkett Pre 1B 11-13yrs H2'!$C$11:$G$30,5,FALSE)</f>
        <v>0.7</v>
      </c>
      <c r="H17" s="285"/>
      <c r="I17" s="268"/>
      <c r="J17" s="271">
        <f>LARGE(G15:G18,3)</f>
        <v>0.66</v>
      </c>
      <c r="K17" s="268"/>
      <c r="L17" s="243">
        <f>VLOOKUP(D17,'3 Plunkett Pre 1B 11-13yrs H2'!$C$11:$J$30,8,FALSE)</f>
        <v>42.5</v>
      </c>
      <c r="M17" s="286"/>
    </row>
    <row r="18" spans="1:13" ht="15.75" thickBot="1">
      <c r="A18" s="35" t="s">
        <v>369</v>
      </c>
      <c r="B18" s="287">
        <v>8</v>
      </c>
      <c r="C18" s="288" t="s">
        <v>119</v>
      </c>
      <c r="D18" s="288" t="s">
        <v>213</v>
      </c>
      <c r="E18" s="288" t="s">
        <v>214</v>
      </c>
      <c r="F18" s="288" t="s">
        <v>43</v>
      </c>
      <c r="G18" s="289">
        <f>VLOOKUP(D18,'4 Plunkett 10y&amp;u 1A'!$C$11:$G$43,5,FALSE)</f>
        <v>0.66</v>
      </c>
      <c r="H18" s="290"/>
      <c r="I18" s="291"/>
      <c r="J18" s="292"/>
      <c r="K18" s="291"/>
      <c r="L18" s="293">
        <f>VLOOKUP(D18,'4 Plunkett 10y&amp;u 1A'!$C$11:$J$43,8,FALSE)</f>
        <v>38</v>
      </c>
      <c r="M18" s="294"/>
    </row>
    <row r="19" spans="1:13">
      <c r="A19" s="36" t="s">
        <v>364</v>
      </c>
      <c r="B19" s="295">
        <v>3</v>
      </c>
      <c r="C19" s="296" t="s">
        <v>91</v>
      </c>
      <c r="D19" s="296" t="s">
        <v>373</v>
      </c>
      <c r="E19" s="296" t="s">
        <v>374</v>
      </c>
      <c r="F19" s="296" t="s">
        <v>238</v>
      </c>
      <c r="G19" s="297">
        <f>VLOOKUP(D19,'1 Plunkett 17-24yrs 2C'!$C$11:$G$45,5,FALSE)</f>
        <v>0.64142857142857146</v>
      </c>
      <c r="H19" s="252">
        <f>AVERAGE(J19:J21)</f>
        <v>0.69829271708683471</v>
      </c>
      <c r="I19" s="253">
        <f>IF(K19&gt;M19,K19,M19)</f>
        <v>2</v>
      </c>
      <c r="J19" s="252">
        <f>LARGE(G19:G22,1)</f>
        <v>0.71964285714285714</v>
      </c>
      <c r="K19" s="253">
        <f>RANK(H19,$H$11:$H$140,0)</f>
        <v>2</v>
      </c>
      <c r="L19" s="298">
        <f>VLOOKUP(D19,'1 Plunkett 17-24yrs 2C'!$C$11:$J$45,8,FALSE)</f>
        <v>39</v>
      </c>
      <c r="M19" s="284"/>
    </row>
    <row r="20" spans="1:13">
      <c r="A20" s="6" t="s">
        <v>367</v>
      </c>
      <c r="B20" s="260">
        <v>24</v>
      </c>
      <c r="C20" s="241" t="s">
        <v>91</v>
      </c>
      <c r="D20" s="241" t="s">
        <v>326</v>
      </c>
      <c r="E20" s="241" t="s">
        <v>327</v>
      </c>
      <c r="F20" s="241" t="s">
        <v>90</v>
      </c>
      <c r="G20" s="242">
        <f>VLOOKUP(D20,'2 Plunkett 14-16yrs 2B'!$C$11:$G$45,5,FALSE)</f>
        <v>0.71323529411764708</v>
      </c>
      <c r="H20" s="285"/>
      <c r="I20" s="268"/>
      <c r="J20" s="271">
        <f>LARGE(G19:G22,2)</f>
        <v>0.71323529411764708</v>
      </c>
      <c r="K20" s="268"/>
      <c r="L20" s="243">
        <f>VLOOKUP(D20,'2 Plunkett 14-16yrs 2B'!$C$11:$J$45,8,FALSE)</f>
        <v>45.5</v>
      </c>
      <c r="M20" s="286"/>
    </row>
    <row r="21" spans="1:13">
      <c r="A21" s="6" t="s">
        <v>372</v>
      </c>
      <c r="B21" s="260">
        <v>1</v>
      </c>
      <c r="C21" s="241" t="s">
        <v>91</v>
      </c>
      <c r="D21" s="241" t="s">
        <v>88</v>
      </c>
      <c r="E21" s="241" t="s">
        <v>89</v>
      </c>
      <c r="F21" s="241" t="s">
        <v>90</v>
      </c>
      <c r="G21" s="242">
        <f>VLOOKUP(D21,'3 Plunkett Pre 1B 11-13yrs H2'!$C$11:$G$30,5,FALSE)</f>
        <v>0.71964285714285714</v>
      </c>
      <c r="H21" s="285"/>
      <c r="I21" s="268"/>
      <c r="J21" s="271">
        <f>LARGE(G19:G22,3)</f>
        <v>0.66200000000000003</v>
      </c>
      <c r="K21" s="268"/>
      <c r="L21" s="243">
        <f>VLOOKUP(D21,'3 Plunkett Pre 1B 11-13yrs H2'!$C$11:$J$30,8,FALSE)</f>
        <v>42</v>
      </c>
      <c r="M21" s="286"/>
    </row>
    <row r="22" spans="1:13" ht="15.75" thickBot="1">
      <c r="A22" s="35" t="s">
        <v>369</v>
      </c>
      <c r="B22" s="287">
        <v>12</v>
      </c>
      <c r="C22" s="288" t="s">
        <v>91</v>
      </c>
      <c r="D22" s="288" t="s">
        <v>223</v>
      </c>
      <c r="E22" s="288" t="s">
        <v>224</v>
      </c>
      <c r="F22" s="288" t="s">
        <v>26</v>
      </c>
      <c r="G22" s="289">
        <f>VLOOKUP(D22,'4 Plunkett 10y&amp;u 1A'!$C$11:$G$43,5,FALSE)</f>
        <v>0.66200000000000003</v>
      </c>
      <c r="H22" s="290"/>
      <c r="I22" s="291"/>
      <c r="J22" s="292"/>
      <c r="K22" s="291"/>
      <c r="L22" s="293">
        <f>VLOOKUP(D22,'4 Plunkett 10y&amp;u 1A'!$C$11:$J$43,8,FALSE)</f>
        <v>39.5</v>
      </c>
      <c r="M22" s="294"/>
    </row>
    <row r="23" spans="1:13">
      <c r="A23" s="1" t="s">
        <v>364</v>
      </c>
      <c r="B23" s="260">
        <v>30</v>
      </c>
      <c r="C23" s="241" t="s">
        <v>59</v>
      </c>
      <c r="D23" s="241" t="s">
        <v>375</v>
      </c>
      <c r="E23" s="241" t="s">
        <v>376</v>
      </c>
      <c r="F23" s="241" t="s">
        <v>238</v>
      </c>
      <c r="G23" s="242">
        <f>VLOOKUP(D23,'1 Plunkett 17-24yrs 2C'!$C$11:$G$45,5,FALSE)</f>
        <v>0.57285714285714284</v>
      </c>
      <c r="H23" s="252">
        <f>AVERAGE(J23:J25)</f>
        <v>0.66413025210084031</v>
      </c>
      <c r="I23" s="253">
        <f>IF(K23&gt;M23,K23,M23)</f>
        <v>16</v>
      </c>
      <c r="J23" s="252">
        <f>LARGE(G23:G26,1)</f>
        <v>0.67800000000000005</v>
      </c>
      <c r="K23" s="253">
        <f>RANK(H23,$H$11:$H$140,0)</f>
        <v>16</v>
      </c>
      <c r="L23" s="243">
        <f>VLOOKUP(D23,'1 Plunkett 17-24yrs 2C'!$C$11:$J$45,8,FALSE)</f>
        <v>36.5</v>
      </c>
      <c r="M23" s="284"/>
    </row>
    <row r="24" spans="1:13">
      <c r="A24" s="6" t="s">
        <v>367</v>
      </c>
      <c r="B24" s="260">
        <v>10</v>
      </c>
      <c r="C24" s="241" t="s">
        <v>59</v>
      </c>
      <c r="D24" s="241" t="s">
        <v>298</v>
      </c>
      <c r="E24" s="241" t="s">
        <v>299</v>
      </c>
      <c r="F24" s="241" t="s">
        <v>50</v>
      </c>
      <c r="G24" s="242">
        <f>VLOOKUP(D24,'2 Plunkett 14-16yrs 2B'!$C$11:$G$45,5,FALSE)</f>
        <v>0.64117647058823535</v>
      </c>
      <c r="H24" s="285"/>
      <c r="I24" s="268"/>
      <c r="J24" s="271">
        <f>LARGE(G23:G26,2)</f>
        <v>0.67321428571428577</v>
      </c>
      <c r="K24" s="268"/>
      <c r="L24" s="243">
        <f>VLOOKUP(D24,'2 Plunkett 14-16yrs 2B'!$C$11:$J$45,8,FALSE)</f>
        <v>39.5</v>
      </c>
      <c r="M24" s="286"/>
    </row>
    <row r="25" spans="1:13">
      <c r="A25" s="6" t="s">
        <v>368</v>
      </c>
      <c r="B25" s="260">
        <v>12</v>
      </c>
      <c r="C25" s="241" t="s">
        <v>59</v>
      </c>
      <c r="D25" s="241" t="s">
        <v>57</v>
      </c>
      <c r="E25" s="241" t="s">
        <v>58</v>
      </c>
      <c r="F25" s="241" t="s">
        <v>50</v>
      </c>
      <c r="G25" s="242">
        <f>VLOOKUP(D25,'3 Plunkett Pre 1B 11-13yrs H1'!$C$11:$G$30,5,FALSE)</f>
        <v>0.67321428571428577</v>
      </c>
      <c r="H25" s="285"/>
      <c r="I25" s="268"/>
      <c r="J25" s="271">
        <f>LARGE(G23:G26,3)</f>
        <v>0.64117647058823535</v>
      </c>
      <c r="K25" s="268"/>
      <c r="L25" s="243">
        <f>VLOOKUP(D25,'3 Plunkett Pre 1B 11-13yrs H1'!$C$11:$J$30,8,FALSE)</f>
        <v>41</v>
      </c>
      <c r="M25" s="286"/>
    </row>
    <row r="26" spans="1:13" ht="15.75" thickBot="1">
      <c r="A26" s="35" t="s">
        <v>369</v>
      </c>
      <c r="B26" s="287">
        <v>20</v>
      </c>
      <c r="C26" s="288" t="s">
        <v>59</v>
      </c>
      <c r="D26" s="288" t="s">
        <v>241</v>
      </c>
      <c r="E26" s="288" t="s">
        <v>242</v>
      </c>
      <c r="F26" s="288" t="s">
        <v>50</v>
      </c>
      <c r="G26" s="289">
        <f>VLOOKUP(D26,'4 Plunkett 10y&amp;u 1A'!$C$11:$G$43,5,FALSE)</f>
        <v>0.67800000000000005</v>
      </c>
      <c r="H26" s="290"/>
      <c r="I26" s="291"/>
      <c r="J26" s="292"/>
      <c r="K26" s="291"/>
      <c r="L26" s="293">
        <f>VLOOKUP(D26,'4 Plunkett 10y&amp;u 1A'!$C$11:$J$43,8,FALSE)</f>
        <v>41</v>
      </c>
      <c r="M26" s="294"/>
    </row>
    <row r="27" spans="1:13">
      <c r="A27" s="36" t="s">
        <v>364</v>
      </c>
      <c r="B27" s="295">
        <v>10</v>
      </c>
      <c r="C27" s="296" t="s">
        <v>113</v>
      </c>
      <c r="D27" s="296" t="s">
        <v>377</v>
      </c>
      <c r="E27" s="296" t="s">
        <v>378</v>
      </c>
      <c r="F27" s="296" t="s">
        <v>238</v>
      </c>
      <c r="G27" s="297">
        <f>VLOOKUP(D27,'1 Plunkett 17-24yrs 2C'!$C$11:$G$45,5,FALSE)</f>
        <v>0.59285714285714286</v>
      </c>
      <c r="H27" s="252">
        <f>AVERAGE(J27:J29)</f>
        <v>0.58950000000000002</v>
      </c>
      <c r="I27" s="253">
        <f>IF(K27&gt;M27,K27,M27)</f>
        <v>31</v>
      </c>
      <c r="J27" s="252">
        <f>LARGE(G27:G30,1)</f>
        <v>0.61964285714285716</v>
      </c>
      <c r="K27" s="253">
        <f>RANK(H27,$H$11:$H$140,0)</f>
        <v>31</v>
      </c>
      <c r="L27" s="298">
        <f>VLOOKUP(D27,'1 Plunkett 17-24yrs 2C'!$C$11:$J$45,8,FALSE)</f>
        <v>36</v>
      </c>
      <c r="M27" s="284"/>
    </row>
    <row r="28" spans="1:13">
      <c r="A28" s="6" t="s">
        <v>367</v>
      </c>
      <c r="B28" s="260">
        <v>32</v>
      </c>
      <c r="C28" s="241" t="s">
        <v>113</v>
      </c>
      <c r="D28" s="241" t="s">
        <v>343</v>
      </c>
      <c r="E28" s="241" t="s">
        <v>344</v>
      </c>
      <c r="F28" s="241" t="s">
        <v>68</v>
      </c>
      <c r="G28" s="242">
        <f>VLOOKUP(D28,'2 Plunkett 14-16yrs 2B'!$C$11:$G$45,5,FALSE)</f>
        <v>0</v>
      </c>
      <c r="H28" s="285"/>
      <c r="I28" s="268"/>
      <c r="J28" s="271">
        <f>LARGE(G27:G30,2)</f>
        <v>0.59285714285714286</v>
      </c>
      <c r="K28" s="268"/>
      <c r="L28" s="243">
        <f>VLOOKUP(D28,'2 Plunkett 14-16yrs 2B'!$C$11:$J$45,8,FALSE)</f>
        <v>0</v>
      </c>
      <c r="M28" s="286"/>
    </row>
    <row r="29" spans="1:13">
      <c r="A29" s="6" t="s">
        <v>372</v>
      </c>
      <c r="B29" s="260">
        <v>7</v>
      </c>
      <c r="C29" s="241" t="s">
        <v>113</v>
      </c>
      <c r="D29" s="241" t="s">
        <v>194</v>
      </c>
      <c r="E29" s="241" t="s">
        <v>195</v>
      </c>
      <c r="F29" s="241" t="s">
        <v>146</v>
      </c>
      <c r="G29" s="242">
        <f>VLOOKUP(D29,'3 Plunkett Pre 1B 11-13yrs H2'!$C$11:$G$30,5,FALSE)</f>
        <v>0.61964285714285716</v>
      </c>
      <c r="H29" s="285"/>
      <c r="I29" s="268"/>
      <c r="J29" s="271">
        <f>LARGE(G27:G30,3)</f>
        <v>0.55600000000000005</v>
      </c>
      <c r="K29" s="268"/>
      <c r="L29" s="243">
        <f>VLOOKUP(D29,'3 Plunkett Pre 1B 11-13yrs H2'!$C$11:$J$30,8,FALSE)</f>
        <v>36</v>
      </c>
      <c r="M29" s="286"/>
    </row>
    <row r="30" spans="1:13" ht="15.75" thickBot="1">
      <c r="A30" s="35" t="s">
        <v>369</v>
      </c>
      <c r="B30" s="287">
        <v>18</v>
      </c>
      <c r="C30" s="288" t="s">
        <v>113</v>
      </c>
      <c r="D30" s="288" t="s">
        <v>236</v>
      </c>
      <c r="E30" s="288" t="s">
        <v>237</v>
      </c>
      <c r="F30" s="288" t="s">
        <v>238</v>
      </c>
      <c r="G30" s="289">
        <f>VLOOKUP(D30,'4 Plunkett 10y&amp;u 1A'!$C$11:$G$43,5,FALSE)</f>
        <v>0.55600000000000005</v>
      </c>
      <c r="H30" s="290"/>
      <c r="I30" s="291"/>
      <c r="J30" s="292"/>
      <c r="K30" s="291"/>
      <c r="L30" s="293">
        <f>VLOOKUP(D30,'4 Plunkett 10y&amp;u 1A'!$C$11:$J$43,8,FALSE)</f>
        <v>33.5</v>
      </c>
      <c r="M30" s="294"/>
    </row>
    <row r="31" spans="1:13">
      <c r="A31" s="36" t="s">
        <v>364</v>
      </c>
      <c r="B31" s="295">
        <v>7</v>
      </c>
      <c r="C31" s="296" t="s">
        <v>37</v>
      </c>
      <c r="D31" s="296" t="s">
        <v>379</v>
      </c>
      <c r="E31" s="296" t="s">
        <v>380</v>
      </c>
      <c r="F31" s="296" t="s">
        <v>36</v>
      </c>
      <c r="G31" s="297">
        <f>VLOOKUP(D31,'1 Plunkett 17-24yrs 2C'!$C$11:$G$45,5,FALSE)</f>
        <v>0.59285714285714286</v>
      </c>
      <c r="H31" s="252">
        <f>AVERAGE(J31:J33)</f>
        <v>0.67230952380952369</v>
      </c>
      <c r="I31" s="253">
        <f>IF(K31&gt;M31,K31,M31)</f>
        <v>14</v>
      </c>
      <c r="J31" s="252">
        <f>LARGE(G31:G34,1)</f>
        <v>0.7</v>
      </c>
      <c r="K31" s="253">
        <f>RANK(H31,$H$11:$H$140,0)</f>
        <v>14</v>
      </c>
      <c r="L31" s="298">
        <f>VLOOKUP(D31,'1 Plunkett 17-24yrs 2C'!$C$11:$J$45,8,FALSE)</f>
        <v>36</v>
      </c>
      <c r="M31" s="284"/>
    </row>
    <row r="32" spans="1:13">
      <c r="A32" s="6" t="s">
        <v>367</v>
      </c>
      <c r="B32" s="260">
        <v>9</v>
      </c>
      <c r="C32" s="241" t="s">
        <v>37</v>
      </c>
      <c r="D32" s="241" t="s">
        <v>296</v>
      </c>
      <c r="E32" s="241" t="s">
        <v>297</v>
      </c>
      <c r="F32" s="241" t="s">
        <v>36</v>
      </c>
      <c r="G32" s="242">
        <f>VLOOKUP(D32,'2 Plunkett 14-16yrs 2B'!$C$11:$G$45,5,FALSE)</f>
        <v>0.7</v>
      </c>
      <c r="H32" s="285"/>
      <c r="I32" s="268"/>
      <c r="J32" s="271">
        <f>LARGE(G31:G34,2)</f>
        <v>0.65892857142857142</v>
      </c>
      <c r="K32" s="268"/>
      <c r="L32" s="243">
        <f>VLOOKUP(D32,'2 Plunkett 14-16yrs 2B'!$C$11:$J$45,8,FALSE)</f>
        <v>43</v>
      </c>
      <c r="M32" s="286"/>
    </row>
    <row r="33" spans="1:13">
      <c r="A33" s="6" t="s">
        <v>368</v>
      </c>
      <c r="B33" s="260">
        <v>6</v>
      </c>
      <c r="C33" s="241" t="s">
        <v>37</v>
      </c>
      <c r="D33" s="241" t="s">
        <v>34</v>
      </c>
      <c r="E33" s="241" t="s">
        <v>35</v>
      </c>
      <c r="F33" s="241" t="s">
        <v>36</v>
      </c>
      <c r="G33" s="242">
        <f>VLOOKUP(D33,'3 Plunkett Pre 1B 11-13yrs H1'!$C$11:$G$30,5,FALSE)</f>
        <v>0.65892857142857142</v>
      </c>
      <c r="H33" s="285"/>
      <c r="I33" s="268"/>
      <c r="J33" s="271">
        <f>LARGE(G31:G34,3)</f>
        <v>0.65800000000000003</v>
      </c>
      <c r="K33" s="268"/>
      <c r="L33" s="243">
        <f>VLOOKUP(D33,'3 Plunkett Pre 1B 11-13yrs H1'!$C$11:$J$30,8,FALSE)</f>
        <v>38.5</v>
      </c>
      <c r="M33" s="286"/>
    </row>
    <row r="34" spans="1:13" ht="15.75" thickBot="1">
      <c r="A34" s="35" t="s">
        <v>369</v>
      </c>
      <c r="B34" s="287">
        <v>7</v>
      </c>
      <c r="C34" s="288" t="s">
        <v>37</v>
      </c>
      <c r="D34" s="288" t="s">
        <v>211</v>
      </c>
      <c r="E34" s="288" t="s">
        <v>212</v>
      </c>
      <c r="F34" s="288" t="s">
        <v>125</v>
      </c>
      <c r="G34" s="289">
        <f>VLOOKUP(D34,'4 Plunkett 10y&amp;u 1A'!$C$11:$G$43,5,FALSE)</f>
        <v>0.65800000000000003</v>
      </c>
      <c r="H34" s="290"/>
      <c r="I34" s="291"/>
      <c r="J34" s="292"/>
      <c r="K34" s="291"/>
      <c r="L34" s="293">
        <f>VLOOKUP(D34,'4 Plunkett 10y&amp;u 1A'!$C$11:$J$43,8,FALSE)</f>
        <v>40.5</v>
      </c>
      <c r="M34" s="294"/>
    </row>
    <row r="35" spans="1:13">
      <c r="A35" s="1" t="s">
        <v>364</v>
      </c>
      <c r="B35" s="260">
        <v>1</v>
      </c>
      <c r="C35" s="241" t="s">
        <v>26</v>
      </c>
      <c r="D35" s="241" t="s">
        <v>381</v>
      </c>
      <c r="E35" s="241" t="s">
        <v>382</v>
      </c>
      <c r="F35" s="241" t="s">
        <v>90</v>
      </c>
      <c r="G35" s="242">
        <f>VLOOKUP(D35,'1 Plunkett 17-24yrs 2C'!$C$11:$G$45,5,FALSE)</f>
        <v>0.60285714285714287</v>
      </c>
      <c r="H35" s="252">
        <f>AVERAGE(J35:J37)</f>
        <v>0.67395238095238097</v>
      </c>
      <c r="I35" s="253">
        <f>IF(K35&gt;M35,K35,M35)</f>
        <v>13</v>
      </c>
      <c r="J35" s="252">
        <f>LARGE(G35:G38,1)</f>
        <v>0.72499999999999998</v>
      </c>
      <c r="K35" s="253">
        <f>RANK(H35,$H$11:$H$140,0)</f>
        <v>13</v>
      </c>
      <c r="L35" s="243">
        <f>VLOOKUP(D35,'1 Plunkett 17-24yrs 2C'!$C$11:$J$45,8,FALSE)</f>
        <v>38</v>
      </c>
      <c r="M35" s="284"/>
    </row>
    <row r="36" spans="1:13">
      <c r="A36" s="6" t="s">
        <v>367</v>
      </c>
      <c r="B36" s="260">
        <v>26</v>
      </c>
      <c r="C36" s="241" t="s">
        <v>26</v>
      </c>
      <c r="D36" s="241" t="s">
        <v>331</v>
      </c>
      <c r="E36" s="241" t="s">
        <v>332</v>
      </c>
      <c r="F36" s="241" t="s">
        <v>26</v>
      </c>
      <c r="G36" s="242">
        <f>VLOOKUP(D36,'2 Plunkett 14-16yrs 2B'!$C$11:$G$45,5,FALSE)</f>
        <v>0.58823529411764708</v>
      </c>
      <c r="H36" s="285"/>
      <c r="I36" s="268"/>
      <c r="J36" s="271">
        <f>LARGE(G35:G38,2)</f>
        <v>0.69399999999999995</v>
      </c>
      <c r="K36" s="268"/>
      <c r="L36" s="243">
        <f>VLOOKUP(D36,'2 Plunkett 14-16yrs 2B'!$C$11:$J$45,8,FALSE)</f>
        <v>37</v>
      </c>
      <c r="M36" s="286"/>
    </row>
    <row r="37" spans="1:13">
      <c r="A37" s="6" t="s">
        <v>368</v>
      </c>
      <c r="B37" s="260">
        <v>3</v>
      </c>
      <c r="C37" s="241" t="s">
        <v>26</v>
      </c>
      <c r="D37" s="241" t="s">
        <v>24</v>
      </c>
      <c r="E37" s="241" t="s">
        <v>25</v>
      </c>
      <c r="F37" s="241" t="s">
        <v>26</v>
      </c>
      <c r="G37" s="242">
        <f>VLOOKUP(D37,'3 Plunkett Pre 1B 11-13yrs H1'!$C$11:$G$30,5,FALSE)</f>
        <v>0.72499999999999998</v>
      </c>
      <c r="H37" s="285"/>
      <c r="I37" s="268"/>
      <c r="J37" s="271">
        <f>LARGE(G35:G38,3)</f>
        <v>0.60285714285714287</v>
      </c>
      <c r="K37" s="268"/>
      <c r="L37" s="243">
        <f>VLOOKUP(D37,'3 Plunkett Pre 1B 11-13yrs H1'!$C$11:$J$30,8,FALSE)</f>
        <v>44.5</v>
      </c>
      <c r="M37" s="286"/>
    </row>
    <row r="38" spans="1:13" ht="15.75" thickBot="1">
      <c r="A38" s="35" t="s">
        <v>369</v>
      </c>
      <c r="B38" s="287">
        <v>30</v>
      </c>
      <c r="C38" s="288" t="s">
        <v>26</v>
      </c>
      <c r="D38" s="288" t="s">
        <v>203</v>
      </c>
      <c r="E38" s="288" t="s">
        <v>262</v>
      </c>
      <c r="F38" s="288" t="s">
        <v>26</v>
      </c>
      <c r="G38" s="289">
        <f>VLOOKUP(D38,'4 Plunkett 10y&amp;u 1A'!$C$11:$G$43,5,FALSE)</f>
        <v>0.69399999999999995</v>
      </c>
      <c r="H38" s="290"/>
      <c r="I38" s="291"/>
      <c r="J38" s="292"/>
      <c r="K38" s="291"/>
      <c r="L38" s="293">
        <f>VLOOKUP(D38,'4 Plunkett 10y&amp;u 1A'!$C$11:$J$43,8,FALSE)</f>
        <v>41</v>
      </c>
      <c r="M38" s="294"/>
    </row>
    <row r="39" spans="1:13">
      <c r="A39" s="36" t="s">
        <v>364</v>
      </c>
      <c r="B39" s="295">
        <v>14</v>
      </c>
      <c r="C39" s="296" t="s">
        <v>99</v>
      </c>
      <c r="D39" s="296" t="s">
        <v>383</v>
      </c>
      <c r="E39" s="296" t="s">
        <v>384</v>
      </c>
      <c r="F39" s="296" t="s">
        <v>98</v>
      </c>
      <c r="G39" s="297">
        <f>VLOOKUP(D39,'1 Plunkett 17-24yrs 2C'!$C$11:$G$45,5,FALSE)</f>
        <v>0.64</v>
      </c>
      <c r="H39" s="252">
        <f>AVERAGE(J39:J41)</f>
        <v>0.67580112044817919</v>
      </c>
      <c r="I39" s="253">
        <f>IF(K39&gt;M39,K39,M39)</f>
        <v>12</v>
      </c>
      <c r="J39" s="252">
        <f>LARGE(G39:G42,1)</f>
        <v>0.69399999999999995</v>
      </c>
      <c r="K39" s="253">
        <f>RANK(H39,$H$11:$H$140,0)</f>
        <v>12</v>
      </c>
      <c r="L39" s="298">
        <f>VLOOKUP(D39,'1 Plunkett 17-24yrs 2C'!$C$11:$J$45,8,FALSE)</f>
        <v>38.5</v>
      </c>
      <c r="M39" s="284"/>
    </row>
    <row r="40" spans="1:13">
      <c r="A40" s="6" t="s">
        <v>367</v>
      </c>
      <c r="B40" s="260">
        <v>27</v>
      </c>
      <c r="C40" s="241" t="s">
        <v>99</v>
      </c>
      <c r="D40" s="241" t="s">
        <v>333</v>
      </c>
      <c r="E40" s="241" t="s">
        <v>334</v>
      </c>
      <c r="F40" s="241" t="s">
        <v>98</v>
      </c>
      <c r="G40" s="242">
        <f>VLOOKUP(D40,'2 Plunkett 14-16yrs 2B'!$C$11:$G$45,5,FALSE)</f>
        <v>0.66911764705882348</v>
      </c>
      <c r="H40" s="285"/>
      <c r="I40" s="268"/>
      <c r="J40" s="271">
        <f>LARGE(G39:G42,2)</f>
        <v>0.66911764705882348</v>
      </c>
      <c r="K40" s="268"/>
      <c r="L40" s="243">
        <f>VLOOKUP(D40,'2 Plunkett 14-16yrs 2B'!$C$11:$J$45,8,FALSE)</f>
        <v>39.5</v>
      </c>
      <c r="M40" s="286"/>
    </row>
    <row r="41" spans="1:13">
      <c r="A41" s="6" t="s">
        <v>372</v>
      </c>
      <c r="B41" s="260">
        <v>3</v>
      </c>
      <c r="C41" s="241" t="s">
        <v>99</v>
      </c>
      <c r="D41" s="241" t="s">
        <v>96</v>
      </c>
      <c r="E41" s="241" t="s">
        <v>97</v>
      </c>
      <c r="F41" s="241" t="s">
        <v>98</v>
      </c>
      <c r="G41" s="242">
        <f>VLOOKUP(D41,'3 Plunkett Pre 1B 11-13yrs H2'!$C$11:$G$30,5,FALSE)</f>
        <v>0.66428571428571426</v>
      </c>
      <c r="H41" s="285"/>
      <c r="I41" s="268"/>
      <c r="J41" s="271">
        <f>LARGE(G39:G42,3)</f>
        <v>0.66428571428571426</v>
      </c>
      <c r="K41" s="268"/>
      <c r="L41" s="243">
        <f>VLOOKUP(D41,'3 Plunkett Pre 1B 11-13yrs H2'!$C$11:$J$30,8,FALSE)</f>
        <v>38.5</v>
      </c>
      <c r="M41" s="286"/>
    </row>
    <row r="42" spans="1:13" ht="15.75" thickBot="1">
      <c r="A42" s="35" t="s">
        <v>369</v>
      </c>
      <c r="B42" s="287">
        <v>3</v>
      </c>
      <c r="C42" s="288" t="s">
        <v>99</v>
      </c>
      <c r="D42" s="288" t="s">
        <v>203</v>
      </c>
      <c r="E42" s="288" t="s">
        <v>204</v>
      </c>
      <c r="F42" s="288" t="s">
        <v>26</v>
      </c>
      <c r="G42" s="289">
        <f>VLOOKUP(D42,'4 Plunkett 10y&amp;u 1A'!$C$11:$G$43,5,FALSE)</f>
        <v>0.69399999999999995</v>
      </c>
      <c r="H42" s="290"/>
      <c r="I42" s="291"/>
      <c r="J42" s="292"/>
      <c r="K42" s="291"/>
      <c r="L42" s="293">
        <f>VLOOKUP(D42,'4 Plunkett 10y&amp;u 1A'!$C$11:$J$43,8,FALSE)</f>
        <v>41</v>
      </c>
      <c r="M42" s="294"/>
    </row>
    <row r="43" spans="1:13">
      <c r="A43" s="36" t="s">
        <v>364</v>
      </c>
      <c r="B43" s="295">
        <v>18</v>
      </c>
      <c r="C43" s="296" t="s">
        <v>122</v>
      </c>
      <c r="D43" s="296" t="s">
        <v>385</v>
      </c>
      <c r="E43" s="296" t="s">
        <v>386</v>
      </c>
      <c r="F43" s="296" t="s">
        <v>98</v>
      </c>
      <c r="G43" s="297">
        <f>VLOOKUP(D43,'1 Plunkett 17-24yrs 2C'!$C$11:$G$45,5,FALSE)</f>
        <v>0.64</v>
      </c>
      <c r="H43" s="252">
        <f>AVERAGE(J43:J45)</f>
        <v>0.42068627450980395</v>
      </c>
      <c r="I43" s="253">
        <f>IF(K43&gt;M43,K43,M43)</f>
        <v>32</v>
      </c>
      <c r="J43" s="252">
        <f>LARGE(G43:G46,1)</f>
        <v>0.64</v>
      </c>
      <c r="K43" s="253">
        <f>RANK(H43,$H$11:$H$140,0)</f>
        <v>32</v>
      </c>
      <c r="L43" s="298">
        <f>VLOOKUP(D43,'1 Plunkett 17-24yrs 2C'!$C$11:$J$45,8,FALSE)</f>
        <v>39</v>
      </c>
      <c r="M43" s="284"/>
    </row>
    <row r="44" spans="1:13">
      <c r="A44" s="6" t="s">
        <v>367</v>
      </c>
      <c r="B44" s="260">
        <v>4</v>
      </c>
      <c r="C44" s="241" t="s">
        <v>122</v>
      </c>
      <c r="D44" s="241" t="s">
        <v>285</v>
      </c>
      <c r="E44" s="241" t="s">
        <v>286</v>
      </c>
      <c r="F44" s="241" t="s">
        <v>109</v>
      </c>
      <c r="G44" s="242">
        <f>VLOOKUP(D44,'2 Plunkett 14-16yrs 2B'!$C$11:$G$45,5,FALSE)</f>
        <v>0.62205882352941178</v>
      </c>
      <c r="H44" s="285"/>
      <c r="I44" s="268"/>
      <c r="J44" s="271">
        <f>LARGE(G43:G46,2)</f>
        <v>0.62205882352941178</v>
      </c>
      <c r="K44" s="268"/>
      <c r="L44" s="243">
        <f>VLOOKUP(D44,'2 Plunkett 14-16yrs 2B'!$C$11:$J$45,8,FALSE)</f>
        <v>39</v>
      </c>
      <c r="M44" s="286"/>
    </row>
    <row r="45" spans="1:13">
      <c r="A45" s="216" t="s">
        <v>372</v>
      </c>
      <c r="B45" s="299">
        <v>10</v>
      </c>
      <c r="C45" s="300" t="s">
        <v>122</v>
      </c>
      <c r="D45" s="300" t="s">
        <v>196</v>
      </c>
      <c r="E45" s="300" t="s">
        <v>121</v>
      </c>
      <c r="F45" s="300" t="s">
        <v>98</v>
      </c>
      <c r="G45" s="301">
        <v>0</v>
      </c>
      <c r="H45" s="285"/>
      <c r="I45" s="268"/>
      <c r="J45" s="271">
        <f>LARGE(G43:G46,3)</f>
        <v>0</v>
      </c>
      <c r="K45" s="268"/>
      <c r="L45" s="243"/>
      <c r="M45" s="286"/>
    </row>
    <row r="46" spans="1:13" ht="15.75" thickBot="1">
      <c r="A46" s="35"/>
      <c r="B46" s="287"/>
      <c r="C46" s="288"/>
      <c r="D46" s="288"/>
      <c r="E46" s="288"/>
      <c r="F46" s="288"/>
      <c r="G46" s="289"/>
      <c r="H46" s="290"/>
      <c r="I46" s="291"/>
      <c r="J46" s="292"/>
      <c r="K46" s="291"/>
      <c r="L46" s="293"/>
      <c r="M46" s="294"/>
    </row>
    <row r="47" spans="1:13">
      <c r="A47" s="1"/>
      <c r="B47" s="260"/>
      <c r="C47" s="241"/>
      <c r="D47" s="241"/>
      <c r="E47" s="241"/>
      <c r="F47" s="241"/>
      <c r="G47" s="242"/>
      <c r="H47" s="252">
        <f>AVERAGE(J47:J49)</f>
        <v>0.6794509803921569</v>
      </c>
      <c r="I47" s="253">
        <f>IF(K47&gt;M47,K47,M47)</f>
        <v>10</v>
      </c>
      <c r="J47" s="252">
        <f>LARGE(G47:G50,1)</f>
        <v>0.70599999999999996</v>
      </c>
      <c r="K47" s="253">
        <f>RANK(H47,$H$11:$H$140,0)</f>
        <v>10</v>
      </c>
      <c r="L47" s="243"/>
      <c r="M47" s="284"/>
    </row>
    <row r="48" spans="1:13">
      <c r="A48" s="6" t="s">
        <v>367</v>
      </c>
      <c r="B48" s="260">
        <v>16</v>
      </c>
      <c r="C48" s="241" t="s">
        <v>125</v>
      </c>
      <c r="D48" s="241" t="s">
        <v>310</v>
      </c>
      <c r="E48" s="241" t="s">
        <v>311</v>
      </c>
      <c r="F48" s="241" t="s">
        <v>125</v>
      </c>
      <c r="G48" s="242">
        <f>VLOOKUP(D48,'2 Plunkett 14-16yrs 2B'!$C$11:$G$45,5,FALSE)</f>
        <v>0.68235294117647061</v>
      </c>
      <c r="H48" s="285"/>
      <c r="I48" s="268"/>
      <c r="J48" s="271">
        <f>LARGE(G47:G50,2)</f>
        <v>0.68235294117647061</v>
      </c>
      <c r="K48" s="268"/>
      <c r="L48" s="243">
        <f>VLOOKUP(D48,'2 Plunkett 14-16yrs 2B'!$C$11:$J$45,8,FALSE)</f>
        <v>41.5</v>
      </c>
      <c r="M48" s="286"/>
    </row>
    <row r="49" spans="1:13">
      <c r="A49" s="6" t="s">
        <v>372</v>
      </c>
      <c r="B49" s="260">
        <v>11</v>
      </c>
      <c r="C49" s="241" t="s">
        <v>125</v>
      </c>
      <c r="D49" s="241" t="s">
        <v>123</v>
      </c>
      <c r="E49" s="241" t="s">
        <v>124</v>
      </c>
      <c r="F49" s="241" t="s">
        <v>125</v>
      </c>
      <c r="G49" s="242">
        <f>VLOOKUP(D49,'3 Plunkett Pre 1B 11-13yrs H2'!$C$11:$G$30,5,FALSE)</f>
        <v>0.65</v>
      </c>
      <c r="H49" s="285"/>
      <c r="I49" s="268"/>
      <c r="J49" s="271">
        <f>LARGE(G47:G50,3)</f>
        <v>0.65</v>
      </c>
      <c r="K49" s="268"/>
      <c r="L49" s="243">
        <f>VLOOKUP(D49,'3 Plunkett Pre 1B 11-13yrs H2'!$C$11:$J$30,8,FALSE)</f>
        <v>38.5</v>
      </c>
      <c r="M49" s="286"/>
    </row>
    <row r="50" spans="1:13" ht="15.75" thickBot="1">
      <c r="A50" s="35" t="s">
        <v>369</v>
      </c>
      <c r="B50" s="287">
        <v>6</v>
      </c>
      <c r="C50" s="288" t="s">
        <v>125</v>
      </c>
      <c r="D50" s="288" t="s">
        <v>209</v>
      </c>
      <c r="E50" s="288" t="s">
        <v>210</v>
      </c>
      <c r="F50" s="288" t="s">
        <v>125</v>
      </c>
      <c r="G50" s="289">
        <f>VLOOKUP(D50,'4 Plunkett 10y&amp;u 1A'!$C$11:$G$43,5,FALSE)</f>
        <v>0.70599999999999996</v>
      </c>
      <c r="H50" s="290"/>
      <c r="I50" s="291"/>
      <c r="J50" s="292"/>
      <c r="K50" s="291"/>
      <c r="L50" s="293">
        <f>VLOOKUP(D50,'4 Plunkett 10y&amp;u 1A'!$C$11:$J$43,8,FALSE)</f>
        <v>42.5</v>
      </c>
      <c r="M50" s="294"/>
    </row>
    <row r="51" spans="1:13">
      <c r="A51" s="36" t="s">
        <v>364</v>
      </c>
      <c r="B51" s="295">
        <v>34</v>
      </c>
      <c r="C51" s="296" t="s">
        <v>106</v>
      </c>
      <c r="D51" s="296" t="s">
        <v>387</v>
      </c>
      <c r="E51" s="296" t="s">
        <v>388</v>
      </c>
      <c r="F51" s="296" t="s">
        <v>64</v>
      </c>
      <c r="G51" s="297">
        <f>VLOOKUP(D51,'1 Plunkett 17-24yrs 2C'!$C$11:$G$45,5,FALSE)</f>
        <v>0</v>
      </c>
      <c r="H51" s="252">
        <f>AVERAGE(J51:J53)</f>
        <v>0.6806316526610644</v>
      </c>
      <c r="I51" s="253">
        <f>IF(K51&gt;M51,K51,M51)</f>
        <v>9</v>
      </c>
      <c r="J51" s="252">
        <f>LARGE(G51:G54,1)</f>
        <v>0.71607142857142858</v>
      </c>
      <c r="K51" s="253">
        <f>RANK(H51,$H$11:$H$140,0)</f>
        <v>9</v>
      </c>
      <c r="L51" s="298">
        <f>VLOOKUP(D51,'1 Plunkett 17-24yrs 2C'!$C$11:$J$45,8,FALSE)</f>
        <v>0</v>
      </c>
      <c r="M51" s="284"/>
    </row>
    <row r="52" spans="1:13">
      <c r="A52" s="6" t="s">
        <v>367</v>
      </c>
      <c r="B52" s="260">
        <v>5</v>
      </c>
      <c r="C52" s="241" t="s">
        <v>106</v>
      </c>
      <c r="D52" s="241" t="s">
        <v>287</v>
      </c>
      <c r="E52" s="241" t="s">
        <v>288</v>
      </c>
      <c r="F52" s="241" t="s">
        <v>289</v>
      </c>
      <c r="G52" s="242">
        <f>VLOOKUP(D52,'2 Plunkett 14-16yrs 2B'!$C$11:$G$45,5,FALSE)</f>
        <v>0.63382352941176467</v>
      </c>
      <c r="H52" s="285"/>
      <c r="I52" s="268"/>
      <c r="J52" s="271">
        <f>LARGE(G51:G54,2)</f>
        <v>0.69199999999999995</v>
      </c>
      <c r="K52" s="268"/>
      <c r="L52" s="243">
        <f>VLOOKUP(D52,'2 Plunkett 14-16yrs 2B'!$C$11:$J$45,8,FALSE)</f>
        <v>38</v>
      </c>
      <c r="M52" s="286"/>
    </row>
    <row r="53" spans="1:13">
      <c r="A53" s="6" t="s">
        <v>372</v>
      </c>
      <c r="B53" s="260">
        <v>5</v>
      </c>
      <c r="C53" s="241" t="s">
        <v>106</v>
      </c>
      <c r="D53" s="241" t="s">
        <v>103</v>
      </c>
      <c r="E53" s="241" t="s">
        <v>104</v>
      </c>
      <c r="F53" s="241" t="s">
        <v>105</v>
      </c>
      <c r="G53" s="242">
        <f>VLOOKUP(D53,'3 Plunkett Pre 1B 11-13yrs H2'!$C$11:$G$30,5,FALSE)</f>
        <v>0.71607142857142858</v>
      </c>
      <c r="H53" s="285"/>
      <c r="I53" s="268"/>
      <c r="J53" s="271">
        <f>LARGE(G51:G54,3)</f>
        <v>0.63382352941176467</v>
      </c>
      <c r="K53" s="268"/>
      <c r="L53" s="243">
        <f>VLOOKUP(D53,'3 Plunkett Pre 1B 11-13yrs H2'!$C$11:$J$30,8,FALSE)</f>
        <v>43</v>
      </c>
      <c r="M53" s="286"/>
    </row>
    <row r="54" spans="1:13" ht="15.75" thickBot="1">
      <c r="A54" s="35" t="s">
        <v>369</v>
      </c>
      <c r="B54" s="287">
        <v>15</v>
      </c>
      <c r="C54" s="288" t="s">
        <v>106</v>
      </c>
      <c r="D54" s="288" t="s">
        <v>230</v>
      </c>
      <c r="E54" s="288" t="s">
        <v>231</v>
      </c>
      <c r="F54" s="288" t="s">
        <v>105</v>
      </c>
      <c r="G54" s="289">
        <f>VLOOKUP(D54,'4 Plunkett 10y&amp;u 1A'!$C$11:$G$43,5,FALSE)</f>
        <v>0.69199999999999995</v>
      </c>
      <c r="H54" s="290"/>
      <c r="I54" s="291"/>
      <c r="J54" s="292"/>
      <c r="K54" s="291"/>
      <c r="L54" s="293">
        <f>VLOOKUP(D54,'4 Plunkett 10y&amp;u 1A'!$C$11:$J$43,8,FALSE)</f>
        <v>43.5</v>
      </c>
      <c r="M54" s="294"/>
    </row>
    <row r="55" spans="1:13">
      <c r="A55" s="36" t="s">
        <v>364</v>
      </c>
      <c r="B55" s="295">
        <v>20</v>
      </c>
      <c r="C55" s="296" t="s">
        <v>76</v>
      </c>
      <c r="D55" s="296" t="s">
        <v>389</v>
      </c>
      <c r="E55" s="296" t="s">
        <v>390</v>
      </c>
      <c r="F55" s="296" t="s">
        <v>330</v>
      </c>
      <c r="G55" s="297">
        <f>VLOOKUP(D55,'1 Plunkett 17-24yrs 2C'!$C$11:$G$45,5,FALSE)</f>
        <v>0.61428571428571432</v>
      </c>
      <c r="H55" s="252">
        <f>AVERAGE(J55:J57)</f>
        <v>0.69921428571428568</v>
      </c>
      <c r="I55" s="253">
        <f>IF(K55&gt;M55,K55,M55)</f>
        <v>1</v>
      </c>
      <c r="J55" s="252">
        <f>LARGE(G55:G58,1)</f>
        <v>0.72799999999999998</v>
      </c>
      <c r="K55" s="253">
        <f>RANK(H55,$H$11:$H$140,0)</f>
        <v>1</v>
      </c>
      <c r="L55" s="298">
        <f>VLOOKUP(D55,'1 Plunkett 17-24yrs 2C'!$C$11:$J$45,8,FALSE)</f>
        <v>37.5</v>
      </c>
      <c r="M55" s="284"/>
    </row>
    <row r="56" spans="1:13">
      <c r="A56" s="6" t="s">
        <v>367</v>
      </c>
      <c r="B56" s="260">
        <v>25</v>
      </c>
      <c r="C56" s="241" t="s">
        <v>76</v>
      </c>
      <c r="D56" s="241" t="s">
        <v>328</v>
      </c>
      <c r="E56" s="241" t="s">
        <v>329</v>
      </c>
      <c r="F56" s="241" t="s">
        <v>330</v>
      </c>
      <c r="G56" s="242">
        <f>VLOOKUP(D56,'2 Plunkett 14-16yrs 2B'!$C$11:$G$45,5,FALSE)</f>
        <v>0.72499999999999998</v>
      </c>
      <c r="H56" s="285"/>
      <c r="I56" s="268"/>
      <c r="J56" s="271">
        <f>LARGE(G55:G58,2)</f>
        <v>0.72499999999999998</v>
      </c>
      <c r="K56" s="268"/>
      <c r="L56" s="243">
        <f>VLOOKUP(D56,'2 Plunkett 14-16yrs 2B'!$C$11:$J$45,8,FALSE)</f>
        <v>45</v>
      </c>
      <c r="M56" s="286"/>
    </row>
    <row r="57" spans="1:13">
      <c r="A57" s="6" t="s">
        <v>368</v>
      </c>
      <c r="B57" s="260">
        <v>17</v>
      </c>
      <c r="C57" s="241" t="s">
        <v>76</v>
      </c>
      <c r="D57" s="241" t="s">
        <v>73</v>
      </c>
      <c r="E57" s="241" t="s">
        <v>74</v>
      </c>
      <c r="F57" s="241" t="s">
        <v>75</v>
      </c>
      <c r="G57" s="242">
        <f>VLOOKUP(D57,'3 Plunkett Pre 1B 11-13yrs H1'!$C$11:$G$30,5,FALSE)</f>
        <v>0.64464285714285718</v>
      </c>
      <c r="H57" s="285"/>
      <c r="I57" s="268"/>
      <c r="J57" s="271">
        <f>LARGE(G55:G58,3)</f>
        <v>0.64464285714285718</v>
      </c>
      <c r="K57" s="268"/>
      <c r="L57" s="243">
        <f>VLOOKUP(D57,'3 Plunkett Pre 1B 11-13yrs H1'!$C$11:$J$30,8,FALSE)</f>
        <v>38</v>
      </c>
      <c r="M57" s="286"/>
    </row>
    <row r="58" spans="1:13" ht="15.75" thickBot="1">
      <c r="A58" s="35" t="s">
        <v>369</v>
      </c>
      <c r="B58" s="287">
        <v>17</v>
      </c>
      <c r="C58" s="288" t="s">
        <v>76</v>
      </c>
      <c r="D58" s="288" t="s">
        <v>234</v>
      </c>
      <c r="E58" s="288" t="s">
        <v>235</v>
      </c>
      <c r="F58" s="288" t="s">
        <v>55</v>
      </c>
      <c r="G58" s="289">
        <f>VLOOKUP(D58,'4 Plunkett 10y&amp;u 1A'!$C$11:$G$43,5,FALSE)</f>
        <v>0.72799999999999998</v>
      </c>
      <c r="H58" s="290"/>
      <c r="I58" s="291"/>
      <c r="J58" s="292"/>
      <c r="K58" s="291"/>
      <c r="L58" s="293">
        <f>VLOOKUP(D58,'4 Plunkett 10y&amp;u 1A'!$C$11:$J$43,8,FALSE)</f>
        <v>45.5</v>
      </c>
      <c r="M58" s="294"/>
    </row>
    <row r="59" spans="1:13">
      <c r="A59" s="1" t="s">
        <v>364</v>
      </c>
      <c r="B59" s="260">
        <v>35</v>
      </c>
      <c r="C59" s="241" t="s">
        <v>51</v>
      </c>
      <c r="D59" s="241" t="s">
        <v>391</v>
      </c>
      <c r="E59" s="241" t="s">
        <v>392</v>
      </c>
      <c r="F59" s="241" t="s">
        <v>50</v>
      </c>
      <c r="G59" s="242">
        <f>VLOOKUP(D59,'1 Plunkett 17-24yrs 2C'!$C$11:$G$45,5,FALSE)</f>
        <v>0.62571428571428567</v>
      </c>
      <c r="H59" s="252">
        <f>AVERAGE(J59:J61)</f>
        <v>0.67095098039215684</v>
      </c>
      <c r="I59" s="253">
        <f>IF(K59&gt;M59,K59,M59)</f>
        <v>15</v>
      </c>
      <c r="J59" s="252">
        <f>LARGE(G59:G62,1)</f>
        <v>0.6875</v>
      </c>
      <c r="K59" s="253">
        <f>RANK(H59,$H$11:$H$140,0)</f>
        <v>15</v>
      </c>
      <c r="L59" s="243">
        <f>VLOOKUP(D59,'1 Plunkett 17-24yrs 2C'!$C$11:$J$45,8,FALSE)</f>
        <v>39</v>
      </c>
      <c r="M59" s="284"/>
    </row>
    <row r="60" spans="1:13">
      <c r="A60" s="6" t="s">
        <v>367</v>
      </c>
      <c r="B60" s="260">
        <v>17</v>
      </c>
      <c r="C60" s="241" t="s">
        <v>51</v>
      </c>
      <c r="D60" s="241" t="s">
        <v>312</v>
      </c>
      <c r="E60" s="241" t="s">
        <v>313</v>
      </c>
      <c r="F60" s="241" t="s">
        <v>50</v>
      </c>
      <c r="G60" s="242">
        <f>VLOOKUP(D60,'2 Plunkett 14-16yrs 2B'!$C$11:$G$45,5,FALSE)</f>
        <v>0.65735294117647058</v>
      </c>
      <c r="H60" s="285"/>
      <c r="I60" s="268"/>
      <c r="J60" s="271">
        <f>LARGE(G59:G62,2)</f>
        <v>0.66800000000000004</v>
      </c>
      <c r="K60" s="268"/>
      <c r="L60" s="243">
        <f>VLOOKUP(D60,'2 Plunkett 14-16yrs 2B'!$C$11:$J$45,8,FALSE)</f>
        <v>39.5</v>
      </c>
      <c r="M60" s="286"/>
    </row>
    <row r="61" spans="1:13">
      <c r="A61" s="6" t="s">
        <v>368</v>
      </c>
      <c r="B61" s="260">
        <v>10</v>
      </c>
      <c r="C61" s="241" t="s">
        <v>51</v>
      </c>
      <c r="D61" s="241" t="s">
        <v>48</v>
      </c>
      <c r="E61" s="241" t="s">
        <v>49</v>
      </c>
      <c r="F61" s="241" t="s">
        <v>50</v>
      </c>
      <c r="G61" s="242">
        <f>VLOOKUP(D61,'3 Plunkett Pre 1B 11-13yrs H1'!$C$11:$G$30,5,FALSE)</f>
        <v>0.6875</v>
      </c>
      <c r="H61" s="285"/>
      <c r="I61" s="268"/>
      <c r="J61" s="271">
        <f>LARGE(G59:G62,3)</f>
        <v>0.65735294117647058</v>
      </c>
      <c r="K61" s="268"/>
      <c r="L61" s="243">
        <f>VLOOKUP(D61,'3 Plunkett Pre 1B 11-13yrs H1'!$C$11:$J$30,8,FALSE)</f>
        <v>39.5</v>
      </c>
      <c r="M61" s="286"/>
    </row>
    <row r="62" spans="1:13" ht="15.75" thickBot="1">
      <c r="A62" s="35" t="s">
        <v>369</v>
      </c>
      <c r="B62" s="287">
        <v>9</v>
      </c>
      <c r="C62" s="288" t="s">
        <v>51</v>
      </c>
      <c r="D62" s="288" t="s">
        <v>215</v>
      </c>
      <c r="E62" s="288" t="s">
        <v>216</v>
      </c>
      <c r="F62" s="288" t="s">
        <v>50</v>
      </c>
      <c r="G62" s="289">
        <f>VLOOKUP(D62,'4 Plunkett 10y&amp;u 1A'!$C$11:$G$43,5,FALSE)</f>
        <v>0.66800000000000004</v>
      </c>
      <c r="H62" s="290"/>
      <c r="I62" s="291"/>
      <c r="J62" s="292"/>
      <c r="K62" s="291"/>
      <c r="L62" s="293">
        <f>VLOOKUP(D62,'4 Plunkett 10y&amp;u 1A'!$C$11:$J$43,8,FALSE)</f>
        <v>40</v>
      </c>
      <c r="M62" s="294"/>
    </row>
    <row r="63" spans="1:13">
      <c r="A63" s="36" t="s">
        <v>364</v>
      </c>
      <c r="B63" s="295">
        <v>28</v>
      </c>
      <c r="C63" s="296" t="s">
        <v>83</v>
      </c>
      <c r="D63" s="296" t="s">
        <v>393</v>
      </c>
      <c r="E63" s="296" t="s">
        <v>394</v>
      </c>
      <c r="F63" s="296" t="s">
        <v>82</v>
      </c>
      <c r="G63" s="297">
        <f>VLOOKUP(D63,'1 Plunkett 17-24yrs 2C'!$C$11:$G$45,5,FALSE)</f>
        <v>0.63857142857142857</v>
      </c>
      <c r="H63" s="252">
        <f>AVERAGE(J63:J65)</f>
        <v>0.64221428571428574</v>
      </c>
      <c r="I63" s="253">
        <f>IF(K63&gt;M63,K63,M63)</f>
        <v>22</v>
      </c>
      <c r="J63" s="252">
        <f>LARGE(G63:G66,1)</f>
        <v>0.67200000000000004</v>
      </c>
      <c r="K63" s="253">
        <f>RANK(H63,$H$11:$H$140,0)</f>
        <v>22</v>
      </c>
      <c r="L63" s="298">
        <f>VLOOKUP(D63,'1 Plunkett 17-24yrs 2C'!$C$11:$J$45,8,FALSE)</f>
        <v>39</v>
      </c>
      <c r="M63" s="284"/>
    </row>
    <row r="64" spans="1:13">
      <c r="A64" s="6"/>
      <c r="B64" s="260"/>
      <c r="C64" s="241"/>
      <c r="D64" s="241"/>
      <c r="E64" s="241"/>
      <c r="F64" s="241"/>
      <c r="G64" s="242"/>
      <c r="H64" s="285"/>
      <c r="I64" s="268"/>
      <c r="J64" s="271">
        <f>LARGE(G63:G66,2)</f>
        <v>0.63857142857142857</v>
      </c>
      <c r="K64" s="268"/>
      <c r="L64" s="243"/>
      <c r="M64" s="286"/>
    </row>
    <row r="65" spans="1:13">
      <c r="A65" s="6" t="s">
        <v>368</v>
      </c>
      <c r="B65" s="260">
        <v>19</v>
      </c>
      <c r="C65" s="241" t="s">
        <v>83</v>
      </c>
      <c r="D65" s="241" t="s">
        <v>80</v>
      </c>
      <c r="E65" s="241" t="s">
        <v>81</v>
      </c>
      <c r="F65" s="241" t="s">
        <v>82</v>
      </c>
      <c r="G65" s="242">
        <f>VLOOKUP(D65,'3 Plunkett Pre 1B 11-13yrs H1'!$C$11:$G$30,5,FALSE)</f>
        <v>0.6160714285714286</v>
      </c>
      <c r="H65" s="285"/>
      <c r="I65" s="268"/>
      <c r="J65" s="271">
        <f>LARGE(G63:G66,3)</f>
        <v>0.6160714285714286</v>
      </c>
      <c r="K65" s="268"/>
      <c r="L65" s="243">
        <f>VLOOKUP(D65,'3 Plunkett Pre 1B 11-13yrs H1'!$C$11:$J$30,8,FALSE)</f>
        <v>37.5</v>
      </c>
      <c r="M65" s="286"/>
    </row>
    <row r="66" spans="1:13" ht="15.75" thickBot="1">
      <c r="A66" s="35" t="s">
        <v>369</v>
      </c>
      <c r="B66" s="287">
        <v>26</v>
      </c>
      <c r="C66" s="288" t="s">
        <v>83</v>
      </c>
      <c r="D66" s="288" t="s">
        <v>254</v>
      </c>
      <c r="E66" s="288" t="s">
        <v>255</v>
      </c>
      <c r="F66" s="288" t="s">
        <v>140</v>
      </c>
      <c r="G66" s="289">
        <f>VLOOKUP(D66,'4 Plunkett 10y&amp;u 1A'!$C$11:$G$43,5,FALSE)</f>
        <v>0.67200000000000004</v>
      </c>
      <c r="H66" s="290"/>
      <c r="I66" s="291"/>
      <c r="J66" s="292"/>
      <c r="K66" s="291"/>
      <c r="L66" s="293">
        <f>VLOOKUP(D66,'4 Plunkett 10y&amp;u 1A'!$C$11:$J$43,8,FALSE)</f>
        <v>42.5</v>
      </c>
      <c r="M66" s="294"/>
    </row>
    <row r="67" spans="1:13">
      <c r="A67" s="36" t="s">
        <v>364</v>
      </c>
      <c r="B67" s="295">
        <v>25</v>
      </c>
      <c r="C67" s="296" t="s">
        <v>109</v>
      </c>
      <c r="D67" s="296" t="s">
        <v>395</v>
      </c>
      <c r="E67" s="296" t="s">
        <v>396</v>
      </c>
      <c r="F67" s="296" t="s">
        <v>109</v>
      </c>
      <c r="G67" s="297">
        <f>VLOOKUP(D67,'1 Plunkett 17-24yrs 2C'!$C$11:$G$45,5,FALSE)</f>
        <v>0.61428571428571432</v>
      </c>
      <c r="H67" s="252">
        <f>AVERAGE(J67:J69)</f>
        <v>0.6508403361344538</v>
      </c>
      <c r="I67" s="253">
        <f>IF(K67&gt;M67,K67,M67)</f>
        <v>19</v>
      </c>
      <c r="J67" s="252">
        <f>LARGE(G67:G70,1)</f>
        <v>0.67500000000000004</v>
      </c>
      <c r="K67" s="253">
        <f>RANK(H67,$H$11:$H$140,0)</f>
        <v>19</v>
      </c>
      <c r="L67" s="298">
        <f>VLOOKUP(D67,'1 Plunkett 17-24yrs 2C'!$C$11:$J$45,8,FALSE)</f>
        <v>38</v>
      </c>
      <c r="M67" s="284"/>
    </row>
    <row r="68" spans="1:13">
      <c r="A68" s="6" t="s">
        <v>367</v>
      </c>
      <c r="B68" s="260">
        <v>6</v>
      </c>
      <c r="C68" s="241" t="s">
        <v>109</v>
      </c>
      <c r="D68" s="241" t="s">
        <v>290</v>
      </c>
      <c r="E68" s="241" t="s">
        <v>291</v>
      </c>
      <c r="F68" s="241" t="s">
        <v>109</v>
      </c>
      <c r="G68" s="242">
        <f>VLOOKUP(D68,'2 Plunkett 14-16yrs 2B'!$C$11:$G$45,5,FALSE)</f>
        <v>0.66323529411764703</v>
      </c>
      <c r="H68" s="285"/>
      <c r="I68" s="268"/>
      <c r="J68" s="271">
        <f>LARGE(G67:G70,2)</f>
        <v>0.66323529411764703</v>
      </c>
      <c r="K68" s="268"/>
      <c r="L68" s="243">
        <f>VLOOKUP(D68,'2 Plunkett 14-16yrs 2B'!$C$11:$J$45,8,FALSE)</f>
        <v>40</v>
      </c>
      <c r="M68" s="286"/>
    </row>
    <row r="69" spans="1:13">
      <c r="A69" s="6" t="s">
        <v>372</v>
      </c>
      <c r="B69" s="260">
        <v>6</v>
      </c>
      <c r="C69" s="241" t="s">
        <v>109</v>
      </c>
      <c r="D69" s="241" t="s">
        <v>107</v>
      </c>
      <c r="E69" s="241" t="s">
        <v>108</v>
      </c>
      <c r="F69" s="241" t="s">
        <v>109</v>
      </c>
      <c r="G69" s="242">
        <f>VLOOKUP(D69,'3 Plunkett Pre 1B 11-13yrs H2'!$C$11:$G$30,5,FALSE)</f>
        <v>0.67500000000000004</v>
      </c>
      <c r="H69" s="285"/>
      <c r="I69" s="268"/>
      <c r="J69" s="271">
        <f>LARGE(G67:G70,3)</f>
        <v>0.61428571428571432</v>
      </c>
      <c r="K69" s="268"/>
      <c r="L69" s="243">
        <f>VLOOKUP(D69,'3 Plunkett Pre 1B 11-13yrs H2'!$C$11:$J$30,8,FALSE)</f>
        <v>38.5</v>
      </c>
      <c r="M69" s="286"/>
    </row>
    <row r="70" spans="1:13" ht="15.75" thickBot="1">
      <c r="A70" s="35" t="s">
        <v>369</v>
      </c>
      <c r="B70" s="287">
        <v>21</v>
      </c>
      <c r="C70" s="288" t="s">
        <v>109</v>
      </c>
      <c r="D70" s="288" t="s">
        <v>243</v>
      </c>
      <c r="E70" s="288" t="s">
        <v>244</v>
      </c>
      <c r="F70" s="288" t="s">
        <v>109</v>
      </c>
      <c r="G70" s="289">
        <f>VLOOKUP(D70,'4 Plunkett 10y&amp;u 1A'!$C$11:$G$43,5,FALSE)</f>
        <v>0.52400000000000002</v>
      </c>
      <c r="H70" s="290"/>
      <c r="I70" s="291"/>
      <c r="J70" s="292"/>
      <c r="K70" s="291"/>
      <c r="L70" s="293">
        <f>VLOOKUP(D70,'4 Plunkett 10y&amp;u 1A'!$C$11:$J$43,8,FALSE)</f>
        <v>33.5</v>
      </c>
      <c r="M70" s="294"/>
    </row>
    <row r="71" spans="1:13">
      <c r="A71" s="1" t="s">
        <v>364</v>
      </c>
      <c r="B71" s="260">
        <v>15</v>
      </c>
      <c r="C71" s="241" t="s">
        <v>23</v>
      </c>
      <c r="D71" s="241" t="s">
        <v>397</v>
      </c>
      <c r="E71" s="241" t="s">
        <v>398</v>
      </c>
      <c r="F71" s="241" t="s">
        <v>109</v>
      </c>
      <c r="G71" s="242">
        <f>VLOOKUP(D71,'1 Plunkett 17-24yrs 2C'!$C$11:$G$45,5,FALSE)</f>
        <v>0.5842857142857143</v>
      </c>
      <c r="H71" s="252">
        <f>AVERAGE(J71:J73)</f>
        <v>0.6196400560224089</v>
      </c>
      <c r="I71" s="253">
        <f>IF(K71&gt;M71,K71,M71)</f>
        <v>28</v>
      </c>
      <c r="J71" s="252">
        <f>LARGE(G71:G74,1)</f>
        <v>0.63970588235294112</v>
      </c>
      <c r="K71" s="253">
        <f>RANK(H71,$H$11:$H$140,0)</f>
        <v>28</v>
      </c>
      <c r="L71" s="243">
        <f>VLOOKUP(D71,'1 Plunkett 17-24yrs 2C'!$C$11:$J$45,8,FALSE)</f>
        <v>36</v>
      </c>
      <c r="M71" s="284"/>
    </row>
    <row r="72" spans="1:13">
      <c r="A72" s="6" t="s">
        <v>367</v>
      </c>
      <c r="B72" s="260">
        <v>33</v>
      </c>
      <c r="C72" s="241" t="s">
        <v>23</v>
      </c>
      <c r="D72" s="241" t="s">
        <v>345</v>
      </c>
      <c r="E72" s="241" t="s">
        <v>346</v>
      </c>
      <c r="F72" s="241" t="s">
        <v>22</v>
      </c>
      <c r="G72" s="242">
        <f>VLOOKUP(D72,'2 Plunkett 14-16yrs 2B'!$C$11:$G$45,5,FALSE)</f>
        <v>0.63970588235294112</v>
      </c>
      <c r="H72" s="285"/>
      <c r="I72" s="268"/>
      <c r="J72" s="271">
        <f>LARGE(G71:G74,2)</f>
        <v>0.62321428571428572</v>
      </c>
      <c r="K72" s="268"/>
      <c r="L72" s="243">
        <f>VLOOKUP(D72,'2 Plunkett 14-16yrs 2B'!$C$11:$J$45,8,FALSE)</f>
        <v>39</v>
      </c>
      <c r="M72" s="286"/>
    </row>
    <row r="73" spans="1:13">
      <c r="A73" s="6" t="s">
        <v>368</v>
      </c>
      <c r="B73" s="260">
        <v>2</v>
      </c>
      <c r="C73" s="241" t="s">
        <v>23</v>
      </c>
      <c r="D73" s="241" t="s">
        <v>20</v>
      </c>
      <c r="E73" s="241" t="s">
        <v>21</v>
      </c>
      <c r="F73" s="241" t="s">
        <v>22</v>
      </c>
      <c r="G73" s="242">
        <f>VLOOKUP(D73,'3 Plunkett Pre 1B 11-13yrs H1'!$C$11:$G$30,5,FALSE)</f>
        <v>0.62321428571428572</v>
      </c>
      <c r="H73" s="285"/>
      <c r="I73" s="268"/>
      <c r="J73" s="271">
        <f>LARGE(G71:G74,3)</f>
        <v>0.59599999999999997</v>
      </c>
      <c r="K73" s="268"/>
      <c r="L73" s="243">
        <f>VLOOKUP(D73,'3 Plunkett Pre 1B 11-13yrs H1'!$C$11:$J$30,8,FALSE)</f>
        <v>36.5</v>
      </c>
      <c r="M73" s="286"/>
    </row>
    <row r="74" spans="1:13" ht="15.75" thickBot="1">
      <c r="A74" s="35" t="s">
        <v>369</v>
      </c>
      <c r="B74" s="287">
        <v>29</v>
      </c>
      <c r="C74" s="288" t="s">
        <v>23</v>
      </c>
      <c r="D74" s="288" t="s">
        <v>260</v>
      </c>
      <c r="E74" s="288" t="s">
        <v>261</v>
      </c>
      <c r="F74" s="288" t="s">
        <v>29</v>
      </c>
      <c r="G74" s="289">
        <f>VLOOKUP(D74,'4 Plunkett 10y&amp;u 1A'!$C$11:$G$43,5,FALSE)</f>
        <v>0.59599999999999997</v>
      </c>
      <c r="H74" s="290"/>
      <c r="I74" s="291"/>
      <c r="J74" s="292"/>
      <c r="K74" s="291"/>
      <c r="L74" s="293">
        <f>VLOOKUP(D74,'4 Plunkett 10y&amp;u 1A'!$C$11:$J$43,8,FALSE)</f>
        <v>35.5</v>
      </c>
      <c r="M74" s="294"/>
    </row>
    <row r="75" spans="1:13">
      <c r="A75" s="36" t="s">
        <v>364</v>
      </c>
      <c r="B75" s="295">
        <v>21</v>
      </c>
      <c r="C75" s="296" t="s">
        <v>17</v>
      </c>
      <c r="D75" s="296" t="s">
        <v>399</v>
      </c>
      <c r="E75" s="296" t="s">
        <v>400</v>
      </c>
      <c r="F75" s="296" t="s">
        <v>109</v>
      </c>
      <c r="G75" s="297">
        <f>VLOOKUP(D75,'1 Plunkett 17-24yrs 2C'!$C$11:$G$45,5,FALSE)</f>
        <v>0.67571428571428571</v>
      </c>
      <c r="H75" s="252">
        <f>AVERAGE(J75:J77)</f>
        <v>0.69337535014005602</v>
      </c>
      <c r="I75" s="253">
        <f>IF(K75&gt;M75,K75,M75)</f>
        <v>3</v>
      </c>
      <c r="J75" s="252">
        <f>LARGE(G75:G78,1)</f>
        <v>0.75</v>
      </c>
      <c r="K75" s="253">
        <f>RANK(H75,$H$11:$H$140,0)</f>
        <v>3</v>
      </c>
      <c r="L75" s="298">
        <f>VLOOKUP(D75,'1 Plunkett 17-24yrs 2C'!$C$11:$J$45,8,FALSE)</f>
        <v>42.5</v>
      </c>
      <c r="M75" s="284"/>
    </row>
    <row r="76" spans="1:13">
      <c r="A76" s="6" t="s">
        <v>367</v>
      </c>
      <c r="B76" s="260">
        <v>12</v>
      </c>
      <c r="C76" s="241" t="s">
        <v>17</v>
      </c>
      <c r="D76" s="241" t="s">
        <v>302</v>
      </c>
      <c r="E76" s="241" t="s">
        <v>303</v>
      </c>
      <c r="F76" s="241" t="s">
        <v>16</v>
      </c>
      <c r="G76" s="242">
        <f>VLOOKUP(D76,'2 Plunkett 14-16yrs 2B'!$C$11:$G$45,5,FALSE)</f>
        <v>0.65441176470588236</v>
      </c>
      <c r="H76" s="285"/>
      <c r="I76" s="268"/>
      <c r="J76" s="271">
        <f>LARGE(G75:G78,2)</f>
        <v>0.67571428571428571</v>
      </c>
      <c r="K76" s="268"/>
      <c r="L76" s="243">
        <f>VLOOKUP(D76,'2 Plunkett 14-16yrs 2B'!$C$11:$J$45,8,FALSE)</f>
        <v>39.5</v>
      </c>
      <c r="M76" s="286"/>
    </row>
    <row r="77" spans="1:13">
      <c r="A77" s="6" t="s">
        <v>368</v>
      </c>
      <c r="B77" s="260">
        <v>1</v>
      </c>
      <c r="C77" s="241" t="s">
        <v>17</v>
      </c>
      <c r="D77" s="241" t="s">
        <v>14</v>
      </c>
      <c r="E77" s="241" t="s">
        <v>15</v>
      </c>
      <c r="F77" s="241" t="s">
        <v>16</v>
      </c>
      <c r="G77" s="242">
        <f>VLOOKUP(D77,'3 Plunkett Pre 1B 11-13yrs H1'!$C$11:$G$30,5,FALSE)</f>
        <v>0.55892857142857144</v>
      </c>
      <c r="H77" s="285"/>
      <c r="I77" s="268"/>
      <c r="J77" s="271">
        <f>LARGE(G75:G78,3)</f>
        <v>0.65441176470588236</v>
      </c>
      <c r="K77" s="268"/>
      <c r="L77" s="243">
        <f>VLOOKUP(D77,'3 Plunkett Pre 1B 11-13yrs H1'!$C$11:$J$30,8,FALSE)</f>
        <v>36</v>
      </c>
      <c r="M77" s="286"/>
    </row>
    <row r="78" spans="1:13" ht="15.75" thickBot="1">
      <c r="A78" s="35" t="s">
        <v>369</v>
      </c>
      <c r="B78" s="287">
        <v>24</v>
      </c>
      <c r="C78" s="288" t="s">
        <v>17</v>
      </c>
      <c r="D78" s="288" t="s">
        <v>249</v>
      </c>
      <c r="E78" s="288" t="s">
        <v>250</v>
      </c>
      <c r="F78" s="288" t="s">
        <v>251</v>
      </c>
      <c r="G78" s="289">
        <f>VLOOKUP(D78,'4 Plunkett 10y&amp;u 1A'!$C$11:$G$43,5,FALSE)</f>
        <v>0.75</v>
      </c>
      <c r="H78" s="290"/>
      <c r="I78" s="291"/>
      <c r="J78" s="292"/>
      <c r="K78" s="291"/>
      <c r="L78" s="293">
        <f>VLOOKUP(D78,'4 Plunkett 10y&amp;u 1A'!$C$11:$J$43,8,FALSE)</f>
        <v>45</v>
      </c>
      <c r="M78" s="294"/>
    </row>
    <row r="79" spans="1:13">
      <c r="A79" s="36" t="s">
        <v>364</v>
      </c>
      <c r="B79" s="295">
        <v>2</v>
      </c>
      <c r="C79" s="296" t="s">
        <v>33</v>
      </c>
      <c r="D79" s="296" t="s">
        <v>401</v>
      </c>
      <c r="E79" s="296" t="s">
        <v>402</v>
      </c>
      <c r="F79" s="296" t="s">
        <v>32</v>
      </c>
      <c r="G79" s="297">
        <f>VLOOKUP(D79,'1 Plunkett 17-24yrs 2C'!$C$11:$G$45,5,FALSE)</f>
        <v>0.58285714285714285</v>
      </c>
      <c r="H79" s="252">
        <f>AVERAGE(J79:J81)</f>
        <v>0.62314285714285711</v>
      </c>
      <c r="I79" s="253">
        <f>IF(K79&gt;M79,K79,M79)</f>
        <v>27</v>
      </c>
      <c r="J79" s="252">
        <f>LARGE(G79:G82,1)</f>
        <v>0.6785714285714286</v>
      </c>
      <c r="K79" s="253">
        <f>RANK(H79,$H$11:$H$140,0)</f>
        <v>27</v>
      </c>
      <c r="L79" s="298">
        <f>VLOOKUP(D79,'1 Plunkett 17-24yrs 2C'!$C$11:$J$45,8,FALSE)</f>
        <v>36</v>
      </c>
      <c r="M79" s="284"/>
    </row>
    <row r="80" spans="1:13">
      <c r="A80" s="6" t="s">
        <v>367</v>
      </c>
      <c r="B80" s="260">
        <v>18</v>
      </c>
      <c r="C80" s="241" t="s">
        <v>33</v>
      </c>
      <c r="D80" s="241" t="s">
        <v>314</v>
      </c>
      <c r="E80" s="241" t="s">
        <v>315</v>
      </c>
      <c r="F80" s="241" t="s">
        <v>68</v>
      </c>
      <c r="G80" s="242">
        <f>VLOOKUP(D80,'2 Plunkett 14-16yrs 2B'!$C$11:$G$45,5,FALSE)</f>
        <v>0</v>
      </c>
      <c r="H80" s="285"/>
      <c r="I80" s="268"/>
      <c r="J80" s="271">
        <f>LARGE(G79:G82,2)</f>
        <v>0.60799999999999998</v>
      </c>
      <c r="K80" s="268"/>
      <c r="L80" s="243">
        <f>VLOOKUP(D80,'2 Plunkett 14-16yrs 2B'!$C$11:$J$45,8,FALSE)</f>
        <v>0</v>
      </c>
      <c r="M80" s="286"/>
    </row>
    <row r="81" spans="1:13">
      <c r="A81" s="6" t="s">
        <v>368</v>
      </c>
      <c r="B81" s="260">
        <v>5</v>
      </c>
      <c r="C81" s="241" t="s">
        <v>33</v>
      </c>
      <c r="D81" s="241" t="s">
        <v>30</v>
      </c>
      <c r="E81" s="241" t="s">
        <v>31</v>
      </c>
      <c r="F81" s="241" t="s">
        <v>32</v>
      </c>
      <c r="G81" s="242">
        <f>VLOOKUP(D81,'3 Plunkett Pre 1B 11-13yrs H1'!$C$11:$G$30,5,FALSE)</f>
        <v>0.6785714285714286</v>
      </c>
      <c r="H81" s="285"/>
      <c r="I81" s="268"/>
      <c r="J81" s="271">
        <f>LARGE(G79:G82,3)</f>
        <v>0.58285714285714285</v>
      </c>
      <c r="K81" s="268"/>
      <c r="L81" s="243">
        <f>VLOOKUP(D81,'3 Plunkett Pre 1B 11-13yrs H1'!$C$11:$J$30,8,FALSE)</f>
        <v>43</v>
      </c>
      <c r="M81" s="286"/>
    </row>
    <row r="82" spans="1:13" ht="15.75" thickBot="1">
      <c r="A82" s="35" t="s">
        <v>369</v>
      </c>
      <c r="B82" s="287">
        <v>19</v>
      </c>
      <c r="C82" s="288" t="s">
        <v>33</v>
      </c>
      <c r="D82" s="288" t="s">
        <v>239</v>
      </c>
      <c r="E82" s="288" t="s">
        <v>240</v>
      </c>
      <c r="F82" s="288" t="s">
        <v>68</v>
      </c>
      <c r="G82" s="289">
        <f>VLOOKUP(D82,'4 Plunkett 10y&amp;u 1A'!$C$11:$G$43,5,FALSE)</f>
        <v>0.60799999999999998</v>
      </c>
      <c r="H82" s="290"/>
      <c r="I82" s="291"/>
      <c r="J82" s="292"/>
      <c r="K82" s="291"/>
      <c r="L82" s="293">
        <f>VLOOKUP(D82,'4 Plunkett 10y&amp;u 1A'!$C$11:$J$43,8,FALSE)</f>
        <v>36</v>
      </c>
      <c r="M82" s="294"/>
    </row>
    <row r="83" spans="1:13">
      <c r="A83" s="1" t="s">
        <v>364</v>
      </c>
      <c r="B83" s="260">
        <v>5</v>
      </c>
      <c r="C83" s="241" t="s">
        <v>79</v>
      </c>
      <c r="D83" s="241" t="s">
        <v>403</v>
      </c>
      <c r="E83" s="241" t="s">
        <v>404</v>
      </c>
      <c r="F83" s="241" t="s">
        <v>32</v>
      </c>
      <c r="G83" s="242">
        <f>VLOOKUP(D83,'1 Plunkett 17-24yrs 2C'!$C$11:$G$45,5,FALSE)</f>
        <v>0.59571428571428575</v>
      </c>
      <c r="H83" s="252">
        <f>AVERAGE(J83:J85)</f>
        <v>0.6560644257703081</v>
      </c>
      <c r="I83" s="253">
        <f>IF(K83&gt;M83,K83,M83)</f>
        <v>17</v>
      </c>
      <c r="J83" s="252">
        <f>LARGE(G83:G86,1)</f>
        <v>0.71176470588235297</v>
      </c>
      <c r="K83" s="253">
        <f>RANK(H83,$H$11:$H$140,0)</f>
        <v>17</v>
      </c>
      <c r="L83" s="243">
        <f>VLOOKUP(D83,'1 Plunkett 17-24yrs 2C'!$C$11:$J$45,8,FALSE)</f>
        <v>36</v>
      </c>
      <c r="M83" s="284"/>
    </row>
    <row r="84" spans="1:13">
      <c r="A84" s="6" t="s">
        <v>367</v>
      </c>
      <c r="B84" s="260">
        <v>22</v>
      </c>
      <c r="C84" s="241" t="s">
        <v>79</v>
      </c>
      <c r="D84" s="241" t="s">
        <v>321</v>
      </c>
      <c r="E84" s="241" t="s">
        <v>322</v>
      </c>
      <c r="F84" s="241" t="s">
        <v>323</v>
      </c>
      <c r="G84" s="242">
        <f>VLOOKUP(D84,'2 Plunkett 14-16yrs 2B'!$C$11:$G$45,5,FALSE)</f>
        <v>0.71176470588235297</v>
      </c>
      <c r="H84" s="285"/>
      <c r="I84" s="268"/>
      <c r="J84" s="271">
        <f>LARGE(G83:G86,2)</f>
        <v>0.6607142857142857</v>
      </c>
      <c r="K84" s="268"/>
      <c r="L84" s="243">
        <f>VLOOKUP(D84,'2 Plunkett 14-16yrs 2B'!$C$11:$J$45,8,FALSE)</f>
        <v>43</v>
      </c>
      <c r="M84" s="286"/>
    </row>
    <row r="85" spans="1:13">
      <c r="A85" s="6" t="s">
        <v>368</v>
      </c>
      <c r="B85" s="260">
        <v>18</v>
      </c>
      <c r="C85" s="241" t="s">
        <v>79</v>
      </c>
      <c r="D85" s="241" t="s">
        <v>77</v>
      </c>
      <c r="E85" s="241" t="s">
        <v>78</v>
      </c>
      <c r="F85" s="241" t="s">
        <v>32</v>
      </c>
      <c r="G85" s="242">
        <f>VLOOKUP(D85,'3 Plunkett Pre 1B 11-13yrs H1'!$C$11:$G$30,5,FALSE)</f>
        <v>0.6607142857142857</v>
      </c>
      <c r="H85" s="285"/>
      <c r="I85" s="268"/>
      <c r="J85" s="271">
        <f>LARGE(G83:G86,3)</f>
        <v>0.59571428571428575</v>
      </c>
      <c r="K85" s="268"/>
      <c r="L85" s="243">
        <f>VLOOKUP(D85,'3 Plunkett Pre 1B 11-13yrs H1'!$C$11:$J$30,8,FALSE)</f>
        <v>39</v>
      </c>
      <c r="M85" s="286"/>
    </row>
    <row r="86" spans="1:13" ht="15.75" thickBot="1">
      <c r="A86" s="35"/>
      <c r="B86" s="287"/>
      <c r="C86" s="288"/>
      <c r="D86" s="288"/>
      <c r="E86" s="288"/>
      <c r="F86" s="288"/>
      <c r="G86" s="289"/>
      <c r="H86" s="290"/>
      <c r="I86" s="291"/>
      <c r="J86" s="292"/>
      <c r="K86" s="291"/>
      <c r="L86" s="293"/>
      <c r="M86" s="294"/>
    </row>
    <row r="87" spans="1:13">
      <c r="A87" s="36" t="s">
        <v>364</v>
      </c>
      <c r="B87" s="295">
        <v>29</v>
      </c>
      <c r="C87" s="296" t="s">
        <v>128</v>
      </c>
      <c r="D87" s="296" t="s">
        <v>405</v>
      </c>
      <c r="E87" s="296" t="s">
        <v>406</v>
      </c>
      <c r="F87" s="296" t="s">
        <v>64</v>
      </c>
      <c r="G87" s="297">
        <f>VLOOKUP(D87,'1 Plunkett 17-24yrs 2C'!$C$11:$G$45,5,FALSE)</f>
        <v>0.57857142857142863</v>
      </c>
      <c r="H87" s="252">
        <f>AVERAGE(J87:J89)</f>
        <v>0.63150420168067223</v>
      </c>
      <c r="I87" s="253">
        <f>IF(K87&gt;M87,K87,M87)</f>
        <v>25</v>
      </c>
      <c r="J87" s="252">
        <f>LARGE(G87:G90,1)</f>
        <v>0.7279411764705882</v>
      </c>
      <c r="K87" s="253">
        <f>RANK(H87,$H$11:$H$140,0)</f>
        <v>25</v>
      </c>
      <c r="L87" s="298">
        <f>VLOOKUP(D87,'1 Plunkett 17-24yrs 2C'!$C$11:$J$45,8,FALSE)</f>
        <v>35</v>
      </c>
      <c r="M87" s="284"/>
    </row>
    <row r="88" spans="1:13">
      <c r="A88" s="6" t="s">
        <v>367</v>
      </c>
      <c r="B88" s="260">
        <v>7</v>
      </c>
      <c r="C88" s="241" t="s">
        <v>128</v>
      </c>
      <c r="D88" s="241" t="s">
        <v>292</v>
      </c>
      <c r="E88" s="241" t="s">
        <v>293</v>
      </c>
      <c r="F88" s="241" t="s">
        <v>64</v>
      </c>
      <c r="G88" s="242">
        <f>VLOOKUP(D88,'2 Plunkett 14-16yrs 2B'!$C$11:$G$45,5,FALSE)</f>
        <v>0.7279411764705882</v>
      </c>
      <c r="H88" s="285"/>
      <c r="I88" s="268"/>
      <c r="J88" s="271">
        <f>LARGE(G87:G90,2)</f>
        <v>0.58799999999999997</v>
      </c>
      <c r="K88" s="268"/>
      <c r="L88" s="243">
        <f>VLOOKUP(D88,'2 Plunkett 14-16yrs 2B'!$C$11:$J$45,8,FALSE)</f>
        <v>45</v>
      </c>
      <c r="M88" s="286"/>
    </row>
    <row r="89" spans="1:13">
      <c r="A89" s="6" t="s">
        <v>372</v>
      </c>
      <c r="B89" s="260">
        <v>12</v>
      </c>
      <c r="C89" s="241" t="s">
        <v>128</v>
      </c>
      <c r="D89" s="241" t="s">
        <v>126</v>
      </c>
      <c r="E89" s="241" t="s">
        <v>127</v>
      </c>
      <c r="F89" s="241" t="s">
        <v>64</v>
      </c>
      <c r="G89" s="242">
        <f>VLOOKUP(D89,'3 Plunkett Pre 1B 11-13yrs H2'!$C$11:$G$30,5,FALSE)</f>
        <v>0.48749999999999999</v>
      </c>
      <c r="H89" s="285"/>
      <c r="I89" s="268"/>
      <c r="J89" s="271">
        <f>LARGE(G87:G90,3)</f>
        <v>0.57857142857142863</v>
      </c>
      <c r="K89" s="268"/>
      <c r="L89" s="243">
        <f>VLOOKUP(D89,'3 Plunkett Pre 1B 11-13yrs H2'!$C$11:$J$30,8,FALSE)</f>
        <v>0</v>
      </c>
      <c r="M89" s="286"/>
    </row>
    <row r="90" spans="1:13" ht="15.75" thickBot="1">
      <c r="A90" s="35" t="s">
        <v>369</v>
      </c>
      <c r="B90" s="287">
        <v>28</v>
      </c>
      <c r="C90" s="288" t="s">
        <v>128</v>
      </c>
      <c r="D90" s="288" t="s">
        <v>258</v>
      </c>
      <c r="E90" s="288" t="s">
        <v>259</v>
      </c>
      <c r="F90" s="288" t="s">
        <v>64</v>
      </c>
      <c r="G90" s="289">
        <f>VLOOKUP(D90,'4 Plunkett 10y&amp;u 1A'!$C$11:$G$43,5,FALSE)</f>
        <v>0.58799999999999997</v>
      </c>
      <c r="H90" s="290"/>
      <c r="I90" s="291"/>
      <c r="J90" s="292"/>
      <c r="K90" s="291"/>
      <c r="L90" s="293">
        <f>VLOOKUP(D90,'4 Plunkett 10y&amp;u 1A'!$C$11:$J$43,8,FALSE)</f>
        <v>34.5</v>
      </c>
      <c r="M90" s="294"/>
    </row>
    <row r="91" spans="1:13">
      <c r="A91" s="36" t="s">
        <v>364</v>
      </c>
      <c r="B91" s="295">
        <v>24</v>
      </c>
      <c r="C91" s="296" t="s">
        <v>65</v>
      </c>
      <c r="D91" s="296" t="s">
        <v>407</v>
      </c>
      <c r="E91" s="296" t="s">
        <v>408</v>
      </c>
      <c r="F91" s="296" t="s">
        <v>64</v>
      </c>
      <c r="G91" s="297">
        <f>VLOOKUP(D91,'1 Plunkett 17-24yrs 2C'!$C$11:$G$45,5,FALSE)</f>
        <v>0.59285714285714286</v>
      </c>
      <c r="H91" s="252">
        <f>AVERAGE(J91:J93)</f>
        <v>0.63597198879551831</v>
      </c>
      <c r="I91" s="253">
        <f>IF(K91&gt;M91,K91,M91)</f>
        <v>24</v>
      </c>
      <c r="J91" s="252">
        <f>LARGE(G91:G94,1)</f>
        <v>0.69705882352941173</v>
      </c>
      <c r="K91" s="253">
        <f>RANK(H91,$H$11:$H$140,0)</f>
        <v>24</v>
      </c>
      <c r="L91" s="298">
        <f>VLOOKUP(D91,'1 Plunkett 17-24yrs 2C'!$C$11:$J$45,8,FALSE)</f>
        <v>38.5</v>
      </c>
      <c r="M91" s="284"/>
    </row>
    <row r="92" spans="1:13">
      <c r="A92" s="6" t="s">
        <v>367</v>
      </c>
      <c r="B92" s="260">
        <v>29</v>
      </c>
      <c r="C92" s="241" t="s">
        <v>65</v>
      </c>
      <c r="D92" s="241" t="s">
        <v>337</v>
      </c>
      <c r="E92" s="241" t="s">
        <v>338</v>
      </c>
      <c r="F92" s="241" t="s">
        <v>64</v>
      </c>
      <c r="G92" s="242">
        <f>VLOOKUP(D92,'2 Plunkett 14-16yrs 2B'!$C$11:$G$45,5,FALSE)</f>
        <v>0.69705882352941173</v>
      </c>
      <c r="H92" s="285"/>
      <c r="I92" s="268"/>
      <c r="J92" s="271">
        <f>LARGE(G91:G94,2)</f>
        <v>0.61799999999999999</v>
      </c>
      <c r="K92" s="268"/>
      <c r="L92" s="243">
        <f>VLOOKUP(D92,'2 Plunkett 14-16yrs 2B'!$C$11:$J$45,8,FALSE)</f>
        <v>42</v>
      </c>
      <c r="M92" s="286"/>
    </row>
    <row r="93" spans="1:13">
      <c r="A93" s="6"/>
      <c r="B93" s="260"/>
      <c r="C93" s="241"/>
      <c r="D93" s="241"/>
      <c r="E93" s="241"/>
      <c r="F93" s="241"/>
      <c r="G93" s="242"/>
      <c r="H93" s="285"/>
      <c r="I93" s="268"/>
      <c r="J93" s="271">
        <f>LARGE(G91:G94,3)</f>
        <v>0.59285714285714286</v>
      </c>
      <c r="K93" s="268"/>
      <c r="L93" s="243"/>
      <c r="M93" s="286"/>
    </row>
    <row r="94" spans="1:13" ht="15.75" thickBot="1">
      <c r="A94" s="35" t="s">
        <v>369</v>
      </c>
      <c r="B94" s="287">
        <v>2</v>
      </c>
      <c r="C94" s="288" t="s">
        <v>65</v>
      </c>
      <c r="D94" s="288" t="s">
        <v>201</v>
      </c>
      <c r="E94" s="288" t="s">
        <v>202</v>
      </c>
      <c r="F94" s="288" t="s">
        <v>64</v>
      </c>
      <c r="G94" s="289">
        <f>VLOOKUP(D94,'4 Plunkett 10y&amp;u 1A'!$C$11:$G$43,5,FALSE)</f>
        <v>0.61799999999999999</v>
      </c>
      <c r="H94" s="290"/>
      <c r="I94" s="291"/>
      <c r="J94" s="292"/>
      <c r="K94" s="291"/>
      <c r="L94" s="293">
        <f>VLOOKUP(D94,'4 Plunkett 10y&amp;u 1A'!$C$11:$J$43,8,FALSE)</f>
        <v>38.5</v>
      </c>
      <c r="M94" s="294"/>
    </row>
    <row r="95" spans="1:13">
      <c r="A95" s="1" t="s">
        <v>364</v>
      </c>
      <c r="B95" s="260">
        <v>33</v>
      </c>
      <c r="C95" s="241" t="s">
        <v>102</v>
      </c>
      <c r="D95" s="241" t="s">
        <v>409</v>
      </c>
      <c r="E95" s="241" t="s">
        <v>410</v>
      </c>
      <c r="F95" s="241" t="s">
        <v>82</v>
      </c>
      <c r="G95" s="242">
        <f>VLOOKUP(D95,'1 Plunkett 17-24yrs 2C'!$C$11:$G$45,5,FALSE)</f>
        <v>0.61285714285714288</v>
      </c>
      <c r="H95" s="252">
        <f>AVERAGE(J95:J97)</f>
        <v>0.65308123249299721</v>
      </c>
      <c r="I95" s="253">
        <f>IF(K95&gt;M95,K95,M95)</f>
        <v>18</v>
      </c>
      <c r="J95" s="252">
        <f>LARGE(G95:G98,1)</f>
        <v>0.6607142857142857</v>
      </c>
      <c r="K95" s="253">
        <f>RANK(H95,$H$11:$H$140,0)</f>
        <v>18</v>
      </c>
      <c r="L95" s="243">
        <f>VLOOKUP(D95,'1 Plunkett 17-24yrs 2C'!$C$11:$J$45,8,FALSE)</f>
        <v>38</v>
      </c>
      <c r="M95" s="284"/>
    </row>
    <row r="96" spans="1:13">
      <c r="A96" s="6" t="s">
        <v>367</v>
      </c>
      <c r="B96" s="260">
        <v>13</v>
      </c>
      <c r="C96" s="241" t="s">
        <v>102</v>
      </c>
      <c r="D96" s="241" t="s">
        <v>304</v>
      </c>
      <c r="E96" s="241" t="s">
        <v>305</v>
      </c>
      <c r="F96" s="241" t="s">
        <v>64</v>
      </c>
      <c r="G96" s="242">
        <f>VLOOKUP(D96,'2 Plunkett 14-16yrs 2B'!$C$11:$G$45,5,FALSE)</f>
        <v>0.64852941176470591</v>
      </c>
      <c r="H96" s="285"/>
      <c r="I96" s="268"/>
      <c r="J96" s="271">
        <f>LARGE(G95:G98,2)</f>
        <v>0.65</v>
      </c>
      <c r="K96" s="268"/>
      <c r="L96" s="243">
        <f>VLOOKUP(D96,'2 Plunkett 14-16yrs 2B'!$C$11:$J$45,8,FALSE)</f>
        <v>39.5</v>
      </c>
      <c r="M96" s="286"/>
    </row>
    <row r="97" spans="1:13">
      <c r="A97" s="6" t="s">
        <v>372</v>
      </c>
      <c r="B97" s="260">
        <v>4</v>
      </c>
      <c r="C97" s="241" t="s">
        <v>102</v>
      </c>
      <c r="D97" s="241" t="s">
        <v>100</v>
      </c>
      <c r="E97" s="241" t="s">
        <v>101</v>
      </c>
      <c r="F97" s="241" t="s">
        <v>82</v>
      </c>
      <c r="G97" s="242">
        <f>VLOOKUP(D97,'3 Plunkett Pre 1B 11-13yrs H2'!$C$11:$G$30,5,FALSE)</f>
        <v>0.6607142857142857</v>
      </c>
      <c r="H97" s="285"/>
      <c r="I97" s="268"/>
      <c r="J97" s="271">
        <f>LARGE(G95:G98,3)</f>
        <v>0.64852941176470591</v>
      </c>
      <c r="K97" s="268"/>
      <c r="L97" s="243">
        <f>VLOOKUP(D97,'3 Plunkett Pre 1B 11-13yrs H2'!$C$11:$J$30,8,FALSE)</f>
        <v>40</v>
      </c>
      <c r="M97" s="286"/>
    </row>
    <row r="98" spans="1:13" ht="15.75" thickBot="1">
      <c r="A98" s="35" t="s">
        <v>369</v>
      </c>
      <c r="B98" s="287">
        <v>10</v>
      </c>
      <c r="C98" s="288" t="s">
        <v>102</v>
      </c>
      <c r="D98" s="288" t="s">
        <v>217</v>
      </c>
      <c r="E98" s="288" t="s">
        <v>218</v>
      </c>
      <c r="F98" s="288" t="s">
        <v>68</v>
      </c>
      <c r="G98" s="289">
        <f>VLOOKUP(D98,'4 Plunkett 10y&amp;u 1A'!$C$11:$G$43,5,FALSE)</f>
        <v>0.65</v>
      </c>
      <c r="H98" s="290"/>
      <c r="I98" s="291"/>
      <c r="J98" s="292"/>
      <c r="K98" s="291"/>
      <c r="L98" s="293">
        <f>VLOOKUP(D98,'4 Plunkett 10y&amp;u 1A'!$C$11:$J$43,8,FALSE)</f>
        <v>39</v>
      </c>
      <c r="M98" s="294"/>
    </row>
    <row r="99" spans="1:13">
      <c r="A99" s="36" t="s">
        <v>364</v>
      </c>
      <c r="B99" s="295">
        <v>32</v>
      </c>
      <c r="C99" s="296" t="s">
        <v>40</v>
      </c>
      <c r="D99" s="296" t="s">
        <v>411</v>
      </c>
      <c r="E99" s="296" t="s">
        <v>412</v>
      </c>
      <c r="F99" s="296" t="s">
        <v>40</v>
      </c>
      <c r="G99" s="297">
        <f>VLOOKUP(D99,'1 Plunkett 17-24yrs 2C'!$C$11:$G$45,5,FALSE)</f>
        <v>0.12428571428571429</v>
      </c>
      <c r="H99" s="252">
        <f>AVERAGE(J99:J101)</f>
        <v>0.68954201680672267</v>
      </c>
      <c r="I99" s="253">
        <f>IF(K99&gt;M99,K99,M99)</f>
        <v>4</v>
      </c>
      <c r="J99" s="252">
        <f>LARGE(G99:G102,1)</f>
        <v>0.71599999999999997</v>
      </c>
      <c r="K99" s="253">
        <f>RANK(H99,$H$11:$H$140,0)</f>
        <v>4</v>
      </c>
      <c r="L99" s="298">
        <f>VLOOKUP(D99,'1 Plunkett 17-24yrs 2C'!$C$11:$J$45,8,FALSE)</f>
        <v>0</v>
      </c>
      <c r="M99" s="284"/>
    </row>
    <row r="100" spans="1:13">
      <c r="A100" s="6" t="s">
        <v>367</v>
      </c>
      <c r="B100" s="260">
        <v>8</v>
      </c>
      <c r="C100" s="241" t="s">
        <v>40</v>
      </c>
      <c r="D100" s="241" t="s">
        <v>294</v>
      </c>
      <c r="E100" s="241" t="s">
        <v>295</v>
      </c>
      <c r="F100" s="241" t="s">
        <v>40</v>
      </c>
      <c r="G100" s="242">
        <f>VLOOKUP(D100,'2 Plunkett 14-16yrs 2B'!$C$11:$G$45,5,FALSE)</f>
        <v>0.67941176470588238</v>
      </c>
      <c r="H100" s="285"/>
      <c r="I100" s="268"/>
      <c r="J100" s="271">
        <f>LARGE(G99:G102,2)</f>
        <v>0.67941176470588238</v>
      </c>
      <c r="K100" s="268"/>
      <c r="L100" s="243">
        <f>VLOOKUP(D100,'2 Plunkett 14-16yrs 2B'!$C$11:$J$45,8,FALSE)</f>
        <v>42</v>
      </c>
      <c r="M100" s="286"/>
    </row>
    <row r="101" spans="1:13">
      <c r="A101" s="6" t="s">
        <v>368</v>
      </c>
      <c r="B101" s="260">
        <v>7</v>
      </c>
      <c r="C101" s="241" t="s">
        <v>40</v>
      </c>
      <c r="D101" s="241" t="s">
        <v>38</v>
      </c>
      <c r="E101" s="241" t="s">
        <v>39</v>
      </c>
      <c r="F101" s="241" t="s">
        <v>40</v>
      </c>
      <c r="G101" s="242">
        <f>VLOOKUP(D101,'3 Plunkett Pre 1B 11-13yrs H1'!$C$11:$G$30,5,FALSE)</f>
        <v>0.67321428571428577</v>
      </c>
      <c r="H101" s="285"/>
      <c r="I101" s="268"/>
      <c r="J101" s="271">
        <f>LARGE(G99:G102,3)</f>
        <v>0.67321428571428577</v>
      </c>
      <c r="K101" s="268"/>
      <c r="L101" s="243">
        <f>VLOOKUP(D101,'3 Plunkett Pre 1B 11-13yrs H1'!$C$11:$J$30,8,FALSE)</f>
        <v>40</v>
      </c>
      <c r="M101" s="286"/>
    </row>
    <row r="102" spans="1:13" ht="15.75" thickBot="1">
      <c r="A102" s="35" t="s">
        <v>369</v>
      </c>
      <c r="B102" s="287">
        <v>31</v>
      </c>
      <c r="C102" s="288" t="s">
        <v>40</v>
      </c>
      <c r="D102" s="288" t="s">
        <v>263</v>
      </c>
      <c r="E102" s="288" t="s">
        <v>264</v>
      </c>
      <c r="F102" s="288" t="s">
        <v>40</v>
      </c>
      <c r="G102" s="289">
        <f>VLOOKUP(D102,'4 Plunkett 10y&amp;u 1A'!$C$11:$G$43,5,FALSE)</f>
        <v>0.71599999999999997</v>
      </c>
      <c r="H102" s="290"/>
      <c r="I102" s="291"/>
      <c r="J102" s="292"/>
      <c r="K102" s="291"/>
      <c r="L102" s="293">
        <f>VLOOKUP(D102,'4 Plunkett 10y&amp;u 1A'!$C$11:$J$43,8,FALSE)</f>
        <v>42.5</v>
      </c>
      <c r="M102" s="294"/>
    </row>
    <row r="103" spans="1:13">
      <c r="A103" s="36"/>
      <c r="B103" s="295"/>
      <c r="C103" s="296"/>
      <c r="D103" s="296"/>
      <c r="E103" s="296"/>
      <c r="F103" s="296"/>
      <c r="G103" s="297"/>
      <c r="H103" s="252">
        <f>AVERAGE(J103:J105)</f>
        <v>0.60847759103641463</v>
      </c>
      <c r="I103" s="253">
        <f>IF(K103&gt;M103,K103,M103)</f>
        <v>30</v>
      </c>
      <c r="J103" s="252">
        <f>LARGE(G103:G106,1)</f>
        <v>0.6517857142857143</v>
      </c>
      <c r="K103" s="253">
        <f>RANK(H103,$H$11:$H$140,0)</f>
        <v>30</v>
      </c>
      <c r="L103" s="298"/>
      <c r="M103" s="284"/>
    </row>
    <row r="104" spans="1:13">
      <c r="A104" s="6" t="s">
        <v>367</v>
      </c>
      <c r="B104" s="260">
        <v>15</v>
      </c>
      <c r="C104" s="241" t="s">
        <v>47</v>
      </c>
      <c r="D104" s="241" t="s">
        <v>308</v>
      </c>
      <c r="E104" s="241" t="s">
        <v>309</v>
      </c>
      <c r="F104" s="241" t="s">
        <v>40</v>
      </c>
      <c r="G104" s="242">
        <f>VLOOKUP(D104,'2 Plunkett 14-16yrs 2B'!$C$11:$G$45,5,FALSE)</f>
        <v>0.61764705882352944</v>
      </c>
      <c r="H104" s="285"/>
      <c r="I104" s="268"/>
      <c r="J104" s="271">
        <f>LARGE(G103:G106,2)</f>
        <v>0.61764705882352944</v>
      </c>
      <c r="K104" s="268"/>
      <c r="L104" s="243">
        <f>VLOOKUP(D104,'2 Plunkett 14-16yrs 2B'!$C$11:$J$45,8,FALSE)</f>
        <v>38</v>
      </c>
      <c r="M104" s="286"/>
    </row>
    <row r="105" spans="1:13">
      <c r="A105" s="6" t="s">
        <v>368</v>
      </c>
      <c r="B105" s="260">
        <v>9</v>
      </c>
      <c r="C105" s="241" t="s">
        <v>47</v>
      </c>
      <c r="D105" s="241" t="s">
        <v>44</v>
      </c>
      <c r="E105" s="241" t="s">
        <v>45</v>
      </c>
      <c r="F105" s="241" t="s">
        <v>46</v>
      </c>
      <c r="G105" s="242">
        <f>VLOOKUP(D105,'3 Plunkett Pre 1B 11-13yrs H1'!$C$11:$G$30,5,FALSE)</f>
        <v>0.6517857142857143</v>
      </c>
      <c r="H105" s="285"/>
      <c r="I105" s="268"/>
      <c r="J105" s="271">
        <f>LARGE(G103:G106,3)</f>
        <v>0.55600000000000005</v>
      </c>
      <c r="K105" s="268"/>
      <c r="L105" s="243">
        <f>VLOOKUP(D105,'3 Plunkett Pre 1B 11-13yrs H1'!$C$11:$J$30,8,FALSE)</f>
        <v>39</v>
      </c>
      <c r="M105" s="286"/>
    </row>
    <row r="106" spans="1:13" ht="15.75" thickBot="1">
      <c r="A106" s="35" t="s">
        <v>369</v>
      </c>
      <c r="B106" s="287">
        <v>4</v>
      </c>
      <c r="C106" s="288" t="s">
        <v>47</v>
      </c>
      <c r="D106" s="288" t="s">
        <v>205</v>
      </c>
      <c r="E106" s="288" t="s">
        <v>206</v>
      </c>
      <c r="F106" s="288" t="s">
        <v>40</v>
      </c>
      <c r="G106" s="289">
        <f>VLOOKUP(D106,'4 Plunkett 10y&amp;u 1A'!$C$11:$G$43,5,FALSE)</f>
        <v>0.55600000000000005</v>
      </c>
      <c r="H106" s="290"/>
      <c r="I106" s="291"/>
      <c r="J106" s="292"/>
      <c r="K106" s="291"/>
      <c r="L106" s="293">
        <f>VLOOKUP(D106,'4 Plunkett 10y&amp;u 1A'!$C$11:$J$43,8,FALSE)</f>
        <v>34.5</v>
      </c>
      <c r="M106" s="294"/>
    </row>
    <row r="107" spans="1:13">
      <c r="A107" s="1" t="s">
        <v>367</v>
      </c>
      <c r="B107" s="260">
        <v>2</v>
      </c>
      <c r="C107" s="241" t="s">
        <v>72</v>
      </c>
      <c r="D107" s="241" t="s">
        <v>280</v>
      </c>
      <c r="E107" s="241" t="s">
        <v>281</v>
      </c>
      <c r="F107" s="241" t="s">
        <v>72</v>
      </c>
      <c r="G107" s="242">
        <f>VLOOKUP(D107,'2 Plunkett 14-16yrs 2B'!$C$11:$G$45,5,FALSE)</f>
        <v>0.66764705882352937</v>
      </c>
      <c r="H107" s="252">
        <f>AVERAGE(J107:J109)</f>
        <v>0.62473949579831933</v>
      </c>
      <c r="I107" s="253">
        <f>IF(K107&gt;M107,K107,M107)</f>
        <v>26</v>
      </c>
      <c r="J107" s="252">
        <f>LARGE(G107:G110,1)</f>
        <v>0.66764705882352937</v>
      </c>
      <c r="K107" s="253">
        <f>RANK(H107,$H$11:$H$140,0)</f>
        <v>26</v>
      </c>
      <c r="L107" s="243">
        <f>VLOOKUP(D107,'2 Plunkett 14-16yrs 2B'!$C$11:$J$45,8,FALSE)</f>
        <v>42</v>
      </c>
      <c r="M107" s="284"/>
    </row>
    <row r="108" spans="1:13">
      <c r="A108" s="6" t="s">
        <v>368</v>
      </c>
      <c r="B108" s="260">
        <v>16</v>
      </c>
      <c r="C108" s="241" t="s">
        <v>72</v>
      </c>
      <c r="D108" s="241" t="s">
        <v>70</v>
      </c>
      <c r="E108" s="241" t="s">
        <v>71</v>
      </c>
      <c r="F108" s="241" t="s">
        <v>72</v>
      </c>
      <c r="G108" s="242">
        <f>VLOOKUP(D108,'3 Plunkett Pre 1B 11-13yrs H1'!$C$11:$G$30,5,FALSE)</f>
        <v>0.57857142857142863</v>
      </c>
      <c r="H108" s="285"/>
      <c r="I108" s="268"/>
      <c r="J108" s="271">
        <f>LARGE(G107:G110,2)</f>
        <v>0.628</v>
      </c>
      <c r="K108" s="268"/>
      <c r="L108" s="243">
        <f>VLOOKUP(D108,'3 Plunkett Pre 1B 11-13yrs H1'!$C$11:$J$30,8,FALSE)</f>
        <v>34</v>
      </c>
      <c r="M108" s="286"/>
    </row>
    <row r="109" spans="1:13">
      <c r="A109" s="6" t="s">
        <v>369</v>
      </c>
      <c r="B109" s="260">
        <v>22</v>
      </c>
      <c r="C109" s="241" t="s">
        <v>72</v>
      </c>
      <c r="D109" s="241" t="s">
        <v>245</v>
      </c>
      <c r="E109" s="241" t="s">
        <v>246</v>
      </c>
      <c r="F109" s="241" t="s">
        <v>72</v>
      </c>
      <c r="G109" s="242">
        <f>VLOOKUP(D109,'4 Plunkett 10y&amp;u 1A'!$C$11:$G$43,5,FALSE)</f>
        <v>0.628</v>
      </c>
      <c r="H109" s="285"/>
      <c r="I109" s="268"/>
      <c r="J109" s="271">
        <f>LARGE(G107:G110,3)</f>
        <v>0.57857142857142863</v>
      </c>
      <c r="K109" s="268"/>
      <c r="L109" s="243">
        <f>VLOOKUP(D109,'4 Plunkett 10y&amp;u 1A'!$C$11:$J$43,8,FALSE)</f>
        <v>37.5</v>
      </c>
      <c r="M109" s="286"/>
    </row>
    <row r="110" spans="1:13" ht="15.75" thickBot="1">
      <c r="A110" s="35" t="s">
        <v>364</v>
      </c>
      <c r="B110" s="287">
        <v>9</v>
      </c>
      <c r="C110" s="288" t="s">
        <v>413</v>
      </c>
      <c r="D110" s="288" t="s">
        <v>414</v>
      </c>
      <c r="E110" s="288" t="s">
        <v>415</v>
      </c>
      <c r="F110" s="288" t="s">
        <v>72</v>
      </c>
      <c r="G110" s="289">
        <f>VLOOKUP(D110,'1 Plunkett 17-24yrs 2C'!$C$11:$G$45,5,FALSE)</f>
        <v>0.57714285714285718</v>
      </c>
      <c r="H110" s="290"/>
      <c r="I110" s="291"/>
      <c r="J110" s="292"/>
      <c r="K110" s="291"/>
      <c r="L110" s="293">
        <f>VLOOKUP(D110,'1 Plunkett 17-24yrs 2C'!$C$11:$J$45,8,FALSE)</f>
        <v>36</v>
      </c>
      <c r="M110" s="294"/>
    </row>
    <row r="111" spans="1:13">
      <c r="A111" s="36" t="s">
        <v>364</v>
      </c>
      <c r="B111" s="295">
        <v>8</v>
      </c>
      <c r="C111" s="296" t="s">
        <v>56</v>
      </c>
      <c r="D111" s="296" t="s">
        <v>416</v>
      </c>
      <c r="E111" s="296" t="s">
        <v>417</v>
      </c>
      <c r="F111" s="296" t="s">
        <v>55</v>
      </c>
      <c r="G111" s="297">
        <f>VLOOKUP(D111,'1 Plunkett 17-24yrs 2C'!$C$11:$G$45,5,FALSE)</f>
        <v>0.57999999999999996</v>
      </c>
      <c r="H111" s="252">
        <f>AVERAGE(J111:J113)</f>
        <v>0.68779411764705889</v>
      </c>
      <c r="I111" s="253">
        <f>IF(K111&gt;M111,K111,M111)</f>
        <v>5</v>
      </c>
      <c r="J111" s="252">
        <f>LARGE(G111:G114,1)</f>
        <v>0.72</v>
      </c>
      <c r="K111" s="253">
        <f>RANK(H111,$H$11:$H$140,0)</f>
        <v>5</v>
      </c>
      <c r="L111" s="298">
        <f>VLOOKUP(D111,'1 Plunkett 17-24yrs 2C'!$C$11:$J$45,8,FALSE)</f>
        <v>36</v>
      </c>
      <c r="M111" s="284"/>
    </row>
    <row r="112" spans="1:13">
      <c r="A112" s="6" t="s">
        <v>367</v>
      </c>
      <c r="B112" s="260">
        <v>11</v>
      </c>
      <c r="C112" s="241" t="s">
        <v>56</v>
      </c>
      <c r="D112" s="241" t="s">
        <v>300</v>
      </c>
      <c r="E112" s="241" t="s">
        <v>301</v>
      </c>
      <c r="F112" s="241" t="s">
        <v>222</v>
      </c>
      <c r="G112" s="242">
        <f>VLOOKUP(D112,'2 Plunkett 14-16yrs 2B'!$C$11:$G$45,5,FALSE)</f>
        <v>0.65588235294117647</v>
      </c>
      <c r="H112" s="285"/>
      <c r="I112" s="268"/>
      <c r="J112" s="271">
        <f>LARGE(G111:G114,2)</f>
        <v>0.6875</v>
      </c>
      <c r="K112" s="268"/>
      <c r="L112" s="243">
        <f>VLOOKUP(D112,'2 Plunkett 14-16yrs 2B'!$C$11:$J$45,8,FALSE)</f>
        <v>40</v>
      </c>
      <c r="M112" s="286"/>
    </row>
    <row r="113" spans="1:13">
      <c r="A113" s="6" t="s">
        <v>368</v>
      </c>
      <c r="B113" s="260">
        <v>11</v>
      </c>
      <c r="C113" s="241" t="s">
        <v>56</v>
      </c>
      <c r="D113" s="241" t="s">
        <v>53</v>
      </c>
      <c r="E113" s="241" t="s">
        <v>54</v>
      </c>
      <c r="F113" s="241" t="s">
        <v>55</v>
      </c>
      <c r="G113" s="242">
        <f>VLOOKUP(D113,'3 Plunkett Pre 1B 11-13yrs H1'!$C$11:$G$30,5,FALSE)</f>
        <v>0.6875</v>
      </c>
      <c r="H113" s="285"/>
      <c r="I113" s="268"/>
      <c r="J113" s="271">
        <f>LARGE(G111:G114,3)</f>
        <v>0.65588235294117647</v>
      </c>
      <c r="K113" s="268"/>
      <c r="L113" s="243">
        <f>VLOOKUP(D113,'3 Plunkett Pre 1B 11-13yrs H1'!$C$11:$J$30,8,FALSE)</f>
        <v>41.5</v>
      </c>
      <c r="M113" s="286"/>
    </row>
    <row r="114" spans="1:13" ht="15.75" thickBot="1">
      <c r="A114" s="35" t="s">
        <v>369</v>
      </c>
      <c r="B114" s="287">
        <v>11</v>
      </c>
      <c r="C114" s="288" t="s">
        <v>56</v>
      </c>
      <c r="D114" s="288" t="s">
        <v>220</v>
      </c>
      <c r="E114" s="288" t="s">
        <v>221</v>
      </c>
      <c r="F114" s="288" t="s">
        <v>222</v>
      </c>
      <c r="G114" s="289">
        <f>VLOOKUP(D114,'4 Plunkett 10y&amp;u 1A'!$C$11:$G$43,5,FALSE)</f>
        <v>0.72</v>
      </c>
      <c r="H114" s="290"/>
      <c r="I114" s="291"/>
      <c r="J114" s="292"/>
      <c r="K114" s="291"/>
      <c r="L114" s="293">
        <f>VLOOKUP(D114,'4 Plunkett 10y&amp;u 1A'!$C$11:$J$43,8,FALSE)</f>
        <v>43.5</v>
      </c>
      <c r="M114" s="294"/>
    </row>
    <row r="115" spans="1:13">
      <c r="A115" s="36" t="s">
        <v>364</v>
      </c>
      <c r="B115" s="295">
        <v>26</v>
      </c>
      <c r="C115" s="296" t="s">
        <v>137</v>
      </c>
      <c r="D115" s="296" t="s">
        <v>418</v>
      </c>
      <c r="E115" s="296" t="s">
        <v>419</v>
      </c>
      <c r="F115" s="296" t="s">
        <v>55</v>
      </c>
      <c r="G115" s="297">
        <f>VLOOKUP(D115,'1 Plunkett 17-24yrs 2C'!$C$11:$G$45,5,FALSE)</f>
        <v>0.62428571428571433</v>
      </c>
      <c r="H115" s="252">
        <f>AVERAGE(J115:J117)</f>
        <v>0.68720588235294111</v>
      </c>
      <c r="I115" s="253">
        <f>IF(K115&gt;M115,K115,M115)</f>
        <v>6</v>
      </c>
      <c r="J115" s="252">
        <f>LARGE(G115:G118,1)</f>
        <v>0.73</v>
      </c>
      <c r="K115" s="253">
        <f>RANK(H115,$H$11:$H$140,0)</f>
        <v>6</v>
      </c>
      <c r="L115" s="298">
        <f>VLOOKUP(D115,'1 Plunkett 17-24yrs 2C'!$C$11:$J$45,8,FALSE)</f>
        <v>39</v>
      </c>
      <c r="M115" s="284"/>
    </row>
    <row r="116" spans="1:13">
      <c r="A116" s="6" t="s">
        <v>367</v>
      </c>
      <c r="B116" s="260">
        <v>3</v>
      </c>
      <c r="C116" s="241" t="s">
        <v>137</v>
      </c>
      <c r="D116" s="241" t="s">
        <v>282</v>
      </c>
      <c r="E116" s="241" t="s">
        <v>283</v>
      </c>
      <c r="F116" s="241" t="s">
        <v>55</v>
      </c>
      <c r="G116" s="242">
        <f>VLOOKUP(D116,'2 Plunkett 14-16yrs 2B'!$C$11:$G$45,5,FALSE)</f>
        <v>0.69411764705882351</v>
      </c>
      <c r="H116" s="285"/>
      <c r="I116" s="268"/>
      <c r="J116" s="271">
        <f>LARGE(G115:G118,2)</f>
        <v>0.69411764705882351</v>
      </c>
      <c r="K116" s="268"/>
      <c r="L116" s="243">
        <f>VLOOKUP(D116,'2 Plunkett 14-16yrs 2B'!$C$11:$J$45,8,FALSE)</f>
        <v>42.5</v>
      </c>
      <c r="M116" s="286"/>
    </row>
    <row r="117" spans="1:13">
      <c r="A117" s="6" t="s">
        <v>372</v>
      </c>
      <c r="B117" s="260">
        <v>16</v>
      </c>
      <c r="C117" s="241" t="s">
        <v>137</v>
      </c>
      <c r="D117" s="241" t="s">
        <v>135</v>
      </c>
      <c r="E117" s="241" t="s">
        <v>136</v>
      </c>
      <c r="F117" s="241" t="s">
        <v>55</v>
      </c>
      <c r="G117" s="242">
        <f>VLOOKUP(D117,'3 Plunkett Pre 1B 11-13yrs H2'!$C$11:$G$30,5,FALSE)</f>
        <v>0.63749999999999996</v>
      </c>
      <c r="H117" s="285"/>
      <c r="I117" s="268"/>
      <c r="J117" s="271">
        <f>LARGE(G115:G118,3)</f>
        <v>0.63749999999999996</v>
      </c>
      <c r="K117" s="268"/>
      <c r="L117" s="243">
        <f>VLOOKUP(D117,'3 Plunkett Pre 1B 11-13yrs H2'!$C$11:$J$30,8,FALSE)</f>
        <v>36.5</v>
      </c>
      <c r="M117" s="286"/>
    </row>
    <row r="118" spans="1:13" ht="15.75" thickBot="1">
      <c r="A118" s="35" t="s">
        <v>369</v>
      </c>
      <c r="B118" s="287">
        <v>27</v>
      </c>
      <c r="C118" s="288" t="s">
        <v>137</v>
      </c>
      <c r="D118" s="288" t="s">
        <v>256</v>
      </c>
      <c r="E118" s="288" t="s">
        <v>257</v>
      </c>
      <c r="F118" s="288" t="s">
        <v>55</v>
      </c>
      <c r="G118" s="289">
        <f>VLOOKUP(D118,'4 Plunkett 10y&amp;u 1A'!$C$11:$G$43,5,FALSE)</f>
        <v>0.73</v>
      </c>
      <c r="H118" s="290"/>
      <c r="I118" s="291"/>
      <c r="J118" s="292"/>
      <c r="K118" s="291"/>
      <c r="L118" s="293">
        <f>VLOOKUP(D118,'4 Plunkett 10y&amp;u 1A'!$C$11:$J$43,8,FALSE)</f>
        <v>44.5</v>
      </c>
      <c r="M118" s="294"/>
    </row>
    <row r="119" spans="1:13">
      <c r="A119" s="1" t="s">
        <v>364</v>
      </c>
      <c r="B119" s="260">
        <v>13</v>
      </c>
      <c r="C119" s="241" t="s">
        <v>86</v>
      </c>
      <c r="D119" s="241" t="s">
        <v>420</v>
      </c>
      <c r="E119" s="241" t="s">
        <v>421</v>
      </c>
      <c r="F119" s="241" t="s">
        <v>227</v>
      </c>
      <c r="G119" s="242">
        <f>VLOOKUP(D119,'1 Plunkett 17-24yrs 2C'!$C$11:$G$45,5,FALSE)</f>
        <v>0.59</v>
      </c>
      <c r="H119" s="252">
        <f>AVERAGE(J119:J121)</f>
        <v>0.64627450980392143</v>
      </c>
      <c r="I119" s="253">
        <f>IF(K119&gt;M119,K119,M119)</f>
        <v>21</v>
      </c>
      <c r="J119" s="252">
        <f>LARGE(G119:G122,1)</f>
        <v>0.69</v>
      </c>
      <c r="K119" s="253">
        <f>RANK(H119,$H$11:$H$140,0)</f>
        <v>21</v>
      </c>
      <c r="L119" s="243">
        <f>VLOOKUP(D119,'1 Plunkett 17-24yrs 2C'!$C$11:$J$45,8,FALSE)</f>
        <v>37.5</v>
      </c>
      <c r="M119" s="284"/>
    </row>
    <row r="120" spans="1:13">
      <c r="A120" s="6" t="s">
        <v>367</v>
      </c>
      <c r="B120" s="260">
        <v>30</v>
      </c>
      <c r="C120" s="241" t="s">
        <v>86</v>
      </c>
      <c r="D120" s="241" t="s">
        <v>339</v>
      </c>
      <c r="E120" s="241" t="s">
        <v>340</v>
      </c>
      <c r="F120" s="241" t="s">
        <v>227</v>
      </c>
      <c r="G120" s="242">
        <f>VLOOKUP(D120,'2 Plunkett 14-16yrs 2B'!$C$11:$G$45,5,FALSE)</f>
        <v>0.6588235294117647</v>
      </c>
      <c r="H120" s="285"/>
      <c r="I120" s="268"/>
      <c r="J120" s="271">
        <f>LARGE(G119:G122,2)</f>
        <v>0.6588235294117647</v>
      </c>
      <c r="K120" s="268"/>
      <c r="L120" s="243">
        <f>VLOOKUP(D120,'2 Plunkett 14-16yrs 2B'!$C$11:$J$45,8,FALSE)</f>
        <v>39.5</v>
      </c>
      <c r="M120" s="286"/>
    </row>
    <row r="121" spans="1:13">
      <c r="A121" s="6" t="s">
        <v>368</v>
      </c>
      <c r="B121" s="260">
        <v>20</v>
      </c>
      <c r="C121" s="241" t="s">
        <v>86</v>
      </c>
      <c r="D121" s="241" t="s">
        <v>84</v>
      </c>
      <c r="E121" s="241" t="s">
        <v>85</v>
      </c>
      <c r="F121" s="241" t="s">
        <v>46</v>
      </c>
      <c r="G121" s="242">
        <f>VLOOKUP(D121,'3 Plunkett Pre 1B 11-13yrs H1'!$C$11:$G$30,5,FALSE)</f>
        <v>0.5535714285714286</v>
      </c>
      <c r="H121" s="285"/>
      <c r="I121" s="268"/>
      <c r="J121" s="271">
        <f>LARGE(G119:G122,3)</f>
        <v>0.59</v>
      </c>
      <c r="K121" s="268"/>
      <c r="L121" s="243">
        <f>VLOOKUP(D121,'3 Plunkett Pre 1B 11-13yrs H1'!$C$11:$J$30,8,FALSE)</f>
        <v>33</v>
      </c>
      <c r="M121" s="286"/>
    </row>
    <row r="122" spans="1:13" ht="15.75" thickBot="1">
      <c r="A122" s="35" t="s">
        <v>369</v>
      </c>
      <c r="B122" s="287">
        <v>13</v>
      </c>
      <c r="C122" s="288" t="s">
        <v>86</v>
      </c>
      <c r="D122" s="288" t="s">
        <v>225</v>
      </c>
      <c r="E122" s="288" t="s">
        <v>226</v>
      </c>
      <c r="F122" s="288" t="s">
        <v>227</v>
      </c>
      <c r="G122" s="289">
        <f>VLOOKUP(D122,'4 Plunkett 10y&amp;u 1A'!$C$11:$G$43,5,FALSE)</f>
        <v>0.69</v>
      </c>
      <c r="H122" s="290"/>
      <c r="I122" s="291"/>
      <c r="J122" s="292"/>
      <c r="K122" s="291"/>
      <c r="L122" s="293">
        <f>VLOOKUP(D122,'4 Plunkett 10y&amp;u 1A'!$C$11:$J$43,8,FALSE)</f>
        <v>41.5</v>
      </c>
      <c r="M122" s="294"/>
    </row>
    <row r="123" spans="1:13">
      <c r="A123" s="36" t="s">
        <v>364</v>
      </c>
      <c r="B123" s="295">
        <v>16</v>
      </c>
      <c r="C123" s="296" t="s">
        <v>29</v>
      </c>
      <c r="D123" s="296" t="s">
        <v>319</v>
      </c>
      <c r="E123" s="296" t="s">
        <v>320</v>
      </c>
      <c r="F123" s="296" t="s">
        <v>29</v>
      </c>
      <c r="G123" s="297">
        <f>VLOOKUP(D123,'1 Plunkett 17-24yrs 2C'!$C$11:$G$45,5,FALSE)</f>
        <v>0.71857142857142853</v>
      </c>
      <c r="H123" s="252">
        <f>AVERAGE(J123:J125)</f>
        <v>0.67824929971988801</v>
      </c>
      <c r="I123" s="253">
        <f>IF(K123&gt;M123,K123,M123)</f>
        <v>11</v>
      </c>
      <c r="J123" s="252">
        <f>LARGE(G123:G126,1)</f>
        <v>0.71857142857142853</v>
      </c>
      <c r="K123" s="253">
        <f>RANK(H123,$H$11:$H$140,0)</f>
        <v>11</v>
      </c>
      <c r="L123" s="298">
        <f>VLOOKUP(D123,'1 Plunkett 17-24yrs 2C'!$C$11:$J$45,8,FALSE)</f>
        <v>45.5</v>
      </c>
      <c r="M123" s="284"/>
    </row>
    <row r="124" spans="1:13">
      <c r="A124" s="6" t="s">
        <v>367</v>
      </c>
      <c r="B124" s="260">
        <v>31</v>
      </c>
      <c r="C124" s="241" t="s">
        <v>29</v>
      </c>
      <c r="D124" s="241" t="s">
        <v>341</v>
      </c>
      <c r="E124" s="241" t="s">
        <v>342</v>
      </c>
      <c r="F124" s="241" t="s">
        <v>29</v>
      </c>
      <c r="G124" s="242">
        <f>VLOOKUP(D124,'2 Plunkett 14-16yrs 2B'!$C$11:$G$45,5,FALSE)</f>
        <v>0.66617647058823526</v>
      </c>
      <c r="H124" s="285"/>
      <c r="I124" s="268"/>
      <c r="J124" s="271">
        <f>LARGE(G123:G126,2)</f>
        <v>0.66617647058823526</v>
      </c>
      <c r="K124" s="268"/>
      <c r="L124" s="243">
        <f>VLOOKUP(D124,'2 Plunkett 14-16yrs 2B'!$C$11:$J$45,8,FALSE)</f>
        <v>38.5</v>
      </c>
      <c r="M124" s="286"/>
    </row>
    <row r="125" spans="1:13">
      <c r="A125" s="6" t="s">
        <v>368</v>
      </c>
      <c r="B125" s="260">
        <v>13</v>
      </c>
      <c r="C125" s="241" t="s">
        <v>29</v>
      </c>
      <c r="D125" s="241" t="s">
        <v>60</v>
      </c>
      <c r="E125" s="241" t="s">
        <v>61</v>
      </c>
      <c r="F125" s="241" t="s">
        <v>29</v>
      </c>
      <c r="G125" s="242">
        <f>VLOOKUP(D125,'3 Plunkett Pre 1B 11-13yrs H1'!$C$11:$G$30,5,FALSE)</f>
        <v>0.65</v>
      </c>
      <c r="H125" s="285"/>
      <c r="I125" s="268"/>
      <c r="J125" s="271">
        <f>LARGE(G123:G126,3)</f>
        <v>0.65</v>
      </c>
      <c r="K125" s="268"/>
      <c r="L125" s="243">
        <f>VLOOKUP(D125,'3 Plunkett Pre 1B 11-13yrs H1'!$C$11:$J$30,8,FALSE)</f>
        <v>38</v>
      </c>
      <c r="M125" s="286"/>
    </row>
    <row r="126" spans="1:13" ht="15.75" thickBot="1">
      <c r="A126" s="35" t="s">
        <v>369</v>
      </c>
      <c r="B126" s="287">
        <v>32</v>
      </c>
      <c r="C126" s="288" t="s">
        <v>29</v>
      </c>
      <c r="D126" s="288" t="s">
        <v>265</v>
      </c>
      <c r="E126" s="288" t="s">
        <v>266</v>
      </c>
      <c r="F126" s="288" t="s">
        <v>29</v>
      </c>
      <c r="G126" s="289">
        <f>VLOOKUP(D126,'4 Plunkett 10y&amp;u 1A'!$C$11:$G$43,5,FALSE)</f>
        <v>0.64800000000000002</v>
      </c>
      <c r="H126" s="290"/>
      <c r="I126" s="291"/>
      <c r="J126" s="292"/>
      <c r="K126" s="291"/>
      <c r="L126" s="293">
        <f>VLOOKUP(D126,'4 Plunkett 10y&amp;u 1A'!$C$11:$J$43,8,FALSE)</f>
        <v>37.5</v>
      </c>
      <c r="M126" s="294"/>
    </row>
    <row r="127" spans="1:13">
      <c r="A127" s="36" t="s">
        <v>364</v>
      </c>
      <c r="B127" s="295">
        <v>11</v>
      </c>
      <c r="C127" s="296" t="s">
        <v>116</v>
      </c>
      <c r="D127" s="296" t="s">
        <v>422</v>
      </c>
      <c r="E127" s="296" t="s">
        <v>423</v>
      </c>
      <c r="F127" s="296" t="s">
        <v>68</v>
      </c>
      <c r="G127" s="297">
        <f>VLOOKUP(D127,'1 Plunkett 17-24yrs 2C'!$C$11:$G$45,5,FALSE)</f>
        <v>0</v>
      </c>
      <c r="H127" s="252">
        <f>AVERAGE(J127:J129)</f>
        <v>0.61445658263305314</v>
      </c>
      <c r="I127" s="253">
        <f>IF(K127&gt;M127,K127,M127)</f>
        <v>29</v>
      </c>
      <c r="J127" s="252">
        <f>LARGE(G127:G130,1)</f>
        <v>0.64642857142857146</v>
      </c>
      <c r="K127" s="253">
        <f>RANK(H127,$H$11:$H$140,0)</f>
        <v>29</v>
      </c>
      <c r="L127" s="298">
        <f>VLOOKUP(D127,'1 Plunkett 17-24yrs 2C'!$C$11:$J$45,8,FALSE)</f>
        <v>0</v>
      </c>
      <c r="M127" s="284"/>
    </row>
    <row r="128" spans="1:13">
      <c r="A128" s="6" t="s">
        <v>367</v>
      </c>
      <c r="B128" s="260">
        <v>35</v>
      </c>
      <c r="C128" s="241" t="s">
        <v>116</v>
      </c>
      <c r="D128" s="241" t="s">
        <v>349</v>
      </c>
      <c r="E128" s="241" t="s">
        <v>350</v>
      </c>
      <c r="F128" s="241" t="s">
        <v>68</v>
      </c>
      <c r="G128" s="242">
        <f>VLOOKUP(D128,'2 Plunkett 14-16yrs 2B'!$C$11:$G$45,5,FALSE)</f>
        <v>0.6029411764705882</v>
      </c>
      <c r="H128" s="285"/>
      <c r="I128" s="268"/>
      <c r="J128" s="271">
        <f>LARGE(G127:G130,2)</f>
        <v>0.6029411764705882</v>
      </c>
      <c r="K128" s="268"/>
      <c r="L128" s="243">
        <f>VLOOKUP(D128,'2 Plunkett 14-16yrs 2B'!$C$11:$J$45,8,FALSE)</f>
        <v>37.5</v>
      </c>
      <c r="M128" s="286"/>
    </row>
    <row r="129" spans="1:13">
      <c r="A129" s="6" t="s">
        <v>372</v>
      </c>
      <c r="B129" s="260">
        <v>8</v>
      </c>
      <c r="C129" s="241" t="s">
        <v>116</v>
      </c>
      <c r="D129" s="241" t="s">
        <v>114</v>
      </c>
      <c r="E129" s="241" t="s">
        <v>115</v>
      </c>
      <c r="F129" s="241" t="s">
        <v>68</v>
      </c>
      <c r="G129" s="242">
        <f>VLOOKUP(D129,'3 Plunkett Pre 1B 11-13yrs H2'!$C$11:$G$30,5,FALSE)</f>
        <v>0.64642857142857146</v>
      </c>
      <c r="H129" s="285"/>
      <c r="I129" s="268"/>
      <c r="J129" s="271">
        <f>LARGE(G127:G130,3)</f>
        <v>0.59399999999999997</v>
      </c>
      <c r="K129" s="268"/>
      <c r="L129" s="243">
        <f>VLOOKUP(D129,'3 Plunkett Pre 1B 11-13yrs H2'!$C$11:$J$30,8,FALSE)</f>
        <v>37</v>
      </c>
      <c r="M129" s="286"/>
    </row>
    <row r="130" spans="1:13" ht="15.75" thickBot="1">
      <c r="A130" s="35" t="s">
        <v>369</v>
      </c>
      <c r="B130" s="287">
        <v>5</v>
      </c>
      <c r="C130" s="288" t="s">
        <v>116</v>
      </c>
      <c r="D130" s="288" t="s">
        <v>207</v>
      </c>
      <c r="E130" s="288" t="s">
        <v>208</v>
      </c>
      <c r="F130" s="288" t="s">
        <v>68</v>
      </c>
      <c r="G130" s="289">
        <f>VLOOKUP(D130,'4 Plunkett 10y&amp;u 1A'!$C$11:$G$43,5,FALSE)</f>
        <v>0.59399999999999997</v>
      </c>
      <c r="H130" s="290"/>
      <c r="I130" s="291"/>
      <c r="J130" s="292"/>
      <c r="K130" s="291"/>
      <c r="L130" s="293">
        <f>VLOOKUP(D130,'4 Plunkett 10y&amp;u 1A'!$C$11:$J$43,8,FALSE)</f>
        <v>36.5</v>
      </c>
      <c r="M130" s="294"/>
    </row>
    <row r="131" spans="1:13">
      <c r="A131" s="36" t="s">
        <v>364</v>
      </c>
      <c r="B131" s="295">
        <v>23</v>
      </c>
      <c r="C131" s="296" t="s">
        <v>69</v>
      </c>
      <c r="D131" s="296" t="s">
        <v>424</v>
      </c>
      <c r="E131" s="296" t="s">
        <v>425</v>
      </c>
      <c r="F131" s="296" t="s">
        <v>68</v>
      </c>
      <c r="G131" s="297">
        <f>VLOOKUP(D131,'1 Plunkett 17-24yrs 2C'!$C$11:$G$45,5,FALSE)</f>
        <v>0.66</v>
      </c>
      <c r="H131" s="252">
        <f>AVERAGE(J131:J133)</f>
        <v>0.65047619047619054</v>
      </c>
      <c r="I131" s="253">
        <f>IF(K131&gt;M131,K131,M131)</f>
        <v>20</v>
      </c>
      <c r="J131" s="252">
        <f>LARGE(G131:G134,1)</f>
        <v>0.67142857142857137</v>
      </c>
      <c r="K131" s="253">
        <f>RANK(H131,$H$11:$H$140,0)</f>
        <v>20</v>
      </c>
      <c r="L131" s="298">
        <f>VLOOKUP(D131,'1 Plunkett 17-24yrs 2C'!$C$11:$J$45,8,FALSE)</f>
        <v>40</v>
      </c>
      <c r="M131" s="284"/>
    </row>
    <row r="132" spans="1:13">
      <c r="A132" s="6" t="s">
        <v>367</v>
      </c>
      <c r="B132" s="260">
        <v>28</v>
      </c>
      <c r="C132" s="241" t="s">
        <v>69</v>
      </c>
      <c r="D132" s="241" t="s">
        <v>335</v>
      </c>
      <c r="E132" s="241" t="s">
        <v>336</v>
      </c>
      <c r="F132" s="241" t="s">
        <v>68</v>
      </c>
      <c r="G132" s="242">
        <f>VLOOKUP(D132,'2 Plunkett 14-16yrs 2B'!$C$11:$G$45,5,FALSE)</f>
        <v>0.61470588235294121</v>
      </c>
      <c r="H132" s="285"/>
      <c r="I132" s="268"/>
      <c r="J132" s="271">
        <f>LARGE(G131:G134,2)</f>
        <v>0.66</v>
      </c>
      <c r="K132" s="268"/>
      <c r="L132" s="243">
        <f>VLOOKUP(D132,'2 Plunkett 14-16yrs 2B'!$C$11:$J$45,8,FALSE)</f>
        <v>38</v>
      </c>
      <c r="M132" s="286"/>
    </row>
    <row r="133" spans="1:13">
      <c r="A133" s="6" t="s">
        <v>368</v>
      </c>
      <c r="B133" s="260">
        <v>15</v>
      </c>
      <c r="C133" s="241" t="s">
        <v>69</v>
      </c>
      <c r="D133" s="241" t="s">
        <v>66</v>
      </c>
      <c r="E133" s="241" t="s">
        <v>67</v>
      </c>
      <c r="F133" s="241" t="s">
        <v>68</v>
      </c>
      <c r="G133" s="242">
        <f>VLOOKUP(D133,'3 Plunkett Pre 1B 11-13yrs H1'!$C$11:$G$30,5,FALSE)</f>
        <v>0.67142857142857137</v>
      </c>
      <c r="H133" s="285"/>
      <c r="I133" s="268"/>
      <c r="J133" s="271">
        <f>LARGE(G131:G134,3)</f>
        <v>0.62</v>
      </c>
      <c r="K133" s="268"/>
      <c r="L133" s="243">
        <f>VLOOKUP(D133,'3 Plunkett Pre 1B 11-13yrs H1'!$C$11:$J$30,8,FALSE)</f>
        <v>40</v>
      </c>
      <c r="M133" s="286"/>
    </row>
    <row r="134" spans="1:13" ht="15.75" thickBot="1">
      <c r="A134" s="35" t="s">
        <v>369</v>
      </c>
      <c r="B134" s="287">
        <v>16</v>
      </c>
      <c r="C134" s="288" t="s">
        <v>69</v>
      </c>
      <c r="D134" s="288" t="s">
        <v>232</v>
      </c>
      <c r="E134" s="288" t="s">
        <v>233</v>
      </c>
      <c r="F134" s="288" t="s">
        <v>68</v>
      </c>
      <c r="G134" s="289">
        <f>VLOOKUP(D134,'4 Plunkett 10y&amp;u 1A'!$C$11:$G$43,5,FALSE)</f>
        <v>0.62</v>
      </c>
      <c r="H134" s="290"/>
      <c r="I134" s="291"/>
      <c r="J134" s="292"/>
      <c r="K134" s="291"/>
      <c r="L134" s="293">
        <f>VLOOKUP(D134,'4 Plunkett 10y&amp;u 1A'!$C$11:$J$43,8,FALSE)</f>
        <v>37.5</v>
      </c>
      <c r="M134" s="294"/>
    </row>
    <row r="135" spans="1:13">
      <c r="A135" s="36" t="s">
        <v>364</v>
      </c>
      <c r="B135" s="295">
        <v>27</v>
      </c>
      <c r="C135" s="296" t="s">
        <v>95</v>
      </c>
      <c r="D135" s="296" t="s">
        <v>426</v>
      </c>
      <c r="E135" s="296" t="s">
        <v>427</v>
      </c>
      <c r="F135" s="296" t="s">
        <v>428</v>
      </c>
      <c r="G135" s="297">
        <f>VLOOKUP(D135,'1 Plunkett 17-24yrs 2C'!$C$11:$G$45,5,FALSE)</f>
        <v>0.66857142857142859</v>
      </c>
      <c r="H135" s="252">
        <f>AVERAGE(J135:J137)</f>
        <v>0.68126050420168072</v>
      </c>
      <c r="I135" s="253">
        <f>IF(K135&gt;M135,K135,M135)</f>
        <v>8</v>
      </c>
      <c r="J135" s="252">
        <f>LARGE(G135:G138,1)</f>
        <v>0.71785714285714286</v>
      </c>
      <c r="K135" s="253">
        <f>RANK(H135,$H$11:$H$140,0)</f>
        <v>8</v>
      </c>
      <c r="L135" s="298">
        <f>VLOOKUP(D135,'1 Plunkett 17-24yrs 2C'!$C$11:$J$45,8,FALSE)</f>
        <v>41.5</v>
      </c>
      <c r="M135" s="284"/>
    </row>
    <row r="136" spans="1:13">
      <c r="A136" s="6" t="s">
        <v>367</v>
      </c>
      <c r="B136" s="260">
        <v>14</v>
      </c>
      <c r="C136" s="241" t="s">
        <v>95</v>
      </c>
      <c r="D136" s="241" t="s">
        <v>306</v>
      </c>
      <c r="E136" s="241" t="s">
        <v>307</v>
      </c>
      <c r="F136" s="241" t="s">
        <v>95</v>
      </c>
      <c r="G136" s="242">
        <f>VLOOKUP(D136,'2 Plunkett 14-16yrs 2B'!$C$11:$G$45,5,FALSE)</f>
        <v>0.65735294117647058</v>
      </c>
      <c r="H136" s="285"/>
      <c r="I136" s="268"/>
      <c r="J136" s="271">
        <f>LARGE(G135:G138,2)</f>
        <v>0.66857142857142859</v>
      </c>
      <c r="K136" s="268"/>
      <c r="L136" s="243">
        <f>VLOOKUP(D136,'2 Plunkett 14-16yrs 2B'!$C$11:$J$45,8,FALSE)</f>
        <v>38.5</v>
      </c>
      <c r="M136" s="286"/>
    </row>
    <row r="137" spans="1:13">
      <c r="A137" s="6" t="s">
        <v>372</v>
      </c>
      <c r="B137" s="260">
        <v>2</v>
      </c>
      <c r="C137" s="241" t="s">
        <v>95</v>
      </c>
      <c r="D137" s="241" t="s">
        <v>93</v>
      </c>
      <c r="E137" s="241" t="s">
        <v>94</v>
      </c>
      <c r="F137" s="241" t="s">
        <v>95</v>
      </c>
      <c r="G137" s="242">
        <f>VLOOKUP(D137,'3 Plunkett Pre 1B 11-13yrs H2'!$C$11:$G$30,5,FALSE)</f>
        <v>0.71785714285714286</v>
      </c>
      <c r="H137" s="285"/>
      <c r="I137" s="268"/>
      <c r="J137" s="271">
        <f>LARGE(G135:G138,3)</f>
        <v>0.65735294117647058</v>
      </c>
      <c r="K137" s="268"/>
      <c r="L137" s="243">
        <f>VLOOKUP(D137,'3 Plunkett Pre 1B 11-13yrs H2'!$C$11:$J$30,8,FALSE)</f>
        <v>43.5</v>
      </c>
      <c r="M137" s="286"/>
    </row>
    <row r="138" spans="1:13" ht="15.75" thickBot="1">
      <c r="A138" s="35"/>
      <c r="B138" s="287"/>
      <c r="C138" s="288"/>
      <c r="D138" s="288"/>
      <c r="E138" s="288"/>
      <c r="F138" s="288"/>
      <c r="G138" s="289"/>
      <c r="H138" s="290"/>
      <c r="I138" s="291"/>
      <c r="J138" s="292"/>
      <c r="K138" s="291"/>
      <c r="L138" s="293"/>
      <c r="M138" s="294"/>
    </row>
    <row r="141" spans="1:13">
      <c r="A141" s="234"/>
      <c r="B141" s="234"/>
      <c r="C141" s="283" t="s">
        <v>429</v>
      </c>
      <c r="D141" s="234"/>
      <c r="E141" s="234"/>
      <c r="F141" s="234"/>
      <c r="G141" s="234"/>
      <c r="H141" s="234"/>
      <c r="I141" s="234"/>
      <c r="J141" s="234"/>
      <c r="K141" s="234"/>
      <c r="L141" s="248"/>
      <c r="M141" s="234"/>
    </row>
    <row r="143" spans="1:13" ht="15.75">
      <c r="A143" s="31" t="s">
        <v>356</v>
      </c>
      <c r="B143" s="23" t="s">
        <v>164</v>
      </c>
      <c r="C143" s="23" t="s">
        <v>357</v>
      </c>
      <c r="D143" s="23" t="s">
        <v>4</v>
      </c>
      <c r="E143" s="23" t="s">
        <v>5</v>
      </c>
      <c r="F143" s="23" t="s">
        <v>358</v>
      </c>
      <c r="G143" s="23" t="s">
        <v>359</v>
      </c>
      <c r="H143" s="19" t="s">
        <v>360</v>
      </c>
      <c r="I143" s="19" t="s">
        <v>361</v>
      </c>
      <c r="J143" s="234"/>
      <c r="K143" s="234"/>
      <c r="L143" s="248"/>
      <c r="M143" s="234"/>
    </row>
    <row r="144" spans="1:13">
      <c r="A144" s="1" t="s">
        <v>364</v>
      </c>
      <c r="B144" s="260">
        <v>1</v>
      </c>
      <c r="C144" s="241" t="s">
        <v>26</v>
      </c>
      <c r="D144" s="241" t="s">
        <v>381</v>
      </c>
      <c r="E144" s="241" t="s">
        <v>382</v>
      </c>
      <c r="F144" s="241" t="s">
        <v>90</v>
      </c>
      <c r="G144" s="242">
        <v>0.60285714285714287</v>
      </c>
      <c r="H144" s="252">
        <v>0.7186190476190476</v>
      </c>
      <c r="I144" s="253">
        <v>1</v>
      </c>
      <c r="J144" s="234"/>
      <c r="K144" s="234"/>
      <c r="L144" s="248"/>
      <c r="M144" s="234"/>
    </row>
    <row r="145" spans="1:9">
      <c r="A145" s="6" t="s">
        <v>367</v>
      </c>
      <c r="B145" s="260">
        <v>26</v>
      </c>
      <c r="C145" s="241" t="s">
        <v>26</v>
      </c>
      <c r="D145" s="241" t="s">
        <v>331</v>
      </c>
      <c r="E145" s="241" t="s">
        <v>332</v>
      </c>
      <c r="F145" s="241" t="s">
        <v>26</v>
      </c>
      <c r="G145" s="242">
        <v>0.58823529411764708</v>
      </c>
      <c r="H145" s="285"/>
      <c r="I145" s="268">
        <v>1</v>
      </c>
    </row>
    <row r="146" spans="1:9">
      <c r="A146" s="6" t="s">
        <v>368</v>
      </c>
      <c r="B146" s="260">
        <v>3</v>
      </c>
      <c r="C146" s="241" t="s">
        <v>26</v>
      </c>
      <c r="D146" s="241" t="s">
        <v>24</v>
      </c>
      <c r="E146" s="241" t="s">
        <v>25</v>
      </c>
      <c r="F146" s="241" t="s">
        <v>26</v>
      </c>
      <c r="G146" s="242">
        <v>0.72499999999999998</v>
      </c>
      <c r="H146" s="285"/>
      <c r="I146" s="268">
        <v>1</v>
      </c>
    </row>
    <row r="147" spans="1:9" ht="15.75" thickBot="1">
      <c r="A147" s="35" t="s">
        <v>369</v>
      </c>
      <c r="B147" s="287">
        <v>30</v>
      </c>
      <c r="C147" s="288" t="s">
        <v>26</v>
      </c>
      <c r="D147" s="288" t="s">
        <v>203</v>
      </c>
      <c r="E147" s="288" t="s">
        <v>262</v>
      </c>
      <c r="F147" s="288" t="s">
        <v>26</v>
      </c>
      <c r="G147" s="289">
        <v>0.82799999999999996</v>
      </c>
      <c r="H147" s="290"/>
      <c r="I147" s="291">
        <v>1</v>
      </c>
    </row>
    <row r="148" spans="1:9">
      <c r="A148" s="36" t="s">
        <v>364</v>
      </c>
      <c r="B148" s="295">
        <v>20</v>
      </c>
      <c r="C148" s="296" t="s">
        <v>76</v>
      </c>
      <c r="D148" s="296" t="s">
        <v>389</v>
      </c>
      <c r="E148" s="296" t="s">
        <v>390</v>
      </c>
      <c r="F148" s="296" t="s">
        <v>330</v>
      </c>
      <c r="G148" s="297">
        <v>0.61428571428571432</v>
      </c>
      <c r="H148" s="252">
        <v>0.69921428571428568</v>
      </c>
      <c r="I148" s="253">
        <v>2</v>
      </c>
    </row>
    <row r="149" spans="1:9">
      <c r="A149" s="6" t="s">
        <v>367</v>
      </c>
      <c r="B149" s="260">
        <v>25</v>
      </c>
      <c r="C149" s="241" t="s">
        <v>76</v>
      </c>
      <c r="D149" s="241" t="s">
        <v>328</v>
      </c>
      <c r="E149" s="241" t="s">
        <v>329</v>
      </c>
      <c r="F149" s="241" t="s">
        <v>330</v>
      </c>
      <c r="G149" s="242">
        <v>0.72499999999999998</v>
      </c>
      <c r="H149" s="285"/>
      <c r="I149" s="268">
        <v>2</v>
      </c>
    </row>
    <row r="150" spans="1:9">
      <c r="A150" s="6" t="s">
        <v>368</v>
      </c>
      <c r="B150" s="260">
        <v>17</v>
      </c>
      <c r="C150" s="241" t="s">
        <v>76</v>
      </c>
      <c r="D150" s="241" t="s">
        <v>73</v>
      </c>
      <c r="E150" s="241" t="s">
        <v>74</v>
      </c>
      <c r="F150" s="241" t="s">
        <v>75</v>
      </c>
      <c r="G150" s="242">
        <v>0.64464285714285718</v>
      </c>
      <c r="H150" s="285"/>
      <c r="I150" s="268">
        <v>2</v>
      </c>
    </row>
    <row r="151" spans="1:9" ht="15.75" thickBot="1">
      <c r="A151" s="35" t="s">
        <v>369</v>
      </c>
      <c r="B151" s="287">
        <v>17</v>
      </c>
      <c r="C151" s="288" t="s">
        <v>76</v>
      </c>
      <c r="D151" s="288" t="s">
        <v>234</v>
      </c>
      <c r="E151" s="288" t="s">
        <v>235</v>
      </c>
      <c r="F151" s="288" t="s">
        <v>55</v>
      </c>
      <c r="G151" s="289">
        <v>0.72799999999999998</v>
      </c>
      <c r="H151" s="290"/>
      <c r="I151" s="291">
        <v>2</v>
      </c>
    </row>
    <row r="152" spans="1:9">
      <c r="A152" s="36" t="s">
        <v>364</v>
      </c>
      <c r="B152" s="295">
        <v>3</v>
      </c>
      <c r="C152" s="296" t="s">
        <v>91</v>
      </c>
      <c r="D152" s="296" t="s">
        <v>373</v>
      </c>
      <c r="E152" s="296" t="s">
        <v>374</v>
      </c>
      <c r="F152" s="296" t="s">
        <v>238</v>
      </c>
      <c r="G152" s="297">
        <v>0.64142857142857146</v>
      </c>
      <c r="H152" s="252">
        <v>0.69829271708683471</v>
      </c>
      <c r="I152" s="253">
        <v>3</v>
      </c>
    </row>
    <row r="153" spans="1:9">
      <c r="A153" s="6" t="s">
        <v>367</v>
      </c>
      <c r="B153" s="260">
        <v>24</v>
      </c>
      <c r="C153" s="241" t="s">
        <v>91</v>
      </c>
      <c r="D153" s="241" t="s">
        <v>326</v>
      </c>
      <c r="E153" s="241" t="s">
        <v>327</v>
      </c>
      <c r="F153" s="241" t="s">
        <v>90</v>
      </c>
      <c r="G153" s="242">
        <v>0.71323529411764708</v>
      </c>
      <c r="H153" s="285"/>
      <c r="I153" s="268">
        <v>3</v>
      </c>
    </row>
    <row r="154" spans="1:9">
      <c r="A154" s="6" t="s">
        <v>372</v>
      </c>
      <c r="B154" s="260">
        <v>1</v>
      </c>
      <c r="C154" s="241" t="s">
        <v>91</v>
      </c>
      <c r="D154" s="241" t="s">
        <v>88</v>
      </c>
      <c r="E154" s="241" t="s">
        <v>89</v>
      </c>
      <c r="F154" s="241" t="s">
        <v>90</v>
      </c>
      <c r="G154" s="242">
        <v>0.71964285714285714</v>
      </c>
      <c r="H154" s="285"/>
      <c r="I154" s="268">
        <v>3</v>
      </c>
    </row>
    <row r="155" spans="1:9" ht="15.75" thickBot="1">
      <c r="A155" s="35" t="s">
        <v>369</v>
      </c>
      <c r="B155" s="287">
        <v>12</v>
      </c>
      <c r="C155" s="288" t="s">
        <v>91</v>
      </c>
      <c r="D155" s="288" t="s">
        <v>223</v>
      </c>
      <c r="E155" s="288" t="s">
        <v>224</v>
      </c>
      <c r="F155" s="288" t="s">
        <v>26</v>
      </c>
      <c r="G155" s="289">
        <v>0.66200000000000003</v>
      </c>
      <c r="H155" s="290"/>
      <c r="I155" s="291">
        <v>3</v>
      </c>
    </row>
    <row r="156" spans="1:9">
      <c r="A156" s="1" t="s">
        <v>364</v>
      </c>
      <c r="B156" s="260">
        <v>21</v>
      </c>
      <c r="C156" s="241" t="s">
        <v>17</v>
      </c>
      <c r="D156" s="241" t="s">
        <v>399</v>
      </c>
      <c r="E156" s="241" t="s">
        <v>400</v>
      </c>
      <c r="F156" s="241" t="s">
        <v>109</v>
      </c>
      <c r="G156" s="242">
        <v>0.67571428571428571</v>
      </c>
      <c r="H156" s="252">
        <v>0.69337535014005602</v>
      </c>
      <c r="I156" s="253">
        <v>4</v>
      </c>
    </row>
    <row r="157" spans="1:9">
      <c r="A157" s="6" t="s">
        <v>367</v>
      </c>
      <c r="B157" s="260">
        <v>12</v>
      </c>
      <c r="C157" s="241" t="s">
        <v>17</v>
      </c>
      <c r="D157" s="241" t="s">
        <v>302</v>
      </c>
      <c r="E157" s="241" t="s">
        <v>303</v>
      </c>
      <c r="F157" s="241" t="s">
        <v>16</v>
      </c>
      <c r="G157" s="242">
        <v>0.65441176470588236</v>
      </c>
      <c r="H157" s="285"/>
      <c r="I157" s="268">
        <v>4</v>
      </c>
    </row>
    <row r="158" spans="1:9">
      <c r="A158" s="6" t="s">
        <v>368</v>
      </c>
      <c r="B158" s="260">
        <v>1</v>
      </c>
      <c r="C158" s="241" t="s">
        <v>17</v>
      </c>
      <c r="D158" s="241" t="s">
        <v>14</v>
      </c>
      <c r="E158" s="241" t="s">
        <v>15</v>
      </c>
      <c r="F158" s="241" t="s">
        <v>16</v>
      </c>
      <c r="G158" s="242">
        <v>0.55892857142857144</v>
      </c>
      <c r="H158" s="285"/>
      <c r="I158" s="268">
        <v>4</v>
      </c>
    </row>
    <row r="159" spans="1:9" ht="15.75" thickBot="1">
      <c r="A159" s="35" t="s">
        <v>369</v>
      </c>
      <c r="B159" s="287">
        <v>24</v>
      </c>
      <c r="C159" s="288" t="s">
        <v>17</v>
      </c>
      <c r="D159" s="288" t="s">
        <v>249</v>
      </c>
      <c r="E159" s="288" t="s">
        <v>250</v>
      </c>
      <c r="F159" s="288" t="s">
        <v>251</v>
      </c>
      <c r="G159" s="289">
        <v>0.75</v>
      </c>
      <c r="H159" s="290"/>
      <c r="I159" s="291">
        <v>4</v>
      </c>
    </row>
    <row r="160" spans="1:9">
      <c r="A160" s="36" t="s">
        <v>364</v>
      </c>
      <c r="B160" s="295">
        <v>32</v>
      </c>
      <c r="C160" s="296" t="s">
        <v>40</v>
      </c>
      <c r="D160" s="296" t="s">
        <v>411</v>
      </c>
      <c r="E160" s="296" t="s">
        <v>412</v>
      </c>
      <c r="F160" s="296" t="s">
        <v>40</v>
      </c>
      <c r="G160" s="297">
        <v>0.12428571428571429</v>
      </c>
      <c r="H160" s="252">
        <v>0.68954201680672267</v>
      </c>
      <c r="I160" s="253">
        <v>5</v>
      </c>
    </row>
    <row r="161" spans="1:9">
      <c r="A161" s="6" t="s">
        <v>367</v>
      </c>
      <c r="B161" s="260">
        <v>8</v>
      </c>
      <c r="C161" s="241" t="s">
        <v>40</v>
      </c>
      <c r="D161" s="241" t="s">
        <v>294</v>
      </c>
      <c r="E161" s="241" t="s">
        <v>295</v>
      </c>
      <c r="F161" s="241" t="s">
        <v>40</v>
      </c>
      <c r="G161" s="242">
        <v>0.67941176470588238</v>
      </c>
      <c r="H161" s="285"/>
      <c r="I161" s="268">
        <v>5</v>
      </c>
    </row>
    <row r="162" spans="1:9">
      <c r="A162" s="6" t="s">
        <v>368</v>
      </c>
      <c r="B162" s="260">
        <v>7</v>
      </c>
      <c r="C162" s="241" t="s">
        <v>40</v>
      </c>
      <c r="D162" s="241" t="s">
        <v>38</v>
      </c>
      <c r="E162" s="241" t="s">
        <v>39</v>
      </c>
      <c r="F162" s="241" t="s">
        <v>40</v>
      </c>
      <c r="G162" s="242">
        <v>0.67321428571428577</v>
      </c>
      <c r="H162" s="285"/>
      <c r="I162" s="268">
        <v>5</v>
      </c>
    </row>
    <row r="163" spans="1:9" ht="15.75" thickBot="1">
      <c r="A163" s="35" t="s">
        <v>369</v>
      </c>
      <c r="B163" s="287">
        <v>31</v>
      </c>
      <c r="C163" s="288" t="s">
        <v>40</v>
      </c>
      <c r="D163" s="288" t="s">
        <v>263</v>
      </c>
      <c r="E163" s="288" t="s">
        <v>264</v>
      </c>
      <c r="F163" s="288" t="s">
        <v>40</v>
      </c>
      <c r="G163" s="289">
        <v>0.71599999999999997</v>
      </c>
      <c r="H163" s="290"/>
      <c r="I163" s="291">
        <v>5</v>
      </c>
    </row>
    <row r="164" spans="1:9">
      <c r="A164" s="36" t="s">
        <v>364</v>
      </c>
      <c r="B164" s="295">
        <v>8</v>
      </c>
      <c r="C164" s="296" t="s">
        <v>56</v>
      </c>
      <c r="D164" s="296" t="s">
        <v>416</v>
      </c>
      <c r="E164" s="296" t="s">
        <v>417</v>
      </c>
      <c r="F164" s="296" t="s">
        <v>55</v>
      </c>
      <c r="G164" s="297">
        <v>0.57999999999999996</v>
      </c>
      <c r="H164" s="252">
        <v>0.68779411764705889</v>
      </c>
      <c r="I164" s="253">
        <v>6</v>
      </c>
    </row>
    <row r="165" spans="1:9">
      <c r="A165" s="6" t="s">
        <v>367</v>
      </c>
      <c r="B165" s="260">
        <v>11</v>
      </c>
      <c r="C165" s="241" t="s">
        <v>56</v>
      </c>
      <c r="D165" s="241" t="s">
        <v>300</v>
      </c>
      <c r="E165" s="241" t="s">
        <v>301</v>
      </c>
      <c r="F165" s="241" t="s">
        <v>222</v>
      </c>
      <c r="G165" s="242">
        <v>0.65588235294117647</v>
      </c>
      <c r="H165" s="285"/>
      <c r="I165" s="268">
        <v>6</v>
      </c>
    </row>
    <row r="166" spans="1:9">
      <c r="A166" s="6" t="s">
        <v>368</v>
      </c>
      <c r="B166" s="260">
        <v>11</v>
      </c>
      <c r="C166" s="241" t="s">
        <v>56</v>
      </c>
      <c r="D166" s="241" t="s">
        <v>53</v>
      </c>
      <c r="E166" s="241" t="s">
        <v>54</v>
      </c>
      <c r="F166" s="241" t="s">
        <v>55</v>
      </c>
      <c r="G166" s="242">
        <v>0.6875</v>
      </c>
      <c r="H166" s="285"/>
      <c r="I166" s="268">
        <v>6</v>
      </c>
    </row>
    <row r="167" spans="1:9" ht="15.75" thickBot="1">
      <c r="A167" s="35" t="s">
        <v>369</v>
      </c>
      <c r="B167" s="287">
        <v>11</v>
      </c>
      <c r="C167" s="288" t="s">
        <v>56</v>
      </c>
      <c r="D167" s="288" t="s">
        <v>220</v>
      </c>
      <c r="E167" s="288" t="s">
        <v>221</v>
      </c>
      <c r="F167" s="288" t="s">
        <v>222</v>
      </c>
      <c r="G167" s="289">
        <v>0.72</v>
      </c>
      <c r="H167" s="290"/>
      <c r="I167" s="291">
        <v>6</v>
      </c>
    </row>
    <row r="168" spans="1:9">
      <c r="A168" s="1" t="s">
        <v>364</v>
      </c>
      <c r="B168" s="260">
        <v>26</v>
      </c>
      <c r="C168" s="241" t="s">
        <v>137</v>
      </c>
      <c r="D168" s="241" t="s">
        <v>418</v>
      </c>
      <c r="E168" s="241" t="s">
        <v>419</v>
      </c>
      <c r="F168" s="241" t="s">
        <v>55</v>
      </c>
      <c r="G168" s="242">
        <v>0.62428571428571433</v>
      </c>
      <c r="H168" s="252">
        <v>0.68720588235294111</v>
      </c>
      <c r="I168" s="253">
        <v>7</v>
      </c>
    </row>
    <row r="169" spans="1:9">
      <c r="A169" s="6" t="s">
        <v>367</v>
      </c>
      <c r="B169" s="260">
        <v>3</v>
      </c>
      <c r="C169" s="241" t="s">
        <v>137</v>
      </c>
      <c r="D169" s="241" t="s">
        <v>282</v>
      </c>
      <c r="E169" s="241" t="s">
        <v>283</v>
      </c>
      <c r="F169" s="241" t="s">
        <v>55</v>
      </c>
      <c r="G169" s="242">
        <v>0.69411764705882351</v>
      </c>
      <c r="H169" s="285"/>
      <c r="I169" s="268">
        <v>7</v>
      </c>
    </row>
    <row r="170" spans="1:9">
      <c r="A170" s="6" t="s">
        <v>372</v>
      </c>
      <c r="B170" s="260">
        <v>16</v>
      </c>
      <c r="C170" s="241" t="s">
        <v>137</v>
      </c>
      <c r="D170" s="241" t="s">
        <v>135</v>
      </c>
      <c r="E170" s="241" t="s">
        <v>136</v>
      </c>
      <c r="F170" s="241" t="s">
        <v>55</v>
      </c>
      <c r="G170" s="242">
        <v>0.63749999999999996</v>
      </c>
      <c r="H170" s="285"/>
      <c r="I170" s="268">
        <v>7</v>
      </c>
    </row>
    <row r="171" spans="1:9" ht="15.75" thickBot="1">
      <c r="A171" s="35" t="s">
        <v>369</v>
      </c>
      <c r="B171" s="287">
        <v>27</v>
      </c>
      <c r="C171" s="288" t="s">
        <v>137</v>
      </c>
      <c r="D171" s="288" t="s">
        <v>256</v>
      </c>
      <c r="E171" s="288" t="s">
        <v>257</v>
      </c>
      <c r="F171" s="288" t="s">
        <v>55</v>
      </c>
      <c r="G171" s="289">
        <v>0.73</v>
      </c>
      <c r="H171" s="290"/>
      <c r="I171" s="291">
        <v>7</v>
      </c>
    </row>
    <row r="172" spans="1:9" ht="15.75" thickBot="1">
      <c r="A172" s="36" t="s">
        <v>364</v>
      </c>
      <c r="B172" s="295">
        <v>4</v>
      </c>
      <c r="C172" s="296" t="s">
        <v>119</v>
      </c>
      <c r="D172" s="296" t="s">
        <v>370</v>
      </c>
      <c r="E172" s="296" t="s">
        <v>371</v>
      </c>
      <c r="F172" s="296" t="s">
        <v>98</v>
      </c>
      <c r="G172" s="297">
        <v>0.5971428571428572</v>
      </c>
      <c r="H172" s="252">
        <v>0.68568627450980391</v>
      </c>
      <c r="I172" s="253">
        <v>8</v>
      </c>
    </row>
    <row r="173" spans="1:9" ht="15.75" thickBot="1">
      <c r="A173" s="6" t="s">
        <v>367</v>
      </c>
      <c r="B173" s="260">
        <v>1</v>
      </c>
      <c r="C173" s="296" t="s">
        <v>119</v>
      </c>
      <c r="D173" s="241" t="s">
        <v>276</v>
      </c>
      <c r="E173" s="241" t="s">
        <v>277</v>
      </c>
      <c r="F173" s="241" t="s">
        <v>22</v>
      </c>
      <c r="G173" s="242">
        <v>0.69705882352941173</v>
      </c>
      <c r="H173" s="285"/>
      <c r="I173" s="268">
        <v>8</v>
      </c>
    </row>
    <row r="174" spans="1:9">
      <c r="A174" s="6" t="s">
        <v>372</v>
      </c>
      <c r="B174" s="260">
        <v>9</v>
      </c>
      <c r="C174" s="296" t="s">
        <v>119</v>
      </c>
      <c r="D174" s="241" t="s">
        <v>117</v>
      </c>
      <c r="E174" s="241" t="s">
        <v>118</v>
      </c>
      <c r="F174" s="241" t="s">
        <v>22</v>
      </c>
      <c r="G174" s="242">
        <v>0.7</v>
      </c>
      <c r="H174" s="285"/>
      <c r="I174" s="268">
        <v>8</v>
      </c>
    </row>
    <row r="175" spans="1:9" ht="15.75" thickBot="1">
      <c r="A175" s="35" t="s">
        <v>369</v>
      </c>
      <c r="B175" s="287">
        <v>8</v>
      </c>
      <c r="C175" s="288" t="s">
        <v>119</v>
      </c>
      <c r="D175" s="288" t="s">
        <v>213</v>
      </c>
      <c r="E175" s="288" t="s">
        <v>214</v>
      </c>
      <c r="F175" s="288" t="s">
        <v>43</v>
      </c>
      <c r="G175" s="289">
        <v>0.66</v>
      </c>
      <c r="H175" s="290"/>
      <c r="I175" s="291">
        <v>8</v>
      </c>
    </row>
    <row r="176" spans="1:9">
      <c r="A176" s="36" t="s">
        <v>364</v>
      </c>
      <c r="B176" s="295">
        <v>27</v>
      </c>
      <c r="C176" s="296" t="s">
        <v>95</v>
      </c>
      <c r="D176" s="296" t="s">
        <v>426</v>
      </c>
      <c r="E176" s="296" t="s">
        <v>427</v>
      </c>
      <c r="F176" s="296" t="s">
        <v>428</v>
      </c>
      <c r="G176" s="297">
        <v>0.66857142857142859</v>
      </c>
      <c r="H176" s="252">
        <v>0.68126050420168072</v>
      </c>
      <c r="I176" s="253">
        <v>9</v>
      </c>
    </row>
    <row r="177" spans="1:9">
      <c r="A177" s="6" t="s">
        <v>367</v>
      </c>
      <c r="B177" s="260">
        <v>14</v>
      </c>
      <c r="C177" s="241" t="s">
        <v>95</v>
      </c>
      <c r="D177" s="241" t="s">
        <v>306</v>
      </c>
      <c r="E177" s="241" t="s">
        <v>307</v>
      </c>
      <c r="F177" s="241" t="s">
        <v>95</v>
      </c>
      <c r="G177" s="242">
        <v>0.65735294117647058</v>
      </c>
      <c r="H177" s="285"/>
      <c r="I177" s="268">
        <v>9</v>
      </c>
    </row>
    <row r="178" spans="1:9">
      <c r="A178" s="6" t="s">
        <v>372</v>
      </c>
      <c r="B178" s="260">
        <v>2</v>
      </c>
      <c r="C178" s="241" t="s">
        <v>95</v>
      </c>
      <c r="D178" s="241" t="s">
        <v>93</v>
      </c>
      <c r="E178" s="241" t="s">
        <v>94</v>
      </c>
      <c r="F178" s="241" t="s">
        <v>95</v>
      </c>
      <c r="G178" s="242">
        <v>0.71785714285714286</v>
      </c>
      <c r="H178" s="285"/>
      <c r="I178" s="268">
        <v>9</v>
      </c>
    </row>
    <row r="179" spans="1:9" ht="15.75" thickBot="1">
      <c r="A179" s="35"/>
      <c r="B179" s="287"/>
      <c r="C179" s="288"/>
      <c r="D179" s="288"/>
      <c r="E179" s="288"/>
      <c r="F179" s="288"/>
      <c r="G179" s="289"/>
      <c r="H179" s="290"/>
      <c r="I179" s="291">
        <v>9</v>
      </c>
    </row>
    <row r="180" spans="1:9">
      <c r="A180" s="1" t="s">
        <v>364</v>
      </c>
      <c r="B180" s="260">
        <v>34</v>
      </c>
      <c r="C180" s="241" t="s">
        <v>106</v>
      </c>
      <c r="D180" s="241" t="s">
        <v>387</v>
      </c>
      <c r="E180" s="241" t="s">
        <v>388</v>
      </c>
      <c r="F180" s="241" t="s">
        <v>64</v>
      </c>
      <c r="G180" s="242">
        <v>0</v>
      </c>
      <c r="H180" s="252">
        <v>0.6806316526610644</v>
      </c>
      <c r="I180" s="253">
        <v>10</v>
      </c>
    </row>
    <row r="181" spans="1:9">
      <c r="A181" s="6" t="s">
        <v>367</v>
      </c>
      <c r="B181" s="260">
        <v>5</v>
      </c>
      <c r="C181" s="241" t="s">
        <v>106</v>
      </c>
      <c r="D181" s="241" t="s">
        <v>287</v>
      </c>
      <c r="E181" s="241" t="s">
        <v>288</v>
      </c>
      <c r="F181" s="241" t="s">
        <v>289</v>
      </c>
      <c r="G181" s="242">
        <v>0.63382352941176467</v>
      </c>
      <c r="H181" s="285"/>
      <c r="I181" s="268">
        <v>10</v>
      </c>
    </row>
    <row r="182" spans="1:9">
      <c r="A182" s="6" t="s">
        <v>372</v>
      </c>
      <c r="B182" s="260">
        <v>5</v>
      </c>
      <c r="C182" s="241" t="s">
        <v>106</v>
      </c>
      <c r="D182" s="241" t="s">
        <v>103</v>
      </c>
      <c r="E182" s="241" t="s">
        <v>104</v>
      </c>
      <c r="F182" s="241" t="s">
        <v>105</v>
      </c>
      <c r="G182" s="242">
        <v>0.71607142857142858</v>
      </c>
      <c r="H182" s="285"/>
      <c r="I182" s="268">
        <v>10</v>
      </c>
    </row>
    <row r="183" spans="1:9" ht="15.75" thickBot="1">
      <c r="A183" s="35" t="s">
        <v>369</v>
      </c>
      <c r="B183" s="287">
        <v>15</v>
      </c>
      <c r="C183" s="288" t="s">
        <v>106</v>
      </c>
      <c r="D183" s="288" t="s">
        <v>230</v>
      </c>
      <c r="E183" s="288" t="s">
        <v>231</v>
      </c>
      <c r="F183" s="288" t="s">
        <v>105</v>
      </c>
      <c r="G183" s="289">
        <v>0.69199999999999995</v>
      </c>
      <c r="H183" s="290"/>
      <c r="I183" s="291">
        <v>10</v>
      </c>
    </row>
    <row r="184" spans="1:9">
      <c r="A184" s="36"/>
      <c r="B184" s="295"/>
      <c r="C184" s="296"/>
      <c r="D184" s="296"/>
      <c r="E184" s="296"/>
      <c r="F184" s="296"/>
      <c r="G184" s="297"/>
      <c r="H184" s="252">
        <v>0.6794509803921569</v>
      </c>
      <c r="I184" s="253">
        <v>11</v>
      </c>
    </row>
    <row r="185" spans="1:9">
      <c r="A185" s="6" t="s">
        <v>367</v>
      </c>
      <c r="B185" s="260">
        <v>16</v>
      </c>
      <c r="C185" s="241" t="s">
        <v>125</v>
      </c>
      <c r="D185" s="241" t="s">
        <v>310</v>
      </c>
      <c r="E185" s="241" t="s">
        <v>311</v>
      </c>
      <c r="F185" s="241" t="s">
        <v>125</v>
      </c>
      <c r="G185" s="242">
        <v>0.68235294117647061</v>
      </c>
      <c r="H185" s="285"/>
      <c r="I185" s="268">
        <v>11</v>
      </c>
    </row>
    <row r="186" spans="1:9">
      <c r="A186" s="6" t="s">
        <v>372</v>
      </c>
      <c r="B186" s="260">
        <v>11</v>
      </c>
      <c r="C186" s="241" t="s">
        <v>125</v>
      </c>
      <c r="D186" s="241" t="s">
        <v>123</v>
      </c>
      <c r="E186" s="241" t="s">
        <v>124</v>
      </c>
      <c r="F186" s="241" t="s">
        <v>125</v>
      </c>
      <c r="G186" s="242">
        <v>0.65</v>
      </c>
      <c r="H186" s="285"/>
      <c r="I186" s="268">
        <v>11</v>
      </c>
    </row>
    <row r="187" spans="1:9" ht="15.75" thickBot="1">
      <c r="A187" s="35" t="s">
        <v>369</v>
      </c>
      <c r="B187" s="287">
        <v>6</v>
      </c>
      <c r="C187" s="288" t="s">
        <v>125</v>
      </c>
      <c r="D187" s="288" t="s">
        <v>209</v>
      </c>
      <c r="E187" s="288" t="s">
        <v>210</v>
      </c>
      <c r="F187" s="288" t="s">
        <v>125</v>
      </c>
      <c r="G187" s="289">
        <v>0.70599999999999996</v>
      </c>
      <c r="H187" s="290"/>
      <c r="I187" s="291">
        <v>11</v>
      </c>
    </row>
    <row r="188" spans="1:9">
      <c r="A188" s="36" t="s">
        <v>364</v>
      </c>
      <c r="B188" s="295">
        <v>16</v>
      </c>
      <c r="C188" s="296" t="s">
        <v>29</v>
      </c>
      <c r="D188" s="296" t="s">
        <v>319</v>
      </c>
      <c r="E188" s="296" t="s">
        <v>320</v>
      </c>
      <c r="F188" s="296" t="s">
        <v>29</v>
      </c>
      <c r="G188" s="297">
        <v>0.71857142857142853</v>
      </c>
      <c r="H188" s="252">
        <v>0.67824929971988801</v>
      </c>
      <c r="I188" s="253">
        <v>12</v>
      </c>
    </row>
    <row r="189" spans="1:9">
      <c r="A189" s="6" t="s">
        <v>367</v>
      </c>
      <c r="B189" s="260">
        <v>31</v>
      </c>
      <c r="C189" s="241" t="s">
        <v>29</v>
      </c>
      <c r="D189" s="241" t="s">
        <v>341</v>
      </c>
      <c r="E189" s="241" t="s">
        <v>342</v>
      </c>
      <c r="F189" s="241" t="s">
        <v>29</v>
      </c>
      <c r="G189" s="242">
        <v>0.66617647058823526</v>
      </c>
      <c r="H189" s="285"/>
      <c r="I189" s="268">
        <v>12</v>
      </c>
    </row>
    <row r="190" spans="1:9">
      <c r="A190" s="6" t="s">
        <v>368</v>
      </c>
      <c r="B190" s="260">
        <v>13</v>
      </c>
      <c r="C190" s="241" t="s">
        <v>29</v>
      </c>
      <c r="D190" s="241" t="s">
        <v>60</v>
      </c>
      <c r="E190" s="241" t="s">
        <v>61</v>
      </c>
      <c r="F190" s="241" t="s">
        <v>29</v>
      </c>
      <c r="G190" s="242">
        <v>0.65</v>
      </c>
      <c r="H190" s="285"/>
      <c r="I190" s="268">
        <v>12</v>
      </c>
    </row>
    <row r="191" spans="1:9" ht="15.75" thickBot="1">
      <c r="A191" s="35" t="s">
        <v>369</v>
      </c>
      <c r="B191" s="287">
        <v>32</v>
      </c>
      <c r="C191" s="288" t="s">
        <v>29</v>
      </c>
      <c r="D191" s="288" t="s">
        <v>265</v>
      </c>
      <c r="E191" s="288" t="s">
        <v>266</v>
      </c>
      <c r="F191" s="288" t="s">
        <v>29</v>
      </c>
      <c r="G191" s="289">
        <v>0.64800000000000002</v>
      </c>
      <c r="H191" s="290"/>
      <c r="I191" s="291">
        <v>12</v>
      </c>
    </row>
    <row r="192" spans="1:9">
      <c r="A192" s="1" t="s">
        <v>364</v>
      </c>
      <c r="B192" s="260">
        <v>7</v>
      </c>
      <c r="C192" s="241" t="s">
        <v>37</v>
      </c>
      <c r="D192" s="241" t="s">
        <v>379</v>
      </c>
      <c r="E192" s="241" t="s">
        <v>380</v>
      </c>
      <c r="F192" s="241" t="s">
        <v>36</v>
      </c>
      <c r="G192" s="242">
        <v>0.59285714285714286</v>
      </c>
      <c r="H192" s="252">
        <v>0.67230952380952369</v>
      </c>
      <c r="I192" s="253">
        <v>13</v>
      </c>
    </row>
    <row r="193" spans="1:9">
      <c r="A193" s="6" t="s">
        <v>367</v>
      </c>
      <c r="B193" s="260">
        <v>9</v>
      </c>
      <c r="C193" s="241" t="s">
        <v>37</v>
      </c>
      <c r="D193" s="241" t="s">
        <v>296</v>
      </c>
      <c r="E193" s="241" t="s">
        <v>297</v>
      </c>
      <c r="F193" s="241" t="s">
        <v>36</v>
      </c>
      <c r="G193" s="242">
        <v>0.7</v>
      </c>
      <c r="H193" s="285"/>
      <c r="I193" s="268">
        <v>13</v>
      </c>
    </row>
    <row r="194" spans="1:9">
      <c r="A194" s="6" t="s">
        <v>368</v>
      </c>
      <c r="B194" s="260">
        <v>6</v>
      </c>
      <c r="C194" s="241" t="s">
        <v>37</v>
      </c>
      <c r="D194" s="241" t="s">
        <v>34</v>
      </c>
      <c r="E194" s="241" t="s">
        <v>35</v>
      </c>
      <c r="F194" s="241" t="s">
        <v>36</v>
      </c>
      <c r="G194" s="242">
        <v>0.65892857142857142</v>
      </c>
      <c r="H194" s="285"/>
      <c r="I194" s="268">
        <v>13</v>
      </c>
    </row>
    <row r="195" spans="1:9" ht="15.75" thickBot="1">
      <c r="A195" s="35" t="s">
        <v>369</v>
      </c>
      <c r="B195" s="287">
        <v>7</v>
      </c>
      <c r="C195" s="288" t="s">
        <v>37</v>
      </c>
      <c r="D195" s="288" t="s">
        <v>211</v>
      </c>
      <c r="E195" s="288" t="s">
        <v>212</v>
      </c>
      <c r="F195" s="288" t="s">
        <v>125</v>
      </c>
      <c r="G195" s="289">
        <v>0.65800000000000003</v>
      </c>
      <c r="H195" s="290"/>
      <c r="I195" s="291">
        <v>13</v>
      </c>
    </row>
    <row r="196" spans="1:9">
      <c r="A196" s="36" t="s">
        <v>364</v>
      </c>
      <c r="B196" s="295">
        <v>35</v>
      </c>
      <c r="C196" s="296" t="s">
        <v>51</v>
      </c>
      <c r="D196" s="296" t="s">
        <v>391</v>
      </c>
      <c r="E196" s="296" t="s">
        <v>392</v>
      </c>
      <c r="F196" s="296" t="s">
        <v>50</v>
      </c>
      <c r="G196" s="297">
        <v>0.62571428571428567</v>
      </c>
      <c r="H196" s="252">
        <v>0.67095098039215684</v>
      </c>
      <c r="I196" s="253">
        <v>14</v>
      </c>
    </row>
    <row r="197" spans="1:9">
      <c r="A197" s="6" t="s">
        <v>367</v>
      </c>
      <c r="B197" s="260">
        <v>17</v>
      </c>
      <c r="C197" s="241" t="s">
        <v>51</v>
      </c>
      <c r="D197" s="241" t="s">
        <v>312</v>
      </c>
      <c r="E197" s="241" t="s">
        <v>313</v>
      </c>
      <c r="F197" s="241" t="s">
        <v>50</v>
      </c>
      <c r="G197" s="242">
        <v>0.65735294117647058</v>
      </c>
      <c r="H197" s="285"/>
      <c r="I197" s="268">
        <v>14</v>
      </c>
    </row>
    <row r="198" spans="1:9">
      <c r="A198" s="6" t="s">
        <v>368</v>
      </c>
      <c r="B198" s="260">
        <v>10</v>
      </c>
      <c r="C198" s="241" t="s">
        <v>51</v>
      </c>
      <c r="D198" s="241" t="s">
        <v>48</v>
      </c>
      <c r="E198" s="241" t="s">
        <v>49</v>
      </c>
      <c r="F198" s="241" t="s">
        <v>50</v>
      </c>
      <c r="G198" s="242">
        <v>0.6875</v>
      </c>
      <c r="H198" s="285"/>
      <c r="I198" s="268">
        <v>14</v>
      </c>
    </row>
    <row r="199" spans="1:9" ht="15.75" thickBot="1">
      <c r="A199" s="35" t="s">
        <v>369</v>
      </c>
      <c r="B199" s="287">
        <v>9</v>
      </c>
      <c r="C199" s="288" t="s">
        <v>51</v>
      </c>
      <c r="D199" s="288" t="s">
        <v>215</v>
      </c>
      <c r="E199" s="288" t="s">
        <v>216</v>
      </c>
      <c r="F199" s="288" t="s">
        <v>50</v>
      </c>
      <c r="G199" s="289">
        <v>0.66800000000000004</v>
      </c>
      <c r="H199" s="290"/>
      <c r="I199" s="291">
        <v>14</v>
      </c>
    </row>
    <row r="200" spans="1:9">
      <c r="A200" s="36" t="s">
        <v>364</v>
      </c>
      <c r="B200" s="295">
        <v>30</v>
      </c>
      <c r="C200" s="296" t="s">
        <v>59</v>
      </c>
      <c r="D200" s="296" t="s">
        <v>375</v>
      </c>
      <c r="E200" s="296" t="s">
        <v>376</v>
      </c>
      <c r="F200" s="296" t="s">
        <v>238</v>
      </c>
      <c r="G200" s="297">
        <v>0.57285714285714284</v>
      </c>
      <c r="H200" s="252">
        <v>0.66413025210084031</v>
      </c>
      <c r="I200" s="253">
        <v>15</v>
      </c>
    </row>
    <row r="201" spans="1:9">
      <c r="A201" s="6" t="s">
        <v>367</v>
      </c>
      <c r="B201" s="260">
        <v>10</v>
      </c>
      <c r="C201" s="241" t="s">
        <v>59</v>
      </c>
      <c r="D201" s="241" t="s">
        <v>298</v>
      </c>
      <c r="E201" s="241" t="s">
        <v>299</v>
      </c>
      <c r="F201" s="241" t="s">
        <v>50</v>
      </c>
      <c r="G201" s="242">
        <v>0.64117647058823535</v>
      </c>
      <c r="H201" s="285"/>
      <c r="I201" s="268">
        <v>15</v>
      </c>
    </row>
    <row r="202" spans="1:9">
      <c r="A202" s="6" t="s">
        <v>368</v>
      </c>
      <c r="B202" s="260">
        <v>12</v>
      </c>
      <c r="C202" s="241" t="s">
        <v>59</v>
      </c>
      <c r="D202" s="241" t="s">
        <v>57</v>
      </c>
      <c r="E202" s="241" t="s">
        <v>58</v>
      </c>
      <c r="F202" s="241" t="s">
        <v>50</v>
      </c>
      <c r="G202" s="242">
        <v>0.67321428571428577</v>
      </c>
      <c r="H202" s="285"/>
      <c r="I202" s="268">
        <v>15</v>
      </c>
    </row>
    <row r="203" spans="1:9" ht="15.75" thickBot="1">
      <c r="A203" s="35" t="s">
        <v>369</v>
      </c>
      <c r="B203" s="287">
        <v>20</v>
      </c>
      <c r="C203" s="288" t="s">
        <v>59</v>
      </c>
      <c r="D203" s="288" t="s">
        <v>241</v>
      </c>
      <c r="E203" s="288" t="s">
        <v>242</v>
      </c>
      <c r="F203" s="288" t="s">
        <v>50</v>
      </c>
      <c r="G203" s="289">
        <v>0.67800000000000005</v>
      </c>
      <c r="H203" s="290"/>
      <c r="I203" s="291">
        <v>15</v>
      </c>
    </row>
    <row r="204" spans="1:9">
      <c r="A204" s="1" t="s">
        <v>364</v>
      </c>
      <c r="B204" s="260">
        <v>14</v>
      </c>
      <c r="C204" s="241" t="s">
        <v>430</v>
      </c>
      <c r="D204" s="241" t="s">
        <v>383</v>
      </c>
      <c r="E204" s="241" t="s">
        <v>384</v>
      </c>
      <c r="F204" s="241" t="s">
        <v>98</v>
      </c>
      <c r="G204" s="242">
        <v>0.64</v>
      </c>
      <c r="H204" s="252">
        <v>0.65780112044817918</v>
      </c>
      <c r="I204" s="253">
        <v>16</v>
      </c>
    </row>
    <row r="205" spans="1:9">
      <c r="A205" s="6" t="s">
        <v>367</v>
      </c>
      <c r="B205" s="260">
        <v>27</v>
      </c>
      <c r="C205" s="241" t="s">
        <v>430</v>
      </c>
      <c r="D205" s="241" t="s">
        <v>333</v>
      </c>
      <c r="E205" s="241" t="s">
        <v>334</v>
      </c>
      <c r="F205" s="241" t="s">
        <v>98</v>
      </c>
      <c r="G205" s="242">
        <v>0.66911764705882348</v>
      </c>
      <c r="H205" s="285"/>
      <c r="I205" s="268">
        <v>16</v>
      </c>
    </row>
    <row r="206" spans="1:9">
      <c r="A206" s="6" t="s">
        <v>372</v>
      </c>
      <c r="B206" s="260">
        <v>3</v>
      </c>
      <c r="C206" s="241" t="s">
        <v>430</v>
      </c>
      <c r="D206" s="241" t="s">
        <v>96</v>
      </c>
      <c r="E206" s="241" t="s">
        <v>97</v>
      </c>
      <c r="F206" s="241" t="s">
        <v>98</v>
      </c>
      <c r="G206" s="242">
        <v>0.66428571428571426</v>
      </c>
      <c r="H206" s="285"/>
      <c r="I206" s="268">
        <v>16</v>
      </c>
    </row>
    <row r="207" spans="1:9" ht="15.75" thickBot="1">
      <c r="A207" s="35" t="s">
        <v>369</v>
      </c>
      <c r="B207" s="287">
        <v>3</v>
      </c>
      <c r="C207" s="288"/>
      <c r="D207" s="288"/>
      <c r="E207" s="288"/>
      <c r="F207" s="288"/>
      <c r="G207" s="289"/>
      <c r="H207" s="290"/>
      <c r="I207" s="291">
        <v>16</v>
      </c>
    </row>
    <row r="208" spans="1:9">
      <c r="A208" s="36" t="s">
        <v>364</v>
      </c>
      <c r="B208" s="295">
        <v>5</v>
      </c>
      <c r="C208" s="296" t="s">
        <v>79</v>
      </c>
      <c r="D208" s="296" t="s">
        <v>403</v>
      </c>
      <c r="E208" s="296" t="s">
        <v>404</v>
      </c>
      <c r="F208" s="296" t="s">
        <v>32</v>
      </c>
      <c r="G208" s="297">
        <v>0.59571428571428575</v>
      </c>
      <c r="H208" s="252">
        <v>0.6560644257703081</v>
      </c>
      <c r="I208" s="253">
        <v>17</v>
      </c>
    </row>
    <row r="209" spans="1:9">
      <c r="A209" s="6" t="s">
        <v>367</v>
      </c>
      <c r="B209" s="260">
        <v>22</v>
      </c>
      <c r="C209" s="241" t="s">
        <v>79</v>
      </c>
      <c r="D209" s="241" t="s">
        <v>321</v>
      </c>
      <c r="E209" s="241" t="s">
        <v>322</v>
      </c>
      <c r="F209" s="241" t="s">
        <v>323</v>
      </c>
      <c r="G209" s="242">
        <v>0.71176470588235297</v>
      </c>
      <c r="H209" s="285"/>
      <c r="I209" s="268">
        <v>17</v>
      </c>
    </row>
    <row r="210" spans="1:9">
      <c r="A210" s="6" t="s">
        <v>368</v>
      </c>
      <c r="B210" s="260">
        <v>18</v>
      </c>
      <c r="C210" s="241" t="s">
        <v>79</v>
      </c>
      <c r="D210" s="241" t="s">
        <v>77</v>
      </c>
      <c r="E210" s="241" t="s">
        <v>78</v>
      </c>
      <c r="F210" s="241" t="s">
        <v>32</v>
      </c>
      <c r="G210" s="242">
        <v>0.6607142857142857</v>
      </c>
      <c r="H210" s="285"/>
      <c r="I210" s="268">
        <v>17</v>
      </c>
    </row>
    <row r="211" spans="1:9" ht="15.75" thickBot="1">
      <c r="A211" s="35"/>
      <c r="B211" s="287"/>
      <c r="C211" s="288"/>
      <c r="D211" s="288"/>
      <c r="E211" s="288"/>
      <c r="F211" s="288"/>
      <c r="G211" s="289"/>
      <c r="H211" s="290"/>
      <c r="I211" s="291">
        <v>17</v>
      </c>
    </row>
    <row r="212" spans="1:9">
      <c r="A212" s="36" t="s">
        <v>364</v>
      </c>
      <c r="B212" s="295">
        <v>33</v>
      </c>
      <c r="C212" s="296" t="s">
        <v>102</v>
      </c>
      <c r="D212" s="296" t="s">
        <v>409</v>
      </c>
      <c r="E212" s="296" t="s">
        <v>410</v>
      </c>
      <c r="F212" s="296" t="s">
        <v>82</v>
      </c>
      <c r="G212" s="297">
        <v>0.61285714285714288</v>
      </c>
      <c r="H212" s="252">
        <v>0.65308123249299721</v>
      </c>
      <c r="I212" s="253">
        <v>18</v>
      </c>
    </row>
    <row r="213" spans="1:9">
      <c r="A213" s="6" t="s">
        <v>367</v>
      </c>
      <c r="B213" s="260">
        <v>13</v>
      </c>
      <c r="C213" s="241" t="s">
        <v>102</v>
      </c>
      <c r="D213" s="241" t="s">
        <v>304</v>
      </c>
      <c r="E213" s="241" t="s">
        <v>305</v>
      </c>
      <c r="F213" s="241" t="s">
        <v>64</v>
      </c>
      <c r="G213" s="242">
        <v>0.64852941176470591</v>
      </c>
      <c r="H213" s="285"/>
      <c r="I213" s="268">
        <v>18</v>
      </c>
    </row>
    <row r="214" spans="1:9">
      <c r="A214" s="6" t="s">
        <v>372</v>
      </c>
      <c r="B214" s="260">
        <v>4</v>
      </c>
      <c r="C214" s="241" t="s">
        <v>102</v>
      </c>
      <c r="D214" s="241" t="s">
        <v>100</v>
      </c>
      <c r="E214" s="241" t="s">
        <v>101</v>
      </c>
      <c r="F214" s="241" t="s">
        <v>82</v>
      </c>
      <c r="G214" s="242">
        <v>0.6607142857142857</v>
      </c>
      <c r="H214" s="285"/>
      <c r="I214" s="268">
        <v>18</v>
      </c>
    </row>
    <row r="215" spans="1:9" ht="15.75" thickBot="1">
      <c r="A215" s="35" t="s">
        <v>369</v>
      </c>
      <c r="B215" s="287">
        <v>10</v>
      </c>
      <c r="C215" s="288" t="s">
        <v>102</v>
      </c>
      <c r="D215" s="288" t="s">
        <v>217</v>
      </c>
      <c r="E215" s="288" t="s">
        <v>218</v>
      </c>
      <c r="F215" s="288" t="s">
        <v>68</v>
      </c>
      <c r="G215" s="289">
        <v>0.65</v>
      </c>
      <c r="H215" s="290"/>
      <c r="I215" s="291">
        <v>18</v>
      </c>
    </row>
    <row r="216" spans="1:9">
      <c r="A216" s="1" t="s">
        <v>364</v>
      </c>
      <c r="B216" s="260">
        <v>25</v>
      </c>
      <c r="C216" s="241" t="s">
        <v>109</v>
      </c>
      <c r="D216" s="241" t="s">
        <v>395</v>
      </c>
      <c r="E216" s="241" t="s">
        <v>396</v>
      </c>
      <c r="F216" s="241" t="s">
        <v>109</v>
      </c>
      <c r="G216" s="242">
        <v>0.61428571428571432</v>
      </c>
      <c r="H216" s="252">
        <v>0.6508403361344538</v>
      </c>
      <c r="I216" s="253">
        <v>19</v>
      </c>
    </row>
    <row r="217" spans="1:9">
      <c r="A217" s="6" t="s">
        <v>367</v>
      </c>
      <c r="B217" s="260">
        <v>6</v>
      </c>
      <c r="C217" s="241" t="s">
        <v>109</v>
      </c>
      <c r="D217" s="241" t="s">
        <v>290</v>
      </c>
      <c r="E217" s="241" t="s">
        <v>291</v>
      </c>
      <c r="F217" s="241" t="s">
        <v>109</v>
      </c>
      <c r="G217" s="242">
        <v>0.66323529411764703</v>
      </c>
      <c r="H217" s="285"/>
      <c r="I217" s="268">
        <v>19</v>
      </c>
    </row>
    <row r="218" spans="1:9">
      <c r="A218" s="6" t="s">
        <v>372</v>
      </c>
      <c r="B218" s="260">
        <v>6</v>
      </c>
      <c r="C218" s="241" t="s">
        <v>109</v>
      </c>
      <c r="D218" s="241" t="s">
        <v>107</v>
      </c>
      <c r="E218" s="241" t="s">
        <v>108</v>
      </c>
      <c r="F218" s="241" t="s">
        <v>109</v>
      </c>
      <c r="G218" s="242">
        <v>0.67500000000000004</v>
      </c>
      <c r="H218" s="285"/>
      <c r="I218" s="268">
        <v>19</v>
      </c>
    </row>
    <row r="219" spans="1:9" ht="15.75" thickBot="1">
      <c r="A219" s="35" t="s">
        <v>369</v>
      </c>
      <c r="B219" s="287">
        <v>21</v>
      </c>
      <c r="C219" s="288" t="s">
        <v>109</v>
      </c>
      <c r="D219" s="288" t="s">
        <v>243</v>
      </c>
      <c r="E219" s="288" t="s">
        <v>244</v>
      </c>
      <c r="F219" s="288" t="s">
        <v>109</v>
      </c>
      <c r="G219" s="289">
        <v>0.52400000000000002</v>
      </c>
      <c r="H219" s="290"/>
      <c r="I219" s="291">
        <v>19</v>
      </c>
    </row>
    <row r="220" spans="1:9">
      <c r="A220" s="36" t="s">
        <v>364</v>
      </c>
      <c r="B220" s="295">
        <v>23</v>
      </c>
      <c r="C220" s="296" t="s">
        <v>69</v>
      </c>
      <c r="D220" s="296" t="s">
        <v>424</v>
      </c>
      <c r="E220" s="296" t="s">
        <v>425</v>
      </c>
      <c r="F220" s="296" t="s">
        <v>68</v>
      </c>
      <c r="G220" s="297">
        <v>0.66</v>
      </c>
      <c r="H220" s="252">
        <v>0.65047619047619054</v>
      </c>
      <c r="I220" s="253">
        <v>20</v>
      </c>
    </row>
    <row r="221" spans="1:9">
      <c r="A221" s="6" t="s">
        <v>367</v>
      </c>
      <c r="B221" s="260">
        <v>28</v>
      </c>
      <c r="C221" s="241" t="s">
        <v>69</v>
      </c>
      <c r="D221" s="241" t="s">
        <v>335</v>
      </c>
      <c r="E221" s="241" t="s">
        <v>336</v>
      </c>
      <c r="F221" s="241" t="s">
        <v>68</v>
      </c>
      <c r="G221" s="242">
        <v>0.61470588235294121</v>
      </c>
      <c r="H221" s="285"/>
      <c r="I221" s="268">
        <v>20</v>
      </c>
    </row>
    <row r="222" spans="1:9">
      <c r="A222" s="6" t="s">
        <v>368</v>
      </c>
      <c r="B222" s="260">
        <v>15</v>
      </c>
      <c r="C222" s="241" t="s">
        <v>69</v>
      </c>
      <c r="D222" s="241" t="s">
        <v>66</v>
      </c>
      <c r="E222" s="241" t="s">
        <v>67</v>
      </c>
      <c r="F222" s="241" t="s">
        <v>68</v>
      </c>
      <c r="G222" s="242">
        <v>0.67142857142857137</v>
      </c>
      <c r="H222" s="285"/>
      <c r="I222" s="268">
        <v>20</v>
      </c>
    </row>
    <row r="223" spans="1:9" ht="15.75" thickBot="1">
      <c r="A223" s="35" t="s">
        <v>369</v>
      </c>
      <c r="B223" s="287">
        <v>16</v>
      </c>
      <c r="C223" s="288" t="s">
        <v>69</v>
      </c>
      <c r="D223" s="288" t="s">
        <v>232</v>
      </c>
      <c r="E223" s="288" t="s">
        <v>233</v>
      </c>
      <c r="F223" s="288" t="s">
        <v>68</v>
      </c>
      <c r="G223" s="289">
        <v>0.62</v>
      </c>
      <c r="H223" s="290"/>
      <c r="I223" s="291">
        <v>20</v>
      </c>
    </row>
    <row r="224" spans="1:9">
      <c r="A224" s="36" t="s">
        <v>364</v>
      </c>
      <c r="B224" s="295">
        <v>13</v>
      </c>
      <c r="C224" s="296" t="s">
        <v>86</v>
      </c>
      <c r="D224" s="296" t="s">
        <v>420</v>
      </c>
      <c r="E224" s="296" t="s">
        <v>421</v>
      </c>
      <c r="F224" s="296" t="s">
        <v>227</v>
      </c>
      <c r="G224" s="297">
        <v>0.59</v>
      </c>
      <c r="H224" s="252">
        <v>0.64627450980392143</v>
      </c>
      <c r="I224" s="253">
        <v>21</v>
      </c>
    </row>
    <row r="225" spans="1:9">
      <c r="A225" s="6" t="s">
        <v>367</v>
      </c>
      <c r="B225" s="260">
        <v>30</v>
      </c>
      <c r="C225" s="241" t="s">
        <v>86</v>
      </c>
      <c r="D225" s="241" t="s">
        <v>339</v>
      </c>
      <c r="E225" s="241" t="s">
        <v>340</v>
      </c>
      <c r="F225" s="241" t="s">
        <v>227</v>
      </c>
      <c r="G225" s="242">
        <v>0.6588235294117647</v>
      </c>
      <c r="H225" s="285"/>
      <c r="I225" s="268">
        <v>21</v>
      </c>
    </row>
    <row r="226" spans="1:9">
      <c r="A226" s="6" t="s">
        <v>368</v>
      </c>
      <c r="B226" s="260">
        <v>20</v>
      </c>
      <c r="C226" s="241" t="s">
        <v>86</v>
      </c>
      <c r="D226" s="241" t="s">
        <v>84</v>
      </c>
      <c r="E226" s="241" t="s">
        <v>85</v>
      </c>
      <c r="F226" s="241" t="s">
        <v>46</v>
      </c>
      <c r="G226" s="242">
        <v>0.5535714285714286</v>
      </c>
      <c r="H226" s="285"/>
      <c r="I226" s="268">
        <v>21</v>
      </c>
    </row>
    <row r="227" spans="1:9" ht="15.75" thickBot="1">
      <c r="A227" s="35" t="s">
        <v>369</v>
      </c>
      <c r="B227" s="287">
        <v>13</v>
      </c>
      <c r="C227" s="288" t="s">
        <v>86</v>
      </c>
      <c r="D227" s="288" t="s">
        <v>225</v>
      </c>
      <c r="E227" s="288" t="s">
        <v>226</v>
      </c>
      <c r="F227" s="288" t="s">
        <v>227</v>
      </c>
      <c r="G227" s="289">
        <v>0.69</v>
      </c>
      <c r="H227" s="290"/>
      <c r="I227" s="291">
        <v>21</v>
      </c>
    </row>
    <row r="228" spans="1:9">
      <c r="A228" s="1" t="s">
        <v>364</v>
      </c>
      <c r="B228" s="260">
        <v>28</v>
      </c>
      <c r="C228" s="241" t="s">
        <v>83</v>
      </c>
      <c r="D228" s="241" t="s">
        <v>393</v>
      </c>
      <c r="E228" s="241" t="s">
        <v>394</v>
      </c>
      <c r="F228" s="241" t="s">
        <v>82</v>
      </c>
      <c r="G228" s="242">
        <v>0.63857142857142857</v>
      </c>
      <c r="H228" s="252">
        <v>0.64221428571428574</v>
      </c>
      <c r="I228" s="253">
        <v>22</v>
      </c>
    </row>
    <row r="229" spans="1:9">
      <c r="A229" s="6"/>
      <c r="B229" s="260"/>
      <c r="C229" s="241"/>
      <c r="D229" s="241"/>
      <c r="E229" s="241"/>
      <c r="F229" s="241"/>
      <c r="G229" s="242"/>
      <c r="H229" s="285"/>
      <c r="I229" s="268">
        <v>22</v>
      </c>
    </row>
    <row r="230" spans="1:9">
      <c r="A230" s="6" t="s">
        <v>368</v>
      </c>
      <c r="B230" s="260">
        <v>19</v>
      </c>
      <c r="C230" s="241" t="s">
        <v>83</v>
      </c>
      <c r="D230" s="241" t="s">
        <v>80</v>
      </c>
      <c r="E230" s="241" t="s">
        <v>81</v>
      </c>
      <c r="F230" s="241" t="s">
        <v>82</v>
      </c>
      <c r="G230" s="242">
        <v>0.6160714285714286</v>
      </c>
      <c r="H230" s="285"/>
      <c r="I230" s="268">
        <v>22</v>
      </c>
    </row>
    <row r="231" spans="1:9" ht="15.75" thickBot="1">
      <c r="A231" s="35" t="s">
        <v>369</v>
      </c>
      <c r="B231" s="287">
        <v>26</v>
      </c>
      <c r="C231" s="288" t="s">
        <v>83</v>
      </c>
      <c r="D231" s="288" t="s">
        <v>254</v>
      </c>
      <c r="E231" s="288" t="s">
        <v>255</v>
      </c>
      <c r="F231" s="288" t="s">
        <v>140</v>
      </c>
      <c r="G231" s="289">
        <v>0.67200000000000004</v>
      </c>
      <c r="H231" s="290"/>
      <c r="I231" s="291">
        <v>22</v>
      </c>
    </row>
    <row r="232" spans="1:9">
      <c r="A232" s="36" t="s">
        <v>364</v>
      </c>
      <c r="B232" s="295">
        <v>6</v>
      </c>
      <c r="C232" s="296" t="s">
        <v>43</v>
      </c>
      <c r="D232" s="296" t="s">
        <v>365</v>
      </c>
      <c r="E232" s="296" t="s">
        <v>366</v>
      </c>
      <c r="F232" s="296" t="s">
        <v>43</v>
      </c>
      <c r="G232" s="297">
        <v>0.56571428571428573</v>
      </c>
      <c r="H232" s="252">
        <v>0.63622128851540616</v>
      </c>
      <c r="I232" s="253">
        <v>23</v>
      </c>
    </row>
    <row r="233" spans="1:9">
      <c r="A233" s="6" t="s">
        <v>367</v>
      </c>
      <c r="B233" s="260">
        <v>23</v>
      </c>
      <c r="C233" s="241" t="s">
        <v>43</v>
      </c>
      <c r="D233" s="241" t="s">
        <v>324</v>
      </c>
      <c r="E233" s="241" t="s">
        <v>325</v>
      </c>
      <c r="F233" s="241" t="s">
        <v>43</v>
      </c>
      <c r="G233" s="242">
        <v>0.6132352941176471</v>
      </c>
      <c r="H233" s="285"/>
      <c r="I233" s="268">
        <v>23</v>
      </c>
    </row>
    <row r="234" spans="1:9">
      <c r="A234" s="6" t="s">
        <v>368</v>
      </c>
      <c r="B234" s="260">
        <v>8</v>
      </c>
      <c r="C234" s="241" t="s">
        <v>43</v>
      </c>
      <c r="D234" s="241" t="s">
        <v>41</v>
      </c>
      <c r="E234" s="241" t="s">
        <v>42</v>
      </c>
      <c r="F234" s="241" t="s">
        <v>43</v>
      </c>
      <c r="G234" s="242">
        <v>0.62142857142857144</v>
      </c>
      <c r="H234" s="285"/>
      <c r="I234" s="268">
        <v>23</v>
      </c>
    </row>
    <row r="235" spans="1:9" ht="15.75" thickBot="1">
      <c r="A235" s="35" t="s">
        <v>369</v>
      </c>
      <c r="B235" s="287">
        <v>25</v>
      </c>
      <c r="C235" s="288" t="s">
        <v>43</v>
      </c>
      <c r="D235" s="288" t="s">
        <v>252</v>
      </c>
      <c r="E235" s="288" t="s">
        <v>253</v>
      </c>
      <c r="F235" s="288" t="s">
        <v>43</v>
      </c>
      <c r="G235" s="289">
        <v>0.67400000000000004</v>
      </c>
      <c r="H235" s="290"/>
      <c r="I235" s="291">
        <v>23</v>
      </c>
    </row>
    <row r="236" spans="1:9">
      <c r="A236" s="36" t="s">
        <v>364</v>
      </c>
      <c r="B236" s="295">
        <v>24</v>
      </c>
      <c r="C236" s="296" t="s">
        <v>65</v>
      </c>
      <c r="D236" s="296" t="s">
        <v>407</v>
      </c>
      <c r="E236" s="296" t="s">
        <v>408</v>
      </c>
      <c r="F236" s="296" t="s">
        <v>64</v>
      </c>
      <c r="G236" s="297">
        <v>0.59285714285714286</v>
      </c>
      <c r="H236" s="252">
        <v>0.63597198879551831</v>
      </c>
      <c r="I236" s="253">
        <v>24</v>
      </c>
    </row>
    <row r="237" spans="1:9">
      <c r="A237" s="6" t="s">
        <v>367</v>
      </c>
      <c r="B237" s="260">
        <v>29</v>
      </c>
      <c r="C237" s="241" t="s">
        <v>65</v>
      </c>
      <c r="D237" s="241" t="s">
        <v>337</v>
      </c>
      <c r="E237" s="241" t="s">
        <v>338</v>
      </c>
      <c r="F237" s="241" t="s">
        <v>64</v>
      </c>
      <c r="G237" s="242">
        <v>0.69705882352941173</v>
      </c>
      <c r="H237" s="285"/>
      <c r="I237" s="268">
        <v>24</v>
      </c>
    </row>
    <row r="238" spans="1:9">
      <c r="A238" s="6"/>
      <c r="B238" s="260"/>
      <c r="C238" s="241"/>
      <c r="D238" s="241"/>
      <c r="E238" s="241"/>
      <c r="F238" s="241"/>
      <c r="G238" s="242"/>
      <c r="H238" s="285"/>
      <c r="I238" s="268">
        <v>24</v>
      </c>
    </row>
    <row r="239" spans="1:9" ht="15.75" thickBot="1">
      <c r="A239" s="35" t="s">
        <v>369</v>
      </c>
      <c r="B239" s="287">
        <v>2</v>
      </c>
      <c r="C239" s="288" t="s">
        <v>65</v>
      </c>
      <c r="D239" s="288" t="s">
        <v>201</v>
      </c>
      <c r="E239" s="288" t="s">
        <v>202</v>
      </c>
      <c r="F239" s="288" t="s">
        <v>64</v>
      </c>
      <c r="G239" s="289">
        <v>0.61799999999999999</v>
      </c>
      <c r="H239" s="290"/>
      <c r="I239" s="291">
        <v>24</v>
      </c>
    </row>
    <row r="240" spans="1:9">
      <c r="A240" s="1" t="s">
        <v>364</v>
      </c>
      <c r="B240" s="260">
        <v>29</v>
      </c>
      <c r="C240" s="241" t="s">
        <v>128</v>
      </c>
      <c r="D240" s="241" t="s">
        <v>405</v>
      </c>
      <c r="E240" s="241" t="s">
        <v>406</v>
      </c>
      <c r="F240" s="241" t="s">
        <v>64</v>
      </c>
      <c r="G240" s="242">
        <v>0.57857142857142863</v>
      </c>
      <c r="H240" s="252">
        <v>0.63150420168067223</v>
      </c>
      <c r="I240" s="253">
        <v>25</v>
      </c>
    </row>
    <row r="241" spans="1:9">
      <c r="A241" s="6" t="s">
        <v>367</v>
      </c>
      <c r="B241" s="260">
        <v>7</v>
      </c>
      <c r="C241" s="241" t="s">
        <v>128</v>
      </c>
      <c r="D241" s="241" t="s">
        <v>292</v>
      </c>
      <c r="E241" s="241" t="s">
        <v>293</v>
      </c>
      <c r="F241" s="241" t="s">
        <v>64</v>
      </c>
      <c r="G241" s="242">
        <v>0.7279411764705882</v>
      </c>
      <c r="H241" s="285"/>
      <c r="I241" s="268">
        <v>25</v>
      </c>
    </row>
    <row r="242" spans="1:9">
      <c r="A242" s="6" t="s">
        <v>372</v>
      </c>
      <c r="B242" s="260">
        <v>12</v>
      </c>
      <c r="C242" s="241" t="s">
        <v>128</v>
      </c>
      <c r="D242" s="241" t="s">
        <v>126</v>
      </c>
      <c r="E242" s="241" t="s">
        <v>127</v>
      </c>
      <c r="F242" s="241" t="s">
        <v>64</v>
      </c>
      <c r="G242" s="242">
        <v>0.48749999999999999</v>
      </c>
      <c r="H242" s="285"/>
      <c r="I242" s="268">
        <v>25</v>
      </c>
    </row>
    <row r="243" spans="1:9" ht="15.75" thickBot="1">
      <c r="A243" s="35" t="s">
        <v>369</v>
      </c>
      <c r="B243" s="287">
        <v>28</v>
      </c>
      <c r="C243" s="288" t="s">
        <v>128</v>
      </c>
      <c r="D243" s="288" t="s">
        <v>258</v>
      </c>
      <c r="E243" s="288" t="s">
        <v>259</v>
      </c>
      <c r="F243" s="288" t="s">
        <v>64</v>
      </c>
      <c r="G243" s="289">
        <v>0.58799999999999997</v>
      </c>
      <c r="H243" s="290"/>
      <c r="I243" s="291">
        <v>25</v>
      </c>
    </row>
    <row r="244" spans="1:9">
      <c r="A244" s="36" t="s">
        <v>367</v>
      </c>
      <c r="B244" s="295">
        <v>2</v>
      </c>
      <c r="C244" s="296" t="s">
        <v>72</v>
      </c>
      <c r="D244" s="296" t="s">
        <v>280</v>
      </c>
      <c r="E244" s="296" t="s">
        <v>281</v>
      </c>
      <c r="F244" s="296" t="s">
        <v>72</v>
      </c>
      <c r="G244" s="297">
        <v>0.66764705882352937</v>
      </c>
      <c r="H244" s="252">
        <v>0.62473949579831933</v>
      </c>
      <c r="I244" s="253">
        <v>26</v>
      </c>
    </row>
    <row r="245" spans="1:9">
      <c r="A245" s="6" t="s">
        <v>368</v>
      </c>
      <c r="B245" s="260">
        <v>16</v>
      </c>
      <c r="C245" s="241" t="s">
        <v>72</v>
      </c>
      <c r="D245" s="241" t="s">
        <v>70</v>
      </c>
      <c r="E245" s="241" t="s">
        <v>71</v>
      </c>
      <c r="F245" s="241" t="s">
        <v>72</v>
      </c>
      <c r="G245" s="242">
        <v>0.57857142857142863</v>
      </c>
      <c r="H245" s="285"/>
      <c r="I245" s="268">
        <v>26</v>
      </c>
    </row>
    <row r="246" spans="1:9">
      <c r="A246" s="6" t="s">
        <v>369</v>
      </c>
      <c r="B246" s="260">
        <v>22</v>
      </c>
      <c r="C246" s="241" t="s">
        <v>72</v>
      </c>
      <c r="D246" s="241" t="s">
        <v>245</v>
      </c>
      <c r="E246" s="241" t="s">
        <v>246</v>
      </c>
      <c r="F246" s="241" t="s">
        <v>72</v>
      </c>
      <c r="G246" s="242">
        <v>0.628</v>
      </c>
      <c r="H246" s="285"/>
      <c r="I246" s="268">
        <v>26</v>
      </c>
    </row>
    <row r="247" spans="1:9" ht="15.75" thickBot="1">
      <c r="A247" s="35" t="s">
        <v>364</v>
      </c>
      <c r="B247" s="287">
        <v>9</v>
      </c>
      <c r="C247" s="288" t="s">
        <v>413</v>
      </c>
      <c r="D247" s="288" t="s">
        <v>414</v>
      </c>
      <c r="E247" s="288" t="s">
        <v>415</v>
      </c>
      <c r="F247" s="288" t="s">
        <v>72</v>
      </c>
      <c r="G247" s="289">
        <v>0.57714285714285718</v>
      </c>
      <c r="H247" s="290"/>
      <c r="I247" s="291">
        <v>26</v>
      </c>
    </row>
    <row r="248" spans="1:9">
      <c r="A248" s="36" t="s">
        <v>364</v>
      </c>
      <c r="B248" s="295">
        <v>2</v>
      </c>
      <c r="C248" s="296" t="s">
        <v>33</v>
      </c>
      <c r="D248" s="296" t="s">
        <v>401</v>
      </c>
      <c r="E248" s="296" t="s">
        <v>402</v>
      </c>
      <c r="F248" s="296" t="s">
        <v>32</v>
      </c>
      <c r="G248" s="297">
        <v>0.58285714285714285</v>
      </c>
      <c r="H248" s="252">
        <v>0.62314285714285711</v>
      </c>
      <c r="I248" s="253">
        <v>27</v>
      </c>
    </row>
    <row r="249" spans="1:9">
      <c r="A249" s="6" t="s">
        <v>367</v>
      </c>
      <c r="B249" s="260">
        <v>18</v>
      </c>
      <c r="C249" s="241" t="s">
        <v>33</v>
      </c>
      <c r="D249" s="241" t="s">
        <v>314</v>
      </c>
      <c r="E249" s="241" t="s">
        <v>315</v>
      </c>
      <c r="F249" s="241" t="s">
        <v>68</v>
      </c>
      <c r="G249" s="242">
        <v>0</v>
      </c>
      <c r="H249" s="285"/>
      <c r="I249" s="268">
        <v>27</v>
      </c>
    </row>
    <row r="250" spans="1:9">
      <c r="A250" s="6" t="s">
        <v>368</v>
      </c>
      <c r="B250" s="260">
        <v>5</v>
      </c>
      <c r="C250" s="241" t="s">
        <v>33</v>
      </c>
      <c r="D250" s="241" t="s">
        <v>30</v>
      </c>
      <c r="E250" s="241" t="s">
        <v>31</v>
      </c>
      <c r="F250" s="241" t="s">
        <v>32</v>
      </c>
      <c r="G250" s="242">
        <v>0.6785714285714286</v>
      </c>
      <c r="H250" s="285"/>
      <c r="I250" s="268">
        <v>27</v>
      </c>
    </row>
    <row r="251" spans="1:9" ht="15.75" thickBot="1">
      <c r="A251" s="35" t="s">
        <v>369</v>
      </c>
      <c r="B251" s="287">
        <v>19</v>
      </c>
      <c r="C251" s="288" t="s">
        <v>33</v>
      </c>
      <c r="D251" s="288" t="s">
        <v>239</v>
      </c>
      <c r="E251" s="288" t="s">
        <v>240</v>
      </c>
      <c r="F251" s="288" t="s">
        <v>68</v>
      </c>
      <c r="G251" s="289">
        <v>0.60799999999999998</v>
      </c>
      <c r="H251" s="290"/>
      <c r="I251" s="291">
        <v>27</v>
      </c>
    </row>
    <row r="252" spans="1:9">
      <c r="A252" s="1" t="s">
        <v>364</v>
      </c>
      <c r="B252" s="260">
        <v>15</v>
      </c>
      <c r="C252" s="241" t="s">
        <v>23</v>
      </c>
      <c r="D252" s="241" t="s">
        <v>397</v>
      </c>
      <c r="E252" s="241" t="s">
        <v>398</v>
      </c>
      <c r="F252" s="241" t="s">
        <v>109</v>
      </c>
      <c r="G252" s="242">
        <v>0.5842857142857143</v>
      </c>
      <c r="H252" s="252">
        <v>0.6196400560224089</v>
      </c>
      <c r="I252" s="253">
        <v>28</v>
      </c>
    </row>
    <row r="253" spans="1:9">
      <c r="A253" s="6" t="s">
        <v>367</v>
      </c>
      <c r="B253" s="260">
        <v>33</v>
      </c>
      <c r="C253" s="241" t="s">
        <v>23</v>
      </c>
      <c r="D253" s="241" t="s">
        <v>345</v>
      </c>
      <c r="E253" s="241" t="s">
        <v>346</v>
      </c>
      <c r="F253" s="241" t="s">
        <v>22</v>
      </c>
      <c r="G253" s="242">
        <v>0.63970588235294112</v>
      </c>
      <c r="H253" s="285"/>
      <c r="I253" s="268">
        <v>28</v>
      </c>
    </row>
    <row r="254" spans="1:9">
      <c r="A254" s="6" t="s">
        <v>368</v>
      </c>
      <c r="B254" s="260">
        <v>2</v>
      </c>
      <c r="C254" s="241" t="s">
        <v>23</v>
      </c>
      <c r="D254" s="241" t="s">
        <v>20</v>
      </c>
      <c r="E254" s="241" t="s">
        <v>21</v>
      </c>
      <c r="F254" s="241" t="s">
        <v>22</v>
      </c>
      <c r="G254" s="242">
        <v>0.62321428571428572</v>
      </c>
      <c r="H254" s="285"/>
      <c r="I254" s="268">
        <v>28</v>
      </c>
    </row>
    <row r="255" spans="1:9" ht="15.75" thickBot="1">
      <c r="A255" s="35" t="s">
        <v>369</v>
      </c>
      <c r="B255" s="287">
        <v>29</v>
      </c>
      <c r="C255" s="288" t="s">
        <v>23</v>
      </c>
      <c r="D255" s="288" t="s">
        <v>260</v>
      </c>
      <c r="E255" s="288" t="s">
        <v>261</v>
      </c>
      <c r="F255" s="288" t="s">
        <v>29</v>
      </c>
      <c r="G255" s="289">
        <v>0.59599999999999997</v>
      </c>
      <c r="H255" s="290"/>
      <c r="I255" s="291">
        <v>28</v>
      </c>
    </row>
    <row r="256" spans="1:9">
      <c r="A256" s="36" t="s">
        <v>364</v>
      </c>
      <c r="B256" s="295">
        <v>11</v>
      </c>
      <c r="C256" s="296" t="s">
        <v>116</v>
      </c>
      <c r="D256" s="296" t="s">
        <v>422</v>
      </c>
      <c r="E256" s="296" t="s">
        <v>423</v>
      </c>
      <c r="F256" s="296" t="s">
        <v>68</v>
      </c>
      <c r="G256" s="297">
        <v>0</v>
      </c>
      <c r="H256" s="252">
        <v>0.61445658263305314</v>
      </c>
      <c r="I256" s="253">
        <v>29</v>
      </c>
    </row>
    <row r="257" spans="1:9">
      <c r="A257" s="6" t="s">
        <v>367</v>
      </c>
      <c r="B257" s="260">
        <v>35</v>
      </c>
      <c r="C257" s="241" t="s">
        <v>116</v>
      </c>
      <c r="D257" s="241" t="s">
        <v>349</v>
      </c>
      <c r="E257" s="241" t="s">
        <v>350</v>
      </c>
      <c r="F257" s="241" t="s">
        <v>68</v>
      </c>
      <c r="G257" s="242">
        <v>0.6029411764705882</v>
      </c>
      <c r="H257" s="285"/>
      <c r="I257" s="268">
        <v>29</v>
      </c>
    </row>
    <row r="258" spans="1:9">
      <c r="A258" s="6" t="s">
        <v>372</v>
      </c>
      <c r="B258" s="260">
        <v>8</v>
      </c>
      <c r="C258" s="241" t="s">
        <v>116</v>
      </c>
      <c r="D258" s="241" t="s">
        <v>114</v>
      </c>
      <c r="E258" s="241" t="s">
        <v>115</v>
      </c>
      <c r="F258" s="241" t="s">
        <v>68</v>
      </c>
      <c r="G258" s="242">
        <v>0.64642857142857146</v>
      </c>
      <c r="H258" s="285"/>
      <c r="I258" s="268">
        <v>29</v>
      </c>
    </row>
    <row r="259" spans="1:9" ht="15.75" thickBot="1">
      <c r="A259" s="35" t="s">
        <v>369</v>
      </c>
      <c r="B259" s="287">
        <v>5</v>
      </c>
      <c r="C259" s="288" t="s">
        <v>116</v>
      </c>
      <c r="D259" s="288" t="s">
        <v>207</v>
      </c>
      <c r="E259" s="288" t="s">
        <v>208</v>
      </c>
      <c r="F259" s="288" t="s">
        <v>68</v>
      </c>
      <c r="G259" s="289">
        <v>0.59399999999999997</v>
      </c>
      <c r="H259" s="290"/>
      <c r="I259" s="291">
        <v>29</v>
      </c>
    </row>
    <row r="260" spans="1:9">
      <c r="A260" s="36"/>
      <c r="B260" s="295"/>
      <c r="C260" s="296"/>
      <c r="D260" s="296"/>
      <c r="E260" s="296"/>
      <c r="F260" s="296"/>
      <c r="G260" s="297"/>
      <c r="H260" s="252">
        <v>0.60847759103641463</v>
      </c>
      <c r="I260" s="253">
        <v>30</v>
      </c>
    </row>
    <row r="261" spans="1:9">
      <c r="A261" s="6" t="s">
        <v>367</v>
      </c>
      <c r="B261" s="260">
        <v>15</v>
      </c>
      <c r="C261" s="241" t="s">
        <v>47</v>
      </c>
      <c r="D261" s="241" t="s">
        <v>308</v>
      </c>
      <c r="E261" s="241" t="s">
        <v>309</v>
      </c>
      <c r="F261" s="241" t="s">
        <v>40</v>
      </c>
      <c r="G261" s="242">
        <v>0.61764705882352944</v>
      </c>
      <c r="H261" s="285"/>
      <c r="I261" s="268">
        <v>30</v>
      </c>
    </row>
    <row r="262" spans="1:9">
      <c r="A262" s="6" t="s">
        <v>368</v>
      </c>
      <c r="B262" s="260">
        <v>9</v>
      </c>
      <c r="C262" s="241" t="s">
        <v>47</v>
      </c>
      <c r="D262" s="241" t="s">
        <v>44</v>
      </c>
      <c r="E262" s="241" t="s">
        <v>45</v>
      </c>
      <c r="F262" s="241" t="s">
        <v>46</v>
      </c>
      <c r="G262" s="242">
        <v>0.6517857142857143</v>
      </c>
      <c r="H262" s="285"/>
      <c r="I262" s="268">
        <v>30</v>
      </c>
    </row>
    <row r="263" spans="1:9" ht="15.75" thickBot="1">
      <c r="A263" s="35" t="s">
        <v>369</v>
      </c>
      <c r="B263" s="287">
        <v>4</v>
      </c>
      <c r="C263" s="288" t="s">
        <v>47</v>
      </c>
      <c r="D263" s="288" t="s">
        <v>205</v>
      </c>
      <c r="E263" s="288" t="s">
        <v>206</v>
      </c>
      <c r="F263" s="288" t="s">
        <v>40</v>
      </c>
      <c r="G263" s="289">
        <v>0.55600000000000005</v>
      </c>
      <c r="H263" s="290"/>
      <c r="I263" s="291">
        <v>30</v>
      </c>
    </row>
    <row r="264" spans="1:9">
      <c r="A264" s="36" t="s">
        <v>364</v>
      </c>
      <c r="B264" s="295">
        <v>10</v>
      </c>
      <c r="C264" s="296" t="s">
        <v>113</v>
      </c>
      <c r="D264" s="296" t="s">
        <v>377</v>
      </c>
      <c r="E264" s="296" t="s">
        <v>378</v>
      </c>
      <c r="F264" s="296" t="s">
        <v>238</v>
      </c>
      <c r="G264" s="297">
        <v>0.59285714285714286</v>
      </c>
      <c r="H264" s="252">
        <v>0.58950000000000002</v>
      </c>
      <c r="I264" s="253">
        <v>31</v>
      </c>
    </row>
    <row r="265" spans="1:9">
      <c r="A265" s="6" t="s">
        <v>367</v>
      </c>
      <c r="B265" s="260">
        <v>32</v>
      </c>
      <c r="C265" s="241" t="s">
        <v>113</v>
      </c>
      <c r="D265" s="241" t="s">
        <v>343</v>
      </c>
      <c r="E265" s="241" t="s">
        <v>344</v>
      </c>
      <c r="F265" s="241" t="s">
        <v>68</v>
      </c>
      <c r="G265" s="242">
        <v>0</v>
      </c>
      <c r="H265" s="285"/>
      <c r="I265" s="268">
        <v>31</v>
      </c>
    </row>
    <row r="266" spans="1:9">
      <c r="A266" s="6" t="s">
        <v>372</v>
      </c>
      <c r="B266" s="260">
        <v>7</v>
      </c>
      <c r="C266" s="241" t="s">
        <v>113</v>
      </c>
      <c r="D266" s="241" t="s">
        <v>194</v>
      </c>
      <c r="E266" s="241" t="s">
        <v>195</v>
      </c>
      <c r="F266" s="241" t="s">
        <v>146</v>
      </c>
      <c r="G266" s="242">
        <v>0.61964285714285716</v>
      </c>
      <c r="H266" s="285"/>
      <c r="I266" s="268">
        <v>31</v>
      </c>
    </row>
    <row r="267" spans="1:9" ht="15.75" thickBot="1">
      <c r="A267" s="35" t="s">
        <v>369</v>
      </c>
      <c r="B267" s="287">
        <v>18</v>
      </c>
      <c r="C267" s="288" t="s">
        <v>113</v>
      </c>
      <c r="D267" s="288" t="s">
        <v>236</v>
      </c>
      <c r="E267" s="288" t="s">
        <v>237</v>
      </c>
      <c r="F267" s="288" t="s">
        <v>238</v>
      </c>
      <c r="G267" s="289">
        <v>0.55600000000000005</v>
      </c>
      <c r="H267" s="290"/>
      <c r="I267" s="291">
        <v>31</v>
      </c>
    </row>
  </sheetData>
  <sortState xmlns:xlrd2="http://schemas.microsoft.com/office/spreadsheetml/2017/richdata2" ref="A11:M137">
    <sortCondition ref="C11:C137"/>
    <sortCondition ref="A11:A137"/>
  </sortState>
  <phoneticPr fontId="21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customProperties>
    <customPr name="_pios_id" r:id="rId2"/>
    <customPr name="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E818-B950-8B43-A0BD-A6B8E357B369}">
  <sheetPr codeName="Sheet4">
    <tabColor theme="5" tint="-0.499984740745262"/>
  </sheetPr>
  <dimension ref="A1:N272"/>
  <sheetViews>
    <sheetView zoomScaleNormal="100" workbookViewId="0">
      <selection activeCell="D29" activeCellId="1" sqref="A1 D29"/>
    </sheetView>
  </sheetViews>
  <sheetFormatPr defaultColWidth="9.5" defaultRowHeight="12.75"/>
  <cols>
    <col min="1" max="1" width="8.625" style="127" bestFit="1" customWidth="1"/>
    <col min="2" max="2" width="4.5" style="128" customWidth="1"/>
    <col min="3" max="3" width="7.125" style="127" customWidth="1"/>
    <col min="4" max="4" width="41.875" style="129" bestFit="1" customWidth="1"/>
    <col min="5" max="5" width="22.625" style="130" bestFit="1" customWidth="1"/>
    <col min="6" max="6" width="34.625" style="131" bestFit="1" customWidth="1"/>
    <col min="7" max="7" width="10.625" style="125" bestFit="1" customWidth="1"/>
    <col min="8" max="8" width="13.625" style="132" bestFit="1" customWidth="1"/>
    <col min="9" max="9" width="27.125" style="127" bestFit="1" customWidth="1"/>
    <col min="10" max="10" width="24" style="127" bestFit="1" customWidth="1"/>
    <col min="11" max="11" width="4.375" style="133" customWidth="1"/>
    <col min="12" max="12" width="10.375" style="134" bestFit="1" customWidth="1"/>
    <col min="13" max="13" width="7.125" style="21" customWidth="1"/>
    <col min="14" max="16384" width="9.5" style="21"/>
  </cols>
  <sheetData>
    <row r="1" spans="1:13" s="37" customFormat="1" ht="23.25">
      <c r="B1" s="38"/>
      <c r="C1" s="39" t="s">
        <v>0</v>
      </c>
      <c r="E1" s="40"/>
      <c r="F1" s="41"/>
      <c r="G1" s="42"/>
      <c r="H1" s="43"/>
      <c r="I1" s="44"/>
      <c r="J1" s="44"/>
      <c r="K1" s="45"/>
      <c r="L1" s="46"/>
    </row>
    <row r="2" spans="1:13" s="52" customFormat="1" ht="12.95" customHeight="1">
      <c r="A2" s="47" t="s">
        <v>1</v>
      </c>
      <c r="B2" s="48"/>
      <c r="C2" s="47" t="s">
        <v>2</v>
      </c>
      <c r="D2" s="49" t="s">
        <v>3</v>
      </c>
      <c r="E2" s="50" t="s">
        <v>4</v>
      </c>
      <c r="F2" s="49" t="s">
        <v>5</v>
      </c>
      <c r="G2" s="47" t="s">
        <v>6</v>
      </c>
      <c r="H2" s="49" t="s">
        <v>7</v>
      </c>
      <c r="I2" s="49" t="s">
        <v>8</v>
      </c>
      <c r="J2" s="49" t="s">
        <v>9</v>
      </c>
      <c r="K2" s="47" t="s">
        <v>10</v>
      </c>
      <c r="L2" s="47" t="s">
        <v>11</v>
      </c>
      <c r="M2" s="51"/>
    </row>
    <row r="3" spans="1:13" s="62" customFormat="1" ht="15" customHeight="1">
      <c r="A3" s="3">
        <v>0.29166666666666669</v>
      </c>
      <c r="B3" s="53">
        <v>5.5555555555555558E-3</v>
      </c>
      <c r="C3" s="54">
        <v>20</v>
      </c>
      <c r="D3" s="55" t="s">
        <v>431</v>
      </c>
      <c r="E3" s="56" t="s">
        <v>381</v>
      </c>
      <c r="F3" s="56" t="s">
        <v>382</v>
      </c>
      <c r="G3" s="57"/>
      <c r="H3" s="58" t="s">
        <v>90</v>
      </c>
      <c r="I3" s="58" t="s">
        <v>26</v>
      </c>
      <c r="J3" s="59" t="s">
        <v>432</v>
      </c>
      <c r="K3" s="60">
        <v>1</v>
      </c>
      <c r="L3" s="61" t="s">
        <v>433</v>
      </c>
    </row>
    <row r="4" spans="1:13" s="62" customFormat="1" ht="15" customHeight="1">
      <c r="A4" s="3">
        <f t="shared" ref="A4:A67" si="0">SUM(A3,B3)</f>
        <v>0.29722222222222222</v>
      </c>
      <c r="B4" s="53">
        <v>5.5555555555555558E-3</v>
      </c>
      <c r="C4" s="54">
        <v>20</v>
      </c>
      <c r="D4" s="55" t="s">
        <v>431</v>
      </c>
      <c r="E4" s="56" t="s">
        <v>401</v>
      </c>
      <c r="F4" s="56" t="s">
        <v>402</v>
      </c>
      <c r="G4" s="57"/>
      <c r="H4" s="58" t="s">
        <v>32</v>
      </c>
      <c r="I4" s="58" t="s">
        <v>33</v>
      </c>
      <c r="J4" s="59" t="s">
        <v>432</v>
      </c>
      <c r="K4" s="60">
        <v>2</v>
      </c>
      <c r="L4" s="61" t="s">
        <v>433</v>
      </c>
    </row>
    <row r="5" spans="1:13" s="62" customFormat="1" ht="15" customHeight="1">
      <c r="A5" s="3">
        <f t="shared" si="0"/>
        <v>0.30277777777777776</v>
      </c>
      <c r="B5" s="53">
        <v>5.5555555555555558E-3</v>
      </c>
      <c r="C5" s="54">
        <v>20</v>
      </c>
      <c r="D5" s="55" t="s">
        <v>431</v>
      </c>
      <c r="E5" s="56" t="s">
        <v>373</v>
      </c>
      <c r="F5" s="56" t="s">
        <v>374</v>
      </c>
      <c r="G5" s="57"/>
      <c r="H5" s="58" t="s">
        <v>238</v>
      </c>
      <c r="I5" s="58" t="s">
        <v>91</v>
      </c>
      <c r="J5" s="59" t="s">
        <v>432</v>
      </c>
      <c r="K5" s="60">
        <v>3</v>
      </c>
      <c r="L5" s="61" t="s">
        <v>433</v>
      </c>
    </row>
    <row r="6" spans="1:13" s="62" customFormat="1" ht="15" customHeight="1">
      <c r="A6" s="3">
        <f t="shared" si="0"/>
        <v>0.30833333333333329</v>
      </c>
      <c r="B6" s="53">
        <v>5.5555555555555558E-3</v>
      </c>
      <c r="C6" s="54">
        <v>20</v>
      </c>
      <c r="D6" s="55" t="s">
        <v>431</v>
      </c>
      <c r="E6" s="56" t="s">
        <v>370</v>
      </c>
      <c r="F6" s="56" t="s">
        <v>371</v>
      </c>
      <c r="G6" s="57"/>
      <c r="H6" s="58" t="s">
        <v>98</v>
      </c>
      <c r="I6" s="58" t="s">
        <v>119</v>
      </c>
      <c r="J6" s="59" t="s">
        <v>432</v>
      </c>
      <c r="K6" s="60">
        <v>4</v>
      </c>
      <c r="L6" s="61" t="s">
        <v>433</v>
      </c>
    </row>
    <row r="7" spans="1:13" s="62" customFormat="1" ht="15" customHeight="1">
      <c r="A7" s="3">
        <f t="shared" si="0"/>
        <v>0.31388888888888883</v>
      </c>
      <c r="B7" s="53">
        <v>5.5555555555555601E-3</v>
      </c>
      <c r="C7" s="54">
        <v>20</v>
      </c>
      <c r="D7" s="55" t="s">
        <v>431</v>
      </c>
      <c r="E7" s="56" t="s">
        <v>403</v>
      </c>
      <c r="F7" s="56" t="s">
        <v>404</v>
      </c>
      <c r="G7" s="57"/>
      <c r="H7" s="58" t="s">
        <v>32</v>
      </c>
      <c r="I7" s="58" t="s">
        <v>79</v>
      </c>
      <c r="J7" s="59" t="s">
        <v>432</v>
      </c>
      <c r="K7" s="60">
        <v>5</v>
      </c>
      <c r="L7" s="61" t="s">
        <v>433</v>
      </c>
    </row>
    <row r="8" spans="1:13" s="62" customFormat="1" ht="15" customHeight="1">
      <c r="A8" s="3">
        <f t="shared" si="0"/>
        <v>0.31944444444444436</v>
      </c>
      <c r="B8" s="53">
        <v>5.5555555555555601E-3</v>
      </c>
      <c r="C8" s="54">
        <v>20</v>
      </c>
      <c r="D8" s="55" t="s">
        <v>431</v>
      </c>
      <c r="E8" s="56" t="s">
        <v>365</v>
      </c>
      <c r="F8" s="56" t="s">
        <v>366</v>
      </c>
      <c r="G8" s="57"/>
      <c r="H8" s="58" t="s">
        <v>43</v>
      </c>
      <c r="I8" s="58" t="s">
        <v>43</v>
      </c>
      <c r="J8" s="59" t="s">
        <v>432</v>
      </c>
      <c r="K8" s="60">
        <v>6</v>
      </c>
      <c r="L8" s="61" t="s">
        <v>433</v>
      </c>
    </row>
    <row r="9" spans="1:13" s="62" customFormat="1" ht="15" customHeight="1">
      <c r="A9" s="3">
        <f t="shared" si="0"/>
        <v>0.3249999999999999</v>
      </c>
      <c r="B9" s="53">
        <v>5.5555555555555601E-3</v>
      </c>
      <c r="C9" s="54">
        <v>20</v>
      </c>
      <c r="D9" s="55" t="s">
        <v>431</v>
      </c>
      <c r="E9" s="56" t="s">
        <v>379</v>
      </c>
      <c r="F9" s="56" t="s">
        <v>380</v>
      </c>
      <c r="G9" s="57"/>
      <c r="H9" s="58" t="s">
        <v>36</v>
      </c>
      <c r="I9" s="58" t="s">
        <v>37</v>
      </c>
      <c r="J9" s="59" t="s">
        <v>432</v>
      </c>
      <c r="K9" s="60">
        <v>7</v>
      </c>
      <c r="L9" s="61" t="s">
        <v>433</v>
      </c>
    </row>
    <row r="10" spans="1:13" s="62" customFormat="1" ht="15" customHeight="1">
      <c r="A10" s="3">
        <f t="shared" si="0"/>
        <v>0.33055555555555544</v>
      </c>
      <c r="B10" s="53">
        <v>5.5555555555555601E-3</v>
      </c>
      <c r="C10" s="54">
        <v>20</v>
      </c>
      <c r="D10" s="55" t="s">
        <v>431</v>
      </c>
      <c r="E10" s="56" t="s">
        <v>416</v>
      </c>
      <c r="F10" s="56" t="s">
        <v>417</v>
      </c>
      <c r="G10" s="57"/>
      <c r="H10" s="58" t="s">
        <v>55</v>
      </c>
      <c r="I10" s="58" t="s">
        <v>56</v>
      </c>
      <c r="J10" s="59" t="s">
        <v>432</v>
      </c>
      <c r="K10" s="60">
        <v>8</v>
      </c>
      <c r="L10" s="61" t="s">
        <v>433</v>
      </c>
    </row>
    <row r="11" spans="1:13" s="62" customFormat="1" ht="15" customHeight="1">
      <c r="A11" s="3">
        <f t="shared" si="0"/>
        <v>0.33611111111111097</v>
      </c>
      <c r="B11" s="53">
        <v>5.5555555555555601E-3</v>
      </c>
      <c r="C11" s="54">
        <v>20</v>
      </c>
      <c r="D11" s="55" t="s">
        <v>431</v>
      </c>
      <c r="E11" s="56" t="s">
        <v>414</v>
      </c>
      <c r="F11" s="56" t="s">
        <v>415</v>
      </c>
      <c r="G11" s="57"/>
      <c r="H11" s="58" t="s">
        <v>72</v>
      </c>
      <c r="I11" s="58" t="s">
        <v>413</v>
      </c>
      <c r="J11" s="59" t="s">
        <v>432</v>
      </c>
      <c r="K11" s="60">
        <v>9</v>
      </c>
      <c r="L11" s="61" t="s">
        <v>433</v>
      </c>
    </row>
    <row r="12" spans="1:13" s="62" customFormat="1" ht="15" customHeight="1">
      <c r="A12" s="3">
        <f t="shared" si="0"/>
        <v>0.34166666666666651</v>
      </c>
      <c r="B12" s="53">
        <v>5.5555555555555601E-3</v>
      </c>
      <c r="C12" s="54">
        <v>20</v>
      </c>
      <c r="D12" s="55" t="s">
        <v>431</v>
      </c>
      <c r="E12" s="56" t="s">
        <v>377</v>
      </c>
      <c r="F12" s="56" t="s">
        <v>378</v>
      </c>
      <c r="G12" s="57"/>
      <c r="H12" s="58" t="s">
        <v>238</v>
      </c>
      <c r="I12" s="58" t="s">
        <v>113</v>
      </c>
      <c r="J12" s="59" t="s">
        <v>432</v>
      </c>
      <c r="K12" s="60">
        <v>10</v>
      </c>
      <c r="L12" s="61" t="s">
        <v>433</v>
      </c>
    </row>
    <row r="13" spans="1:13" s="62" customFormat="1" ht="15" customHeight="1">
      <c r="A13" s="3">
        <f t="shared" si="0"/>
        <v>0.34722222222222204</v>
      </c>
      <c r="B13" s="63">
        <v>6.9444444444444441E-3</v>
      </c>
      <c r="C13" s="64"/>
      <c r="D13" s="65" t="s">
        <v>219</v>
      </c>
      <c r="E13" s="66"/>
      <c r="F13" s="66"/>
      <c r="G13" s="64"/>
      <c r="H13" s="65"/>
      <c r="I13" s="65"/>
      <c r="J13" s="67"/>
      <c r="K13" s="48"/>
      <c r="L13" s="68"/>
    </row>
    <row r="14" spans="1:13" s="62" customFormat="1" ht="15" customHeight="1">
      <c r="A14" s="3">
        <f t="shared" si="0"/>
        <v>0.35416666666666646</v>
      </c>
      <c r="B14" s="53">
        <v>5.5555555555555601E-3</v>
      </c>
      <c r="C14" s="54">
        <v>20</v>
      </c>
      <c r="D14" s="55" t="s">
        <v>431</v>
      </c>
      <c r="E14" s="56" t="s">
        <v>422</v>
      </c>
      <c r="F14" s="56" t="s">
        <v>423</v>
      </c>
      <c r="G14" s="57"/>
      <c r="H14" s="58" t="s">
        <v>68</v>
      </c>
      <c r="I14" s="58" t="s">
        <v>116</v>
      </c>
      <c r="J14" s="59" t="s">
        <v>432</v>
      </c>
      <c r="K14" s="60">
        <v>11</v>
      </c>
      <c r="L14" s="61" t="s">
        <v>433</v>
      </c>
    </row>
    <row r="15" spans="1:13" s="62" customFormat="1" ht="15" customHeight="1">
      <c r="A15" s="3">
        <f t="shared" si="0"/>
        <v>0.359722222222222</v>
      </c>
      <c r="B15" s="53">
        <v>5.5555555555555601E-3</v>
      </c>
      <c r="C15" s="54">
        <v>20</v>
      </c>
      <c r="D15" s="55" t="s">
        <v>431</v>
      </c>
      <c r="E15" s="56" t="s">
        <v>347</v>
      </c>
      <c r="F15" s="56" t="s">
        <v>348</v>
      </c>
      <c r="G15" s="57"/>
      <c r="H15" s="58" t="s">
        <v>125</v>
      </c>
      <c r="I15" s="58" t="s">
        <v>125</v>
      </c>
      <c r="J15" s="59" t="s">
        <v>432</v>
      </c>
      <c r="K15" s="60">
        <v>12</v>
      </c>
      <c r="L15" s="61" t="s">
        <v>433</v>
      </c>
    </row>
    <row r="16" spans="1:13" s="62" customFormat="1" ht="15" customHeight="1">
      <c r="A16" s="3">
        <f t="shared" si="0"/>
        <v>0.36527777777777753</v>
      </c>
      <c r="B16" s="53">
        <v>5.5555555555555601E-3</v>
      </c>
      <c r="C16" s="54">
        <v>20</v>
      </c>
      <c r="D16" s="55" t="s">
        <v>431</v>
      </c>
      <c r="E16" s="56" t="s">
        <v>420</v>
      </c>
      <c r="F16" s="56" t="s">
        <v>421</v>
      </c>
      <c r="G16" s="57"/>
      <c r="H16" s="58" t="s">
        <v>227</v>
      </c>
      <c r="I16" s="58" t="s">
        <v>86</v>
      </c>
      <c r="J16" s="59" t="s">
        <v>432</v>
      </c>
      <c r="K16" s="60">
        <v>13</v>
      </c>
      <c r="L16" s="61" t="s">
        <v>433</v>
      </c>
    </row>
    <row r="17" spans="1:14" s="62" customFormat="1" ht="15" customHeight="1">
      <c r="A17" s="3">
        <f t="shared" si="0"/>
        <v>0.37083333333333307</v>
      </c>
      <c r="B17" s="53">
        <v>5.5555555555555601E-3</v>
      </c>
      <c r="C17" s="54">
        <v>20</v>
      </c>
      <c r="D17" s="55" t="s">
        <v>431</v>
      </c>
      <c r="E17" s="56" t="s">
        <v>383</v>
      </c>
      <c r="F17" s="56" t="s">
        <v>384</v>
      </c>
      <c r="G17" s="57"/>
      <c r="H17" s="58" t="s">
        <v>98</v>
      </c>
      <c r="I17" s="58" t="s">
        <v>99</v>
      </c>
      <c r="J17" s="59" t="s">
        <v>432</v>
      </c>
      <c r="K17" s="60">
        <v>14</v>
      </c>
      <c r="L17" s="61" t="s">
        <v>433</v>
      </c>
    </row>
    <row r="18" spans="1:14" s="62" customFormat="1" ht="15" customHeight="1">
      <c r="A18" s="3">
        <f t="shared" si="0"/>
        <v>0.37638888888888861</v>
      </c>
      <c r="B18" s="53">
        <v>5.5555555555555601E-3</v>
      </c>
      <c r="C18" s="54">
        <v>20</v>
      </c>
      <c r="D18" s="55" t="s">
        <v>431</v>
      </c>
      <c r="E18" s="56" t="s">
        <v>397</v>
      </c>
      <c r="F18" s="56" t="s">
        <v>398</v>
      </c>
      <c r="G18" s="57"/>
      <c r="H18" s="58" t="s">
        <v>109</v>
      </c>
      <c r="I18" s="58" t="s">
        <v>23</v>
      </c>
      <c r="J18" s="59" t="s">
        <v>432</v>
      </c>
      <c r="K18" s="60">
        <v>15</v>
      </c>
      <c r="L18" s="61" t="s">
        <v>433</v>
      </c>
    </row>
    <row r="19" spans="1:14" s="62" customFormat="1" ht="15" customHeight="1">
      <c r="A19" s="3">
        <f t="shared" si="0"/>
        <v>0.38194444444444414</v>
      </c>
      <c r="B19" s="53">
        <v>5.5555555555555601E-3</v>
      </c>
      <c r="C19" s="54">
        <v>20</v>
      </c>
      <c r="D19" s="55" t="s">
        <v>431</v>
      </c>
      <c r="E19" s="56" t="s">
        <v>319</v>
      </c>
      <c r="F19" s="56" t="s">
        <v>320</v>
      </c>
      <c r="G19" s="57"/>
      <c r="H19" s="58" t="s">
        <v>29</v>
      </c>
      <c r="I19" s="58" t="s">
        <v>29</v>
      </c>
      <c r="J19" s="59" t="s">
        <v>432</v>
      </c>
      <c r="K19" s="60">
        <v>16</v>
      </c>
      <c r="L19" s="61" t="s">
        <v>433</v>
      </c>
      <c r="N19" s="69"/>
    </row>
    <row r="20" spans="1:14" s="62" customFormat="1" ht="15" customHeight="1">
      <c r="A20" s="3">
        <f t="shared" si="0"/>
        <v>0.38749999999999968</v>
      </c>
      <c r="B20" s="53">
        <v>5.5555555555555601E-3</v>
      </c>
      <c r="C20" s="54">
        <v>20</v>
      </c>
      <c r="D20" s="55" t="s">
        <v>431</v>
      </c>
      <c r="E20" s="56" t="s">
        <v>434</v>
      </c>
      <c r="F20" s="56" t="s">
        <v>435</v>
      </c>
      <c r="G20" s="57"/>
      <c r="H20" s="58" t="s">
        <v>40</v>
      </c>
      <c r="I20" s="58"/>
      <c r="J20" s="59" t="s">
        <v>432</v>
      </c>
      <c r="K20" s="60">
        <v>17</v>
      </c>
      <c r="L20" s="61" t="s">
        <v>433</v>
      </c>
    </row>
    <row r="21" spans="1:14" s="62" customFormat="1" ht="15" customHeight="1">
      <c r="A21" s="3">
        <f t="shared" si="0"/>
        <v>0.39305555555555521</v>
      </c>
      <c r="B21" s="53">
        <v>5.5555555555555601E-3</v>
      </c>
      <c r="C21" s="54">
        <v>20</v>
      </c>
      <c r="D21" s="55" t="s">
        <v>431</v>
      </c>
      <c r="E21" s="56" t="s">
        <v>385</v>
      </c>
      <c r="F21" s="56" t="s">
        <v>386</v>
      </c>
      <c r="G21" s="57"/>
      <c r="H21" s="58" t="s">
        <v>98</v>
      </c>
      <c r="I21" s="58" t="s">
        <v>122</v>
      </c>
      <c r="J21" s="59" t="s">
        <v>432</v>
      </c>
      <c r="K21" s="60">
        <v>18</v>
      </c>
      <c r="L21" s="61" t="s">
        <v>433</v>
      </c>
    </row>
    <row r="22" spans="1:14" s="62" customFormat="1" ht="15" customHeight="1">
      <c r="A22" s="3">
        <f t="shared" si="0"/>
        <v>0.39861111111111075</v>
      </c>
      <c r="B22" s="53">
        <v>5.5555555555555601E-3</v>
      </c>
      <c r="C22" s="54">
        <v>20</v>
      </c>
      <c r="D22" s="55" t="s">
        <v>431</v>
      </c>
      <c r="E22" s="56" t="s">
        <v>436</v>
      </c>
      <c r="F22" s="56" t="s">
        <v>437</v>
      </c>
      <c r="G22" s="57"/>
      <c r="H22" s="58" t="s">
        <v>222</v>
      </c>
      <c r="I22" s="70"/>
      <c r="J22" s="59" t="s">
        <v>432</v>
      </c>
      <c r="K22" s="60">
        <v>19</v>
      </c>
      <c r="L22" s="61" t="s">
        <v>433</v>
      </c>
    </row>
    <row r="23" spans="1:14" s="62" customFormat="1" ht="15" customHeight="1">
      <c r="A23" s="3">
        <f t="shared" si="0"/>
        <v>0.40416666666666629</v>
      </c>
      <c r="B23" s="53">
        <v>5.5555555555555601E-3</v>
      </c>
      <c r="C23" s="54">
        <v>20</v>
      </c>
      <c r="D23" s="55" t="s">
        <v>431</v>
      </c>
      <c r="E23" s="56" t="s">
        <v>389</v>
      </c>
      <c r="F23" s="56" t="s">
        <v>390</v>
      </c>
      <c r="G23" s="57"/>
      <c r="H23" s="58" t="s">
        <v>330</v>
      </c>
      <c r="I23" s="58" t="s">
        <v>76</v>
      </c>
      <c r="J23" s="59" t="s">
        <v>432</v>
      </c>
      <c r="K23" s="60">
        <v>20</v>
      </c>
      <c r="L23" s="61" t="s">
        <v>433</v>
      </c>
    </row>
    <row r="24" spans="1:14" s="62" customFormat="1" ht="15" customHeight="1">
      <c r="A24" s="3">
        <f t="shared" si="0"/>
        <v>0.40972222222222182</v>
      </c>
      <c r="B24" s="63">
        <v>6.9444444444444441E-3</v>
      </c>
      <c r="C24" s="64"/>
      <c r="D24" s="65" t="s">
        <v>219</v>
      </c>
      <c r="E24" s="66"/>
      <c r="F24" s="66"/>
      <c r="G24" s="64"/>
      <c r="H24" s="66"/>
      <c r="I24" s="65"/>
      <c r="J24" s="67"/>
      <c r="K24" s="48"/>
      <c r="L24" s="68"/>
    </row>
    <row r="25" spans="1:14" s="75" customFormat="1" ht="15" customHeight="1">
      <c r="A25" s="17">
        <f t="shared" si="0"/>
        <v>0.41666666666666624</v>
      </c>
      <c r="B25" s="71">
        <v>5.5555555555555601E-3</v>
      </c>
      <c r="C25" s="57">
        <v>20</v>
      </c>
      <c r="D25" s="72" t="s">
        <v>431</v>
      </c>
      <c r="E25" s="56" t="s">
        <v>399</v>
      </c>
      <c r="F25" s="56" t="s">
        <v>400</v>
      </c>
      <c r="G25" s="57"/>
      <c r="H25" s="58" t="s">
        <v>109</v>
      </c>
      <c r="I25" s="58" t="s">
        <v>17</v>
      </c>
      <c r="J25" s="59" t="s">
        <v>432</v>
      </c>
      <c r="K25" s="73">
        <v>21</v>
      </c>
      <c r="L25" s="74" t="s">
        <v>433</v>
      </c>
    </row>
    <row r="26" spans="1:14" s="62" customFormat="1" ht="15" customHeight="1">
      <c r="A26" s="3">
        <f t="shared" si="0"/>
        <v>0.42222222222222178</v>
      </c>
      <c r="B26" s="53">
        <v>5.5555555555555601E-3</v>
      </c>
      <c r="C26" s="54">
        <v>20</v>
      </c>
      <c r="D26" s="55" t="s">
        <v>431</v>
      </c>
      <c r="E26" s="56" t="s">
        <v>438</v>
      </c>
      <c r="F26" s="56" t="s">
        <v>439</v>
      </c>
      <c r="G26" s="57"/>
      <c r="H26" s="58" t="s">
        <v>68</v>
      </c>
      <c r="J26" s="59" t="s">
        <v>432</v>
      </c>
      <c r="K26" s="60">
        <v>22</v>
      </c>
      <c r="L26" s="61" t="s">
        <v>433</v>
      </c>
    </row>
    <row r="27" spans="1:14" s="76" customFormat="1" ht="15" customHeight="1">
      <c r="A27" s="3">
        <f t="shared" si="0"/>
        <v>0.42777777777777731</v>
      </c>
      <c r="B27" s="53">
        <v>5.5555555555555601E-3</v>
      </c>
      <c r="C27" s="54">
        <v>20</v>
      </c>
      <c r="D27" s="55" t="s">
        <v>431</v>
      </c>
      <c r="E27" s="56" t="s">
        <v>424</v>
      </c>
      <c r="F27" s="56" t="s">
        <v>425</v>
      </c>
      <c r="G27" s="57"/>
      <c r="H27" s="58" t="s">
        <v>68</v>
      </c>
      <c r="I27" s="58" t="s">
        <v>69</v>
      </c>
      <c r="J27" s="59" t="s">
        <v>432</v>
      </c>
      <c r="K27" s="60">
        <v>23</v>
      </c>
      <c r="L27" s="61" t="s">
        <v>433</v>
      </c>
    </row>
    <row r="28" spans="1:14" s="76" customFormat="1" ht="15" customHeight="1">
      <c r="A28" s="3">
        <f t="shared" si="0"/>
        <v>0.43333333333333285</v>
      </c>
      <c r="B28" s="53">
        <v>5.5555555555555601E-3</v>
      </c>
      <c r="C28" s="54">
        <v>20</v>
      </c>
      <c r="D28" s="55" t="s">
        <v>431</v>
      </c>
      <c r="E28" s="56" t="s">
        <v>407</v>
      </c>
      <c r="F28" s="56" t="s">
        <v>408</v>
      </c>
      <c r="G28" s="77"/>
      <c r="H28" s="58" t="s">
        <v>64</v>
      </c>
      <c r="I28" s="58" t="s">
        <v>65</v>
      </c>
      <c r="J28" s="59" t="s">
        <v>432</v>
      </c>
      <c r="K28" s="60">
        <v>24</v>
      </c>
      <c r="L28" s="61" t="s">
        <v>433</v>
      </c>
    </row>
    <row r="29" spans="1:14" ht="15.75">
      <c r="A29" s="3">
        <f t="shared" si="0"/>
        <v>0.43888888888888838</v>
      </c>
      <c r="B29" s="53">
        <v>5.5555555555555601E-3</v>
      </c>
      <c r="C29" s="54">
        <v>20</v>
      </c>
      <c r="D29" s="55" t="s">
        <v>431</v>
      </c>
      <c r="E29" s="56" t="s">
        <v>395</v>
      </c>
      <c r="F29" s="56" t="s">
        <v>396</v>
      </c>
      <c r="G29" s="57"/>
      <c r="H29" s="58" t="s">
        <v>109</v>
      </c>
      <c r="I29" s="58" t="s">
        <v>109</v>
      </c>
      <c r="J29" s="59" t="s">
        <v>432</v>
      </c>
      <c r="K29" s="60">
        <v>25</v>
      </c>
      <c r="L29" s="61" t="s">
        <v>433</v>
      </c>
    </row>
    <row r="30" spans="1:14" ht="15.75">
      <c r="A30" s="3">
        <f t="shared" si="0"/>
        <v>0.44444444444444392</v>
      </c>
      <c r="B30" s="53">
        <v>5.5555555555555601E-3</v>
      </c>
      <c r="C30" s="54">
        <v>20</v>
      </c>
      <c r="D30" s="55" t="s">
        <v>431</v>
      </c>
      <c r="E30" s="56" t="s">
        <v>418</v>
      </c>
      <c r="F30" s="56" t="s">
        <v>419</v>
      </c>
      <c r="G30" s="57"/>
      <c r="H30" s="58" t="s">
        <v>55</v>
      </c>
      <c r="I30" s="58" t="s">
        <v>137</v>
      </c>
      <c r="J30" s="59" t="s">
        <v>432</v>
      </c>
      <c r="K30" s="60">
        <v>26</v>
      </c>
      <c r="L30" s="61" t="s">
        <v>433</v>
      </c>
    </row>
    <row r="31" spans="1:14" ht="15.75">
      <c r="A31" s="3">
        <f t="shared" si="0"/>
        <v>0.44999999999999946</v>
      </c>
      <c r="B31" s="53">
        <v>5.5555555555555601E-3</v>
      </c>
      <c r="C31" s="54">
        <v>20</v>
      </c>
      <c r="D31" s="55" t="s">
        <v>431</v>
      </c>
      <c r="E31" s="56" t="s">
        <v>426</v>
      </c>
      <c r="F31" s="56" t="s">
        <v>427</v>
      </c>
      <c r="G31" s="57"/>
      <c r="H31" s="58" t="s">
        <v>428</v>
      </c>
      <c r="I31" s="58" t="s">
        <v>95</v>
      </c>
      <c r="J31" s="59" t="s">
        <v>432</v>
      </c>
      <c r="K31" s="60">
        <v>27</v>
      </c>
      <c r="L31" s="61" t="s">
        <v>433</v>
      </c>
    </row>
    <row r="32" spans="1:14" ht="15.75">
      <c r="A32" s="3">
        <f t="shared" si="0"/>
        <v>0.45555555555555499</v>
      </c>
      <c r="B32" s="53">
        <v>5.5555555555555601E-3</v>
      </c>
      <c r="C32" s="54">
        <v>20</v>
      </c>
      <c r="D32" s="55" t="s">
        <v>431</v>
      </c>
      <c r="E32" s="56" t="s">
        <v>393</v>
      </c>
      <c r="F32" s="56" t="s">
        <v>394</v>
      </c>
      <c r="G32" s="57"/>
      <c r="H32" s="58" t="s">
        <v>82</v>
      </c>
      <c r="I32" s="58" t="s">
        <v>83</v>
      </c>
      <c r="J32" s="59" t="s">
        <v>432</v>
      </c>
      <c r="K32" s="60">
        <v>28</v>
      </c>
      <c r="L32" s="61" t="s">
        <v>433</v>
      </c>
    </row>
    <row r="33" spans="1:12" ht="15.75">
      <c r="A33" s="3">
        <f t="shared" si="0"/>
        <v>0.46111111111111053</v>
      </c>
      <c r="B33" s="53">
        <v>5.5555555555555601E-3</v>
      </c>
      <c r="C33" s="54">
        <v>20</v>
      </c>
      <c r="D33" s="55" t="s">
        <v>431</v>
      </c>
      <c r="E33" s="56" t="s">
        <v>405</v>
      </c>
      <c r="F33" s="56" t="s">
        <v>406</v>
      </c>
      <c r="G33" s="57"/>
      <c r="H33" s="58" t="s">
        <v>64</v>
      </c>
      <c r="I33" s="58" t="s">
        <v>128</v>
      </c>
      <c r="J33" s="59" t="s">
        <v>432</v>
      </c>
      <c r="K33" s="60">
        <v>29</v>
      </c>
      <c r="L33" s="61" t="s">
        <v>433</v>
      </c>
    </row>
    <row r="34" spans="1:12" ht="15.75">
      <c r="A34" s="3">
        <f t="shared" si="0"/>
        <v>0.46666666666666606</v>
      </c>
      <c r="B34" s="53">
        <v>5.5555555555555601E-3</v>
      </c>
      <c r="C34" s="54">
        <v>20</v>
      </c>
      <c r="D34" s="55" t="s">
        <v>431</v>
      </c>
      <c r="E34" s="56" t="s">
        <v>375</v>
      </c>
      <c r="F34" s="56" t="s">
        <v>376</v>
      </c>
      <c r="G34" s="57"/>
      <c r="H34" s="58" t="s">
        <v>238</v>
      </c>
      <c r="I34" s="58" t="s">
        <v>59</v>
      </c>
      <c r="J34" s="59" t="s">
        <v>432</v>
      </c>
      <c r="K34" s="60">
        <v>30</v>
      </c>
      <c r="L34" s="61" t="s">
        <v>433</v>
      </c>
    </row>
    <row r="35" spans="1:12" ht="15.75">
      <c r="A35" s="3">
        <f t="shared" si="0"/>
        <v>0.4722222222222216</v>
      </c>
      <c r="B35" s="63">
        <v>6.9444444444444441E-3</v>
      </c>
      <c r="C35" s="64"/>
      <c r="D35" s="65" t="s">
        <v>219</v>
      </c>
      <c r="E35" s="66"/>
      <c r="F35" s="66"/>
      <c r="G35" s="64"/>
      <c r="H35" s="66"/>
      <c r="I35" s="65"/>
      <c r="J35" s="67"/>
      <c r="K35" s="48"/>
      <c r="L35" s="68"/>
    </row>
    <row r="36" spans="1:12" ht="15.75">
      <c r="A36" s="3">
        <f t="shared" si="0"/>
        <v>0.47916666666666602</v>
      </c>
      <c r="B36" s="53">
        <v>5.5555555555555601E-3</v>
      </c>
      <c r="C36" s="54">
        <v>20</v>
      </c>
      <c r="D36" s="55" t="s">
        <v>431</v>
      </c>
      <c r="E36" s="56" t="s">
        <v>440</v>
      </c>
      <c r="F36" s="56" t="s">
        <v>441</v>
      </c>
      <c r="G36" s="57"/>
      <c r="H36" s="58" t="s">
        <v>90</v>
      </c>
      <c r="I36" s="59"/>
      <c r="J36" s="59" t="s">
        <v>432</v>
      </c>
      <c r="K36" s="60">
        <v>31</v>
      </c>
      <c r="L36" s="61" t="s">
        <v>433</v>
      </c>
    </row>
    <row r="37" spans="1:12" ht="15.75">
      <c r="A37" s="3">
        <f t="shared" si="0"/>
        <v>0.48472222222222155</v>
      </c>
      <c r="B37" s="53">
        <v>5.5555555555555601E-3</v>
      </c>
      <c r="C37" s="54">
        <v>20</v>
      </c>
      <c r="D37" s="55" t="s">
        <v>431</v>
      </c>
      <c r="E37" s="56" t="s">
        <v>411</v>
      </c>
      <c r="F37" s="56" t="s">
        <v>412</v>
      </c>
      <c r="G37" s="57"/>
      <c r="H37" s="58" t="s">
        <v>40</v>
      </c>
      <c r="I37" s="58" t="s">
        <v>40</v>
      </c>
      <c r="J37" s="59" t="s">
        <v>432</v>
      </c>
      <c r="K37" s="60">
        <v>32</v>
      </c>
      <c r="L37" s="61" t="s">
        <v>433</v>
      </c>
    </row>
    <row r="38" spans="1:12" ht="15.75">
      <c r="A38" s="3">
        <f t="shared" si="0"/>
        <v>0.49027777777777709</v>
      </c>
      <c r="B38" s="53">
        <v>5.5555555555555601E-3</v>
      </c>
      <c r="C38" s="54">
        <v>20</v>
      </c>
      <c r="D38" s="55" t="s">
        <v>431</v>
      </c>
      <c r="E38" s="56" t="s">
        <v>409</v>
      </c>
      <c r="F38" s="56" t="s">
        <v>410</v>
      </c>
      <c r="G38" s="57"/>
      <c r="H38" s="58" t="s">
        <v>82</v>
      </c>
      <c r="I38" s="58" t="s">
        <v>102</v>
      </c>
      <c r="J38" s="59" t="s">
        <v>432</v>
      </c>
      <c r="K38" s="60">
        <v>33</v>
      </c>
      <c r="L38" s="61" t="s">
        <v>433</v>
      </c>
    </row>
    <row r="39" spans="1:12" ht="15.75">
      <c r="A39" s="3">
        <f t="shared" si="0"/>
        <v>0.49583333333333263</v>
      </c>
      <c r="B39" s="53">
        <v>5.5555555555555601E-3</v>
      </c>
      <c r="C39" s="54">
        <v>20</v>
      </c>
      <c r="D39" s="55" t="s">
        <v>431</v>
      </c>
      <c r="E39" s="56" t="s">
        <v>387</v>
      </c>
      <c r="F39" s="56" t="s">
        <v>388</v>
      </c>
      <c r="G39" s="57"/>
      <c r="H39" s="58" t="s">
        <v>64</v>
      </c>
      <c r="I39" s="58" t="s">
        <v>106</v>
      </c>
      <c r="J39" s="59" t="s">
        <v>432</v>
      </c>
      <c r="K39" s="60">
        <v>34</v>
      </c>
      <c r="L39" s="61" t="s">
        <v>433</v>
      </c>
    </row>
    <row r="40" spans="1:12" ht="15.75">
      <c r="A40" s="3">
        <f t="shared" si="0"/>
        <v>0.50138888888888822</v>
      </c>
      <c r="B40" s="53">
        <v>5.5555555555555601E-3</v>
      </c>
      <c r="C40" s="54">
        <v>20</v>
      </c>
      <c r="D40" s="55" t="s">
        <v>431</v>
      </c>
      <c r="E40" s="56" t="s">
        <v>391</v>
      </c>
      <c r="F40" s="56" t="s">
        <v>392</v>
      </c>
      <c r="G40" s="57"/>
      <c r="H40" s="58" t="s">
        <v>50</v>
      </c>
      <c r="I40" s="58" t="s">
        <v>51</v>
      </c>
      <c r="J40" s="59" t="s">
        <v>432</v>
      </c>
      <c r="K40" s="60">
        <v>35</v>
      </c>
      <c r="L40" s="61" t="s">
        <v>433</v>
      </c>
    </row>
    <row r="41" spans="1:12" ht="15.75">
      <c r="A41" s="3">
        <f t="shared" si="0"/>
        <v>0.50694444444444375</v>
      </c>
      <c r="B41" s="63">
        <v>2.0833333333333332E-2</v>
      </c>
      <c r="C41" s="64"/>
      <c r="D41" s="65" t="s">
        <v>442</v>
      </c>
      <c r="E41" s="66"/>
      <c r="F41" s="66"/>
      <c r="G41" s="64"/>
      <c r="H41" s="65"/>
      <c r="I41" s="66"/>
      <c r="J41" s="67"/>
      <c r="K41" s="48"/>
      <c r="L41" s="68"/>
    </row>
    <row r="42" spans="1:12" ht="15.75">
      <c r="A42" s="3">
        <f t="shared" si="0"/>
        <v>0.52777777777777712</v>
      </c>
      <c r="B42" s="78">
        <v>0</v>
      </c>
      <c r="C42" s="79">
        <v>15</v>
      </c>
      <c r="D42" s="80" t="s">
        <v>443</v>
      </c>
      <c r="E42" s="81" t="s">
        <v>328</v>
      </c>
      <c r="F42" s="81" t="s">
        <v>329</v>
      </c>
      <c r="G42" s="79"/>
      <c r="H42" s="82" t="s">
        <v>330</v>
      </c>
      <c r="I42" s="82" t="s">
        <v>444</v>
      </c>
      <c r="J42" s="59"/>
      <c r="K42" s="83">
        <v>1</v>
      </c>
      <c r="L42" s="61" t="s">
        <v>433</v>
      </c>
    </row>
    <row r="43" spans="1:12" ht="15.75">
      <c r="A43" s="3">
        <f t="shared" si="0"/>
        <v>0.52777777777777712</v>
      </c>
      <c r="B43" s="78">
        <v>4.8611111111111103E-3</v>
      </c>
      <c r="C43" s="79">
        <v>15</v>
      </c>
      <c r="D43" s="80" t="s">
        <v>443</v>
      </c>
      <c r="E43" s="81" t="s">
        <v>389</v>
      </c>
      <c r="F43" s="81" t="s">
        <v>390</v>
      </c>
      <c r="G43" s="79"/>
      <c r="H43" s="82" t="s">
        <v>330</v>
      </c>
      <c r="I43" s="82" t="s">
        <v>444</v>
      </c>
      <c r="J43" s="59"/>
      <c r="K43" s="83">
        <v>1</v>
      </c>
      <c r="L43" s="61" t="s">
        <v>433</v>
      </c>
    </row>
    <row r="44" spans="1:12" ht="15.75">
      <c r="A44" s="3">
        <f t="shared" si="0"/>
        <v>0.53263888888888822</v>
      </c>
      <c r="B44" s="84">
        <v>0</v>
      </c>
      <c r="C44" s="54">
        <v>15</v>
      </c>
      <c r="D44" s="55" t="s">
        <v>443</v>
      </c>
      <c r="E44" s="85" t="s">
        <v>365</v>
      </c>
      <c r="F44" s="85" t="s">
        <v>366</v>
      </c>
      <c r="G44" s="54"/>
      <c r="H44" s="59" t="s">
        <v>43</v>
      </c>
      <c r="I44" s="59" t="s">
        <v>445</v>
      </c>
      <c r="J44" s="59"/>
      <c r="K44" s="83">
        <v>2</v>
      </c>
      <c r="L44" s="61" t="s">
        <v>433</v>
      </c>
    </row>
    <row r="45" spans="1:12" ht="15.75">
      <c r="A45" s="3">
        <f t="shared" si="0"/>
        <v>0.53263888888888822</v>
      </c>
      <c r="B45" s="84">
        <v>4.8611111111111103E-3</v>
      </c>
      <c r="C45" s="54">
        <v>15</v>
      </c>
      <c r="D45" s="55" t="s">
        <v>443</v>
      </c>
      <c r="E45" s="85" t="s">
        <v>324</v>
      </c>
      <c r="F45" s="85" t="s">
        <v>325</v>
      </c>
      <c r="G45" s="54"/>
      <c r="H45" s="59" t="s">
        <v>43</v>
      </c>
      <c r="I45" s="59" t="s">
        <v>445</v>
      </c>
      <c r="J45" s="59"/>
      <c r="K45" s="83">
        <v>2</v>
      </c>
      <c r="L45" s="61" t="s">
        <v>433</v>
      </c>
    </row>
    <row r="46" spans="1:12" ht="15.75">
      <c r="A46" s="3">
        <f t="shared" si="0"/>
        <v>0.53749999999999931</v>
      </c>
      <c r="B46" s="78">
        <v>0</v>
      </c>
      <c r="C46" s="79">
        <v>15</v>
      </c>
      <c r="D46" s="80" t="s">
        <v>443</v>
      </c>
      <c r="E46" s="81" t="s">
        <v>397</v>
      </c>
      <c r="F46" s="81" t="s">
        <v>398</v>
      </c>
      <c r="G46" s="79"/>
      <c r="H46" s="82" t="s">
        <v>446</v>
      </c>
      <c r="I46" s="86" t="s">
        <v>447</v>
      </c>
      <c r="J46" s="59"/>
      <c r="K46" s="83">
        <v>3</v>
      </c>
      <c r="L46" s="61" t="s">
        <v>433</v>
      </c>
    </row>
    <row r="47" spans="1:12" s="76" customFormat="1" ht="15" customHeight="1">
      <c r="A47" s="3">
        <f t="shared" si="0"/>
        <v>0.53749999999999931</v>
      </c>
      <c r="B47" s="78">
        <v>4.8611111111111103E-3</v>
      </c>
      <c r="C47" s="79">
        <v>15</v>
      </c>
      <c r="D47" s="80" t="s">
        <v>443</v>
      </c>
      <c r="E47" s="81" t="s">
        <v>395</v>
      </c>
      <c r="F47" s="81" t="s">
        <v>396</v>
      </c>
      <c r="G47" s="79"/>
      <c r="H47" s="82" t="s">
        <v>446</v>
      </c>
      <c r="I47" s="86" t="s">
        <v>447</v>
      </c>
      <c r="J47" s="59"/>
      <c r="K47" s="83">
        <v>3</v>
      </c>
      <c r="L47" s="61" t="s">
        <v>433</v>
      </c>
    </row>
    <row r="48" spans="1:12" s="76" customFormat="1" ht="15" customHeight="1">
      <c r="A48" s="3">
        <f t="shared" si="0"/>
        <v>0.54236111111111041</v>
      </c>
      <c r="B48" s="84">
        <v>0</v>
      </c>
      <c r="C48" s="54">
        <v>15</v>
      </c>
      <c r="D48" s="55" t="s">
        <v>443</v>
      </c>
      <c r="E48" s="85" t="s">
        <v>310</v>
      </c>
      <c r="F48" s="85" t="s">
        <v>311</v>
      </c>
      <c r="G48" s="54"/>
      <c r="H48" s="59" t="s">
        <v>125</v>
      </c>
      <c r="I48" s="59" t="s">
        <v>448</v>
      </c>
      <c r="J48" s="59"/>
      <c r="K48" s="83">
        <v>4</v>
      </c>
      <c r="L48" s="61" t="s">
        <v>433</v>
      </c>
    </row>
    <row r="49" spans="1:12" s="62" customFormat="1" ht="15" customHeight="1">
      <c r="A49" s="3">
        <f t="shared" si="0"/>
        <v>0.54236111111111041</v>
      </c>
      <c r="B49" s="84">
        <v>4.8611111111111103E-3</v>
      </c>
      <c r="C49" s="54">
        <v>15</v>
      </c>
      <c r="D49" s="55" t="s">
        <v>443</v>
      </c>
      <c r="E49" s="85" t="s">
        <v>449</v>
      </c>
      <c r="F49" s="85" t="s">
        <v>450</v>
      </c>
      <c r="G49" s="54"/>
      <c r="H49" s="59" t="s">
        <v>125</v>
      </c>
      <c r="I49" s="59" t="s">
        <v>448</v>
      </c>
      <c r="J49" s="59"/>
      <c r="K49" s="83">
        <v>4</v>
      </c>
      <c r="L49" s="61" t="s">
        <v>433</v>
      </c>
    </row>
    <row r="50" spans="1:12" s="76" customFormat="1" ht="15" customHeight="1">
      <c r="A50" s="3">
        <f t="shared" si="0"/>
        <v>0.5472222222222215</v>
      </c>
      <c r="B50" s="78">
        <v>0</v>
      </c>
      <c r="C50" s="79">
        <v>15</v>
      </c>
      <c r="D50" s="80" t="s">
        <v>443</v>
      </c>
      <c r="E50" s="81" t="s">
        <v>379</v>
      </c>
      <c r="F50" s="81" t="s">
        <v>380</v>
      </c>
      <c r="G50" s="79"/>
      <c r="H50" s="82" t="s">
        <v>451</v>
      </c>
      <c r="I50" s="82" t="s">
        <v>452</v>
      </c>
      <c r="J50" s="59"/>
      <c r="K50" s="83">
        <v>5</v>
      </c>
      <c r="L50" s="61" t="s">
        <v>433</v>
      </c>
    </row>
    <row r="51" spans="1:12" s="76" customFormat="1" ht="15" customHeight="1">
      <c r="A51" s="3">
        <f t="shared" si="0"/>
        <v>0.5472222222222215</v>
      </c>
      <c r="B51" s="78">
        <v>4.8611111111111103E-3</v>
      </c>
      <c r="C51" s="79">
        <v>15</v>
      </c>
      <c r="D51" s="80" t="s">
        <v>443</v>
      </c>
      <c r="E51" s="81" t="s">
        <v>453</v>
      </c>
      <c r="F51" s="81" t="s">
        <v>454</v>
      </c>
      <c r="G51" s="79"/>
      <c r="H51" s="82" t="s">
        <v>451</v>
      </c>
      <c r="I51" s="82" t="s">
        <v>455</v>
      </c>
      <c r="J51" s="59"/>
      <c r="K51" s="83">
        <v>5</v>
      </c>
      <c r="L51" s="61" t="s">
        <v>433</v>
      </c>
    </row>
    <row r="52" spans="1:12" s="76" customFormat="1" ht="15" customHeight="1">
      <c r="A52" s="3">
        <f t="shared" si="0"/>
        <v>0.55208333333333259</v>
      </c>
      <c r="B52" s="84">
        <v>0</v>
      </c>
      <c r="C52" s="54">
        <v>15</v>
      </c>
      <c r="D52" s="55" t="s">
        <v>443</v>
      </c>
      <c r="E52" s="85" t="s">
        <v>456</v>
      </c>
      <c r="F52" s="85" t="s">
        <v>457</v>
      </c>
      <c r="G52" s="54"/>
      <c r="H52" s="59" t="s">
        <v>68</v>
      </c>
      <c r="I52" s="59" t="s">
        <v>458</v>
      </c>
      <c r="J52" s="59"/>
      <c r="K52" s="83">
        <v>6</v>
      </c>
      <c r="L52" s="61" t="s">
        <v>433</v>
      </c>
    </row>
    <row r="53" spans="1:12" s="76" customFormat="1" ht="15" customHeight="1">
      <c r="A53" s="3">
        <f t="shared" si="0"/>
        <v>0.55208333333333259</v>
      </c>
      <c r="B53" s="84">
        <v>4.8611111111111103E-3</v>
      </c>
      <c r="C53" s="54">
        <v>15</v>
      </c>
      <c r="D53" s="55" t="s">
        <v>443</v>
      </c>
      <c r="E53" s="85" t="s">
        <v>422</v>
      </c>
      <c r="F53" s="85" t="s">
        <v>423</v>
      </c>
      <c r="G53" s="54"/>
      <c r="H53" s="59" t="s">
        <v>68</v>
      </c>
      <c r="I53" s="59" t="s">
        <v>458</v>
      </c>
      <c r="J53" s="59"/>
      <c r="K53" s="83">
        <v>6</v>
      </c>
      <c r="L53" s="61" t="s">
        <v>433</v>
      </c>
    </row>
    <row r="54" spans="1:12" s="76" customFormat="1" ht="15" customHeight="1">
      <c r="A54" s="3">
        <f t="shared" si="0"/>
        <v>0.55694444444444369</v>
      </c>
      <c r="B54" s="63">
        <v>6.9444444444444441E-3</v>
      </c>
      <c r="C54" s="64"/>
      <c r="D54" s="65" t="s">
        <v>219</v>
      </c>
      <c r="E54" s="87"/>
      <c r="F54" s="87"/>
      <c r="G54" s="88"/>
      <c r="H54" s="87"/>
      <c r="I54" s="87"/>
      <c r="J54" s="67"/>
      <c r="K54" s="48"/>
      <c r="L54" s="68"/>
    </row>
    <row r="55" spans="1:12" s="76" customFormat="1" ht="15" customHeight="1">
      <c r="A55" s="3">
        <f t="shared" si="0"/>
        <v>0.56388888888888811</v>
      </c>
      <c r="B55" s="78">
        <v>0</v>
      </c>
      <c r="C55" s="79">
        <v>15</v>
      </c>
      <c r="D55" s="80" t="s">
        <v>443</v>
      </c>
      <c r="E55" s="81" t="s">
        <v>370</v>
      </c>
      <c r="F55" s="81" t="s">
        <v>371</v>
      </c>
      <c r="G55" s="79"/>
      <c r="H55" s="82" t="s">
        <v>459</v>
      </c>
      <c r="I55" s="82" t="s">
        <v>460</v>
      </c>
      <c r="J55" s="59"/>
      <c r="K55" s="83">
        <v>7</v>
      </c>
      <c r="L55" s="61" t="s">
        <v>433</v>
      </c>
    </row>
    <row r="56" spans="1:12" s="76" customFormat="1" ht="15" customHeight="1">
      <c r="A56" s="3">
        <f t="shared" si="0"/>
        <v>0.56388888888888811</v>
      </c>
      <c r="B56" s="78">
        <v>4.8611111111111103E-3</v>
      </c>
      <c r="C56" s="79">
        <v>15</v>
      </c>
      <c r="D56" s="80" t="s">
        <v>443</v>
      </c>
      <c r="E56" s="81" t="s">
        <v>385</v>
      </c>
      <c r="F56" s="81" t="s">
        <v>386</v>
      </c>
      <c r="G56" s="79"/>
      <c r="H56" s="82" t="s">
        <v>459</v>
      </c>
      <c r="I56" s="82" t="s">
        <v>460</v>
      </c>
      <c r="J56" s="59"/>
      <c r="K56" s="83">
        <v>7</v>
      </c>
      <c r="L56" s="61" t="s">
        <v>433</v>
      </c>
    </row>
    <row r="57" spans="1:12" s="76" customFormat="1" ht="15" customHeight="1">
      <c r="A57" s="3">
        <f t="shared" si="0"/>
        <v>0.5687499999999992</v>
      </c>
      <c r="B57" s="84">
        <v>0</v>
      </c>
      <c r="C57" s="54">
        <v>15</v>
      </c>
      <c r="D57" s="55" t="s">
        <v>443</v>
      </c>
      <c r="E57" s="85" t="s">
        <v>290</v>
      </c>
      <c r="F57" s="85" t="s">
        <v>291</v>
      </c>
      <c r="G57" s="54"/>
      <c r="H57" s="59" t="s">
        <v>461</v>
      </c>
      <c r="I57" s="59" t="s">
        <v>462</v>
      </c>
      <c r="J57" s="59"/>
      <c r="K57" s="83">
        <v>8</v>
      </c>
      <c r="L57" s="61" t="s">
        <v>433</v>
      </c>
    </row>
    <row r="58" spans="1:12" s="76" customFormat="1" ht="15" customHeight="1">
      <c r="A58" s="3">
        <f t="shared" si="0"/>
        <v>0.5687499999999992</v>
      </c>
      <c r="B58" s="84">
        <v>4.8611111111111103E-3</v>
      </c>
      <c r="C58" s="54">
        <v>15</v>
      </c>
      <c r="D58" s="55" t="s">
        <v>443</v>
      </c>
      <c r="E58" s="85" t="s">
        <v>172</v>
      </c>
      <c r="F58" s="85" t="s">
        <v>173</v>
      </c>
      <c r="G58" s="54"/>
      <c r="H58" s="59" t="s">
        <v>461</v>
      </c>
      <c r="I58" s="59" t="s">
        <v>462</v>
      </c>
      <c r="J58" s="59"/>
      <c r="K58" s="83">
        <v>8</v>
      </c>
      <c r="L58" s="61" t="s">
        <v>433</v>
      </c>
    </row>
    <row r="59" spans="1:12" s="76" customFormat="1" ht="15" customHeight="1">
      <c r="A59" s="3">
        <f t="shared" si="0"/>
        <v>0.57361111111111029</v>
      </c>
      <c r="B59" s="78">
        <v>0</v>
      </c>
      <c r="C59" s="79">
        <v>15</v>
      </c>
      <c r="D59" s="80" t="s">
        <v>443</v>
      </c>
      <c r="E59" s="81" t="s">
        <v>463</v>
      </c>
      <c r="F59" s="81" t="s">
        <v>464</v>
      </c>
      <c r="G59" s="79"/>
      <c r="H59" s="82" t="s">
        <v>64</v>
      </c>
      <c r="I59" s="82" t="s">
        <v>465</v>
      </c>
      <c r="J59" s="59"/>
      <c r="K59" s="83">
        <v>9</v>
      </c>
      <c r="L59" s="61" t="s">
        <v>433</v>
      </c>
    </row>
    <row r="60" spans="1:12" s="76" customFormat="1" ht="15" customHeight="1">
      <c r="A60" s="3">
        <f t="shared" si="0"/>
        <v>0.57361111111111029</v>
      </c>
      <c r="B60" s="78">
        <v>4.8611111111111103E-3</v>
      </c>
      <c r="C60" s="79">
        <v>15</v>
      </c>
      <c r="D60" s="80" t="s">
        <v>443</v>
      </c>
      <c r="E60" s="81" t="s">
        <v>292</v>
      </c>
      <c r="F60" s="81" t="s">
        <v>293</v>
      </c>
      <c r="G60" s="79"/>
      <c r="H60" s="82" t="s">
        <v>64</v>
      </c>
      <c r="I60" s="82" t="s">
        <v>466</v>
      </c>
      <c r="J60" s="59"/>
      <c r="K60" s="83">
        <v>9</v>
      </c>
      <c r="L60" s="61" t="s">
        <v>433</v>
      </c>
    </row>
    <row r="61" spans="1:12" s="76" customFormat="1" ht="15" customHeight="1">
      <c r="A61" s="3">
        <f t="shared" si="0"/>
        <v>0.57847222222222139</v>
      </c>
      <c r="B61" s="84">
        <v>0</v>
      </c>
      <c r="C61" s="54">
        <v>15</v>
      </c>
      <c r="D61" s="55" t="s">
        <v>443</v>
      </c>
      <c r="E61" s="85" t="s">
        <v>34</v>
      </c>
      <c r="F61" s="85" t="s">
        <v>35</v>
      </c>
      <c r="G61" s="54"/>
      <c r="H61" s="59" t="s">
        <v>467</v>
      </c>
      <c r="I61" s="59" t="s">
        <v>468</v>
      </c>
      <c r="J61" s="59"/>
      <c r="K61" s="83">
        <v>10</v>
      </c>
      <c r="L61" s="61" t="s">
        <v>433</v>
      </c>
    </row>
    <row r="62" spans="1:12" s="62" customFormat="1" ht="15" customHeight="1">
      <c r="A62" s="3">
        <f t="shared" si="0"/>
        <v>0.57847222222222139</v>
      </c>
      <c r="B62" s="84">
        <v>4.8611111111111103E-3</v>
      </c>
      <c r="C62" s="54">
        <v>15</v>
      </c>
      <c r="D62" s="55" t="s">
        <v>443</v>
      </c>
      <c r="E62" s="85" t="s">
        <v>296</v>
      </c>
      <c r="F62" s="85" t="s">
        <v>297</v>
      </c>
      <c r="G62" s="54"/>
      <c r="H62" s="59" t="s">
        <v>467</v>
      </c>
      <c r="I62" s="59" t="s">
        <v>468</v>
      </c>
      <c r="J62" s="59"/>
      <c r="K62" s="83">
        <v>10</v>
      </c>
      <c r="L62" s="61" t="s">
        <v>433</v>
      </c>
    </row>
    <row r="63" spans="1:12" s="76" customFormat="1" ht="15" customHeight="1">
      <c r="A63" s="3">
        <f t="shared" si="0"/>
        <v>0.58333333333333248</v>
      </c>
      <c r="B63" s="78">
        <v>0</v>
      </c>
      <c r="C63" s="79">
        <v>15</v>
      </c>
      <c r="D63" s="80" t="s">
        <v>443</v>
      </c>
      <c r="E63" s="81" t="s">
        <v>331</v>
      </c>
      <c r="F63" s="81" t="s">
        <v>332</v>
      </c>
      <c r="G63" s="79"/>
      <c r="H63" s="82" t="s">
        <v>26</v>
      </c>
      <c r="I63" s="82" t="s">
        <v>469</v>
      </c>
      <c r="J63" s="59"/>
      <c r="K63" s="83">
        <v>11</v>
      </c>
      <c r="L63" s="61" t="s">
        <v>433</v>
      </c>
    </row>
    <row r="64" spans="1:12" s="76" customFormat="1" ht="15" customHeight="1">
      <c r="A64" s="3">
        <f t="shared" si="0"/>
        <v>0.58333333333333248</v>
      </c>
      <c r="B64" s="78">
        <v>4.8611111111111103E-3</v>
      </c>
      <c r="C64" s="79">
        <v>15</v>
      </c>
      <c r="D64" s="80" t="s">
        <v>443</v>
      </c>
      <c r="E64" s="81" t="s">
        <v>326</v>
      </c>
      <c r="F64" s="81" t="s">
        <v>327</v>
      </c>
      <c r="G64" s="79"/>
      <c r="H64" s="82" t="s">
        <v>90</v>
      </c>
      <c r="I64" s="82" t="s">
        <v>469</v>
      </c>
      <c r="J64" s="59"/>
      <c r="K64" s="83">
        <v>11</v>
      </c>
      <c r="L64" s="61" t="s">
        <v>433</v>
      </c>
    </row>
    <row r="65" spans="1:12" s="62" customFormat="1" ht="15" customHeight="1">
      <c r="A65" s="3">
        <f t="shared" si="0"/>
        <v>0.58819444444444358</v>
      </c>
      <c r="B65" s="84">
        <v>0</v>
      </c>
      <c r="C65" s="54">
        <v>15</v>
      </c>
      <c r="D65" s="55" t="s">
        <v>443</v>
      </c>
      <c r="E65" s="85" t="s">
        <v>383</v>
      </c>
      <c r="F65" s="85" t="s">
        <v>384</v>
      </c>
      <c r="G65" s="54"/>
      <c r="H65" s="59" t="s">
        <v>470</v>
      </c>
      <c r="I65" s="59" t="s">
        <v>471</v>
      </c>
      <c r="J65" s="59"/>
      <c r="K65" s="83">
        <v>12</v>
      </c>
      <c r="L65" s="61" t="s">
        <v>433</v>
      </c>
    </row>
    <row r="66" spans="1:12" s="76" customFormat="1" ht="15" customHeight="1">
      <c r="A66" s="3">
        <f t="shared" si="0"/>
        <v>0.58819444444444358</v>
      </c>
      <c r="B66" s="84">
        <v>4.8611111111111103E-3</v>
      </c>
      <c r="C66" s="54">
        <v>15</v>
      </c>
      <c r="D66" s="55" t="s">
        <v>443</v>
      </c>
      <c r="E66" s="85" t="s">
        <v>120</v>
      </c>
      <c r="F66" s="85" t="s">
        <v>121</v>
      </c>
      <c r="G66" s="54"/>
      <c r="H66" s="59" t="s">
        <v>470</v>
      </c>
      <c r="I66" s="59" t="s">
        <v>471</v>
      </c>
      <c r="J66" s="59"/>
      <c r="K66" s="83">
        <v>12</v>
      </c>
      <c r="L66" s="61" t="s">
        <v>433</v>
      </c>
    </row>
    <row r="67" spans="1:12" s="76" customFormat="1" ht="15" customHeight="1">
      <c r="A67" s="3">
        <f t="shared" si="0"/>
        <v>0.59305555555555467</v>
      </c>
      <c r="B67" s="63">
        <v>6.9444444444444441E-3</v>
      </c>
      <c r="C67" s="64"/>
      <c r="D67" s="65" t="s">
        <v>219</v>
      </c>
      <c r="E67" s="66"/>
      <c r="F67" s="66"/>
      <c r="G67" s="64"/>
      <c r="H67" s="65"/>
      <c r="I67" s="66"/>
      <c r="J67" s="67"/>
      <c r="K67" s="48"/>
      <c r="L67" s="68"/>
    </row>
    <row r="68" spans="1:12" s="76" customFormat="1" ht="15" customHeight="1">
      <c r="A68" s="3">
        <f t="shared" ref="A68:A131" si="1">SUM(A67,B67)</f>
        <v>0.59999999999999909</v>
      </c>
      <c r="B68" s="78">
        <v>0</v>
      </c>
      <c r="C68" s="79">
        <v>14</v>
      </c>
      <c r="D68" s="80" t="s">
        <v>472</v>
      </c>
      <c r="E68" s="81" t="s">
        <v>308</v>
      </c>
      <c r="F68" s="81" t="s">
        <v>309</v>
      </c>
      <c r="G68" s="79"/>
      <c r="H68" s="82" t="s">
        <v>473</v>
      </c>
      <c r="I68" s="82" t="s">
        <v>474</v>
      </c>
      <c r="J68" s="59" t="s">
        <v>475</v>
      </c>
      <c r="K68" s="83">
        <v>1</v>
      </c>
      <c r="L68" s="61" t="s">
        <v>433</v>
      </c>
    </row>
    <row r="69" spans="1:12" s="76" customFormat="1" ht="15" customHeight="1">
      <c r="A69" s="3">
        <f t="shared" si="1"/>
        <v>0.59999999999999909</v>
      </c>
      <c r="B69" s="78">
        <v>4.8611111111111103E-3</v>
      </c>
      <c r="C69" s="79">
        <v>14</v>
      </c>
      <c r="D69" s="80" t="s">
        <v>472</v>
      </c>
      <c r="E69" s="81" t="s">
        <v>263</v>
      </c>
      <c r="F69" s="81" t="s">
        <v>264</v>
      </c>
      <c r="G69" s="79"/>
      <c r="H69" s="82" t="s">
        <v>473</v>
      </c>
      <c r="I69" s="82" t="s">
        <v>474</v>
      </c>
      <c r="J69" s="59" t="s">
        <v>475</v>
      </c>
      <c r="K69" s="83">
        <v>1</v>
      </c>
      <c r="L69" s="61" t="s">
        <v>433</v>
      </c>
    </row>
    <row r="70" spans="1:12" s="76" customFormat="1" ht="15" customHeight="1">
      <c r="A70" s="3">
        <f t="shared" si="1"/>
        <v>0.60486111111111018</v>
      </c>
      <c r="B70" s="84">
        <v>0</v>
      </c>
      <c r="C70" s="54">
        <v>14</v>
      </c>
      <c r="D70" s="55" t="s">
        <v>472</v>
      </c>
      <c r="E70" s="85" t="s">
        <v>476</v>
      </c>
      <c r="F70" s="85" t="s">
        <v>477</v>
      </c>
      <c r="G70" s="54"/>
      <c r="H70" s="59" t="s">
        <v>64</v>
      </c>
      <c r="I70" s="59" t="s">
        <v>478</v>
      </c>
      <c r="J70" s="59" t="s">
        <v>475</v>
      </c>
      <c r="K70" s="83">
        <v>2</v>
      </c>
      <c r="L70" s="61" t="s">
        <v>433</v>
      </c>
    </row>
    <row r="71" spans="1:12" s="62" customFormat="1" ht="15" customHeight="1">
      <c r="A71" s="3">
        <f t="shared" si="1"/>
        <v>0.60486111111111018</v>
      </c>
      <c r="B71" s="84">
        <v>4.8611111111111103E-3</v>
      </c>
      <c r="C71" s="54">
        <v>14</v>
      </c>
      <c r="D71" s="55" t="s">
        <v>472</v>
      </c>
      <c r="E71" s="85" t="s">
        <v>479</v>
      </c>
      <c r="F71" s="85" t="s">
        <v>480</v>
      </c>
      <c r="G71" s="54"/>
      <c r="H71" s="59" t="s">
        <v>64</v>
      </c>
      <c r="I71" s="59" t="s">
        <v>478</v>
      </c>
      <c r="J71" s="59" t="s">
        <v>475</v>
      </c>
      <c r="K71" s="83">
        <v>2</v>
      </c>
      <c r="L71" s="61" t="s">
        <v>433</v>
      </c>
    </row>
    <row r="72" spans="1:12" ht="15.75">
      <c r="A72" s="3">
        <f t="shared" si="1"/>
        <v>0.60972222222222128</v>
      </c>
      <c r="B72" s="78">
        <v>0</v>
      </c>
      <c r="C72" s="79">
        <v>14</v>
      </c>
      <c r="D72" s="80" t="s">
        <v>472</v>
      </c>
      <c r="E72" s="81" t="s">
        <v>236</v>
      </c>
      <c r="F72" s="81" t="s">
        <v>237</v>
      </c>
      <c r="G72" s="79"/>
      <c r="H72" s="82" t="s">
        <v>238</v>
      </c>
      <c r="I72" s="82" t="s">
        <v>481</v>
      </c>
      <c r="J72" s="59" t="s">
        <v>475</v>
      </c>
      <c r="K72" s="83">
        <v>3</v>
      </c>
      <c r="L72" s="61" t="s">
        <v>433</v>
      </c>
    </row>
    <row r="73" spans="1:12" ht="15.75">
      <c r="A73" s="3">
        <f t="shared" si="1"/>
        <v>0.60972222222222128</v>
      </c>
      <c r="B73" s="78">
        <v>4.8611111111111103E-3</v>
      </c>
      <c r="C73" s="79">
        <v>14</v>
      </c>
      <c r="D73" s="80" t="s">
        <v>472</v>
      </c>
      <c r="E73" s="81" t="s">
        <v>482</v>
      </c>
      <c r="F73" s="81" t="s">
        <v>483</v>
      </c>
      <c r="G73" s="79"/>
      <c r="H73" s="82" t="s">
        <v>238</v>
      </c>
      <c r="I73" s="82" t="s">
        <v>481</v>
      </c>
      <c r="J73" s="59" t="s">
        <v>475</v>
      </c>
      <c r="K73" s="83">
        <v>3</v>
      </c>
      <c r="L73" s="61" t="s">
        <v>433</v>
      </c>
    </row>
    <row r="74" spans="1:12" ht="15.75">
      <c r="A74" s="3">
        <f t="shared" si="1"/>
        <v>0.61458333333333237</v>
      </c>
      <c r="B74" s="84">
        <v>0</v>
      </c>
      <c r="C74" s="54">
        <v>14</v>
      </c>
      <c r="D74" s="55" t="s">
        <v>472</v>
      </c>
      <c r="E74" s="85" t="s">
        <v>220</v>
      </c>
      <c r="F74" s="85" t="s">
        <v>221</v>
      </c>
      <c r="G74" s="54"/>
      <c r="H74" s="59" t="s">
        <v>222</v>
      </c>
      <c r="I74" s="59" t="s">
        <v>484</v>
      </c>
      <c r="J74" s="59" t="s">
        <v>475</v>
      </c>
      <c r="K74" s="83">
        <v>4</v>
      </c>
      <c r="L74" s="61" t="s">
        <v>433</v>
      </c>
    </row>
    <row r="75" spans="1:12" ht="15.75">
      <c r="A75" s="3">
        <f t="shared" si="1"/>
        <v>0.61458333333333237</v>
      </c>
      <c r="B75" s="84">
        <v>4.8611111111111103E-3</v>
      </c>
      <c r="C75" s="54">
        <v>14</v>
      </c>
      <c r="D75" s="55" t="s">
        <v>472</v>
      </c>
      <c r="E75" s="85" t="s">
        <v>234</v>
      </c>
      <c r="F75" s="85" t="s">
        <v>235</v>
      </c>
      <c r="G75" s="54"/>
      <c r="H75" s="59" t="s">
        <v>55</v>
      </c>
      <c r="I75" s="59" t="s">
        <v>484</v>
      </c>
      <c r="J75" s="59" t="s">
        <v>475</v>
      </c>
      <c r="K75" s="83">
        <v>4</v>
      </c>
      <c r="L75" s="61" t="s">
        <v>433</v>
      </c>
    </row>
    <row r="76" spans="1:12" ht="15.75">
      <c r="A76" s="3">
        <f t="shared" si="1"/>
        <v>0.61944444444444346</v>
      </c>
      <c r="B76" s="78">
        <v>0</v>
      </c>
      <c r="C76" s="79">
        <v>14</v>
      </c>
      <c r="D76" s="80" t="s">
        <v>472</v>
      </c>
      <c r="E76" s="81" t="s">
        <v>434</v>
      </c>
      <c r="F76" s="81" t="s">
        <v>435</v>
      </c>
      <c r="G76" s="79"/>
      <c r="H76" s="82" t="s">
        <v>485</v>
      </c>
      <c r="I76" s="82" t="s">
        <v>486</v>
      </c>
      <c r="J76" s="59" t="s">
        <v>475</v>
      </c>
      <c r="K76" s="83">
        <v>5</v>
      </c>
      <c r="L76" s="61" t="s">
        <v>433</v>
      </c>
    </row>
    <row r="77" spans="1:12" ht="15.75">
      <c r="A77" s="3">
        <f t="shared" si="1"/>
        <v>0.61944444444444346</v>
      </c>
      <c r="B77" s="78">
        <v>4.8611111111111103E-3</v>
      </c>
      <c r="C77" s="79">
        <v>14</v>
      </c>
      <c r="D77" s="80" t="s">
        <v>472</v>
      </c>
      <c r="E77" s="81" t="s">
        <v>294</v>
      </c>
      <c r="F77" s="81" t="s">
        <v>295</v>
      </c>
      <c r="G77" s="79"/>
      <c r="H77" s="82" t="s">
        <v>485</v>
      </c>
      <c r="I77" s="82" t="s">
        <v>486</v>
      </c>
      <c r="J77" s="59" t="s">
        <v>475</v>
      </c>
      <c r="K77" s="83">
        <v>5</v>
      </c>
      <c r="L77" s="61" t="s">
        <v>433</v>
      </c>
    </row>
    <row r="78" spans="1:12" ht="15.75">
      <c r="A78" s="3">
        <f t="shared" si="1"/>
        <v>0.62430555555555456</v>
      </c>
      <c r="B78" s="84">
        <v>0</v>
      </c>
      <c r="C78" s="54">
        <v>14</v>
      </c>
      <c r="D78" s="55" t="s">
        <v>472</v>
      </c>
      <c r="E78" s="85" t="s">
        <v>487</v>
      </c>
      <c r="F78" s="85" t="s">
        <v>488</v>
      </c>
      <c r="G78" s="54"/>
      <c r="H78" s="59" t="s">
        <v>22</v>
      </c>
      <c r="I78" s="59" t="s">
        <v>489</v>
      </c>
      <c r="J78" s="59" t="s">
        <v>475</v>
      </c>
      <c r="K78" s="83">
        <v>6</v>
      </c>
      <c r="L78" s="61" t="s">
        <v>433</v>
      </c>
    </row>
    <row r="79" spans="1:12" ht="15.75">
      <c r="A79" s="3">
        <f t="shared" si="1"/>
        <v>0.62430555555555456</v>
      </c>
      <c r="B79" s="84">
        <v>4.8611111111111103E-3</v>
      </c>
      <c r="C79" s="54">
        <v>14</v>
      </c>
      <c r="D79" s="55" t="s">
        <v>472</v>
      </c>
      <c r="E79" s="85" t="s">
        <v>276</v>
      </c>
      <c r="F79" s="85" t="s">
        <v>277</v>
      </c>
      <c r="G79" s="54"/>
      <c r="H79" s="59" t="s">
        <v>22</v>
      </c>
      <c r="I79" s="59" t="s">
        <v>489</v>
      </c>
      <c r="J79" s="59" t="s">
        <v>475</v>
      </c>
      <c r="K79" s="83">
        <v>6</v>
      </c>
      <c r="L79" s="61" t="s">
        <v>433</v>
      </c>
    </row>
    <row r="80" spans="1:12" ht="15.75">
      <c r="A80" s="3">
        <f t="shared" si="1"/>
        <v>0.62916666666666565</v>
      </c>
      <c r="B80" s="78">
        <v>0</v>
      </c>
      <c r="C80" s="79">
        <v>14</v>
      </c>
      <c r="D80" s="80" t="s">
        <v>472</v>
      </c>
      <c r="E80" s="81" t="s">
        <v>265</v>
      </c>
      <c r="F80" s="81" t="s">
        <v>266</v>
      </c>
      <c r="G80" s="79"/>
      <c r="H80" s="82" t="s">
        <v>490</v>
      </c>
      <c r="I80" s="82" t="s">
        <v>491</v>
      </c>
      <c r="J80" s="59" t="s">
        <v>475</v>
      </c>
      <c r="K80" s="83">
        <v>7</v>
      </c>
      <c r="L80" s="61" t="s">
        <v>433</v>
      </c>
    </row>
    <row r="81" spans="1:12" ht="15.75">
      <c r="A81" s="3">
        <f t="shared" si="1"/>
        <v>0.62916666666666565</v>
      </c>
      <c r="B81" s="78">
        <v>4.8611111111111103E-3</v>
      </c>
      <c r="C81" s="79">
        <v>14</v>
      </c>
      <c r="D81" s="80" t="s">
        <v>472</v>
      </c>
      <c r="E81" s="81" t="s">
        <v>492</v>
      </c>
      <c r="F81" s="81" t="s">
        <v>493</v>
      </c>
      <c r="G81" s="79"/>
      <c r="H81" s="82" t="s">
        <v>490</v>
      </c>
      <c r="I81" s="82" t="s">
        <v>491</v>
      </c>
      <c r="J81" s="59" t="s">
        <v>475</v>
      </c>
      <c r="K81" s="83">
        <v>7</v>
      </c>
      <c r="L81" s="61" t="s">
        <v>433</v>
      </c>
    </row>
    <row r="82" spans="1:12" ht="15.75">
      <c r="A82" s="3">
        <f t="shared" si="1"/>
        <v>0.63402777777777675</v>
      </c>
      <c r="B82" s="84">
        <v>0</v>
      </c>
      <c r="C82" s="54">
        <v>14</v>
      </c>
      <c r="D82" s="55" t="s">
        <v>472</v>
      </c>
      <c r="E82" s="85" t="s">
        <v>494</v>
      </c>
      <c r="F82" s="85" t="s">
        <v>495</v>
      </c>
      <c r="G82" s="54"/>
      <c r="H82" s="59" t="s">
        <v>496</v>
      </c>
      <c r="I82" s="59" t="s">
        <v>458</v>
      </c>
      <c r="J82" s="59" t="s">
        <v>475</v>
      </c>
      <c r="K82" s="83">
        <v>8</v>
      </c>
      <c r="L82" s="61" t="s">
        <v>433</v>
      </c>
    </row>
    <row r="83" spans="1:12" ht="15.75">
      <c r="A83" s="3">
        <f t="shared" si="1"/>
        <v>0.63402777777777675</v>
      </c>
      <c r="B83" s="84">
        <v>4.8611111111111103E-3</v>
      </c>
      <c r="C83" s="54">
        <v>14</v>
      </c>
      <c r="D83" s="55" t="s">
        <v>472</v>
      </c>
      <c r="E83" s="85" t="s">
        <v>341</v>
      </c>
      <c r="F83" s="85" t="s">
        <v>497</v>
      </c>
      <c r="G83" s="54"/>
      <c r="H83" s="59" t="s">
        <v>496</v>
      </c>
      <c r="I83" s="59" t="s">
        <v>458</v>
      </c>
      <c r="J83" s="59" t="s">
        <v>475</v>
      </c>
      <c r="K83" s="83">
        <v>8</v>
      </c>
      <c r="L83" s="61" t="s">
        <v>433</v>
      </c>
    </row>
    <row r="84" spans="1:12" ht="15.75">
      <c r="A84" s="3">
        <f t="shared" si="1"/>
        <v>0.63888888888888784</v>
      </c>
      <c r="B84" s="78">
        <v>0</v>
      </c>
      <c r="C84" s="79">
        <v>14</v>
      </c>
      <c r="D84" s="80" t="s">
        <v>472</v>
      </c>
      <c r="E84" s="81" t="s">
        <v>129</v>
      </c>
      <c r="F84" s="81" t="s">
        <v>130</v>
      </c>
      <c r="G84" s="79"/>
      <c r="H84" s="82" t="s">
        <v>46</v>
      </c>
      <c r="I84" s="82" t="s">
        <v>498</v>
      </c>
      <c r="J84" s="59" t="s">
        <v>475</v>
      </c>
      <c r="K84" s="83">
        <v>9</v>
      </c>
      <c r="L84" s="61" t="s">
        <v>433</v>
      </c>
    </row>
    <row r="85" spans="1:12" ht="15.75">
      <c r="A85" s="3">
        <f t="shared" si="1"/>
        <v>0.63888888888888784</v>
      </c>
      <c r="B85" s="78">
        <v>4.8611111111111103E-3</v>
      </c>
      <c r="C85" s="79">
        <v>14</v>
      </c>
      <c r="D85" s="80" t="s">
        <v>472</v>
      </c>
      <c r="E85" s="81" t="s">
        <v>44</v>
      </c>
      <c r="F85" s="81" t="s">
        <v>45</v>
      </c>
      <c r="G85" s="79"/>
      <c r="H85" s="82" t="s">
        <v>46</v>
      </c>
      <c r="I85" s="82" t="s">
        <v>498</v>
      </c>
      <c r="J85" s="59" t="s">
        <v>475</v>
      </c>
      <c r="K85" s="83">
        <v>9</v>
      </c>
      <c r="L85" s="61" t="s">
        <v>433</v>
      </c>
    </row>
    <row r="86" spans="1:12" ht="15">
      <c r="A86" s="3">
        <f t="shared" si="1"/>
        <v>0.64374999999999893</v>
      </c>
      <c r="B86" s="89">
        <v>3.3333333333333333E-2</v>
      </c>
      <c r="C86" s="90" t="s">
        <v>499</v>
      </c>
      <c r="D86" s="91"/>
      <c r="E86" s="91"/>
      <c r="F86" s="92"/>
      <c r="G86" s="93"/>
      <c r="H86" s="94"/>
      <c r="I86" s="95"/>
      <c r="J86" s="67"/>
      <c r="K86" s="96"/>
      <c r="L86" s="68"/>
    </row>
    <row r="87" spans="1:12" ht="15">
      <c r="A87" s="3">
        <f t="shared" si="1"/>
        <v>0.67708333333333226</v>
      </c>
      <c r="B87" s="97">
        <v>0</v>
      </c>
      <c r="C87" s="98"/>
      <c r="D87" s="99" t="s">
        <v>500</v>
      </c>
      <c r="E87" s="100" t="s">
        <v>331</v>
      </c>
      <c r="F87" s="100" t="s">
        <v>332</v>
      </c>
      <c r="G87" s="98"/>
      <c r="H87" s="59" t="s">
        <v>26</v>
      </c>
      <c r="I87" s="101">
        <v>1</v>
      </c>
      <c r="J87" s="102" t="s">
        <v>501</v>
      </c>
      <c r="K87" s="103">
        <v>1</v>
      </c>
      <c r="L87" s="61" t="s">
        <v>433</v>
      </c>
    </row>
    <row r="88" spans="1:12" ht="15.75">
      <c r="A88" s="3">
        <f t="shared" si="1"/>
        <v>0.67708333333333226</v>
      </c>
      <c r="B88" s="97">
        <v>0</v>
      </c>
      <c r="C88" s="98"/>
      <c r="D88" s="99" t="s">
        <v>500</v>
      </c>
      <c r="E88" s="85" t="s">
        <v>502</v>
      </c>
      <c r="F88" s="85" t="s">
        <v>503</v>
      </c>
      <c r="G88" s="98"/>
      <c r="H88" s="59" t="s">
        <v>90</v>
      </c>
      <c r="I88" s="101">
        <v>2</v>
      </c>
      <c r="J88" s="102" t="s">
        <v>501</v>
      </c>
      <c r="K88" s="103">
        <v>1</v>
      </c>
      <c r="L88" s="61" t="s">
        <v>433</v>
      </c>
    </row>
    <row r="89" spans="1:12" ht="15.75">
      <c r="A89" s="3">
        <f t="shared" si="1"/>
        <v>0.67708333333333226</v>
      </c>
      <c r="B89" s="97">
        <v>0</v>
      </c>
      <c r="C89" s="98"/>
      <c r="D89" s="99" t="s">
        <v>500</v>
      </c>
      <c r="E89" s="85" t="s">
        <v>381</v>
      </c>
      <c r="F89" s="85" t="s">
        <v>382</v>
      </c>
      <c r="G89" s="98"/>
      <c r="H89" s="59" t="s">
        <v>90</v>
      </c>
      <c r="I89" s="101">
        <v>3</v>
      </c>
      <c r="J89" s="102" t="s">
        <v>501</v>
      </c>
      <c r="K89" s="103">
        <v>1</v>
      </c>
      <c r="L89" s="61" t="s">
        <v>433</v>
      </c>
    </row>
    <row r="90" spans="1:12" ht="15.75">
      <c r="A90" s="3">
        <f t="shared" si="1"/>
        <v>0.67708333333333226</v>
      </c>
      <c r="B90" s="97">
        <v>1.0416666666666666E-2</v>
      </c>
      <c r="C90" s="98"/>
      <c r="D90" s="99" t="s">
        <v>500</v>
      </c>
      <c r="E90" s="85" t="s">
        <v>504</v>
      </c>
      <c r="F90" s="85" t="s">
        <v>505</v>
      </c>
      <c r="G90" s="98"/>
      <c r="H90" s="59" t="s">
        <v>90</v>
      </c>
      <c r="I90" s="101">
        <v>4</v>
      </c>
      <c r="J90" s="102" t="s">
        <v>501</v>
      </c>
      <c r="K90" s="103">
        <v>1</v>
      </c>
      <c r="L90" s="61" t="s">
        <v>433</v>
      </c>
    </row>
    <row r="91" spans="1:12" ht="15.75">
      <c r="A91" s="3">
        <f t="shared" si="1"/>
        <v>0.68749999999999889</v>
      </c>
      <c r="B91" s="104">
        <v>0</v>
      </c>
      <c r="C91" s="105"/>
      <c r="D91" s="106" t="s">
        <v>500</v>
      </c>
      <c r="E91" s="81" t="s">
        <v>93</v>
      </c>
      <c r="F91" s="81" t="s">
        <v>94</v>
      </c>
      <c r="G91" s="105"/>
      <c r="H91" s="82" t="s">
        <v>95</v>
      </c>
      <c r="I91" s="107">
        <v>1</v>
      </c>
      <c r="J91" s="108" t="s">
        <v>501</v>
      </c>
      <c r="K91" s="109">
        <v>2</v>
      </c>
      <c r="L91" s="61" t="s">
        <v>433</v>
      </c>
    </row>
    <row r="92" spans="1:12" ht="15.75">
      <c r="A92" s="3">
        <f t="shared" si="1"/>
        <v>0.68749999999999889</v>
      </c>
      <c r="B92" s="104">
        <v>0</v>
      </c>
      <c r="C92" s="105"/>
      <c r="D92" s="106" t="s">
        <v>500</v>
      </c>
      <c r="E92" s="81" t="s">
        <v>426</v>
      </c>
      <c r="F92" s="81" t="s">
        <v>427</v>
      </c>
      <c r="G92" s="105"/>
      <c r="H92" s="82" t="s">
        <v>95</v>
      </c>
      <c r="I92" s="107">
        <v>2</v>
      </c>
      <c r="J92" s="108" t="s">
        <v>501</v>
      </c>
      <c r="K92" s="109">
        <v>2</v>
      </c>
      <c r="L92" s="61" t="s">
        <v>433</v>
      </c>
    </row>
    <row r="93" spans="1:12" ht="15.75">
      <c r="A93" s="3">
        <f t="shared" si="1"/>
        <v>0.68749999999999889</v>
      </c>
      <c r="B93" s="104">
        <v>0</v>
      </c>
      <c r="C93" s="105"/>
      <c r="D93" s="106" t="s">
        <v>500</v>
      </c>
      <c r="E93" s="81" t="s">
        <v>506</v>
      </c>
      <c r="F93" s="81" t="s">
        <v>507</v>
      </c>
      <c r="G93" s="105"/>
      <c r="H93" s="82" t="s">
        <v>428</v>
      </c>
      <c r="I93" s="107">
        <v>3</v>
      </c>
      <c r="J93" s="108" t="s">
        <v>501</v>
      </c>
      <c r="K93" s="109">
        <v>2</v>
      </c>
      <c r="L93" s="61" t="s">
        <v>433</v>
      </c>
    </row>
    <row r="94" spans="1:12" ht="15.75">
      <c r="A94" s="3">
        <f t="shared" si="1"/>
        <v>0.68749999999999889</v>
      </c>
      <c r="B94" s="104">
        <v>1.0416666666666666E-2</v>
      </c>
      <c r="C94" s="105"/>
      <c r="D94" s="106" t="s">
        <v>500</v>
      </c>
      <c r="E94" s="81" t="s">
        <v>306</v>
      </c>
      <c r="F94" s="81" t="s">
        <v>307</v>
      </c>
      <c r="G94" s="105"/>
      <c r="H94" s="82" t="s">
        <v>428</v>
      </c>
      <c r="I94" s="107">
        <v>4</v>
      </c>
      <c r="J94" s="108" t="s">
        <v>501</v>
      </c>
      <c r="K94" s="109">
        <v>2</v>
      </c>
      <c r="L94" s="61" t="s">
        <v>433</v>
      </c>
    </row>
    <row r="95" spans="1:12" ht="15.75">
      <c r="A95" s="3">
        <f t="shared" si="1"/>
        <v>0.69791666666666552</v>
      </c>
      <c r="B95" s="97">
        <v>0</v>
      </c>
      <c r="C95" s="98"/>
      <c r="D95" s="99" t="s">
        <v>500</v>
      </c>
      <c r="E95" s="85" t="s">
        <v>508</v>
      </c>
      <c r="F95" s="85" t="s">
        <v>509</v>
      </c>
      <c r="G95" s="98"/>
      <c r="H95" s="59" t="s">
        <v>510</v>
      </c>
      <c r="I95" s="101">
        <v>1</v>
      </c>
      <c r="J95" s="102" t="s">
        <v>501</v>
      </c>
      <c r="K95" s="103">
        <v>3</v>
      </c>
      <c r="L95" s="61" t="s">
        <v>433</v>
      </c>
    </row>
    <row r="96" spans="1:12" ht="15.75">
      <c r="A96" s="3">
        <f t="shared" si="1"/>
        <v>0.69791666666666552</v>
      </c>
      <c r="B96" s="97">
        <v>0</v>
      </c>
      <c r="C96" s="110"/>
      <c r="D96" s="99" t="s">
        <v>500</v>
      </c>
      <c r="E96" s="85" t="s">
        <v>511</v>
      </c>
      <c r="F96" s="85" t="s">
        <v>512</v>
      </c>
      <c r="G96" s="98"/>
      <c r="H96" s="59" t="s">
        <v>510</v>
      </c>
      <c r="I96" s="101">
        <v>2</v>
      </c>
      <c r="J96" s="102" t="s">
        <v>501</v>
      </c>
      <c r="K96" s="103">
        <v>3</v>
      </c>
      <c r="L96" s="61" t="s">
        <v>433</v>
      </c>
    </row>
    <row r="97" spans="1:12" ht="15.75">
      <c r="A97" s="3">
        <f t="shared" si="1"/>
        <v>0.69791666666666552</v>
      </c>
      <c r="B97" s="97">
        <v>0</v>
      </c>
      <c r="C97" s="110"/>
      <c r="D97" s="99" t="s">
        <v>500</v>
      </c>
      <c r="E97" s="85" t="s">
        <v>377</v>
      </c>
      <c r="F97" s="85" t="s">
        <v>378</v>
      </c>
      <c r="G97" s="98"/>
      <c r="H97" s="59" t="s">
        <v>510</v>
      </c>
      <c r="I97" s="101">
        <v>3</v>
      </c>
      <c r="J97" s="102" t="s">
        <v>501</v>
      </c>
      <c r="K97" s="103">
        <v>3</v>
      </c>
      <c r="L97" s="61" t="s">
        <v>433</v>
      </c>
    </row>
    <row r="98" spans="1:12" ht="15.75">
      <c r="A98" s="3">
        <f t="shared" si="1"/>
        <v>0.69791666666666552</v>
      </c>
      <c r="B98" s="97">
        <v>1.0416666666666666E-2</v>
      </c>
      <c r="C98" s="110"/>
      <c r="D98" s="99" t="s">
        <v>500</v>
      </c>
      <c r="E98" s="85" t="s">
        <v>513</v>
      </c>
      <c r="F98" s="85" t="s">
        <v>514</v>
      </c>
      <c r="G98" s="98"/>
      <c r="H98" s="59" t="s">
        <v>510</v>
      </c>
      <c r="I98" s="101">
        <v>4</v>
      </c>
      <c r="J98" s="102" t="s">
        <v>501</v>
      </c>
      <c r="K98" s="103">
        <v>3</v>
      </c>
      <c r="L98" s="61" t="s">
        <v>433</v>
      </c>
    </row>
    <row r="99" spans="1:12" ht="15.75">
      <c r="A99" s="3">
        <f t="shared" si="1"/>
        <v>0.70833333333333215</v>
      </c>
      <c r="B99" s="104">
        <v>0</v>
      </c>
      <c r="C99" s="111"/>
      <c r="D99" s="106" t="s">
        <v>500</v>
      </c>
      <c r="E99" s="81" t="s">
        <v>387</v>
      </c>
      <c r="F99" s="81" t="s">
        <v>388</v>
      </c>
      <c r="G99" s="105"/>
      <c r="H99" s="82" t="s">
        <v>64</v>
      </c>
      <c r="I99" s="107">
        <v>1</v>
      </c>
      <c r="J99" s="108" t="s">
        <v>501</v>
      </c>
      <c r="K99" s="109">
        <v>4</v>
      </c>
      <c r="L99" s="61" t="s">
        <v>433</v>
      </c>
    </row>
    <row r="100" spans="1:12" ht="15.75">
      <c r="A100" s="3">
        <f t="shared" si="1"/>
        <v>0.70833333333333215</v>
      </c>
      <c r="B100" s="104">
        <v>0</v>
      </c>
      <c r="C100" s="111"/>
      <c r="D100" s="106" t="s">
        <v>500</v>
      </c>
      <c r="E100" s="81" t="s">
        <v>463</v>
      </c>
      <c r="F100" s="81" t="s">
        <v>464</v>
      </c>
      <c r="G100" s="105"/>
      <c r="H100" s="82" t="s">
        <v>64</v>
      </c>
      <c r="I100" s="107">
        <v>2</v>
      </c>
      <c r="J100" s="108" t="s">
        <v>501</v>
      </c>
      <c r="K100" s="109">
        <v>4</v>
      </c>
      <c r="L100" s="61" t="s">
        <v>433</v>
      </c>
    </row>
    <row r="101" spans="1:12" ht="15.75">
      <c r="A101" s="3">
        <f t="shared" si="1"/>
        <v>0.70833333333333215</v>
      </c>
      <c r="B101" s="104">
        <v>0</v>
      </c>
      <c r="C101" s="111"/>
      <c r="D101" s="106" t="s">
        <v>500</v>
      </c>
      <c r="E101" s="81" t="s">
        <v>292</v>
      </c>
      <c r="F101" s="81" t="s">
        <v>293</v>
      </c>
      <c r="G101" s="105"/>
      <c r="H101" s="82" t="s">
        <v>64</v>
      </c>
      <c r="I101" s="107">
        <v>3</v>
      </c>
      <c r="J101" s="108" t="s">
        <v>501</v>
      </c>
      <c r="K101" s="109">
        <v>4</v>
      </c>
      <c r="L101" s="61" t="s">
        <v>433</v>
      </c>
    </row>
    <row r="102" spans="1:12" ht="15.75">
      <c r="A102" s="3">
        <f t="shared" si="1"/>
        <v>0.70833333333333215</v>
      </c>
      <c r="B102" s="104">
        <v>1.0416666666666666E-2</v>
      </c>
      <c r="C102" s="111"/>
      <c r="D102" s="106" t="s">
        <v>500</v>
      </c>
      <c r="E102" s="81" t="s">
        <v>407</v>
      </c>
      <c r="F102" s="81" t="s">
        <v>408</v>
      </c>
      <c r="G102" s="105"/>
      <c r="H102" s="82" t="s">
        <v>64</v>
      </c>
      <c r="I102" s="107">
        <v>4</v>
      </c>
      <c r="J102" s="108" t="s">
        <v>501</v>
      </c>
      <c r="K102" s="109">
        <v>4</v>
      </c>
      <c r="L102" s="61" t="s">
        <v>433</v>
      </c>
    </row>
    <row r="103" spans="1:12" ht="15.75">
      <c r="A103" s="3">
        <f t="shared" si="1"/>
        <v>0.71874999999999878</v>
      </c>
      <c r="B103" s="97">
        <v>0</v>
      </c>
      <c r="C103" s="110"/>
      <c r="D103" s="99" t="s">
        <v>500</v>
      </c>
      <c r="E103" s="85" t="s">
        <v>515</v>
      </c>
      <c r="F103" s="85" t="s">
        <v>516</v>
      </c>
      <c r="G103" s="98"/>
      <c r="H103" s="59" t="s">
        <v>517</v>
      </c>
      <c r="I103" s="101">
        <v>1</v>
      </c>
      <c r="J103" s="102" t="s">
        <v>501</v>
      </c>
      <c r="K103" s="103">
        <v>5</v>
      </c>
      <c r="L103" s="61" t="s">
        <v>433</v>
      </c>
    </row>
    <row r="104" spans="1:12" ht="15.75">
      <c r="A104" s="3">
        <f t="shared" si="1"/>
        <v>0.71874999999999878</v>
      </c>
      <c r="B104" s="97">
        <v>0</v>
      </c>
      <c r="C104" s="110"/>
      <c r="D104" s="99" t="s">
        <v>500</v>
      </c>
      <c r="E104" s="85" t="s">
        <v>373</v>
      </c>
      <c r="F104" s="85" t="s">
        <v>374</v>
      </c>
      <c r="G104" s="98"/>
      <c r="H104" s="59" t="s">
        <v>517</v>
      </c>
      <c r="I104" s="101">
        <v>2</v>
      </c>
      <c r="J104" s="102" t="s">
        <v>501</v>
      </c>
      <c r="K104" s="103">
        <v>5</v>
      </c>
      <c r="L104" s="61" t="s">
        <v>433</v>
      </c>
    </row>
    <row r="105" spans="1:12" ht="15.75">
      <c r="A105" s="3">
        <f t="shared" si="1"/>
        <v>0.71874999999999878</v>
      </c>
      <c r="B105" s="97">
        <v>0</v>
      </c>
      <c r="C105" s="110"/>
      <c r="D105" s="99" t="s">
        <v>500</v>
      </c>
      <c r="E105" s="85" t="s">
        <v>375</v>
      </c>
      <c r="F105" s="85" t="s">
        <v>376</v>
      </c>
      <c r="G105" s="98"/>
      <c r="H105" s="59" t="s">
        <v>517</v>
      </c>
      <c r="I105" s="101">
        <v>3</v>
      </c>
      <c r="J105" s="102" t="s">
        <v>501</v>
      </c>
      <c r="K105" s="103">
        <v>5</v>
      </c>
      <c r="L105" s="61" t="s">
        <v>433</v>
      </c>
    </row>
    <row r="106" spans="1:12" ht="15">
      <c r="A106" s="3">
        <f t="shared" si="1"/>
        <v>0.71874999999999878</v>
      </c>
      <c r="B106" s="97">
        <v>1.0416666666666666E-2</v>
      </c>
      <c r="C106" s="110"/>
      <c r="D106" s="99" t="s">
        <v>500</v>
      </c>
      <c r="E106" s="112" t="s">
        <v>518</v>
      </c>
      <c r="F106" s="112" t="s">
        <v>519</v>
      </c>
      <c r="G106" s="98"/>
      <c r="H106" s="113" t="s">
        <v>517</v>
      </c>
      <c r="I106" s="101">
        <v>4</v>
      </c>
      <c r="J106" s="102" t="s">
        <v>501</v>
      </c>
      <c r="K106" s="103">
        <v>5</v>
      </c>
      <c r="L106" s="61" t="s">
        <v>433</v>
      </c>
    </row>
    <row r="107" spans="1:12" ht="15.75">
      <c r="A107" s="3">
        <f t="shared" si="1"/>
        <v>0.72916666666666541</v>
      </c>
      <c r="B107" s="104">
        <v>0</v>
      </c>
      <c r="C107" s="111"/>
      <c r="D107" s="106" t="s">
        <v>500</v>
      </c>
      <c r="E107" s="81" t="s">
        <v>399</v>
      </c>
      <c r="F107" s="81" t="s">
        <v>400</v>
      </c>
      <c r="G107" s="105"/>
      <c r="H107" s="82" t="s">
        <v>109</v>
      </c>
      <c r="I107" s="107">
        <v>1</v>
      </c>
      <c r="J107" s="108" t="s">
        <v>501</v>
      </c>
      <c r="K107" s="109">
        <v>6</v>
      </c>
      <c r="L107" s="61" t="s">
        <v>433</v>
      </c>
    </row>
    <row r="108" spans="1:12" ht="15.75">
      <c r="A108" s="3">
        <f t="shared" si="1"/>
        <v>0.72916666666666541</v>
      </c>
      <c r="B108" s="104">
        <v>0</v>
      </c>
      <c r="C108" s="111"/>
      <c r="D108" s="106" t="s">
        <v>500</v>
      </c>
      <c r="E108" s="81" t="s">
        <v>397</v>
      </c>
      <c r="F108" s="81" t="s">
        <v>398</v>
      </c>
      <c r="G108" s="105"/>
      <c r="H108" s="82" t="s">
        <v>109</v>
      </c>
      <c r="I108" s="107">
        <v>2</v>
      </c>
      <c r="J108" s="108" t="s">
        <v>501</v>
      </c>
      <c r="K108" s="109">
        <v>6</v>
      </c>
      <c r="L108" s="61" t="s">
        <v>433</v>
      </c>
    </row>
    <row r="109" spans="1:12" ht="15.75">
      <c r="A109" s="3">
        <f t="shared" si="1"/>
        <v>0.72916666666666541</v>
      </c>
      <c r="B109" s="104">
        <v>0</v>
      </c>
      <c r="C109" s="111"/>
      <c r="D109" s="106" t="s">
        <v>500</v>
      </c>
      <c r="E109" s="81" t="s">
        <v>395</v>
      </c>
      <c r="F109" s="81" t="s">
        <v>520</v>
      </c>
      <c r="G109" s="105"/>
      <c r="H109" s="82" t="s">
        <v>109</v>
      </c>
      <c r="I109" s="107">
        <v>3</v>
      </c>
      <c r="J109" s="108" t="s">
        <v>501</v>
      </c>
      <c r="K109" s="109">
        <v>6</v>
      </c>
      <c r="L109" s="61" t="s">
        <v>433</v>
      </c>
    </row>
    <row r="110" spans="1:12" ht="15.75">
      <c r="A110" s="3">
        <f t="shared" si="1"/>
        <v>0.72916666666666541</v>
      </c>
      <c r="B110" s="104">
        <v>1.0416666666666666E-2</v>
      </c>
      <c r="C110" s="111"/>
      <c r="D110" s="106" t="s">
        <v>500</v>
      </c>
      <c r="E110" s="81" t="s">
        <v>521</v>
      </c>
      <c r="F110" s="81" t="s">
        <v>522</v>
      </c>
      <c r="G110" s="105"/>
      <c r="H110" s="82" t="s">
        <v>109</v>
      </c>
      <c r="I110" s="107">
        <v>4</v>
      </c>
      <c r="J110" s="108" t="s">
        <v>501</v>
      </c>
      <c r="K110" s="109">
        <v>6</v>
      </c>
      <c r="L110" s="61" t="s">
        <v>433</v>
      </c>
    </row>
    <row r="111" spans="1:12" ht="15.75">
      <c r="A111" s="3">
        <f t="shared" si="1"/>
        <v>0.73958333333333204</v>
      </c>
      <c r="B111" s="97">
        <v>0</v>
      </c>
      <c r="C111" s="110"/>
      <c r="D111" s="99" t="s">
        <v>523</v>
      </c>
      <c r="E111" s="85" t="s">
        <v>220</v>
      </c>
      <c r="F111" s="85" t="s">
        <v>221</v>
      </c>
      <c r="G111" s="98"/>
      <c r="H111" s="59" t="s">
        <v>222</v>
      </c>
      <c r="I111" s="101">
        <v>1</v>
      </c>
      <c r="J111" s="102" t="s">
        <v>501</v>
      </c>
      <c r="K111" s="103">
        <v>1</v>
      </c>
      <c r="L111" s="61" t="s">
        <v>433</v>
      </c>
    </row>
    <row r="112" spans="1:12" ht="15.75">
      <c r="A112" s="3">
        <f t="shared" si="1"/>
        <v>0.73958333333333204</v>
      </c>
      <c r="B112" s="97">
        <v>0</v>
      </c>
      <c r="C112" s="110"/>
      <c r="D112" s="99" t="s">
        <v>523</v>
      </c>
      <c r="E112" s="85" t="s">
        <v>524</v>
      </c>
      <c r="F112" s="85" t="s">
        <v>525</v>
      </c>
      <c r="G112" s="98"/>
      <c r="H112" s="59" t="s">
        <v>222</v>
      </c>
      <c r="I112" s="101">
        <v>2</v>
      </c>
      <c r="J112" s="102" t="s">
        <v>501</v>
      </c>
      <c r="K112" s="103">
        <v>1</v>
      </c>
      <c r="L112" s="61" t="s">
        <v>433</v>
      </c>
    </row>
    <row r="113" spans="1:12" ht="15.75">
      <c r="A113" s="3">
        <f t="shared" si="1"/>
        <v>0.73958333333333204</v>
      </c>
      <c r="B113" s="97">
        <v>0</v>
      </c>
      <c r="C113" s="110"/>
      <c r="D113" s="99" t="s">
        <v>523</v>
      </c>
      <c r="E113" s="85" t="s">
        <v>53</v>
      </c>
      <c r="F113" s="85" t="s">
        <v>54</v>
      </c>
      <c r="G113" s="98"/>
      <c r="H113" s="59" t="s">
        <v>55</v>
      </c>
      <c r="I113" s="101">
        <v>3</v>
      </c>
      <c r="J113" s="102" t="s">
        <v>501</v>
      </c>
      <c r="K113" s="103">
        <v>1</v>
      </c>
      <c r="L113" s="61" t="s">
        <v>433</v>
      </c>
    </row>
    <row r="114" spans="1:12" ht="15.75">
      <c r="A114" s="3">
        <f t="shared" si="1"/>
        <v>0.73958333333333204</v>
      </c>
      <c r="B114" s="97">
        <v>1.0416666666666666E-2</v>
      </c>
      <c r="C114" s="110"/>
      <c r="D114" s="99" t="s">
        <v>523</v>
      </c>
      <c r="E114" s="85" t="s">
        <v>234</v>
      </c>
      <c r="F114" s="85" t="s">
        <v>235</v>
      </c>
      <c r="G114" s="98"/>
      <c r="H114" s="59" t="s">
        <v>55</v>
      </c>
      <c r="I114" s="101">
        <v>4</v>
      </c>
      <c r="J114" s="102" t="s">
        <v>501</v>
      </c>
      <c r="K114" s="103">
        <v>1</v>
      </c>
      <c r="L114" s="61" t="s">
        <v>433</v>
      </c>
    </row>
    <row r="115" spans="1:12" ht="15.75">
      <c r="A115" s="3">
        <f t="shared" si="1"/>
        <v>0.74999999999999867</v>
      </c>
      <c r="B115" s="104">
        <v>0</v>
      </c>
      <c r="C115" s="111"/>
      <c r="D115" s="106" t="s">
        <v>523</v>
      </c>
      <c r="E115" s="81" t="s">
        <v>203</v>
      </c>
      <c r="F115" s="81" t="s">
        <v>204</v>
      </c>
      <c r="G115" s="105"/>
      <c r="H115" s="82" t="s">
        <v>26</v>
      </c>
      <c r="I115" s="107">
        <v>1</v>
      </c>
      <c r="J115" s="108" t="s">
        <v>501</v>
      </c>
      <c r="K115" s="109">
        <v>2</v>
      </c>
      <c r="L115" s="61" t="s">
        <v>433</v>
      </c>
    </row>
    <row r="116" spans="1:12" ht="15.75">
      <c r="A116" s="3">
        <f t="shared" si="1"/>
        <v>0.74999999999999867</v>
      </c>
      <c r="B116" s="104">
        <v>0</v>
      </c>
      <c r="C116" s="111"/>
      <c r="D116" s="106" t="s">
        <v>523</v>
      </c>
      <c r="E116" s="81" t="s">
        <v>526</v>
      </c>
      <c r="F116" s="81" t="s">
        <v>527</v>
      </c>
      <c r="G116" s="105"/>
      <c r="H116" s="82" t="s">
        <v>90</v>
      </c>
      <c r="I116" s="107">
        <v>2</v>
      </c>
      <c r="J116" s="108" t="s">
        <v>501</v>
      </c>
      <c r="K116" s="109">
        <v>2</v>
      </c>
      <c r="L116" s="61" t="s">
        <v>433</v>
      </c>
    </row>
    <row r="117" spans="1:12" ht="15.75">
      <c r="A117" s="3">
        <f t="shared" si="1"/>
        <v>0.74999999999999867</v>
      </c>
      <c r="B117" s="104">
        <v>0</v>
      </c>
      <c r="C117" s="111"/>
      <c r="D117" s="106" t="s">
        <v>523</v>
      </c>
      <c r="E117" s="81" t="s">
        <v>331</v>
      </c>
      <c r="F117" s="81" t="s">
        <v>528</v>
      </c>
      <c r="G117" s="105"/>
      <c r="H117" s="82" t="s">
        <v>90</v>
      </c>
      <c r="I117" s="107">
        <v>3</v>
      </c>
      <c r="J117" s="108" t="s">
        <v>501</v>
      </c>
      <c r="K117" s="109">
        <v>2</v>
      </c>
      <c r="L117" s="61" t="s">
        <v>433</v>
      </c>
    </row>
    <row r="118" spans="1:12" ht="15.75">
      <c r="A118" s="3">
        <f t="shared" si="1"/>
        <v>0.74999999999999867</v>
      </c>
      <c r="B118" s="104">
        <v>1.0416666666666666E-2</v>
      </c>
      <c r="C118" s="111"/>
      <c r="D118" s="106" t="s">
        <v>523</v>
      </c>
      <c r="E118" s="81" t="s">
        <v>88</v>
      </c>
      <c r="F118" s="81" t="s">
        <v>89</v>
      </c>
      <c r="G118" s="105"/>
      <c r="H118" s="82" t="s">
        <v>90</v>
      </c>
      <c r="I118" s="107">
        <v>4</v>
      </c>
      <c r="J118" s="108" t="s">
        <v>501</v>
      </c>
      <c r="K118" s="109">
        <v>2</v>
      </c>
      <c r="L118" s="61" t="s">
        <v>433</v>
      </c>
    </row>
    <row r="119" spans="1:12" ht="15">
      <c r="A119" s="3">
        <f t="shared" si="1"/>
        <v>0.7604166666666653</v>
      </c>
      <c r="B119" s="114">
        <v>1.0416666666666666E-2</v>
      </c>
      <c r="C119" s="115"/>
      <c r="D119" s="90" t="s">
        <v>529</v>
      </c>
      <c r="E119" s="116"/>
      <c r="F119" s="92"/>
      <c r="G119" s="93"/>
      <c r="H119" s="91"/>
      <c r="I119" s="95"/>
      <c r="J119" s="67"/>
      <c r="K119" s="96"/>
      <c r="L119" s="68"/>
    </row>
    <row r="120" spans="1:12" ht="15.75">
      <c r="A120" s="3">
        <f t="shared" si="1"/>
        <v>0.77083333333333193</v>
      </c>
      <c r="B120" s="97">
        <v>0</v>
      </c>
      <c r="C120" s="110"/>
      <c r="D120" s="55" t="s">
        <v>530</v>
      </c>
      <c r="E120" s="85" t="s">
        <v>310</v>
      </c>
      <c r="F120" s="85" t="s">
        <v>311</v>
      </c>
      <c r="G120" s="98"/>
      <c r="H120" s="59" t="s">
        <v>125</v>
      </c>
      <c r="I120" s="86" t="s">
        <v>531</v>
      </c>
      <c r="J120" s="59"/>
      <c r="K120" s="117"/>
      <c r="L120" s="61" t="s">
        <v>433</v>
      </c>
    </row>
    <row r="121" spans="1:12" ht="15.75">
      <c r="A121" s="3">
        <f t="shared" si="1"/>
        <v>0.77083333333333193</v>
      </c>
      <c r="B121" s="97">
        <v>0</v>
      </c>
      <c r="C121" s="110"/>
      <c r="D121" s="55" t="s">
        <v>530</v>
      </c>
      <c r="E121" s="85" t="s">
        <v>449</v>
      </c>
      <c r="F121" s="85" t="s">
        <v>450</v>
      </c>
      <c r="G121" s="98"/>
      <c r="H121" s="59" t="s">
        <v>125</v>
      </c>
      <c r="I121" s="86" t="s">
        <v>531</v>
      </c>
      <c r="J121" s="59"/>
      <c r="K121" s="117"/>
      <c r="L121" s="61" t="s">
        <v>433</v>
      </c>
    </row>
    <row r="122" spans="1:12" ht="15.75">
      <c r="A122" s="3">
        <f t="shared" si="1"/>
        <v>0.77083333333333193</v>
      </c>
      <c r="B122" s="97">
        <v>0</v>
      </c>
      <c r="C122" s="110"/>
      <c r="D122" s="55" t="s">
        <v>530</v>
      </c>
      <c r="E122" s="85" t="s">
        <v>123</v>
      </c>
      <c r="F122" s="85" t="s">
        <v>124</v>
      </c>
      <c r="G122" s="98"/>
      <c r="H122" s="59" t="s">
        <v>125</v>
      </c>
      <c r="I122" s="86" t="s">
        <v>531</v>
      </c>
      <c r="J122" s="59"/>
      <c r="K122" s="117"/>
      <c r="L122" s="61" t="s">
        <v>433</v>
      </c>
    </row>
    <row r="123" spans="1:12" ht="15.75">
      <c r="A123" s="3">
        <f t="shared" si="1"/>
        <v>0.77083333333333193</v>
      </c>
      <c r="B123" s="97">
        <v>0</v>
      </c>
      <c r="C123" s="110"/>
      <c r="D123" s="55" t="s">
        <v>530</v>
      </c>
      <c r="E123" s="85" t="s">
        <v>532</v>
      </c>
      <c r="F123" s="85" t="s">
        <v>533</v>
      </c>
      <c r="G123" s="98"/>
      <c r="H123" s="59" t="s">
        <v>125</v>
      </c>
      <c r="I123" s="86" t="s">
        <v>531</v>
      </c>
      <c r="J123" s="59"/>
      <c r="K123" s="117"/>
      <c r="L123" s="61" t="s">
        <v>433</v>
      </c>
    </row>
    <row r="124" spans="1:12" ht="15.75">
      <c r="A124" s="3">
        <f t="shared" si="1"/>
        <v>0.77083333333333193</v>
      </c>
      <c r="B124" s="97">
        <v>0</v>
      </c>
      <c r="C124" s="110"/>
      <c r="D124" s="55" t="s">
        <v>530</v>
      </c>
      <c r="E124" s="85" t="s">
        <v>211</v>
      </c>
      <c r="F124" s="85" t="s">
        <v>212</v>
      </c>
      <c r="G124" s="98"/>
      <c r="H124" s="59" t="s">
        <v>125</v>
      </c>
      <c r="I124" s="86" t="s">
        <v>531</v>
      </c>
      <c r="J124" s="59"/>
      <c r="K124" s="117"/>
      <c r="L124" s="61" t="s">
        <v>433</v>
      </c>
    </row>
    <row r="125" spans="1:12" ht="15.75">
      <c r="A125" s="3">
        <f t="shared" si="1"/>
        <v>0.77083333333333193</v>
      </c>
      <c r="B125" s="97">
        <v>0</v>
      </c>
      <c r="C125" s="110"/>
      <c r="D125" s="55" t="s">
        <v>530</v>
      </c>
      <c r="E125" s="85" t="s">
        <v>534</v>
      </c>
      <c r="F125" s="85" t="s">
        <v>535</v>
      </c>
      <c r="G125" s="98"/>
      <c r="H125" s="59" t="s">
        <v>125</v>
      </c>
      <c r="I125" s="86" t="s">
        <v>531</v>
      </c>
      <c r="J125" s="59"/>
      <c r="K125" s="117"/>
      <c r="L125" s="61" t="s">
        <v>433</v>
      </c>
    </row>
    <row r="126" spans="1:12" ht="15.75">
      <c r="A126" s="3">
        <f t="shared" si="1"/>
        <v>0.77083333333333193</v>
      </c>
      <c r="B126" s="97">
        <v>0</v>
      </c>
      <c r="C126" s="110"/>
      <c r="D126" s="55" t="s">
        <v>530</v>
      </c>
      <c r="E126" s="85" t="s">
        <v>536</v>
      </c>
      <c r="F126" s="85" t="s">
        <v>537</v>
      </c>
      <c r="G126" s="98"/>
      <c r="H126" s="59" t="s">
        <v>125</v>
      </c>
      <c r="I126" s="86" t="s">
        <v>531</v>
      </c>
      <c r="J126" s="59"/>
      <c r="K126" s="117"/>
      <c r="L126" s="61" t="s">
        <v>433</v>
      </c>
    </row>
    <row r="127" spans="1:12" ht="15.75">
      <c r="A127" s="3">
        <f t="shared" si="1"/>
        <v>0.77083333333333193</v>
      </c>
      <c r="B127" s="97">
        <v>5.5555555555555558E-3</v>
      </c>
      <c r="C127" s="110"/>
      <c r="D127" s="55" t="s">
        <v>530</v>
      </c>
      <c r="E127" s="85" t="s">
        <v>209</v>
      </c>
      <c r="F127" s="85" t="s">
        <v>210</v>
      </c>
      <c r="G127" s="98"/>
      <c r="H127" s="59" t="s">
        <v>125</v>
      </c>
      <c r="I127" s="86" t="s">
        <v>531</v>
      </c>
      <c r="J127" s="59"/>
      <c r="K127" s="117"/>
      <c r="L127" s="61" t="s">
        <v>433</v>
      </c>
    </row>
    <row r="128" spans="1:12" ht="15.75">
      <c r="A128" s="3">
        <f t="shared" si="1"/>
        <v>0.77638888888888746</v>
      </c>
      <c r="B128" s="114">
        <v>3.472222222222222E-3</v>
      </c>
      <c r="C128" s="64"/>
      <c r="D128" s="65" t="s">
        <v>219</v>
      </c>
      <c r="E128" s="66"/>
      <c r="F128" s="66"/>
      <c r="G128" s="64"/>
      <c r="H128" s="65"/>
      <c r="I128" s="65"/>
      <c r="J128" s="65"/>
      <c r="K128" s="96"/>
      <c r="L128" s="68"/>
    </row>
    <row r="129" spans="1:12" ht="15.75">
      <c r="A129" s="3">
        <f t="shared" si="1"/>
        <v>0.77986111111110967</v>
      </c>
      <c r="B129" s="97">
        <v>0</v>
      </c>
      <c r="C129" s="110"/>
      <c r="D129" s="55" t="s">
        <v>530</v>
      </c>
      <c r="E129" s="85" t="s">
        <v>403</v>
      </c>
      <c r="F129" s="85" t="s">
        <v>404</v>
      </c>
      <c r="G129" s="54"/>
      <c r="H129" s="59" t="s">
        <v>32</v>
      </c>
      <c r="I129" s="59" t="s">
        <v>538</v>
      </c>
      <c r="J129" s="59"/>
      <c r="K129" s="117"/>
      <c r="L129" s="61" t="s">
        <v>433</v>
      </c>
    </row>
    <row r="130" spans="1:12" ht="15.75">
      <c r="A130" s="3">
        <f t="shared" si="1"/>
        <v>0.77986111111110967</v>
      </c>
      <c r="B130" s="97">
        <v>0</v>
      </c>
      <c r="C130" s="110"/>
      <c r="D130" s="55" t="s">
        <v>530</v>
      </c>
      <c r="E130" s="85" t="s">
        <v>30</v>
      </c>
      <c r="F130" s="85" t="s">
        <v>31</v>
      </c>
      <c r="G130" s="54"/>
      <c r="H130" s="59" t="s">
        <v>32</v>
      </c>
      <c r="I130" s="59" t="s">
        <v>538</v>
      </c>
      <c r="J130" s="59"/>
      <c r="K130" s="117"/>
      <c r="L130" s="61" t="s">
        <v>433</v>
      </c>
    </row>
    <row r="131" spans="1:12" ht="15.75">
      <c r="A131" s="3">
        <f t="shared" si="1"/>
        <v>0.77986111111110967</v>
      </c>
      <c r="B131" s="97">
        <v>0</v>
      </c>
      <c r="C131" s="110"/>
      <c r="D131" s="55" t="s">
        <v>530</v>
      </c>
      <c r="E131" s="85" t="s">
        <v>401</v>
      </c>
      <c r="F131" s="85" t="s">
        <v>402</v>
      </c>
      <c r="G131" s="54"/>
      <c r="H131" s="59" t="s">
        <v>32</v>
      </c>
      <c r="I131" s="59" t="s">
        <v>538</v>
      </c>
      <c r="J131" s="59"/>
      <c r="K131" s="117"/>
      <c r="L131" s="61" t="s">
        <v>433</v>
      </c>
    </row>
    <row r="132" spans="1:12" ht="15.75">
      <c r="A132" s="3">
        <f t="shared" ref="A132:A181" si="2">SUM(A131,B131)</f>
        <v>0.77986111111110967</v>
      </c>
      <c r="B132" s="97">
        <v>0</v>
      </c>
      <c r="C132" s="110"/>
      <c r="D132" s="55" t="s">
        <v>530</v>
      </c>
      <c r="E132" s="85" t="s">
        <v>77</v>
      </c>
      <c r="F132" s="85" t="s">
        <v>78</v>
      </c>
      <c r="G132" s="54"/>
      <c r="H132" s="59" t="s">
        <v>32</v>
      </c>
      <c r="I132" s="59" t="s">
        <v>538</v>
      </c>
      <c r="J132" s="59"/>
      <c r="K132" s="117"/>
      <c r="L132" s="61" t="s">
        <v>433</v>
      </c>
    </row>
    <row r="133" spans="1:12" ht="15.75">
      <c r="A133" s="3">
        <f t="shared" si="2"/>
        <v>0.77986111111110967</v>
      </c>
      <c r="B133" s="97">
        <v>0</v>
      </c>
      <c r="C133" s="110"/>
      <c r="D133" s="55" t="s">
        <v>530</v>
      </c>
      <c r="E133" s="85" t="s">
        <v>539</v>
      </c>
      <c r="F133" s="85" t="s">
        <v>540</v>
      </c>
      <c r="G133" s="54"/>
      <c r="H133" s="59" t="s">
        <v>32</v>
      </c>
      <c r="I133" s="59" t="s">
        <v>538</v>
      </c>
      <c r="J133" s="59"/>
      <c r="K133" s="117"/>
      <c r="L133" s="61" t="s">
        <v>433</v>
      </c>
    </row>
    <row r="134" spans="1:12" ht="15.75">
      <c r="A134" s="3">
        <f t="shared" si="2"/>
        <v>0.77986111111110967</v>
      </c>
      <c r="B134" s="97">
        <v>0</v>
      </c>
      <c r="C134" s="110"/>
      <c r="D134" s="55" t="s">
        <v>530</v>
      </c>
      <c r="E134" s="85" t="s">
        <v>541</v>
      </c>
      <c r="F134" s="85" t="s">
        <v>542</v>
      </c>
      <c r="G134" s="54"/>
      <c r="H134" s="59" t="s">
        <v>543</v>
      </c>
      <c r="I134" s="59" t="s">
        <v>538</v>
      </c>
      <c r="J134" s="59"/>
      <c r="K134" s="117"/>
      <c r="L134" s="61" t="s">
        <v>433</v>
      </c>
    </row>
    <row r="135" spans="1:12" ht="15.75">
      <c r="A135" s="3">
        <f t="shared" si="2"/>
        <v>0.77986111111110967</v>
      </c>
      <c r="B135" s="97">
        <v>0</v>
      </c>
      <c r="C135" s="110"/>
      <c r="D135" s="55" t="s">
        <v>530</v>
      </c>
      <c r="E135" s="85" t="s">
        <v>544</v>
      </c>
      <c r="F135" s="85" t="s">
        <v>545</v>
      </c>
      <c r="G135" s="54"/>
      <c r="H135" s="59" t="s">
        <v>543</v>
      </c>
      <c r="I135" s="59" t="s">
        <v>538</v>
      </c>
      <c r="J135" s="59"/>
      <c r="K135" s="117"/>
      <c r="L135" s="61" t="s">
        <v>433</v>
      </c>
    </row>
    <row r="136" spans="1:12" ht="15.75">
      <c r="A136" s="3">
        <f t="shared" si="2"/>
        <v>0.77986111111110967</v>
      </c>
      <c r="B136" s="97">
        <v>5.5555555555555558E-3</v>
      </c>
      <c r="C136" s="110"/>
      <c r="D136" s="55" t="s">
        <v>530</v>
      </c>
      <c r="E136" s="85" t="s">
        <v>546</v>
      </c>
      <c r="F136" s="85" t="s">
        <v>547</v>
      </c>
      <c r="G136" s="54"/>
      <c r="H136" s="59" t="s">
        <v>543</v>
      </c>
      <c r="I136" s="59" t="s">
        <v>538</v>
      </c>
      <c r="J136" s="59"/>
      <c r="K136" s="117"/>
      <c r="L136" s="61" t="s">
        <v>433</v>
      </c>
    </row>
    <row r="137" spans="1:12" ht="15.75">
      <c r="A137" s="3">
        <f t="shared" si="2"/>
        <v>0.78541666666666521</v>
      </c>
      <c r="B137" s="114">
        <v>3.472222222222222E-3</v>
      </c>
      <c r="C137" s="64"/>
      <c r="D137" s="65" t="s">
        <v>219</v>
      </c>
      <c r="E137" s="66"/>
      <c r="F137" s="66"/>
      <c r="G137" s="64"/>
      <c r="H137" s="65"/>
      <c r="I137" s="65"/>
      <c r="J137" s="65"/>
      <c r="K137" s="96"/>
      <c r="L137" s="68"/>
    </row>
    <row r="138" spans="1:12" ht="15.75">
      <c r="A138" s="3">
        <f t="shared" si="2"/>
        <v>0.78888888888888742</v>
      </c>
      <c r="B138" s="97">
        <v>0</v>
      </c>
      <c r="C138" s="110"/>
      <c r="D138" s="55" t="s">
        <v>530</v>
      </c>
      <c r="E138" s="85" t="s">
        <v>126</v>
      </c>
      <c r="F138" s="85" t="s">
        <v>127</v>
      </c>
      <c r="G138" s="54"/>
      <c r="H138" s="58" t="s">
        <v>64</v>
      </c>
      <c r="I138" s="59" t="s">
        <v>448</v>
      </c>
      <c r="J138" s="59"/>
      <c r="K138" s="117"/>
      <c r="L138" s="61" t="s">
        <v>433</v>
      </c>
    </row>
    <row r="139" spans="1:12" ht="15.75">
      <c r="A139" s="3">
        <f t="shared" si="2"/>
        <v>0.78888888888888742</v>
      </c>
      <c r="B139" s="97">
        <v>0</v>
      </c>
      <c r="C139" s="110"/>
      <c r="D139" s="55" t="s">
        <v>530</v>
      </c>
      <c r="E139" s="85" t="s">
        <v>548</v>
      </c>
      <c r="F139" s="85" t="s">
        <v>549</v>
      </c>
      <c r="G139" s="54"/>
      <c r="H139" s="58" t="s">
        <v>64</v>
      </c>
      <c r="I139" s="59" t="s">
        <v>448</v>
      </c>
      <c r="J139" s="59"/>
      <c r="K139" s="117"/>
      <c r="L139" s="61" t="s">
        <v>433</v>
      </c>
    </row>
    <row r="140" spans="1:12" ht="15.75">
      <c r="A140" s="3">
        <f t="shared" si="2"/>
        <v>0.78888888888888742</v>
      </c>
      <c r="B140" s="97">
        <v>0</v>
      </c>
      <c r="C140" s="110"/>
      <c r="D140" s="55" t="s">
        <v>530</v>
      </c>
      <c r="E140" s="85" t="s">
        <v>550</v>
      </c>
      <c r="F140" s="85" t="s">
        <v>551</v>
      </c>
      <c r="G140" s="54"/>
      <c r="H140" s="58" t="s">
        <v>64</v>
      </c>
      <c r="I140" s="59" t="s">
        <v>481</v>
      </c>
      <c r="J140" s="59"/>
      <c r="K140" s="117"/>
      <c r="L140" s="61" t="s">
        <v>433</v>
      </c>
    </row>
    <row r="141" spans="1:12" ht="15.75">
      <c r="A141" s="3">
        <f t="shared" si="2"/>
        <v>0.78888888888888742</v>
      </c>
      <c r="B141" s="97">
        <v>0</v>
      </c>
      <c r="C141" s="110"/>
      <c r="D141" s="55" t="s">
        <v>530</v>
      </c>
      <c r="E141" s="85" t="s">
        <v>463</v>
      </c>
      <c r="F141" s="85" t="s">
        <v>464</v>
      </c>
      <c r="G141" s="54"/>
      <c r="H141" s="58" t="s">
        <v>64</v>
      </c>
      <c r="I141" s="59" t="s">
        <v>448</v>
      </c>
      <c r="J141" s="59"/>
      <c r="K141" s="117"/>
      <c r="L141" s="61" t="s">
        <v>433</v>
      </c>
    </row>
    <row r="142" spans="1:12" ht="15.75">
      <c r="A142" s="3">
        <f t="shared" si="2"/>
        <v>0.78888888888888742</v>
      </c>
      <c r="B142" s="97">
        <v>0</v>
      </c>
      <c r="C142" s="110"/>
      <c r="D142" s="55" t="s">
        <v>530</v>
      </c>
      <c r="E142" s="85" t="s">
        <v>552</v>
      </c>
      <c r="F142" s="85" t="s">
        <v>553</v>
      </c>
      <c r="G142" s="54"/>
      <c r="H142" s="58" t="s">
        <v>64</v>
      </c>
      <c r="I142" s="59" t="s">
        <v>448</v>
      </c>
      <c r="J142" s="59"/>
      <c r="K142" s="117"/>
      <c r="L142" s="61" t="s">
        <v>433</v>
      </c>
    </row>
    <row r="143" spans="1:12" ht="15.75">
      <c r="A143" s="3">
        <f t="shared" si="2"/>
        <v>0.78888888888888742</v>
      </c>
      <c r="B143" s="97">
        <v>0</v>
      </c>
      <c r="C143" s="110"/>
      <c r="D143" s="55" t="s">
        <v>530</v>
      </c>
      <c r="E143" s="85" t="s">
        <v>337</v>
      </c>
      <c r="F143" s="85" t="s">
        <v>338</v>
      </c>
      <c r="G143" s="54"/>
      <c r="H143" s="58" t="s">
        <v>64</v>
      </c>
      <c r="I143" s="59" t="s">
        <v>448</v>
      </c>
      <c r="J143" s="59"/>
      <c r="K143" s="117"/>
      <c r="L143" s="61" t="s">
        <v>433</v>
      </c>
    </row>
    <row r="144" spans="1:12" ht="15.75">
      <c r="A144" s="3">
        <f t="shared" si="2"/>
        <v>0.78888888888888742</v>
      </c>
      <c r="B144" s="97">
        <v>5.5555555555555558E-3</v>
      </c>
      <c r="C144" s="110"/>
      <c r="D144" s="55" t="s">
        <v>530</v>
      </c>
      <c r="E144" s="85" t="s">
        <v>258</v>
      </c>
      <c r="F144" s="85" t="s">
        <v>259</v>
      </c>
      <c r="G144" s="54"/>
      <c r="H144" s="58" t="s">
        <v>64</v>
      </c>
      <c r="I144" s="59" t="s">
        <v>448</v>
      </c>
      <c r="J144" s="59"/>
      <c r="K144" s="117"/>
      <c r="L144" s="61" t="s">
        <v>433</v>
      </c>
    </row>
    <row r="145" spans="1:12" ht="15.75">
      <c r="A145" s="3">
        <f t="shared" si="2"/>
        <v>0.79444444444444295</v>
      </c>
      <c r="B145" s="114">
        <v>3.472222222222222E-3</v>
      </c>
      <c r="C145" s="64"/>
      <c r="D145" s="65" t="s">
        <v>219</v>
      </c>
      <c r="E145" s="66"/>
      <c r="F145" s="66"/>
      <c r="G145" s="64"/>
      <c r="H145" s="65"/>
      <c r="I145" s="65"/>
      <c r="J145" s="65"/>
      <c r="K145" s="96"/>
      <c r="L145" s="68"/>
    </row>
    <row r="146" spans="1:12" ht="15.75">
      <c r="A146" s="3">
        <f t="shared" si="2"/>
        <v>0.79791666666666516</v>
      </c>
      <c r="B146" s="97">
        <v>0</v>
      </c>
      <c r="C146" s="110"/>
      <c r="D146" s="55" t="s">
        <v>530</v>
      </c>
      <c r="E146" s="85" t="s">
        <v>236</v>
      </c>
      <c r="F146" s="85" t="s">
        <v>237</v>
      </c>
      <c r="G146" s="54"/>
      <c r="H146" s="59" t="s">
        <v>238</v>
      </c>
      <c r="I146" s="59" t="s">
        <v>554</v>
      </c>
      <c r="J146" s="59"/>
      <c r="K146" s="117"/>
      <c r="L146" s="61" t="s">
        <v>433</v>
      </c>
    </row>
    <row r="147" spans="1:12" ht="15.75">
      <c r="A147" s="3">
        <f t="shared" si="2"/>
        <v>0.79791666666666516</v>
      </c>
      <c r="B147" s="97">
        <v>0</v>
      </c>
      <c r="C147" s="110"/>
      <c r="D147" s="55" t="s">
        <v>530</v>
      </c>
      <c r="E147" s="85" t="s">
        <v>515</v>
      </c>
      <c r="F147" s="85" t="s">
        <v>516</v>
      </c>
      <c r="G147" s="54"/>
      <c r="H147" s="59" t="s">
        <v>238</v>
      </c>
      <c r="I147" s="59" t="s">
        <v>554</v>
      </c>
      <c r="J147" s="59"/>
      <c r="K147" s="117"/>
      <c r="L147" s="61" t="s">
        <v>433</v>
      </c>
    </row>
    <row r="148" spans="1:12" ht="15.75">
      <c r="A148" s="3">
        <f t="shared" si="2"/>
        <v>0.79791666666666516</v>
      </c>
      <c r="B148" s="97">
        <v>0</v>
      </c>
      <c r="C148" s="110"/>
      <c r="D148" s="55" t="s">
        <v>530</v>
      </c>
      <c r="E148" s="85" t="s">
        <v>482</v>
      </c>
      <c r="F148" s="85" t="s">
        <v>483</v>
      </c>
      <c r="G148" s="54"/>
      <c r="H148" s="59" t="s">
        <v>238</v>
      </c>
      <c r="I148" s="59" t="s">
        <v>554</v>
      </c>
      <c r="J148" s="59"/>
      <c r="K148" s="117"/>
      <c r="L148" s="61" t="s">
        <v>433</v>
      </c>
    </row>
    <row r="149" spans="1:12" ht="15.75">
      <c r="A149" s="3">
        <f t="shared" si="2"/>
        <v>0.79791666666666516</v>
      </c>
      <c r="B149" s="97">
        <v>0</v>
      </c>
      <c r="C149" s="110"/>
      <c r="D149" s="55" t="s">
        <v>530</v>
      </c>
      <c r="E149" s="85" t="s">
        <v>377</v>
      </c>
      <c r="F149" s="85" t="s">
        <v>378</v>
      </c>
      <c r="G149" s="54"/>
      <c r="H149" s="59" t="s">
        <v>238</v>
      </c>
      <c r="I149" s="59" t="s">
        <v>554</v>
      </c>
      <c r="J149" s="59"/>
      <c r="K149" s="117"/>
      <c r="L149" s="61" t="s">
        <v>433</v>
      </c>
    </row>
    <row r="150" spans="1:12" ht="15.75">
      <c r="A150" s="3">
        <f t="shared" si="2"/>
        <v>0.79791666666666516</v>
      </c>
      <c r="B150" s="97">
        <v>0</v>
      </c>
      <c r="C150" s="110"/>
      <c r="D150" s="55" t="s">
        <v>530</v>
      </c>
      <c r="E150" s="85" t="s">
        <v>375</v>
      </c>
      <c r="F150" s="85" t="s">
        <v>376</v>
      </c>
      <c r="G150" s="54"/>
      <c r="H150" s="59" t="s">
        <v>238</v>
      </c>
      <c r="I150" s="59" t="s">
        <v>554</v>
      </c>
      <c r="J150" s="59"/>
      <c r="K150" s="117"/>
      <c r="L150" s="61" t="s">
        <v>433</v>
      </c>
    </row>
    <row r="151" spans="1:12" ht="15.75">
      <c r="A151" s="3">
        <f t="shared" si="2"/>
        <v>0.79791666666666516</v>
      </c>
      <c r="B151" s="97">
        <v>5.5555555555555558E-3</v>
      </c>
      <c r="C151" s="110"/>
      <c r="D151" s="55" t="s">
        <v>530</v>
      </c>
      <c r="E151" s="85" t="s">
        <v>513</v>
      </c>
      <c r="F151" s="85" t="s">
        <v>514</v>
      </c>
      <c r="G151" s="54"/>
      <c r="H151" s="59" t="s">
        <v>238</v>
      </c>
      <c r="I151" s="59" t="s">
        <v>554</v>
      </c>
      <c r="J151" s="59"/>
      <c r="K151" s="117"/>
      <c r="L151" s="61" t="s">
        <v>433</v>
      </c>
    </row>
    <row r="152" spans="1:12" ht="15.75">
      <c r="A152" s="3">
        <f t="shared" si="2"/>
        <v>0.8034722222222207</v>
      </c>
      <c r="B152" s="114">
        <v>3.472222222222222E-3</v>
      </c>
      <c r="C152" s="64"/>
      <c r="D152" s="65" t="s">
        <v>219</v>
      </c>
      <c r="E152" s="66"/>
      <c r="F152" s="66"/>
      <c r="G152" s="64"/>
      <c r="H152" s="65"/>
      <c r="I152" s="65"/>
      <c r="J152" s="65"/>
      <c r="K152" s="96"/>
      <c r="L152" s="68"/>
    </row>
    <row r="153" spans="1:12" ht="15.75">
      <c r="A153" s="3">
        <f t="shared" si="2"/>
        <v>0.80694444444444291</v>
      </c>
      <c r="B153" s="97">
        <v>0</v>
      </c>
      <c r="C153" s="110"/>
      <c r="D153" s="55" t="s">
        <v>530</v>
      </c>
      <c r="E153" s="85" t="s">
        <v>223</v>
      </c>
      <c r="F153" s="85" t="s">
        <v>224</v>
      </c>
      <c r="G153" s="54"/>
      <c r="H153" s="59" t="s">
        <v>26</v>
      </c>
      <c r="I153" s="86" t="s">
        <v>447</v>
      </c>
      <c r="J153" s="59"/>
      <c r="K153" s="117"/>
      <c r="L153" s="61" t="s">
        <v>433</v>
      </c>
    </row>
    <row r="154" spans="1:12" ht="15.75">
      <c r="A154" s="3">
        <f t="shared" si="2"/>
        <v>0.80694444444444291</v>
      </c>
      <c r="B154" s="97">
        <v>0</v>
      </c>
      <c r="C154" s="110"/>
      <c r="D154" s="55" t="s">
        <v>530</v>
      </c>
      <c r="E154" s="85" t="s">
        <v>203</v>
      </c>
      <c r="F154" s="85" t="s">
        <v>204</v>
      </c>
      <c r="G154" s="54"/>
      <c r="H154" s="59" t="s">
        <v>26</v>
      </c>
      <c r="I154" s="86" t="s">
        <v>447</v>
      </c>
      <c r="J154" s="59"/>
      <c r="K154" s="117"/>
      <c r="L154" s="61" t="s">
        <v>433</v>
      </c>
    </row>
    <row r="155" spans="1:12" ht="15.75">
      <c r="A155" s="3">
        <f t="shared" si="2"/>
        <v>0.80694444444444291</v>
      </c>
      <c r="B155" s="97">
        <v>0</v>
      </c>
      <c r="C155" s="110"/>
      <c r="D155" s="55" t="s">
        <v>530</v>
      </c>
      <c r="E155" s="85" t="s">
        <v>331</v>
      </c>
      <c r="F155" s="85" t="s">
        <v>528</v>
      </c>
      <c r="G155" s="54"/>
      <c r="H155" s="59" t="s">
        <v>26</v>
      </c>
      <c r="I155" s="86" t="s">
        <v>447</v>
      </c>
      <c r="J155" s="59"/>
      <c r="K155" s="117"/>
      <c r="L155" s="61" t="s">
        <v>433</v>
      </c>
    </row>
    <row r="156" spans="1:12" ht="15.75">
      <c r="A156" s="3">
        <f t="shared" si="2"/>
        <v>0.80694444444444291</v>
      </c>
      <c r="B156" s="97">
        <v>0</v>
      </c>
      <c r="C156" s="110"/>
      <c r="D156" s="55" t="s">
        <v>530</v>
      </c>
      <c r="E156" s="85" t="s">
        <v>24</v>
      </c>
      <c r="F156" s="85" t="s">
        <v>25</v>
      </c>
      <c r="G156" s="54"/>
      <c r="H156" s="59" t="s">
        <v>26</v>
      </c>
      <c r="I156" s="86" t="s">
        <v>447</v>
      </c>
      <c r="J156" s="59"/>
      <c r="K156" s="117"/>
      <c r="L156" s="61" t="s">
        <v>433</v>
      </c>
    </row>
    <row r="157" spans="1:12" ht="15.75">
      <c r="A157" s="3">
        <f t="shared" si="2"/>
        <v>0.80694444444444291</v>
      </c>
      <c r="B157" s="97">
        <v>0</v>
      </c>
      <c r="C157" s="110"/>
      <c r="D157" s="55" t="s">
        <v>530</v>
      </c>
      <c r="E157" s="85" t="s">
        <v>526</v>
      </c>
      <c r="F157" s="85" t="s">
        <v>527</v>
      </c>
      <c r="G157" s="54"/>
      <c r="H157" s="59" t="s">
        <v>90</v>
      </c>
      <c r="I157" s="86" t="s">
        <v>447</v>
      </c>
      <c r="J157" s="59"/>
      <c r="K157" s="117"/>
      <c r="L157" s="61" t="s">
        <v>433</v>
      </c>
    </row>
    <row r="158" spans="1:12" ht="15.75">
      <c r="A158" s="3">
        <f t="shared" si="2"/>
        <v>0.80694444444444291</v>
      </c>
      <c r="B158" s="97">
        <v>0</v>
      </c>
      <c r="C158" s="110"/>
      <c r="D158" s="55" t="s">
        <v>530</v>
      </c>
      <c r="E158" s="85" t="s">
        <v>381</v>
      </c>
      <c r="F158" s="85" t="s">
        <v>382</v>
      </c>
      <c r="G158" s="54"/>
      <c r="H158" s="59" t="s">
        <v>90</v>
      </c>
      <c r="I158" s="86" t="s">
        <v>447</v>
      </c>
      <c r="J158" s="59"/>
      <c r="K158" s="117"/>
      <c r="L158" s="61" t="s">
        <v>433</v>
      </c>
    </row>
    <row r="159" spans="1:12" ht="15.75">
      <c r="A159" s="3">
        <f t="shared" si="2"/>
        <v>0.80694444444444291</v>
      </c>
      <c r="B159" s="97">
        <v>0</v>
      </c>
      <c r="C159" s="110"/>
      <c r="D159" s="55" t="s">
        <v>530</v>
      </c>
      <c r="E159" s="85" t="s">
        <v>88</v>
      </c>
      <c r="F159" s="85" t="s">
        <v>89</v>
      </c>
      <c r="G159" s="54"/>
      <c r="H159" s="59" t="s">
        <v>90</v>
      </c>
      <c r="I159" s="86" t="s">
        <v>447</v>
      </c>
      <c r="J159" s="59"/>
      <c r="K159" s="117"/>
      <c r="L159" s="61" t="s">
        <v>433</v>
      </c>
    </row>
    <row r="160" spans="1:12" ht="15.75">
      <c r="A160" s="3">
        <f t="shared" si="2"/>
        <v>0.80694444444444291</v>
      </c>
      <c r="B160" s="97">
        <v>0</v>
      </c>
      <c r="C160" s="110"/>
      <c r="D160" s="55" t="s">
        <v>530</v>
      </c>
      <c r="E160" s="85" t="s">
        <v>555</v>
      </c>
      <c r="F160" s="85" t="s">
        <v>556</v>
      </c>
      <c r="G160" s="54"/>
      <c r="H160" s="59" t="s">
        <v>90</v>
      </c>
      <c r="I160" s="86" t="s">
        <v>447</v>
      </c>
      <c r="J160" s="59"/>
      <c r="K160" s="117"/>
      <c r="L160" s="61" t="s">
        <v>433</v>
      </c>
    </row>
    <row r="161" spans="1:12" ht="15.75">
      <c r="A161" s="3">
        <f t="shared" si="2"/>
        <v>0.80694444444444291</v>
      </c>
      <c r="B161" s="97">
        <v>0</v>
      </c>
      <c r="C161" s="110"/>
      <c r="D161" s="55" t="s">
        <v>530</v>
      </c>
      <c r="E161" s="85" t="s">
        <v>326</v>
      </c>
      <c r="F161" s="85" t="s">
        <v>327</v>
      </c>
      <c r="G161" s="54"/>
      <c r="H161" s="59" t="s">
        <v>90</v>
      </c>
      <c r="I161" s="86" t="s">
        <v>447</v>
      </c>
      <c r="J161" s="59"/>
      <c r="K161" s="117"/>
      <c r="L161" s="61" t="s">
        <v>433</v>
      </c>
    </row>
    <row r="162" spans="1:12" ht="15.75">
      <c r="A162" s="3">
        <f t="shared" si="2"/>
        <v>0.80694444444444291</v>
      </c>
      <c r="B162" s="97">
        <v>5.5555555555555558E-3</v>
      </c>
      <c r="C162" s="110"/>
      <c r="D162" s="55" t="s">
        <v>530</v>
      </c>
      <c r="E162" s="85" t="s">
        <v>440</v>
      </c>
      <c r="F162" s="85" t="s">
        <v>441</v>
      </c>
      <c r="G162" s="54"/>
      <c r="H162" s="59" t="s">
        <v>90</v>
      </c>
      <c r="I162" s="86" t="s">
        <v>447</v>
      </c>
      <c r="J162" s="59"/>
      <c r="K162" s="117"/>
      <c r="L162" s="61" t="s">
        <v>433</v>
      </c>
    </row>
    <row r="163" spans="1:12" ht="15.75">
      <c r="A163" s="3">
        <f t="shared" si="2"/>
        <v>0.81249999999999845</v>
      </c>
      <c r="B163" s="114">
        <v>3.472222222222222E-3</v>
      </c>
      <c r="C163" s="64"/>
      <c r="D163" s="65" t="s">
        <v>219</v>
      </c>
      <c r="E163" s="66"/>
      <c r="F163" s="66"/>
      <c r="G163" s="64"/>
      <c r="H163" s="65"/>
      <c r="I163" s="65"/>
      <c r="J163" s="65"/>
      <c r="K163" s="96"/>
      <c r="L163" s="68"/>
    </row>
    <row r="164" spans="1:12" ht="15.75">
      <c r="A164" s="3">
        <f t="shared" si="2"/>
        <v>0.81597222222222066</v>
      </c>
      <c r="B164" s="97">
        <v>0</v>
      </c>
      <c r="C164" s="110"/>
      <c r="D164" s="55" t="s">
        <v>557</v>
      </c>
      <c r="E164" s="85" t="s">
        <v>558</v>
      </c>
      <c r="F164" s="85" t="s">
        <v>559</v>
      </c>
      <c r="G164" s="54"/>
      <c r="H164" s="59" t="s">
        <v>323</v>
      </c>
      <c r="I164" s="59" t="s">
        <v>560</v>
      </c>
      <c r="J164" s="59"/>
      <c r="K164" s="117"/>
      <c r="L164" s="61" t="s">
        <v>433</v>
      </c>
    </row>
    <row r="165" spans="1:12" ht="15.75">
      <c r="A165" s="3">
        <f t="shared" si="2"/>
        <v>0.81597222222222066</v>
      </c>
      <c r="B165" s="97">
        <v>0</v>
      </c>
      <c r="C165" s="110"/>
      <c r="D165" s="118" t="s">
        <v>557</v>
      </c>
      <c r="E165" s="85" t="s">
        <v>321</v>
      </c>
      <c r="F165" s="85" t="s">
        <v>322</v>
      </c>
      <c r="G165" s="54"/>
      <c r="H165" s="59" t="s">
        <v>323</v>
      </c>
      <c r="I165" s="59" t="s">
        <v>561</v>
      </c>
      <c r="J165" s="59"/>
      <c r="K165" s="117"/>
      <c r="L165" s="61" t="s">
        <v>433</v>
      </c>
    </row>
    <row r="166" spans="1:12" ht="15.75">
      <c r="A166" s="3">
        <f t="shared" si="2"/>
        <v>0.81597222222222066</v>
      </c>
      <c r="B166" s="97">
        <v>0</v>
      </c>
      <c r="C166" s="110"/>
      <c r="D166" s="118" t="s">
        <v>557</v>
      </c>
      <c r="E166" s="85" t="s">
        <v>562</v>
      </c>
      <c r="F166" s="85" t="s">
        <v>563</v>
      </c>
      <c r="G166" s="54"/>
      <c r="H166" s="59" t="s">
        <v>323</v>
      </c>
      <c r="I166" s="59" t="s">
        <v>560</v>
      </c>
      <c r="J166" s="59"/>
      <c r="K166" s="117"/>
      <c r="L166" s="61" t="s">
        <v>433</v>
      </c>
    </row>
    <row r="167" spans="1:12" ht="15.75">
      <c r="A167" s="3">
        <f t="shared" si="2"/>
        <v>0.81597222222222066</v>
      </c>
      <c r="B167" s="97">
        <v>5.5555555555555558E-3</v>
      </c>
      <c r="C167" s="110"/>
      <c r="D167" s="118" t="s">
        <v>557</v>
      </c>
      <c r="E167" s="85" t="s">
        <v>564</v>
      </c>
      <c r="F167" s="85" t="s">
        <v>565</v>
      </c>
      <c r="G167" s="54"/>
      <c r="H167" s="59" t="s">
        <v>323</v>
      </c>
      <c r="I167" s="59" t="s">
        <v>560</v>
      </c>
      <c r="J167" s="59"/>
      <c r="K167" s="117"/>
      <c r="L167" s="61" t="s">
        <v>433</v>
      </c>
    </row>
    <row r="168" spans="1:12" ht="15.75">
      <c r="A168" s="3">
        <f t="shared" si="2"/>
        <v>0.82152777777777619</v>
      </c>
      <c r="B168" s="114">
        <v>3.472222222222222E-3</v>
      </c>
      <c r="C168" s="64"/>
      <c r="D168" s="65" t="s">
        <v>219</v>
      </c>
      <c r="E168" s="66"/>
      <c r="F168" s="66"/>
      <c r="G168" s="64"/>
      <c r="H168" s="65"/>
      <c r="I168" s="65"/>
      <c r="J168" s="65"/>
      <c r="K168" s="96"/>
      <c r="L168" s="68"/>
    </row>
    <row r="169" spans="1:12" ht="15.75">
      <c r="A169" s="3">
        <f t="shared" si="2"/>
        <v>0.8249999999999984</v>
      </c>
      <c r="B169" s="97">
        <v>0</v>
      </c>
      <c r="C169" s="110"/>
      <c r="D169" s="118" t="s">
        <v>557</v>
      </c>
      <c r="E169" s="85" t="s">
        <v>566</v>
      </c>
      <c r="F169" s="85" t="s">
        <v>567</v>
      </c>
      <c r="G169" s="54"/>
      <c r="H169" s="59" t="s">
        <v>222</v>
      </c>
      <c r="I169" s="59" t="s">
        <v>568</v>
      </c>
      <c r="J169" s="59"/>
      <c r="K169" s="117"/>
      <c r="L169" s="61" t="s">
        <v>433</v>
      </c>
    </row>
    <row r="170" spans="1:12" ht="15.75">
      <c r="A170" s="3">
        <f t="shared" si="2"/>
        <v>0.8249999999999984</v>
      </c>
      <c r="B170" s="97">
        <v>0</v>
      </c>
      <c r="C170" s="110"/>
      <c r="D170" s="118" t="s">
        <v>557</v>
      </c>
      <c r="E170" s="85" t="s">
        <v>256</v>
      </c>
      <c r="F170" s="85" t="s">
        <v>569</v>
      </c>
      <c r="G170" s="54"/>
      <c r="H170" s="59" t="s">
        <v>222</v>
      </c>
      <c r="I170" s="59" t="s">
        <v>568</v>
      </c>
      <c r="J170" s="59"/>
      <c r="K170" s="117"/>
      <c r="L170" s="61" t="s">
        <v>433</v>
      </c>
    </row>
    <row r="171" spans="1:12" ht="15.75">
      <c r="A171" s="3">
        <f t="shared" si="2"/>
        <v>0.8249999999999984</v>
      </c>
      <c r="B171" s="97">
        <v>0</v>
      </c>
      <c r="C171" s="110"/>
      <c r="D171" s="118" t="s">
        <v>557</v>
      </c>
      <c r="E171" s="85" t="s">
        <v>53</v>
      </c>
      <c r="F171" s="85" t="s">
        <v>54</v>
      </c>
      <c r="G171" s="54"/>
      <c r="H171" s="59" t="s">
        <v>55</v>
      </c>
      <c r="I171" s="59" t="s">
        <v>568</v>
      </c>
      <c r="J171" s="59"/>
      <c r="K171" s="117"/>
      <c r="L171" s="61" t="s">
        <v>433</v>
      </c>
    </row>
    <row r="172" spans="1:12" s="123" customFormat="1" ht="15.75">
      <c r="A172" s="17">
        <f t="shared" si="2"/>
        <v>0.8249999999999984</v>
      </c>
      <c r="B172" s="97">
        <v>0</v>
      </c>
      <c r="C172" s="119"/>
      <c r="D172" s="118" t="s">
        <v>557</v>
      </c>
      <c r="E172" s="85" t="s">
        <v>282</v>
      </c>
      <c r="F172" s="85" t="s">
        <v>283</v>
      </c>
      <c r="G172" s="54"/>
      <c r="H172" s="59" t="s">
        <v>55</v>
      </c>
      <c r="I172" s="59" t="s">
        <v>568</v>
      </c>
      <c r="J172" s="120"/>
      <c r="K172" s="121"/>
      <c r="L172" s="122" t="s">
        <v>433</v>
      </c>
    </row>
    <row r="173" spans="1:12" ht="15.75">
      <c r="A173" s="3">
        <f t="shared" si="2"/>
        <v>0.8249999999999984</v>
      </c>
      <c r="B173" s="97">
        <v>0</v>
      </c>
      <c r="C173" s="110"/>
      <c r="D173" s="55" t="s">
        <v>557</v>
      </c>
      <c r="E173" s="85" t="s">
        <v>570</v>
      </c>
      <c r="F173" s="85" t="s">
        <v>571</v>
      </c>
      <c r="G173" s="54"/>
      <c r="H173" s="59" t="s">
        <v>55</v>
      </c>
      <c r="I173" s="59" t="s">
        <v>568</v>
      </c>
      <c r="J173" s="59"/>
      <c r="K173" s="117"/>
      <c r="L173" s="61" t="s">
        <v>433</v>
      </c>
    </row>
    <row r="174" spans="1:12" ht="15.75">
      <c r="A174" s="3">
        <f t="shared" si="2"/>
        <v>0.8249999999999984</v>
      </c>
      <c r="B174" s="97">
        <v>5.5555555555555558E-3</v>
      </c>
      <c r="C174" s="110"/>
      <c r="D174" s="55" t="s">
        <v>557</v>
      </c>
      <c r="E174" s="85" t="s">
        <v>247</v>
      </c>
      <c r="F174" s="85" t="s">
        <v>248</v>
      </c>
      <c r="G174" s="54"/>
      <c r="H174" s="59" t="s">
        <v>55</v>
      </c>
      <c r="I174" s="59" t="s">
        <v>568</v>
      </c>
      <c r="J174" s="59"/>
      <c r="K174" s="117"/>
      <c r="L174" s="61" t="s">
        <v>433</v>
      </c>
    </row>
    <row r="175" spans="1:12" s="123" customFormat="1" ht="15.75">
      <c r="A175" s="17">
        <f t="shared" si="2"/>
        <v>0.83055555555555394</v>
      </c>
      <c r="B175" s="114">
        <v>3.472222222222222E-3</v>
      </c>
      <c r="C175" s="64"/>
      <c r="D175" s="65" t="s">
        <v>219</v>
      </c>
      <c r="E175" s="66"/>
      <c r="F175" s="66"/>
      <c r="G175" s="64"/>
      <c r="H175" s="65"/>
      <c r="I175" s="65"/>
      <c r="J175" s="65"/>
      <c r="K175" s="96"/>
      <c r="L175" s="68"/>
    </row>
    <row r="176" spans="1:12" ht="15.75">
      <c r="A176" s="3">
        <f t="shared" si="2"/>
        <v>0.83402777777777615</v>
      </c>
      <c r="B176" s="97">
        <v>0</v>
      </c>
      <c r="C176" s="110"/>
      <c r="D176" s="55" t="s">
        <v>557</v>
      </c>
      <c r="E176" s="85" t="s">
        <v>370</v>
      </c>
      <c r="F176" s="85" t="s">
        <v>371</v>
      </c>
      <c r="G176" s="54"/>
      <c r="H176" s="59" t="s">
        <v>98</v>
      </c>
      <c r="I176" s="59" t="s">
        <v>572</v>
      </c>
      <c r="J176" s="59"/>
      <c r="K176" s="117"/>
      <c r="L176" s="61" t="s">
        <v>433</v>
      </c>
    </row>
    <row r="177" spans="1:12" ht="15.75">
      <c r="A177" s="3">
        <f t="shared" si="2"/>
        <v>0.83402777777777615</v>
      </c>
      <c r="B177" s="97">
        <v>0</v>
      </c>
      <c r="C177" s="110"/>
      <c r="D177" s="55" t="s">
        <v>557</v>
      </c>
      <c r="E177" s="85" t="s">
        <v>573</v>
      </c>
      <c r="F177" s="85" t="s">
        <v>574</v>
      </c>
      <c r="G177" s="54"/>
      <c r="H177" s="59" t="s">
        <v>98</v>
      </c>
      <c r="I177" s="59" t="s">
        <v>572</v>
      </c>
      <c r="J177" s="59"/>
      <c r="K177" s="117"/>
      <c r="L177" s="61" t="s">
        <v>433</v>
      </c>
    </row>
    <row r="178" spans="1:12" ht="15.75">
      <c r="A178" s="3">
        <f t="shared" si="2"/>
        <v>0.83402777777777615</v>
      </c>
      <c r="B178" s="97">
        <v>0</v>
      </c>
      <c r="C178" s="110"/>
      <c r="D178" s="55" t="s">
        <v>557</v>
      </c>
      <c r="E178" s="85" t="s">
        <v>575</v>
      </c>
      <c r="F178" s="85" t="s">
        <v>576</v>
      </c>
      <c r="G178" s="54"/>
      <c r="H178" s="59" t="s">
        <v>98</v>
      </c>
      <c r="I178" s="59" t="s">
        <v>572</v>
      </c>
      <c r="J178" s="59"/>
      <c r="K178" s="117"/>
      <c r="L178" s="61" t="s">
        <v>433</v>
      </c>
    </row>
    <row r="179" spans="1:12" ht="15.75">
      <c r="A179" s="3">
        <f t="shared" si="2"/>
        <v>0.83402777777777615</v>
      </c>
      <c r="B179" s="97">
        <v>0</v>
      </c>
      <c r="C179" s="110"/>
      <c r="D179" s="55" t="s">
        <v>557</v>
      </c>
      <c r="E179" s="85" t="s">
        <v>385</v>
      </c>
      <c r="F179" s="85" t="s">
        <v>386</v>
      </c>
      <c r="G179" s="54"/>
      <c r="H179" s="59" t="s">
        <v>98</v>
      </c>
      <c r="I179" s="59" t="s">
        <v>572</v>
      </c>
      <c r="J179" s="59"/>
      <c r="K179" s="117"/>
      <c r="L179" s="61" t="s">
        <v>433</v>
      </c>
    </row>
    <row r="180" spans="1:12" ht="15.75">
      <c r="A180" s="3">
        <f t="shared" si="2"/>
        <v>0.83402777777777615</v>
      </c>
      <c r="B180" s="97">
        <v>5.5555555555555558E-3</v>
      </c>
      <c r="C180" s="110"/>
      <c r="D180" s="55" t="s">
        <v>557</v>
      </c>
      <c r="E180" s="85" t="s">
        <v>96</v>
      </c>
      <c r="F180" s="85" t="s">
        <v>97</v>
      </c>
      <c r="G180" s="54"/>
      <c r="H180" s="59" t="s">
        <v>98</v>
      </c>
      <c r="I180" s="59" t="s">
        <v>572</v>
      </c>
      <c r="J180" s="59"/>
      <c r="K180" s="117"/>
      <c r="L180" s="61" t="s">
        <v>433</v>
      </c>
    </row>
    <row r="181" spans="1:12" ht="15.75">
      <c r="A181" s="3">
        <f t="shared" si="2"/>
        <v>0.83958333333333168</v>
      </c>
      <c r="B181" s="114"/>
      <c r="C181" s="115"/>
      <c r="D181" s="65" t="s">
        <v>577</v>
      </c>
      <c r="E181" s="66"/>
      <c r="F181" s="66"/>
      <c r="G181" s="64"/>
      <c r="H181" s="65"/>
      <c r="I181" s="66"/>
      <c r="J181" s="65"/>
      <c r="K181" s="96"/>
      <c r="L181" s="115"/>
    </row>
    <row r="182" spans="1:12" ht="11.25">
      <c r="A182" s="21"/>
      <c r="B182" s="124"/>
      <c r="C182" s="21"/>
      <c r="D182" s="21"/>
      <c r="E182" s="21"/>
      <c r="F182" s="21"/>
      <c r="H182" s="21"/>
      <c r="I182" s="21"/>
      <c r="J182" s="21"/>
      <c r="K182" s="126"/>
      <c r="L182" s="21"/>
    </row>
    <row r="183" spans="1:12" ht="11.25">
      <c r="A183" s="21"/>
      <c r="B183" s="124"/>
      <c r="C183" s="21"/>
      <c r="D183" s="21"/>
      <c r="E183" s="21"/>
      <c r="F183" s="21"/>
      <c r="H183" s="21"/>
      <c r="I183" s="21"/>
      <c r="J183" s="21"/>
      <c r="K183" s="126"/>
      <c r="L183" s="21"/>
    </row>
    <row r="184" spans="1:12" ht="11.25">
      <c r="A184" s="21"/>
      <c r="B184" s="124"/>
      <c r="C184" s="21"/>
      <c r="D184" s="21"/>
      <c r="E184" s="21"/>
      <c r="F184" s="21"/>
      <c r="H184" s="21"/>
      <c r="I184" s="21"/>
      <c r="J184" s="21"/>
      <c r="K184" s="126"/>
      <c r="L184" s="21"/>
    </row>
    <row r="185" spans="1:12" ht="11.25">
      <c r="A185" s="21"/>
      <c r="B185" s="124"/>
      <c r="C185" s="21"/>
      <c r="D185" s="21"/>
      <c r="E185" s="21"/>
      <c r="F185" s="21"/>
      <c r="H185" s="21"/>
      <c r="I185" s="21"/>
      <c r="J185" s="21"/>
      <c r="K185" s="126"/>
      <c r="L185" s="21"/>
    </row>
    <row r="186" spans="1:12" ht="11.25">
      <c r="A186" s="21"/>
      <c r="B186" s="124"/>
      <c r="C186" s="21"/>
      <c r="D186" s="21"/>
      <c r="E186" s="21"/>
      <c r="F186" s="21"/>
      <c r="H186" s="21"/>
      <c r="I186" s="21"/>
      <c r="J186" s="21"/>
      <c r="K186" s="126"/>
      <c r="L186" s="21"/>
    </row>
    <row r="187" spans="1:12" ht="11.25">
      <c r="A187" s="21"/>
      <c r="B187" s="124"/>
      <c r="C187" s="21"/>
      <c r="D187" s="21"/>
      <c r="E187" s="21"/>
      <c r="F187" s="21"/>
      <c r="H187" s="21"/>
      <c r="I187" s="21"/>
      <c r="J187" s="21"/>
      <c r="K187" s="126"/>
      <c r="L187" s="21"/>
    </row>
    <row r="188" spans="1:12" ht="11.25">
      <c r="A188" s="21"/>
      <c r="B188" s="124"/>
      <c r="C188" s="21"/>
      <c r="D188" s="21"/>
      <c r="E188" s="21"/>
      <c r="F188" s="21"/>
      <c r="H188" s="21"/>
      <c r="I188" s="21"/>
      <c r="J188" s="21"/>
      <c r="K188" s="126"/>
      <c r="L188" s="21"/>
    </row>
    <row r="189" spans="1:12" ht="11.25">
      <c r="A189" s="21"/>
      <c r="B189" s="124"/>
      <c r="C189" s="21"/>
      <c r="D189" s="21"/>
      <c r="E189" s="21"/>
      <c r="F189" s="21"/>
      <c r="H189" s="21"/>
      <c r="I189" s="21"/>
      <c r="J189" s="21"/>
      <c r="K189" s="126"/>
      <c r="L189" s="21"/>
    </row>
    <row r="190" spans="1:12" ht="11.25">
      <c r="A190" s="21"/>
      <c r="B190" s="124"/>
      <c r="C190" s="21"/>
      <c r="D190" s="21"/>
      <c r="E190" s="21"/>
      <c r="F190" s="21"/>
      <c r="H190" s="21"/>
      <c r="I190" s="21"/>
      <c r="J190" s="21"/>
      <c r="K190" s="126"/>
      <c r="L190" s="21"/>
    </row>
    <row r="191" spans="1:12" ht="11.25">
      <c r="A191" s="21"/>
      <c r="B191" s="124"/>
      <c r="C191" s="21"/>
      <c r="D191" s="21"/>
      <c r="E191" s="21"/>
      <c r="F191" s="21"/>
      <c r="H191" s="21"/>
      <c r="I191" s="21"/>
      <c r="J191" s="21"/>
      <c r="K191" s="126"/>
      <c r="L191" s="21"/>
    </row>
    <row r="192" spans="1:12" ht="11.25">
      <c r="A192" s="21"/>
      <c r="B192" s="124"/>
      <c r="C192" s="21"/>
      <c r="D192" s="21"/>
      <c r="E192" s="21"/>
      <c r="F192" s="21"/>
      <c r="H192" s="21"/>
      <c r="I192" s="21"/>
      <c r="J192" s="21"/>
      <c r="K192" s="126"/>
      <c r="L192" s="21"/>
    </row>
    <row r="193" spans="2:11" s="21" customFormat="1" ht="11.25">
      <c r="B193" s="124"/>
      <c r="G193" s="125"/>
      <c r="K193" s="126"/>
    </row>
    <row r="194" spans="2:11" s="21" customFormat="1" ht="11.25">
      <c r="B194" s="124"/>
      <c r="G194" s="125"/>
      <c r="K194" s="126"/>
    </row>
    <row r="195" spans="2:11" s="21" customFormat="1" ht="11.25">
      <c r="B195" s="124"/>
      <c r="G195" s="125"/>
      <c r="K195" s="126"/>
    </row>
    <row r="196" spans="2:11" s="21" customFormat="1" ht="11.25">
      <c r="B196" s="124"/>
      <c r="G196" s="125"/>
      <c r="K196" s="126"/>
    </row>
    <row r="197" spans="2:11" s="21" customFormat="1" ht="11.25">
      <c r="B197" s="124"/>
      <c r="G197" s="125"/>
      <c r="K197" s="126"/>
    </row>
    <row r="198" spans="2:11" s="21" customFormat="1" ht="11.25">
      <c r="B198" s="124"/>
      <c r="G198" s="125"/>
      <c r="K198" s="126"/>
    </row>
    <row r="199" spans="2:11" s="21" customFormat="1" ht="11.25">
      <c r="B199" s="124"/>
      <c r="G199" s="125"/>
      <c r="K199" s="126"/>
    </row>
    <row r="200" spans="2:11" s="21" customFormat="1" ht="11.25">
      <c r="B200" s="124"/>
      <c r="G200" s="125"/>
      <c r="K200" s="126"/>
    </row>
    <row r="201" spans="2:11" s="21" customFormat="1" ht="11.25">
      <c r="B201" s="124"/>
      <c r="G201" s="125"/>
      <c r="K201" s="126"/>
    </row>
    <row r="202" spans="2:11" s="21" customFormat="1" ht="11.25">
      <c r="B202" s="124"/>
      <c r="G202" s="125"/>
      <c r="K202" s="126"/>
    </row>
    <row r="203" spans="2:11" s="21" customFormat="1" ht="11.25">
      <c r="B203" s="124"/>
      <c r="G203" s="125"/>
      <c r="K203" s="126"/>
    </row>
    <row r="204" spans="2:11" s="21" customFormat="1" ht="11.25">
      <c r="B204" s="124"/>
      <c r="G204" s="125"/>
      <c r="K204" s="126"/>
    </row>
    <row r="205" spans="2:11" s="21" customFormat="1" ht="11.25">
      <c r="B205" s="124"/>
      <c r="G205" s="125"/>
      <c r="K205" s="126"/>
    </row>
    <row r="206" spans="2:11" s="21" customFormat="1" ht="11.25">
      <c r="B206" s="124"/>
      <c r="G206" s="125"/>
      <c r="K206" s="126"/>
    </row>
    <row r="207" spans="2:11" s="21" customFormat="1" ht="11.25">
      <c r="B207" s="124"/>
      <c r="G207" s="125"/>
      <c r="K207" s="126"/>
    </row>
    <row r="208" spans="2:11" s="21" customFormat="1" ht="11.25">
      <c r="B208" s="124"/>
      <c r="G208" s="125"/>
      <c r="K208" s="126"/>
    </row>
    <row r="209" spans="2:11" s="21" customFormat="1" ht="11.25">
      <c r="B209" s="124"/>
      <c r="G209" s="125"/>
      <c r="K209" s="126"/>
    </row>
    <row r="210" spans="2:11" s="21" customFormat="1" ht="11.25">
      <c r="B210" s="124"/>
      <c r="G210" s="125"/>
      <c r="K210" s="126"/>
    </row>
    <row r="211" spans="2:11" s="21" customFormat="1" ht="11.25">
      <c r="B211" s="124"/>
      <c r="G211" s="125"/>
      <c r="K211" s="126"/>
    </row>
    <row r="212" spans="2:11" s="21" customFormat="1" ht="11.25">
      <c r="B212" s="124"/>
      <c r="G212" s="125"/>
      <c r="K212" s="126"/>
    </row>
    <row r="213" spans="2:11" s="21" customFormat="1" ht="11.25">
      <c r="B213" s="124"/>
      <c r="G213" s="125"/>
      <c r="K213" s="126"/>
    </row>
    <row r="214" spans="2:11" s="21" customFormat="1" ht="11.25">
      <c r="B214" s="124"/>
      <c r="G214" s="125"/>
      <c r="K214" s="126"/>
    </row>
    <row r="215" spans="2:11" s="21" customFormat="1" ht="11.25">
      <c r="B215" s="124"/>
      <c r="G215" s="125"/>
      <c r="K215" s="126"/>
    </row>
    <row r="216" spans="2:11" s="21" customFormat="1" ht="11.25">
      <c r="B216" s="124"/>
      <c r="G216" s="125"/>
      <c r="K216" s="126"/>
    </row>
    <row r="217" spans="2:11" s="21" customFormat="1" ht="11.25">
      <c r="B217" s="124"/>
      <c r="G217" s="125"/>
      <c r="K217" s="126"/>
    </row>
    <row r="218" spans="2:11" s="21" customFormat="1" ht="11.25">
      <c r="B218" s="124"/>
      <c r="G218" s="125"/>
      <c r="K218" s="126"/>
    </row>
    <row r="219" spans="2:11" s="21" customFormat="1" ht="11.25">
      <c r="B219" s="124"/>
      <c r="G219" s="125"/>
      <c r="K219" s="126"/>
    </row>
    <row r="220" spans="2:11" s="21" customFormat="1" ht="11.25">
      <c r="B220" s="124"/>
      <c r="G220" s="125"/>
      <c r="K220" s="126"/>
    </row>
    <row r="221" spans="2:11" s="21" customFormat="1" ht="11.25">
      <c r="B221" s="124"/>
      <c r="G221" s="125"/>
      <c r="K221" s="126"/>
    </row>
    <row r="222" spans="2:11" s="21" customFormat="1" ht="11.25">
      <c r="B222" s="124"/>
      <c r="G222" s="125"/>
      <c r="K222" s="126"/>
    </row>
    <row r="223" spans="2:11" s="21" customFormat="1" ht="11.25">
      <c r="B223" s="124"/>
      <c r="G223" s="125"/>
      <c r="K223" s="126"/>
    </row>
    <row r="224" spans="2:11" s="21" customFormat="1" ht="11.25">
      <c r="B224" s="124"/>
      <c r="G224" s="125"/>
      <c r="K224" s="126"/>
    </row>
    <row r="225" spans="2:11" s="21" customFormat="1" ht="11.25">
      <c r="B225" s="124"/>
      <c r="G225" s="125"/>
      <c r="K225" s="126"/>
    </row>
    <row r="226" spans="2:11" s="21" customFormat="1" ht="11.25">
      <c r="B226" s="124"/>
      <c r="G226" s="125"/>
      <c r="K226" s="126"/>
    </row>
    <row r="227" spans="2:11" s="21" customFormat="1" ht="11.25">
      <c r="B227" s="124"/>
      <c r="G227" s="125"/>
      <c r="K227" s="126"/>
    </row>
    <row r="228" spans="2:11" s="21" customFormat="1" ht="11.25">
      <c r="B228" s="124"/>
      <c r="G228" s="125"/>
      <c r="K228" s="126"/>
    </row>
    <row r="229" spans="2:11" s="21" customFormat="1" ht="11.25">
      <c r="B229" s="124"/>
      <c r="G229" s="125"/>
      <c r="K229" s="126"/>
    </row>
    <row r="230" spans="2:11" s="21" customFormat="1" ht="11.25">
      <c r="B230" s="124"/>
      <c r="G230" s="125"/>
      <c r="K230" s="126"/>
    </row>
    <row r="231" spans="2:11" s="21" customFormat="1" ht="11.25">
      <c r="B231" s="124"/>
      <c r="G231" s="125"/>
      <c r="K231" s="126"/>
    </row>
    <row r="232" spans="2:11" s="21" customFormat="1" ht="11.25">
      <c r="B232" s="124"/>
      <c r="G232" s="125"/>
      <c r="K232" s="126"/>
    </row>
    <row r="233" spans="2:11" s="21" customFormat="1" ht="11.25">
      <c r="B233" s="124"/>
      <c r="G233" s="125"/>
      <c r="K233" s="126"/>
    </row>
    <row r="234" spans="2:11" s="21" customFormat="1" ht="11.25">
      <c r="B234" s="124"/>
      <c r="G234" s="125"/>
      <c r="K234" s="126"/>
    </row>
    <row r="235" spans="2:11" s="21" customFormat="1" ht="11.25">
      <c r="B235" s="124"/>
      <c r="G235" s="125"/>
      <c r="K235" s="126"/>
    </row>
    <row r="236" spans="2:11" s="21" customFormat="1" ht="11.25">
      <c r="B236" s="124"/>
      <c r="G236" s="125"/>
      <c r="K236" s="126"/>
    </row>
    <row r="237" spans="2:11" s="21" customFormat="1" ht="11.25">
      <c r="B237" s="124"/>
      <c r="G237" s="125"/>
      <c r="K237" s="126"/>
    </row>
    <row r="238" spans="2:11" s="21" customFormat="1" ht="11.25">
      <c r="B238" s="124"/>
      <c r="G238" s="125"/>
      <c r="K238" s="126"/>
    </row>
    <row r="239" spans="2:11" s="21" customFormat="1" ht="11.25">
      <c r="B239" s="124"/>
      <c r="G239" s="125"/>
      <c r="K239" s="126"/>
    </row>
    <row r="240" spans="2:11" s="21" customFormat="1" ht="11.25">
      <c r="B240" s="124"/>
      <c r="G240" s="125"/>
      <c r="K240" s="126"/>
    </row>
    <row r="241" spans="2:11" s="21" customFormat="1" ht="11.25">
      <c r="B241" s="124"/>
      <c r="G241" s="125"/>
      <c r="K241" s="126"/>
    </row>
    <row r="242" spans="2:11" s="21" customFormat="1" ht="11.25">
      <c r="B242" s="124"/>
      <c r="G242" s="125"/>
      <c r="K242" s="126"/>
    </row>
    <row r="243" spans="2:11" s="21" customFormat="1" ht="11.25">
      <c r="B243" s="124"/>
      <c r="G243" s="125"/>
      <c r="K243" s="126"/>
    </row>
    <row r="244" spans="2:11" s="21" customFormat="1" ht="11.25">
      <c r="B244" s="124"/>
      <c r="G244" s="125"/>
      <c r="K244" s="126"/>
    </row>
    <row r="245" spans="2:11" s="21" customFormat="1" ht="11.25">
      <c r="B245" s="124"/>
      <c r="G245" s="125"/>
      <c r="K245" s="126"/>
    </row>
    <row r="246" spans="2:11" s="21" customFormat="1" ht="11.25">
      <c r="B246" s="124"/>
      <c r="G246" s="125"/>
      <c r="K246" s="126"/>
    </row>
    <row r="247" spans="2:11" s="21" customFormat="1" ht="11.25">
      <c r="B247" s="124"/>
      <c r="G247" s="125"/>
      <c r="K247" s="126"/>
    </row>
    <row r="248" spans="2:11" s="21" customFormat="1" ht="11.25">
      <c r="B248" s="124"/>
      <c r="G248" s="125"/>
      <c r="K248" s="126"/>
    </row>
    <row r="249" spans="2:11" s="21" customFormat="1" ht="11.25">
      <c r="B249" s="124"/>
      <c r="G249" s="125"/>
      <c r="K249" s="126"/>
    </row>
    <row r="250" spans="2:11" s="21" customFormat="1" ht="11.25">
      <c r="B250" s="124"/>
      <c r="G250" s="125"/>
      <c r="K250" s="126"/>
    </row>
    <row r="251" spans="2:11" s="21" customFormat="1" ht="11.25">
      <c r="B251" s="124"/>
      <c r="G251" s="125"/>
      <c r="K251" s="126"/>
    </row>
    <row r="252" spans="2:11" s="21" customFormat="1" ht="11.25">
      <c r="B252" s="124"/>
      <c r="G252" s="125"/>
      <c r="K252" s="126"/>
    </row>
    <row r="253" spans="2:11" s="21" customFormat="1" ht="11.25">
      <c r="B253" s="124"/>
      <c r="G253" s="125"/>
      <c r="K253" s="126"/>
    </row>
    <row r="254" spans="2:11" s="21" customFormat="1" ht="11.25">
      <c r="B254" s="124"/>
      <c r="G254" s="125"/>
      <c r="K254" s="126"/>
    </row>
    <row r="255" spans="2:11" s="21" customFormat="1" ht="11.25">
      <c r="B255" s="124"/>
      <c r="G255" s="125"/>
      <c r="K255" s="126"/>
    </row>
    <row r="256" spans="2:11" s="21" customFormat="1" ht="11.25">
      <c r="B256" s="124"/>
      <c r="G256" s="125"/>
      <c r="K256" s="126"/>
    </row>
    <row r="257" spans="1:12" ht="11.25">
      <c r="A257" s="21"/>
      <c r="B257" s="124"/>
      <c r="C257" s="21"/>
      <c r="D257" s="21"/>
      <c r="E257" s="21"/>
      <c r="F257" s="21"/>
      <c r="H257" s="21"/>
      <c r="I257" s="21"/>
      <c r="J257" s="21"/>
      <c r="K257" s="126"/>
      <c r="L257" s="21"/>
    </row>
    <row r="258" spans="1:12" ht="11.25">
      <c r="A258" s="21"/>
      <c r="B258" s="124"/>
      <c r="C258" s="21"/>
      <c r="D258" s="21"/>
      <c r="E258" s="21"/>
      <c r="F258" s="21"/>
      <c r="H258" s="21"/>
      <c r="I258" s="21"/>
      <c r="J258" s="21"/>
      <c r="K258" s="126"/>
      <c r="L258" s="21"/>
    </row>
    <row r="259" spans="1:12" ht="11.25">
      <c r="A259" s="21"/>
      <c r="B259" s="124"/>
      <c r="C259" s="21"/>
      <c r="D259" s="21"/>
      <c r="E259" s="21"/>
      <c r="F259" s="21"/>
      <c r="H259" s="21"/>
      <c r="I259" s="21"/>
      <c r="J259" s="21"/>
      <c r="K259" s="126"/>
      <c r="L259" s="21"/>
    </row>
    <row r="260" spans="1:12" ht="11.25">
      <c r="A260" s="21"/>
      <c r="B260" s="124"/>
      <c r="C260" s="21"/>
      <c r="D260" s="21"/>
      <c r="E260" s="21"/>
      <c r="F260" s="21"/>
      <c r="H260" s="21"/>
      <c r="I260" s="21"/>
      <c r="J260" s="21"/>
      <c r="K260" s="126"/>
      <c r="L260" s="21"/>
    </row>
    <row r="261" spans="1:12" ht="11.25">
      <c r="A261" s="21"/>
      <c r="B261" s="124"/>
      <c r="C261" s="21"/>
      <c r="D261" s="21"/>
      <c r="E261" s="21"/>
      <c r="F261" s="21"/>
      <c r="H261" s="21"/>
      <c r="I261" s="21"/>
      <c r="J261" s="21"/>
      <c r="K261" s="126"/>
      <c r="L261" s="21"/>
    </row>
    <row r="262" spans="1:12" ht="11.25">
      <c r="A262" s="21"/>
      <c r="B262" s="124"/>
      <c r="C262" s="21"/>
      <c r="D262" s="21"/>
      <c r="E262" s="21"/>
      <c r="F262" s="21"/>
      <c r="H262" s="21"/>
      <c r="I262" s="21"/>
      <c r="J262" s="21"/>
      <c r="K262" s="126"/>
      <c r="L262" s="21"/>
    </row>
    <row r="263" spans="1:12" ht="11.25">
      <c r="A263" s="21"/>
      <c r="B263" s="124"/>
      <c r="C263" s="21"/>
      <c r="D263" s="21"/>
      <c r="E263" s="21"/>
      <c r="F263" s="21"/>
      <c r="H263" s="21"/>
      <c r="I263" s="21"/>
      <c r="J263" s="21"/>
      <c r="K263" s="126"/>
      <c r="L263" s="21"/>
    </row>
    <row r="264" spans="1:12" ht="11.25">
      <c r="A264" s="21"/>
      <c r="B264" s="124"/>
      <c r="C264" s="21"/>
      <c r="D264" s="21"/>
      <c r="E264" s="21"/>
      <c r="F264" s="21"/>
      <c r="H264" s="21"/>
      <c r="I264" s="21"/>
      <c r="J264" s="21"/>
      <c r="K264" s="126"/>
      <c r="L264" s="21"/>
    </row>
    <row r="265" spans="1:12" ht="11.25">
      <c r="B265" s="124"/>
      <c r="C265" s="21"/>
      <c r="D265" s="21"/>
      <c r="E265" s="21"/>
      <c r="F265" s="21"/>
      <c r="H265" s="21"/>
      <c r="I265" s="21"/>
      <c r="J265" s="21"/>
      <c r="K265" s="126"/>
      <c r="L265" s="21"/>
    </row>
    <row r="266" spans="1:12" ht="11.25">
      <c r="B266" s="124"/>
      <c r="C266" s="21"/>
      <c r="D266" s="21"/>
      <c r="E266" s="21"/>
      <c r="F266" s="21"/>
      <c r="H266" s="21"/>
      <c r="I266" s="21"/>
      <c r="J266" s="21"/>
      <c r="K266" s="126"/>
      <c r="L266" s="21"/>
    </row>
    <row r="267" spans="1:12" ht="11.25">
      <c r="B267" s="124"/>
      <c r="C267" s="21"/>
      <c r="D267" s="21"/>
      <c r="E267" s="21"/>
      <c r="F267" s="21"/>
      <c r="H267" s="21"/>
      <c r="I267" s="21"/>
      <c r="J267" s="21"/>
      <c r="K267" s="126"/>
      <c r="L267" s="21"/>
    </row>
    <row r="268" spans="1:12" ht="11.25">
      <c r="B268" s="124"/>
      <c r="C268" s="21"/>
      <c r="D268" s="21"/>
      <c r="E268" s="21"/>
      <c r="F268" s="21"/>
      <c r="H268" s="21"/>
      <c r="I268" s="21"/>
      <c r="J268" s="21"/>
      <c r="K268" s="126"/>
      <c r="L268" s="21"/>
    </row>
    <row r="269" spans="1:12" ht="11.25">
      <c r="B269" s="124"/>
      <c r="C269" s="21"/>
      <c r="D269" s="21"/>
      <c r="E269" s="21"/>
      <c r="F269" s="21"/>
      <c r="H269" s="21"/>
      <c r="I269" s="21"/>
      <c r="J269" s="21"/>
      <c r="K269" s="126"/>
      <c r="L269" s="21"/>
    </row>
    <row r="270" spans="1:12" ht="11.25">
      <c r="B270" s="124"/>
      <c r="C270" s="21"/>
      <c r="D270" s="21"/>
      <c r="E270" s="21"/>
      <c r="F270" s="21"/>
      <c r="H270" s="21"/>
      <c r="I270" s="21"/>
      <c r="J270" s="21"/>
      <c r="K270" s="126"/>
      <c r="L270" s="21"/>
    </row>
    <row r="271" spans="1:12" ht="11.25">
      <c r="B271" s="124"/>
      <c r="C271" s="21"/>
      <c r="D271" s="21"/>
      <c r="E271" s="21"/>
      <c r="F271" s="21"/>
      <c r="H271" s="21"/>
      <c r="I271" s="21"/>
      <c r="J271" s="21"/>
      <c r="K271" s="126"/>
      <c r="L271" s="21"/>
    </row>
    <row r="272" spans="1:12" ht="11.25">
      <c r="B272" s="124"/>
      <c r="C272" s="21"/>
      <c r="D272" s="21"/>
      <c r="E272" s="21"/>
      <c r="F272" s="21"/>
      <c r="H272" s="21"/>
      <c r="I272" s="21"/>
      <c r="J272" s="21"/>
      <c r="K272" s="126"/>
      <c r="L272" s="21"/>
    </row>
  </sheetData>
  <pageMargins left="0.7" right="0.7" top="0.75" bottom="0.75" header="0.3" footer="0.3"/>
  <pageSetup paperSize="9" scale="66" orientation="portrait" r:id="rId1"/>
  <rowBreaks count="3" manualBreakCount="3">
    <brk id="47" max="16383" man="1"/>
    <brk id="93" max="16383" man="1"/>
    <brk id="144" max="16383" man="1"/>
  </rowBreaks>
  <customProperties>
    <customPr name="_pios_id" r:id="rId2"/>
    <customPr name="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B9C0DA2891864399D137814C08CEB0" ma:contentTypeVersion="4" ma:contentTypeDescription="Create a new document." ma:contentTypeScope="" ma:versionID="6c0bd057b666c1f025a6741d16e5985f">
  <xsd:schema xmlns:xsd="http://www.w3.org/2001/XMLSchema" xmlns:xs="http://www.w3.org/2001/XMLSchema" xmlns:p="http://schemas.microsoft.com/office/2006/metadata/properties" xmlns:ns2="40f97974-ac6e-417d-a8ed-bd632ee43bc5" targetNamespace="http://schemas.microsoft.com/office/2006/metadata/properties" ma:root="true" ma:fieldsID="514d2e54c2e2cd231722a73431e6666d" ns2:_="">
    <xsd:import namespace="40f97974-ac6e-417d-a8ed-bd632ee43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97974-ac6e-417d-a8ed-bd632ee4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336CC-B521-4D8E-BD29-E42F3FB42DC1}"/>
</file>

<file path=customXml/itemProps2.xml><?xml version="1.0" encoding="utf-8"?>
<ds:datastoreItem xmlns:ds="http://schemas.openxmlformats.org/officeDocument/2006/customXml" ds:itemID="{A299152E-7D09-49D1-A283-169467DDA9F1}"/>
</file>

<file path=customXml/itemProps3.xml><?xml version="1.0" encoding="utf-8"?>
<ds:datastoreItem xmlns:ds="http://schemas.openxmlformats.org/officeDocument/2006/customXml" ds:itemID="{462042B2-0D74-4F30-B8B0-276C455ED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Tanya Appleby</cp:lastModifiedBy>
  <cp:revision/>
  <dcterms:created xsi:type="dcterms:W3CDTF">2022-05-12T11:47:13Z</dcterms:created>
  <dcterms:modified xsi:type="dcterms:W3CDTF">2022-12-08T08:46:35Z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0x010100D9B9C0DA2891864399D137814C08CEB0</vt:lpwstr>
  </property>
</Properties>
</file>