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customProperty39.bin" ContentType="application/vnd.openxmlformats-officedocument.spreadsheetml.customProperty"/>
  <Override PartName="/xl/customProperty40.bin" ContentType="application/vnd.openxmlformats-officedocument.spreadsheetml.customProperty"/>
  <Override PartName="/xl/customProperty41.bin" ContentType="application/vnd.openxmlformats-officedocument.spreadsheetml.customProperty"/>
  <Override PartName="/xl/customProperty42.bin" ContentType="application/vnd.openxmlformats-officedocument.spreadsheetml.customProperty"/>
  <Override PartName="/xl/customProperty43.bin" ContentType="application/vnd.openxmlformats-officedocument.spreadsheetml.customProperty"/>
  <Override PartName="/xl/customProperty44.bin" ContentType="application/vnd.openxmlformats-officedocument.spreadsheetml.customProperty"/>
  <Override PartName="/xl/customProperty45.bin" ContentType="application/vnd.openxmlformats-officedocument.spreadsheetml.customProperty"/>
  <Override PartName="/xl/customProperty46.bin" ContentType="application/vnd.openxmlformats-officedocument.spreadsheetml.customProperty"/>
  <Override PartName="/xl/customProperty47.bin" ContentType="application/vnd.openxmlformats-officedocument.spreadsheetml.customProperty"/>
  <Override PartName="/xl/customProperty48.bin" ContentType="application/vnd.openxmlformats-officedocument.spreadsheetml.customProperty"/>
  <Override PartName="/xl/customProperty49.bin" ContentType="application/vnd.openxmlformats-officedocument.spreadsheetml.customProperty"/>
  <Override PartName="/xl/customProperty50.bin" ContentType="application/vnd.openxmlformats-officedocument.spreadsheetml.customProperty"/>
  <Override PartName="/xl/customProperty51.bin" ContentType="application/vnd.openxmlformats-officedocument.spreadsheetml.customProperty"/>
  <Override PartName="/xl/customProperty52.bin" ContentType="application/vnd.openxmlformats-officedocument.spreadsheetml.customProperty"/>
  <Override PartName="/xl/customProperty53.bin" ContentType="application/vnd.openxmlformats-officedocument.spreadsheetml.customProperty"/>
  <Override PartName="/xl/customProperty54.bin" ContentType="application/vnd.openxmlformats-officedocument.spreadsheetml.customProperty"/>
  <Override PartName="/xl/customProperty55.bin" ContentType="application/vnd.openxmlformats-officedocument.spreadsheetml.customProperty"/>
  <Override PartName="/xl/customProperty56.bin" ContentType="application/vnd.openxmlformats-officedocument.spreadsheetml.customProperty"/>
  <Override PartName="/xl/customProperty57.bin" ContentType="application/vnd.openxmlformats-officedocument.spreadsheetml.customProperty"/>
  <Override PartName="/xl/customProperty58.bin" ContentType="application/vnd.openxmlformats-officedocument.spreadsheetml.customProperty"/>
  <Override PartName="/xl/customProperty59.bin" ContentType="application/vnd.openxmlformats-officedocument.spreadsheetml.customProperty"/>
  <Override PartName="/xl/customProperty60.bin" ContentType="application/vnd.openxmlformats-officedocument.spreadsheetml.customProperty"/>
  <Override PartName="/xl/customProperty61.bin" ContentType="application/vnd.openxmlformats-officedocument.spreadsheetml.customProperty"/>
  <Override PartName="/xl/customProperty62.bin" ContentType="application/vnd.openxmlformats-officedocument.spreadsheetml.customProperty"/>
  <Override PartName="/xl/customProperty63.bin" ContentType="application/vnd.openxmlformats-officedocument.spreadsheetml.customProperty"/>
  <Override PartName="/xl/customProperty64.bin" ContentType="application/vnd.openxmlformats-officedocument.spreadsheetml.customProperty"/>
  <Override PartName="/xl/customProperty65.bin" ContentType="application/vnd.openxmlformats-officedocument.spreadsheetml.customProperty"/>
  <Override PartName="/xl/customProperty66.bin" ContentType="application/vnd.openxmlformats-officedocument.spreadsheetml.customProperty"/>
  <Override PartName="/xl/customProperty67.bin" ContentType="application/vnd.openxmlformats-officedocument.spreadsheetml.customProperty"/>
  <Override PartName="/xl/customProperty68.bin" ContentType="application/vnd.openxmlformats-officedocument.spreadsheetml.customProperty"/>
  <Override PartName="/xl/customProperty69.bin" ContentType="application/vnd.openxmlformats-officedocument.spreadsheetml.customProperty"/>
  <Override PartName="/xl/customProperty70.bin" ContentType="application/vnd.openxmlformats-officedocument.spreadsheetml.customProperty"/>
  <Override PartName="/xl/customProperty71.bin" ContentType="application/vnd.openxmlformats-officedocument.spreadsheetml.customProperty"/>
  <Override PartName="/xl/customProperty72.bin" ContentType="application/vnd.openxmlformats-officedocument.spreadsheetml.customProperty"/>
  <Override PartName="/xl/customProperty73.bin" ContentType="application/vnd.openxmlformats-officedocument.spreadsheetml.customProperty"/>
  <Override PartName="/xl/customProperty7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0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nya Appleby\Downloads\"/>
    </mc:Choice>
  </mc:AlternateContent>
  <xr:revisionPtr revIDLastSave="119" documentId="13_ncr:1_{D6A30DF1-7EA7-45BE-B213-2E067992812F}" xr6:coauthVersionLast="47" xr6:coauthVersionMax="47" xr10:uidLastSave="{CD1E0F1F-8BCC-4B27-90A7-B4FF9EE87A2C}"/>
  <bookViews>
    <workbookView xWindow="4230" yWindow="1080" windowWidth="21600" windowHeight="11295" firstSheet="20" activeTab="22" xr2:uid="{FE1676F5-DC50-584C-8D71-707A2431207F}"/>
  </bookViews>
  <sheets>
    <sheet name="Plunkett 17-24 2C" sheetId="26" r:id="rId1"/>
    <sheet name="Plunkett 14-16 2B" sheetId="36" r:id="rId2"/>
    <sheet name="Plunkett Pre 1B 11-13 " sheetId="85" r:id="rId3"/>
    <sheet name="Plunkett Pre 1B 11-13 H1" sheetId="45" r:id="rId4"/>
    <sheet name="Plunkett Pre 1B 11-13 H2" sheetId="68" r:id="rId5"/>
    <sheet name="Plunkett 10 &amp; u 1A" sheetId="39" r:id="rId6"/>
    <sheet name="Pas De Deux Horses" sheetId="29" r:id="rId7"/>
    <sheet name="Pas De Deux Ponies" sheetId="31" r:id="rId8"/>
    <sheet name="Pas De Deux Elementary" sheetId="18" r:id="rId9"/>
    <sheet name="Kanandah" sheetId="32" state="hidden" r:id="rId10"/>
    <sheet name="Kanandah " sheetId="82" r:id="rId11"/>
    <sheet name="Gingamurrah" sheetId="33" state="hidden" r:id="rId12"/>
    <sheet name="Gingamurrah " sheetId="81" r:id="rId13"/>
    <sheet name="Musical Ride" sheetId="34" state="hidden" r:id="rId14"/>
    <sheet name="Musical Ride " sheetId="83" r:id="rId15"/>
    <sheet name="Formation" sheetId="35" state="hidden" r:id="rId16"/>
    <sheet name="Formation Ride " sheetId="84" r:id="rId17"/>
    <sheet name="Prix Cap Club Pairs" sheetId="40" state="hidden" r:id="rId18"/>
    <sheet name="Prix Caprilli Team " sheetId="78" r:id="rId19"/>
    <sheet name="Prix Cap Prep" sheetId="42" state="hidden" r:id="rId20"/>
    <sheet name="Prix Caprilli Preparatory" sheetId="80" r:id="rId21"/>
    <sheet name="Prix Cap Ind NC" sheetId="41" state="hidden" r:id="rId22"/>
    <sheet name="Prix Caprilli Non Championship" sheetId="79" r:id="rId23"/>
    <sheet name="Indoor Sunday" sheetId="10" state="hidden" r:id="rId24"/>
    <sheet name="Nov Freestyle 14-16yr" sheetId="46" state="hidden" r:id="rId25"/>
    <sheet name="Pre Freestyle 10y&amp;u" sheetId="48" state="hidden" r:id="rId26"/>
    <sheet name="Pre Freestyle 11-13y" sheetId="49" state="hidden" r:id="rId27"/>
    <sheet name="Pre Freestyle 14-16y" sheetId="50" state="hidden" r:id="rId28"/>
    <sheet name="Nov Freestyle 8-13yr" sheetId="47" state="hidden" r:id="rId29"/>
    <sheet name="International Sunday" sheetId="11" state="hidden" r:id="rId30"/>
    <sheet name="Zones Team 3C &amp; 2C" sheetId="51" state="hidden" r:id="rId31"/>
    <sheet name="Elem 3B 8-16y Champ" sheetId="52" state="hidden" r:id="rId32"/>
    <sheet name="Elem 3C 17-24y Champ" sheetId="53" state="hidden" r:id="rId33"/>
    <sheet name="Med 4B" sheetId="55" state="hidden" r:id="rId34"/>
    <sheet name="Adv 5A" sheetId="56" state="hidden" r:id="rId35"/>
    <sheet name="H3 Pre 1B 11-13yrs" sheetId="44" state="hidden" r:id="rId36"/>
    <sheet name="CQUEST 1 Sun" sheetId="3" state="hidden" r:id="rId37"/>
    <sheet name="Wanda Nelson" sheetId="62" state="hidden" r:id="rId38"/>
    <sheet name="Pre 1C 14-16y" sheetId="61" state="hidden" r:id="rId39"/>
    <sheet name="Zones Team 2C" sheetId="60" state="hidden" r:id="rId40"/>
    <sheet name="CQUEST 2 Sun" sheetId="12" state="hidden" r:id="rId41"/>
    <sheet name="Pre 1C 17-24y" sheetId="58" state="hidden" r:id="rId42"/>
    <sheet name="Prep E 10&amp;u" sheetId="59" state="hidden" r:id="rId43"/>
    <sheet name="Nov 2B 8-13yrs" sheetId="54" state="hidden" r:id="rId44"/>
    <sheet name="PSG" sheetId="57" state="hidden" r:id="rId45"/>
  </sheets>
  <definedNames>
    <definedName name="_xlnm._FilterDatabase" localSheetId="6" hidden="1">'Pas De Deux Horses'!$A$7:$G$7</definedName>
    <definedName name="_xlnm._FilterDatabase" localSheetId="5" hidden="1">'Plunkett 10 &amp; u 1A'!$A$7:$F$7</definedName>
    <definedName name="_xlnm._FilterDatabase" localSheetId="1" hidden="1">'Plunkett 14-16 2B'!$A$7:$F$7</definedName>
    <definedName name="_xlnm._FilterDatabase" localSheetId="0" hidden="1">'Plunkett 17-24 2C'!$A$7:$F$7</definedName>
    <definedName name="_xlnm._FilterDatabase" localSheetId="2" hidden="1">'Plunkett Pre 1B 11-13 '!$A$7:$F$7</definedName>
    <definedName name="_xlnm._FilterDatabase" localSheetId="3" hidden="1">'Plunkett Pre 1B 11-13 H1'!$A$7:$F$7</definedName>
    <definedName name="_xlnm._FilterDatabase" localSheetId="4" hidden="1">'Plunkett Pre 1B 11-13 H2'!$A$7:$F$7</definedName>
    <definedName name="_xlnm._FilterDatabase" localSheetId="18" hidden="1">'Prix Caprilli Team '!$A$10:$G$56</definedName>
    <definedName name="_xlnm.Print_Area" localSheetId="34">'Adv 5A'!$A$1:$H$15</definedName>
    <definedName name="_xlnm.Print_Area" localSheetId="31">'Elem 3B 8-16y Champ'!$A$1:$G$20</definedName>
    <definedName name="_xlnm.Print_Area" localSheetId="32">'Elem 3C 17-24y Champ'!$A$1:$G$16</definedName>
    <definedName name="_xlnm.Print_Area" localSheetId="15">Formation!$A$1:$G$30</definedName>
    <definedName name="_xlnm.Print_Area" localSheetId="16">'Formation Ride '!$A$1:$E$22</definedName>
    <definedName name="_xlnm.Print_Area" localSheetId="11">Gingamurrah!$A$1:$J$23</definedName>
    <definedName name="_xlnm.Print_Area" localSheetId="12">'Gingamurrah '!$A$1:$H$15</definedName>
    <definedName name="_xlnm.Print_Area" localSheetId="35">'H3 Pre 1B 11-13yrs'!$A$1:$H$33</definedName>
    <definedName name="_xlnm.Print_Area" localSheetId="9">Kanandah!$A$1:$J$36</definedName>
    <definedName name="_xlnm.Print_Area" localSheetId="10">'Kanandah '!$A$1:$H$32</definedName>
    <definedName name="_xlnm.Print_Area" localSheetId="33">'Med 4B'!$A$1:$G$18</definedName>
    <definedName name="_xlnm.Print_Area" localSheetId="13">'Musical Ride'!$A$1:$I$50</definedName>
    <definedName name="_xlnm.Print_Area" localSheetId="14">'Musical Ride '!$A$1:$E$91</definedName>
    <definedName name="_xlnm.Print_Area" localSheetId="43">'Nov 2B 8-13yrs'!$A$1:$G$34</definedName>
    <definedName name="_xlnm.Print_Area" localSheetId="24">'Nov Freestyle 14-16yr'!$A$1:$G$23</definedName>
    <definedName name="_xlnm.Print_Area" localSheetId="28">'Nov Freestyle 8-13yr'!$A$1:$G$25</definedName>
    <definedName name="_xlnm.Print_Area" localSheetId="8">'Pas De Deux Elementary'!$A$1:$G$17</definedName>
    <definedName name="_xlnm.Print_Area" localSheetId="6">'Pas De Deux Horses'!$A$1:$G$60</definedName>
    <definedName name="_xlnm.Print_Area" localSheetId="7">'Pas De Deux Ponies'!$A$1:$G$45</definedName>
    <definedName name="_xlnm.Print_Area" localSheetId="5">'Plunkett 10 &amp; u 1A'!$A$1:$F$34</definedName>
    <definedName name="_xlnm.Print_Area" localSheetId="1">'Plunkett 14-16 2B'!$A$2:$F$34</definedName>
    <definedName name="_xlnm.Print_Area" localSheetId="0">'Plunkett 17-24 2C'!$A$1:$F$35</definedName>
    <definedName name="_xlnm.Print_Area" localSheetId="2">'Plunkett Pre 1B 11-13 '!$A$1:$F$28</definedName>
    <definedName name="_xlnm.Print_Area" localSheetId="3">'Plunkett Pre 1B 11-13 H1'!$A$1:$F$28</definedName>
    <definedName name="_xlnm.Print_Area" localSheetId="4">'Plunkett Pre 1B 11-13 H2'!$A$1:$F$28</definedName>
    <definedName name="_xlnm.Print_Area" localSheetId="38">'Pre 1C 14-16y'!$A$1:$G$34</definedName>
    <definedName name="_xlnm.Print_Area" localSheetId="41">'Pre 1C 17-24y'!$A$1:$G$34</definedName>
    <definedName name="_xlnm.Print_Area" localSheetId="25">'Pre Freestyle 10y&amp;u'!$A$1:$G$25</definedName>
    <definedName name="_xlnm.Print_Area" localSheetId="26">'Pre Freestyle 11-13y'!$A$1:$G$25</definedName>
    <definedName name="_xlnm.Print_Area" localSheetId="27">'Pre Freestyle 14-16y'!$A$1:$G$21</definedName>
    <definedName name="_xlnm.Print_Area" localSheetId="42">'Prep E 10&amp;u'!$A$1:$G$29</definedName>
    <definedName name="_xlnm.Print_Area" localSheetId="17">'Prix Cap Club Pairs'!$A$1:$K$56</definedName>
    <definedName name="_xlnm.Print_Area" localSheetId="21">'Prix Cap Ind NC'!$A$1:$G$38</definedName>
    <definedName name="_xlnm.Print_Area" localSheetId="19">'Prix Cap Prep'!$A$1:$H$35</definedName>
    <definedName name="_xlnm.Print_Area" localSheetId="18">'Prix Caprilli Team '!$A$1:$G$118</definedName>
    <definedName name="_xlnm.Print_Area" localSheetId="44">PSG!$A$1:$H$23</definedName>
    <definedName name="_xlnm.Print_Area" localSheetId="37">'Wanda Nelson'!$A$1:$I$36</definedName>
    <definedName name="_xlnm.Print_Area" localSheetId="39">'Zones Team 2C'!$A$1:$I$42</definedName>
    <definedName name="_xlnm.Print_Area" localSheetId="30">'Zones Team 3C &amp; 2C'!$A$1:$I$28</definedName>
    <definedName name="_xlnm.Print_Titles" localSheetId="34">'Adv 5A'!$1:$10</definedName>
    <definedName name="_xlnm.Print_Titles" localSheetId="31">'Elem 3B 8-16y Champ'!$1:$10</definedName>
    <definedName name="_xlnm.Print_Titles" localSheetId="32">'Elem 3C 17-24y Champ'!$1:$10</definedName>
    <definedName name="_xlnm.Print_Titles" localSheetId="35">'H3 Pre 1B 11-13yrs'!$1:$10</definedName>
    <definedName name="_xlnm.Print_Titles" localSheetId="33">'Med 4B'!$1:$10</definedName>
    <definedName name="_xlnm.Print_Titles" localSheetId="43">'Nov 2B 8-13yrs'!$1:$10</definedName>
    <definedName name="_xlnm.Print_Titles" localSheetId="6">'Pas De Deux Horses'!$1:$4</definedName>
    <definedName name="_xlnm.Print_Titles" localSheetId="7">'Pas De Deux Ponies'!$1:$4</definedName>
    <definedName name="_xlnm.Print_Titles" localSheetId="5">'Plunkett 10 &amp; u 1A'!$1:$7</definedName>
    <definedName name="_xlnm.Print_Titles" localSheetId="1">'Plunkett 14-16 2B'!$2:$7</definedName>
    <definedName name="_xlnm.Print_Titles" localSheetId="0">'Plunkett 17-24 2C'!$1:$7</definedName>
    <definedName name="_xlnm.Print_Titles" localSheetId="2">'Plunkett Pre 1B 11-13 '!$1:$7</definedName>
    <definedName name="_xlnm.Print_Titles" localSheetId="3">'Plunkett Pre 1B 11-13 H1'!$1:$7</definedName>
    <definedName name="_xlnm.Print_Titles" localSheetId="4">'Plunkett Pre 1B 11-13 H2'!$1:$7</definedName>
    <definedName name="_xlnm.Print_Titles" localSheetId="38">'Pre 1C 14-16y'!$1:$10</definedName>
    <definedName name="_xlnm.Print_Titles" localSheetId="41">'Pre 1C 17-24y'!$1:$10</definedName>
    <definedName name="_xlnm.Print_Titles" localSheetId="42">'Prep E 10&amp;u'!$1:$10</definedName>
    <definedName name="_xlnm.Print_Titles" localSheetId="17">'Prix Cap Club Pairs'!$1:$10</definedName>
    <definedName name="_xlnm.Print_Titles" localSheetId="44">PSG!$1:$10</definedName>
    <definedName name="_xlnm.Print_Titles" localSheetId="37">'Wanda Nelson'!$5:$10</definedName>
    <definedName name="_xlnm.Print_Titles" localSheetId="39">'Zones Team 2C'!$1:$10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7" i="85" l="1"/>
  <c r="AL37" i="85"/>
  <c r="AK37" i="85"/>
  <c r="AJ37" i="85"/>
  <c r="AI37" i="85"/>
  <c r="AH37" i="85"/>
  <c r="AG37" i="85"/>
  <c r="AF37" i="85"/>
  <c r="AE37" i="85"/>
  <c r="AD37" i="85"/>
  <c r="AC37" i="85"/>
  <c r="AB37" i="85"/>
  <c r="AA37" i="85"/>
  <c r="Z37" i="85"/>
  <c r="Y37" i="85"/>
  <c r="X37" i="85"/>
  <c r="W37" i="85"/>
  <c r="V37" i="85"/>
  <c r="U37" i="85"/>
  <c r="T37" i="85"/>
  <c r="S37" i="85"/>
  <c r="R37" i="85"/>
  <c r="Q37" i="85"/>
  <c r="P37" i="85"/>
  <c r="O37" i="85"/>
  <c r="N37" i="85"/>
  <c r="M37" i="85"/>
  <c r="L37" i="85"/>
  <c r="AM35" i="85"/>
  <c r="AL35" i="85"/>
  <c r="AK35" i="85"/>
  <c r="AJ35" i="85"/>
  <c r="AI35" i="85"/>
  <c r="AH35" i="85"/>
  <c r="AG35" i="85"/>
  <c r="AF35" i="85"/>
  <c r="AE35" i="85"/>
  <c r="AD35" i="85"/>
  <c r="AC35" i="85"/>
  <c r="AB35" i="85"/>
  <c r="AA35" i="85"/>
  <c r="Z35" i="85"/>
  <c r="Y35" i="85"/>
  <c r="X35" i="85"/>
  <c r="W35" i="85"/>
  <c r="V35" i="85"/>
  <c r="U35" i="85"/>
  <c r="T35" i="85"/>
  <c r="S35" i="85"/>
  <c r="R35" i="85"/>
  <c r="Q35" i="85"/>
  <c r="P35" i="85"/>
  <c r="O35" i="85"/>
  <c r="N35" i="85"/>
  <c r="M35" i="85"/>
  <c r="L35" i="85"/>
  <c r="AM28" i="85"/>
  <c r="AL28" i="85"/>
  <c r="AK28" i="85"/>
  <c r="AJ28" i="85"/>
  <c r="AI28" i="85"/>
  <c r="AH28" i="85"/>
  <c r="AG28" i="85"/>
  <c r="AF28" i="85"/>
  <c r="AE28" i="85"/>
  <c r="AD28" i="85"/>
  <c r="AC28" i="85"/>
  <c r="AB28" i="85"/>
  <c r="AA28" i="85"/>
  <c r="Z28" i="85"/>
  <c r="Y28" i="85"/>
  <c r="X28" i="85"/>
  <c r="W28" i="85"/>
  <c r="V28" i="85"/>
  <c r="U28" i="85"/>
  <c r="T28" i="85"/>
  <c r="S28" i="85"/>
  <c r="R28" i="85"/>
  <c r="Q28" i="85"/>
  <c r="P28" i="85"/>
  <c r="O28" i="85"/>
  <c r="N28" i="85"/>
  <c r="M28" i="85"/>
  <c r="L28" i="85"/>
  <c r="AM21" i="85"/>
  <c r="AM30" i="85"/>
  <c r="AM38" i="85" s="1"/>
  <c r="AM39" i="85" s="1"/>
  <c r="AL21" i="85"/>
  <c r="AL30" i="85"/>
  <c r="AL38" i="85" s="1"/>
  <c r="AL39" i="85" s="1"/>
  <c r="AK21" i="85"/>
  <c r="AK30" i="85" s="1"/>
  <c r="AK38" i="85" s="1"/>
  <c r="AK39" i="85" s="1"/>
  <c r="AJ21" i="85"/>
  <c r="AJ30" i="85" s="1"/>
  <c r="AJ38" i="85" s="1"/>
  <c r="AJ39" i="85" s="1"/>
  <c r="AI21" i="85"/>
  <c r="AI30" i="85"/>
  <c r="AI38" i="85" s="1"/>
  <c r="AI39" i="85" s="1"/>
  <c r="AH21" i="85"/>
  <c r="AH30" i="85"/>
  <c r="AH38" i="85" s="1"/>
  <c r="AH39" i="85" s="1"/>
  <c r="AG21" i="85"/>
  <c r="AF21" i="85"/>
  <c r="AF30" i="85" s="1"/>
  <c r="AF38" i="85" s="1"/>
  <c r="AF39" i="85" s="1"/>
  <c r="AE21" i="85"/>
  <c r="AE30" i="85" s="1"/>
  <c r="AE38" i="85" s="1"/>
  <c r="AE39" i="85" s="1"/>
  <c r="AD21" i="85"/>
  <c r="AD30" i="85" s="1"/>
  <c r="AC21" i="85"/>
  <c r="AC30" i="85"/>
  <c r="AC38" i="85"/>
  <c r="AC39" i="85" s="1"/>
  <c r="AB21" i="85"/>
  <c r="AB30" i="85" s="1"/>
  <c r="AA21" i="85"/>
  <c r="AA30" i="85"/>
  <c r="AA38" i="85" s="1"/>
  <c r="AA39" i="85" s="1"/>
  <c r="Z21" i="85"/>
  <c r="Y21" i="85"/>
  <c r="X21" i="85"/>
  <c r="W21" i="85"/>
  <c r="W30" i="85" s="1"/>
  <c r="W38" i="85" s="1"/>
  <c r="W39" i="85" s="1"/>
  <c r="V21" i="85"/>
  <c r="V30" i="85" s="1"/>
  <c r="V38" i="85" s="1"/>
  <c r="V39" i="85" s="1"/>
  <c r="U21" i="85"/>
  <c r="U30" i="85"/>
  <c r="U38" i="85" s="1"/>
  <c r="U39" i="85" s="1"/>
  <c r="T21" i="85"/>
  <c r="T30" i="85" s="1"/>
  <c r="S21" i="85"/>
  <c r="S30" i="85" s="1"/>
  <c r="S38" i="85" s="1"/>
  <c r="S39" i="85" s="1"/>
  <c r="R21" i="85"/>
  <c r="R30" i="85" s="1"/>
  <c r="R38" i="85" s="1"/>
  <c r="R39" i="85" s="1"/>
  <c r="Q21" i="85"/>
  <c r="P21" i="85"/>
  <c r="O21" i="85"/>
  <c r="O30" i="85" s="1"/>
  <c r="O38" i="85" s="1"/>
  <c r="O39" i="85" s="1"/>
  <c r="N21" i="85"/>
  <c r="N30" i="85" s="1"/>
  <c r="N38" i="85" s="1"/>
  <c r="N39" i="85" s="1"/>
  <c r="M21" i="85"/>
  <c r="M30" i="85" s="1"/>
  <c r="M38" i="85" s="1"/>
  <c r="M39" i="85" s="1"/>
  <c r="L21" i="85"/>
  <c r="L30" i="85" s="1"/>
  <c r="E18" i="18"/>
  <c r="D18" i="18"/>
  <c r="C18" i="18"/>
  <c r="B18" i="18"/>
  <c r="E17" i="18"/>
  <c r="D17" i="18"/>
  <c r="C17" i="18"/>
  <c r="B17" i="18"/>
  <c r="E16" i="18"/>
  <c r="D16" i="18"/>
  <c r="C16" i="18"/>
  <c r="B16" i="18"/>
  <c r="E15" i="18"/>
  <c r="D15" i="18"/>
  <c r="C15" i="18"/>
  <c r="B15" i="18"/>
  <c r="V29" i="31"/>
  <c r="V31" i="31" s="1"/>
  <c r="U29" i="31"/>
  <c r="U31" i="31" s="1"/>
  <c r="T29" i="31"/>
  <c r="T31" i="31" s="1"/>
  <c r="S29" i="31"/>
  <c r="S31" i="31" s="1"/>
  <c r="R29" i="31"/>
  <c r="R31" i="31" s="1"/>
  <c r="Q29" i="31"/>
  <c r="Q31" i="31" s="1"/>
  <c r="P29" i="31"/>
  <c r="P31" i="31" s="1"/>
  <c r="O29" i="31"/>
  <c r="O31" i="31"/>
  <c r="N29" i="31"/>
  <c r="N31" i="31" s="1"/>
  <c r="AM21" i="31"/>
  <c r="AL21" i="31"/>
  <c r="AK21" i="31"/>
  <c r="AJ21" i="31"/>
  <c r="AI21" i="31"/>
  <c r="AH21" i="31"/>
  <c r="AG21" i="31"/>
  <c r="AF21" i="31"/>
  <c r="AE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O21" i="31"/>
  <c r="N21" i="31"/>
  <c r="AI31" i="29"/>
  <c r="AH31" i="29"/>
  <c r="AG31" i="29"/>
  <c r="AF31" i="29"/>
  <c r="AE31" i="29"/>
  <c r="AD31" i="29"/>
  <c r="AC31" i="29"/>
  <c r="AB31" i="29"/>
  <c r="AA31" i="29"/>
  <c r="Z31" i="29"/>
  <c r="Y31" i="29"/>
  <c r="X31" i="29"/>
  <c r="W31" i="29"/>
  <c r="V31" i="29"/>
  <c r="U31" i="29"/>
  <c r="T31" i="29"/>
  <c r="S31" i="29"/>
  <c r="R31" i="29"/>
  <c r="Q31" i="29"/>
  <c r="P31" i="29"/>
  <c r="O31" i="29"/>
  <c r="N31" i="29"/>
  <c r="M31" i="29"/>
  <c r="L31" i="29"/>
  <c r="AR32" i="39"/>
  <c r="AQ32" i="39"/>
  <c r="AP32" i="39"/>
  <c r="AO32" i="39"/>
  <c r="AN32" i="39"/>
  <c r="AM32" i="39"/>
  <c r="AL32" i="39"/>
  <c r="AK32" i="39"/>
  <c r="AJ32" i="39"/>
  <c r="AI32" i="39"/>
  <c r="AH32" i="39"/>
  <c r="AG32" i="39"/>
  <c r="AF32" i="39"/>
  <c r="AE32" i="39"/>
  <c r="AD32" i="39"/>
  <c r="AC32" i="39"/>
  <c r="AB32" i="39"/>
  <c r="AA32" i="39"/>
  <c r="Z32" i="39"/>
  <c r="Y32" i="39"/>
  <c r="X32" i="39"/>
  <c r="W32" i="39"/>
  <c r="V32" i="39"/>
  <c r="U32" i="39"/>
  <c r="T32" i="39"/>
  <c r="S32" i="39"/>
  <c r="R32" i="39"/>
  <c r="Q32" i="39"/>
  <c r="P32" i="39"/>
  <c r="O32" i="39"/>
  <c r="N32" i="39"/>
  <c r="M32" i="39"/>
  <c r="L32" i="39"/>
  <c r="AR25" i="39"/>
  <c r="AQ25" i="39"/>
  <c r="AP25" i="39"/>
  <c r="AO25" i="39"/>
  <c r="AN25" i="39"/>
  <c r="AM25" i="39"/>
  <c r="AL25" i="39"/>
  <c r="AK25" i="39"/>
  <c r="AJ25" i="39"/>
  <c r="AI25" i="39"/>
  <c r="AH25" i="39"/>
  <c r="AG25" i="39"/>
  <c r="AF25" i="39"/>
  <c r="AE25" i="39"/>
  <c r="AD25" i="39"/>
  <c r="AC25" i="39"/>
  <c r="AB25" i="39"/>
  <c r="AA25" i="39"/>
  <c r="Z25" i="39"/>
  <c r="Y25" i="39"/>
  <c r="X25" i="39"/>
  <c r="W25" i="39"/>
  <c r="V25" i="39"/>
  <c r="U25" i="39"/>
  <c r="T25" i="39"/>
  <c r="S25" i="39"/>
  <c r="R25" i="39"/>
  <c r="Q25" i="39"/>
  <c r="P25" i="39"/>
  <c r="O25" i="39"/>
  <c r="N25" i="39"/>
  <c r="M25" i="39"/>
  <c r="L25" i="39"/>
  <c r="AR18" i="39"/>
  <c r="AQ18" i="39"/>
  <c r="AP18" i="39"/>
  <c r="AO18" i="39"/>
  <c r="AO27" i="39" s="1"/>
  <c r="AN18" i="39"/>
  <c r="AM18" i="39"/>
  <c r="AM27" i="39" s="1"/>
  <c r="AL18" i="39"/>
  <c r="AK18" i="39"/>
  <c r="AJ18" i="39"/>
  <c r="AI18" i="39"/>
  <c r="AH18" i="39"/>
  <c r="AG18" i="39"/>
  <c r="AG27" i="39" s="1"/>
  <c r="AF18" i="39"/>
  <c r="AE18" i="39"/>
  <c r="AE27" i="39" s="1"/>
  <c r="AD18" i="39"/>
  <c r="AC18" i="39"/>
  <c r="AB18" i="39"/>
  <c r="AA18" i="39"/>
  <c r="Z18" i="39"/>
  <c r="Y18" i="39"/>
  <c r="Y27" i="39" s="1"/>
  <c r="X18" i="39"/>
  <c r="W18" i="39"/>
  <c r="W27" i="39" s="1"/>
  <c r="V18" i="39"/>
  <c r="U18" i="39"/>
  <c r="T18" i="39"/>
  <c r="S18" i="39"/>
  <c r="R18" i="39"/>
  <c r="Q18" i="39"/>
  <c r="Q27" i="39" s="1"/>
  <c r="P18" i="39"/>
  <c r="O18" i="39"/>
  <c r="O27" i="39" s="1"/>
  <c r="N18" i="39"/>
  <c r="M18" i="39"/>
  <c r="L18" i="39"/>
  <c r="AT43" i="26"/>
  <c r="AS43" i="26"/>
  <c r="AR43" i="26"/>
  <c r="AQ43" i="26"/>
  <c r="AP43" i="26"/>
  <c r="AO43" i="26"/>
  <c r="AN43" i="26"/>
  <c r="AM43" i="26"/>
  <c r="AL43" i="26"/>
  <c r="AK43" i="26"/>
  <c r="AJ43" i="26"/>
  <c r="AI43" i="26"/>
  <c r="AH43" i="26"/>
  <c r="AG43" i="26"/>
  <c r="AF43" i="26"/>
  <c r="AE43" i="26"/>
  <c r="AD43" i="26"/>
  <c r="AC43" i="26"/>
  <c r="AB43" i="26"/>
  <c r="AA43" i="26"/>
  <c r="Z43" i="26"/>
  <c r="Y43" i="26"/>
  <c r="X43" i="26"/>
  <c r="W43" i="26"/>
  <c r="V43" i="26"/>
  <c r="U43" i="26"/>
  <c r="T43" i="26"/>
  <c r="S43" i="26"/>
  <c r="R43" i="26"/>
  <c r="Q43" i="26"/>
  <c r="P43" i="26"/>
  <c r="O43" i="26"/>
  <c r="N43" i="26"/>
  <c r="M43" i="26"/>
  <c r="L43" i="26"/>
  <c r="AT41" i="26"/>
  <c r="AS41" i="26"/>
  <c r="AR41" i="26"/>
  <c r="AQ41" i="26"/>
  <c r="AP41" i="26"/>
  <c r="AO41" i="26"/>
  <c r="AN41" i="26"/>
  <c r="AM41" i="26"/>
  <c r="AL41" i="26"/>
  <c r="AK41" i="26"/>
  <c r="AJ41" i="26"/>
  <c r="AI41" i="26"/>
  <c r="AH41" i="26"/>
  <c r="AG41" i="26"/>
  <c r="AF41" i="26"/>
  <c r="AE41" i="26"/>
  <c r="AD41" i="26"/>
  <c r="AC41" i="26"/>
  <c r="AB41" i="26"/>
  <c r="AA41" i="26"/>
  <c r="Z41" i="26"/>
  <c r="Y41" i="26"/>
  <c r="X41" i="26"/>
  <c r="W41" i="26"/>
  <c r="V41" i="26"/>
  <c r="U41" i="26"/>
  <c r="T41" i="26"/>
  <c r="S41" i="26"/>
  <c r="R41" i="26"/>
  <c r="Q41" i="26"/>
  <c r="P41" i="26"/>
  <c r="O41" i="26"/>
  <c r="N41" i="26"/>
  <c r="M41" i="26"/>
  <c r="L41" i="26"/>
  <c r="AT34" i="26"/>
  <c r="AS34" i="26"/>
  <c r="AR34" i="26"/>
  <c r="AQ34" i="26"/>
  <c r="AP34" i="26"/>
  <c r="AO34" i="26"/>
  <c r="AN34" i="26"/>
  <c r="AM34" i="26"/>
  <c r="AL34" i="26"/>
  <c r="AK34" i="26"/>
  <c r="AJ34" i="26"/>
  <c r="AI34" i="26"/>
  <c r="AH34" i="26"/>
  <c r="AG34" i="26"/>
  <c r="AF34" i="26"/>
  <c r="AE34" i="26"/>
  <c r="AD34" i="26"/>
  <c r="AC34" i="26"/>
  <c r="AB34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AT27" i="26"/>
  <c r="AT36" i="26" s="1"/>
  <c r="AT44" i="26" s="1"/>
  <c r="AT45" i="26" s="1"/>
  <c r="AS27" i="26"/>
  <c r="AS36" i="26" s="1"/>
  <c r="AS44" i="26" s="1"/>
  <c r="AS45" i="26" s="1"/>
  <c r="AR27" i="26"/>
  <c r="AQ27" i="26"/>
  <c r="AQ36" i="26" s="1"/>
  <c r="AQ44" i="26" s="1"/>
  <c r="AQ45" i="26" s="1"/>
  <c r="AP27" i="26"/>
  <c r="AP36" i="26" s="1"/>
  <c r="AP44" i="26" s="1"/>
  <c r="AP45" i="26" s="1"/>
  <c r="AO27" i="26"/>
  <c r="AO36" i="26" s="1"/>
  <c r="AO44" i="26" s="1"/>
  <c r="AO45" i="26" s="1"/>
  <c r="AN27" i="26"/>
  <c r="AM27" i="26"/>
  <c r="AM36" i="26" s="1"/>
  <c r="AM44" i="26" s="1"/>
  <c r="AM45" i="26" s="1"/>
  <c r="AL27" i="26"/>
  <c r="AL36" i="26" s="1"/>
  <c r="AL44" i="26" s="1"/>
  <c r="AL45" i="26" s="1"/>
  <c r="AK27" i="26"/>
  <c r="AK36" i="26" s="1"/>
  <c r="AJ27" i="26"/>
  <c r="AJ36" i="26" s="1"/>
  <c r="AJ44" i="26" s="1"/>
  <c r="AJ45" i="26" s="1"/>
  <c r="AI27" i="26"/>
  <c r="AI36" i="26" s="1"/>
  <c r="AI44" i="26" s="1"/>
  <c r="AI45" i="26" s="1"/>
  <c r="AH27" i="26"/>
  <c r="AG27" i="26"/>
  <c r="AG36" i="26"/>
  <c r="AG44" i="26" s="1"/>
  <c r="AG45" i="26" s="1"/>
  <c r="AF27" i="26"/>
  <c r="AF36" i="26" s="1"/>
  <c r="AF44" i="26" s="1"/>
  <c r="AF45" i="26" s="1"/>
  <c r="AE27" i="26"/>
  <c r="AE36" i="26" s="1"/>
  <c r="AE44" i="26" s="1"/>
  <c r="AE45" i="26" s="1"/>
  <c r="AD27" i="26"/>
  <c r="AD36" i="26" s="1"/>
  <c r="AD44" i="26" s="1"/>
  <c r="AD45" i="26" s="1"/>
  <c r="AC27" i="26"/>
  <c r="AC36" i="26"/>
  <c r="AB27" i="26"/>
  <c r="AA27" i="26"/>
  <c r="AA36" i="26" s="1"/>
  <c r="AA44" i="26" s="1"/>
  <c r="AA45" i="26" s="1"/>
  <c r="Z27" i="26"/>
  <c r="Z36" i="26"/>
  <c r="Y27" i="26"/>
  <c r="Y36" i="26" s="1"/>
  <c r="Y44" i="26" s="1"/>
  <c r="Y45" i="26" s="1"/>
  <c r="X27" i="26"/>
  <c r="W27" i="26"/>
  <c r="W36" i="26" s="1"/>
  <c r="W44" i="26" s="1"/>
  <c r="W45" i="26" s="1"/>
  <c r="V27" i="26"/>
  <c r="U27" i="26"/>
  <c r="U36" i="26" s="1"/>
  <c r="T27" i="26"/>
  <c r="T36" i="26" s="1"/>
  <c r="T44" i="26" s="1"/>
  <c r="T45" i="26" s="1"/>
  <c r="S27" i="26"/>
  <c r="S36" i="26" s="1"/>
  <c r="S44" i="26" s="1"/>
  <c r="S45" i="26" s="1"/>
  <c r="R27" i="26"/>
  <c r="R36" i="26" s="1"/>
  <c r="R44" i="26" s="1"/>
  <c r="R45" i="26" s="1"/>
  <c r="Q27" i="26"/>
  <c r="Q36" i="26" s="1"/>
  <c r="Q44" i="26" s="1"/>
  <c r="Q45" i="26" s="1"/>
  <c r="P27" i="26"/>
  <c r="O27" i="26"/>
  <c r="N27" i="26"/>
  <c r="M27" i="26"/>
  <c r="M36" i="26" s="1"/>
  <c r="L27" i="26"/>
  <c r="L36" i="26" s="1"/>
  <c r="L44" i="26" s="1"/>
  <c r="L45" i="26" s="1"/>
  <c r="AT4" i="26"/>
  <c r="AS4" i="26"/>
  <c r="AR4" i="26"/>
  <c r="AQ4" i="26"/>
  <c r="AP4" i="26"/>
  <c r="AO4" i="26"/>
  <c r="AN4" i="26"/>
  <c r="AM4" i="26"/>
  <c r="AL4" i="26"/>
  <c r="AK4" i="26"/>
  <c r="AJ4" i="26"/>
  <c r="AI4" i="26"/>
  <c r="AH4" i="26"/>
  <c r="AG4" i="26"/>
  <c r="AF4" i="26"/>
  <c r="AE4" i="26"/>
  <c r="AD4" i="26"/>
  <c r="AC4" i="26"/>
  <c r="AB4" i="26"/>
  <c r="AA4" i="26"/>
  <c r="Z4" i="26"/>
  <c r="Y4" i="26"/>
  <c r="X4" i="26"/>
  <c r="W4" i="26"/>
  <c r="V4" i="26"/>
  <c r="U4" i="26"/>
  <c r="T4" i="26"/>
  <c r="S4" i="26"/>
  <c r="R4" i="26"/>
  <c r="Q4" i="26"/>
  <c r="P4" i="26"/>
  <c r="O4" i="26"/>
  <c r="N4" i="26"/>
  <c r="M4" i="26"/>
  <c r="L4" i="26"/>
  <c r="AS42" i="36"/>
  <c r="AR42" i="36"/>
  <c r="AQ42" i="36"/>
  <c r="AP42" i="36"/>
  <c r="AO42" i="36"/>
  <c r="AN42" i="36"/>
  <c r="AM42" i="36"/>
  <c r="AL42" i="36"/>
  <c r="AK42" i="36"/>
  <c r="AJ42" i="36"/>
  <c r="AI42" i="36"/>
  <c r="AH42" i="36"/>
  <c r="AG42" i="36"/>
  <c r="AF42" i="36"/>
  <c r="AE42" i="36"/>
  <c r="AD42" i="36"/>
  <c r="AC42" i="36"/>
  <c r="AB42" i="36"/>
  <c r="AA42" i="36"/>
  <c r="Z42" i="36"/>
  <c r="Y42" i="36"/>
  <c r="X42" i="36"/>
  <c r="W42" i="36"/>
  <c r="V42" i="36"/>
  <c r="U42" i="36"/>
  <c r="T42" i="36"/>
  <c r="S42" i="36"/>
  <c r="R42" i="36"/>
  <c r="Q42" i="36"/>
  <c r="P42" i="36"/>
  <c r="O42" i="36"/>
  <c r="N42" i="36"/>
  <c r="M42" i="36"/>
  <c r="L42" i="36"/>
  <c r="K42" i="36"/>
  <c r="AS40" i="36"/>
  <c r="AR40" i="36"/>
  <c r="AQ40" i="36"/>
  <c r="AP40" i="36"/>
  <c r="AO40" i="36"/>
  <c r="AN40" i="36"/>
  <c r="AM40" i="36"/>
  <c r="AL40" i="36"/>
  <c r="AK40" i="36"/>
  <c r="AJ40" i="36"/>
  <c r="AI40" i="36"/>
  <c r="AH40" i="36"/>
  <c r="AG40" i="36"/>
  <c r="AF40" i="36"/>
  <c r="AE40" i="36"/>
  <c r="AD40" i="36"/>
  <c r="AC40" i="36"/>
  <c r="AB40" i="36"/>
  <c r="AA40" i="36"/>
  <c r="Z40" i="36"/>
  <c r="Y40" i="36"/>
  <c r="X40" i="36"/>
  <c r="W40" i="36"/>
  <c r="V40" i="36"/>
  <c r="U40" i="36"/>
  <c r="T40" i="36"/>
  <c r="S40" i="36"/>
  <c r="R40" i="36"/>
  <c r="Q40" i="36"/>
  <c r="P40" i="36"/>
  <c r="O40" i="36"/>
  <c r="N40" i="36"/>
  <c r="M40" i="36"/>
  <c r="L40" i="36"/>
  <c r="K40" i="36"/>
  <c r="AS33" i="36"/>
  <c r="AR33" i="36"/>
  <c r="AQ33" i="36"/>
  <c r="AP33" i="36"/>
  <c r="AO33" i="36"/>
  <c r="AN33" i="36"/>
  <c r="AM33" i="36"/>
  <c r="AL33" i="36"/>
  <c r="AK33" i="36"/>
  <c r="AJ33" i="36"/>
  <c r="AI33" i="36"/>
  <c r="AH33" i="36"/>
  <c r="AG33" i="36"/>
  <c r="AF33" i="36"/>
  <c r="AE33" i="36"/>
  <c r="AD33" i="36"/>
  <c r="AC33" i="36"/>
  <c r="AB33" i="36"/>
  <c r="AA33" i="36"/>
  <c r="Z33" i="36"/>
  <c r="Y33" i="36"/>
  <c r="X33" i="36"/>
  <c r="W33" i="36"/>
  <c r="V33" i="36"/>
  <c r="U33" i="36"/>
  <c r="T33" i="36"/>
  <c r="S33" i="36"/>
  <c r="R33" i="36"/>
  <c r="Q33" i="36"/>
  <c r="P33" i="36"/>
  <c r="O33" i="36"/>
  <c r="N33" i="36"/>
  <c r="M33" i="36"/>
  <c r="L33" i="36"/>
  <c r="K33" i="36"/>
  <c r="AS26" i="36"/>
  <c r="AS35" i="36" s="1"/>
  <c r="AS43" i="36" s="1"/>
  <c r="AS44" i="36" s="1"/>
  <c r="AR26" i="36"/>
  <c r="AQ26" i="36"/>
  <c r="AQ35" i="36" s="1"/>
  <c r="AQ43" i="36" s="1"/>
  <c r="AQ44" i="36" s="1"/>
  <c r="AP26" i="36"/>
  <c r="AP35" i="36" s="1"/>
  <c r="AP43" i="36" s="1"/>
  <c r="AP44" i="36" s="1"/>
  <c r="AO26" i="36"/>
  <c r="AO35" i="36" s="1"/>
  <c r="AN26" i="36"/>
  <c r="AM26" i="36"/>
  <c r="AM35" i="36" s="1"/>
  <c r="AM43" i="36" s="1"/>
  <c r="AM44" i="36" s="1"/>
  <c r="AL26" i="36"/>
  <c r="AK26" i="36"/>
  <c r="AK35" i="36" s="1"/>
  <c r="AJ26" i="36"/>
  <c r="AI26" i="36"/>
  <c r="AI35" i="36" s="1"/>
  <c r="AI43" i="36" s="1"/>
  <c r="AI44" i="36" s="1"/>
  <c r="AH26" i="36"/>
  <c r="AH35" i="36" s="1"/>
  <c r="AH43" i="36" s="1"/>
  <c r="AH44" i="36" s="1"/>
  <c r="AG26" i="36"/>
  <c r="AG35" i="36" s="1"/>
  <c r="AG43" i="36" s="1"/>
  <c r="AG44" i="36" s="1"/>
  <c r="AF26" i="36"/>
  <c r="AE26" i="36"/>
  <c r="AD26" i="36"/>
  <c r="AD35" i="36" s="1"/>
  <c r="AD43" i="36" s="1"/>
  <c r="AD44" i="36" s="1"/>
  <c r="AC26" i="36"/>
  <c r="AB26" i="36"/>
  <c r="AA26" i="36"/>
  <c r="AA35" i="36" s="1"/>
  <c r="AA43" i="36" s="1"/>
  <c r="AA44" i="36" s="1"/>
  <c r="Z26" i="36"/>
  <c r="Z35" i="36" s="1"/>
  <c r="Z43" i="36" s="1"/>
  <c r="Z44" i="36" s="1"/>
  <c r="Y26" i="36"/>
  <c r="Y35" i="36" s="1"/>
  <c r="X26" i="36"/>
  <c r="W26" i="36"/>
  <c r="W35" i="36"/>
  <c r="W43" i="36" s="1"/>
  <c r="W44" i="36" s="1"/>
  <c r="V26" i="36"/>
  <c r="V35" i="36" s="1"/>
  <c r="U26" i="36"/>
  <c r="T26" i="36"/>
  <c r="T35" i="36" s="1"/>
  <c r="T43" i="36" s="1"/>
  <c r="T44" i="36" s="1"/>
  <c r="S26" i="36"/>
  <c r="S35" i="36" s="1"/>
  <c r="S43" i="36" s="1"/>
  <c r="S44" i="36" s="1"/>
  <c r="R26" i="36"/>
  <c r="R35" i="36" s="1"/>
  <c r="R43" i="36" s="1"/>
  <c r="R44" i="36" s="1"/>
  <c r="Q26" i="36"/>
  <c r="Q35" i="36"/>
  <c r="Q43" i="36" s="1"/>
  <c r="Q44" i="36" s="1"/>
  <c r="P26" i="36"/>
  <c r="P35" i="36" s="1"/>
  <c r="P43" i="36" s="1"/>
  <c r="P44" i="36" s="1"/>
  <c r="O26" i="36"/>
  <c r="N26" i="36"/>
  <c r="N35" i="36" s="1"/>
  <c r="M26" i="36"/>
  <c r="M35" i="36" s="1"/>
  <c r="M43" i="36" s="1"/>
  <c r="M44" i="36" s="1"/>
  <c r="L26" i="36"/>
  <c r="K26" i="36"/>
  <c r="AM37" i="68"/>
  <c r="AL37" i="68"/>
  <c r="AK37" i="68"/>
  <c r="AJ37" i="68"/>
  <c r="AI37" i="68"/>
  <c r="AH37" i="68"/>
  <c r="AG37" i="68"/>
  <c r="AF37" i="68"/>
  <c r="AE37" i="68"/>
  <c r="AD37" i="68"/>
  <c r="AC37" i="68"/>
  <c r="AB37" i="68"/>
  <c r="AA37" i="68"/>
  <c r="Z37" i="68"/>
  <c r="Y37" i="68"/>
  <c r="X37" i="68"/>
  <c r="W37" i="68"/>
  <c r="V37" i="68"/>
  <c r="U37" i="68"/>
  <c r="T37" i="68"/>
  <c r="S37" i="68"/>
  <c r="R37" i="68"/>
  <c r="Q37" i="68"/>
  <c r="P37" i="68"/>
  <c r="O37" i="68"/>
  <c r="N37" i="68"/>
  <c r="M37" i="68"/>
  <c r="L37" i="68"/>
  <c r="AM35" i="68"/>
  <c r="AL35" i="68"/>
  <c r="AK35" i="68"/>
  <c r="AJ35" i="68"/>
  <c r="AI35" i="68"/>
  <c r="AH35" i="68"/>
  <c r="AG35" i="68"/>
  <c r="AF35" i="68"/>
  <c r="AE35" i="68"/>
  <c r="AD35" i="68"/>
  <c r="AC35" i="68"/>
  <c r="AB35" i="68"/>
  <c r="AA35" i="68"/>
  <c r="Z35" i="68"/>
  <c r="Y35" i="68"/>
  <c r="X35" i="68"/>
  <c r="W35" i="68"/>
  <c r="V35" i="68"/>
  <c r="U35" i="68"/>
  <c r="T35" i="68"/>
  <c r="S35" i="68"/>
  <c r="R35" i="68"/>
  <c r="Q35" i="68"/>
  <c r="P35" i="68"/>
  <c r="O35" i="68"/>
  <c r="N35" i="68"/>
  <c r="M35" i="68"/>
  <c r="L35" i="68"/>
  <c r="AM28" i="68"/>
  <c r="AL28" i="68"/>
  <c r="AK28" i="68"/>
  <c r="AJ28" i="68"/>
  <c r="AI28" i="68"/>
  <c r="AH28" i="68"/>
  <c r="AG28" i="68"/>
  <c r="AF28" i="68"/>
  <c r="AE28" i="68"/>
  <c r="AD28" i="68"/>
  <c r="AC28" i="68"/>
  <c r="AB28" i="68"/>
  <c r="AA28" i="68"/>
  <c r="Z28" i="68"/>
  <c r="Y28" i="68"/>
  <c r="X28" i="68"/>
  <c r="V28" i="68"/>
  <c r="U28" i="68"/>
  <c r="T28" i="68"/>
  <c r="S28" i="68"/>
  <c r="R28" i="68"/>
  <c r="Q28" i="68"/>
  <c r="P28" i="68"/>
  <c r="O28" i="68"/>
  <c r="N28" i="68"/>
  <c r="M28" i="68"/>
  <c r="L28" i="68"/>
  <c r="AM21" i="68"/>
  <c r="AM30" i="68" s="1"/>
  <c r="AL21" i="68"/>
  <c r="AL30" i="68" s="1"/>
  <c r="AL38" i="68" s="1"/>
  <c r="AL39" i="68" s="1"/>
  <c r="AK21" i="68"/>
  <c r="AK30" i="68" s="1"/>
  <c r="AK38" i="68" s="1"/>
  <c r="AK39" i="68" s="1"/>
  <c r="AJ21" i="68"/>
  <c r="AJ30" i="68" s="1"/>
  <c r="AJ38" i="68" s="1"/>
  <c r="AJ39" i="68" s="1"/>
  <c r="AI21" i="68"/>
  <c r="AI30" i="68" s="1"/>
  <c r="AI38" i="68" s="1"/>
  <c r="AI39" i="68" s="1"/>
  <c r="AH21" i="68"/>
  <c r="AH30" i="68" s="1"/>
  <c r="AH38" i="68" s="1"/>
  <c r="AH39" i="68" s="1"/>
  <c r="AG21" i="68"/>
  <c r="AF21" i="68"/>
  <c r="AF30" i="68" s="1"/>
  <c r="AF38" i="68" s="1"/>
  <c r="AF39" i="68" s="1"/>
  <c r="AE21" i="68"/>
  <c r="AE30" i="68"/>
  <c r="AE38" i="68" s="1"/>
  <c r="AE39" i="68" s="1"/>
  <c r="AD21" i="68"/>
  <c r="AD30" i="68" s="1"/>
  <c r="AD38" i="68" s="1"/>
  <c r="AD39" i="68" s="1"/>
  <c r="AC21" i="68"/>
  <c r="AC30" i="68" s="1"/>
  <c r="AC38" i="68" s="1"/>
  <c r="AC39" i="68" s="1"/>
  <c r="AB21" i="68"/>
  <c r="AB30" i="68"/>
  <c r="AB38" i="68" s="1"/>
  <c r="AB39" i="68" s="1"/>
  <c r="AA21" i="68"/>
  <c r="AA30" i="68" s="1"/>
  <c r="Z21" i="68"/>
  <c r="Z30" i="68" s="1"/>
  <c r="Z38" i="68" s="1"/>
  <c r="Z39" i="68" s="1"/>
  <c r="Y21" i="68"/>
  <c r="Y30" i="68" s="1"/>
  <c r="Y38" i="68" s="1"/>
  <c r="Y39" i="68" s="1"/>
  <c r="X21" i="68"/>
  <c r="X30" i="68" s="1"/>
  <c r="X38" i="68" s="1"/>
  <c r="X39" i="68" s="1"/>
  <c r="W21" i="68"/>
  <c r="W30" i="68" s="1"/>
  <c r="W38" i="68" s="1"/>
  <c r="W39" i="68" s="1"/>
  <c r="V21" i="68"/>
  <c r="V30" i="68" s="1"/>
  <c r="V38" i="68" s="1"/>
  <c r="V39" i="68" s="1"/>
  <c r="U21" i="68"/>
  <c r="U30" i="68" s="1"/>
  <c r="U38" i="68" s="1"/>
  <c r="U39" i="68" s="1"/>
  <c r="T21" i="68"/>
  <c r="T30" i="68" s="1"/>
  <c r="T38" i="68" s="1"/>
  <c r="T39" i="68" s="1"/>
  <c r="S21" i="68"/>
  <c r="R21" i="68"/>
  <c r="R30" i="68" s="1"/>
  <c r="R38" i="68" s="1"/>
  <c r="R39" i="68" s="1"/>
  <c r="Q21" i="68"/>
  <c r="Q30" i="68" s="1"/>
  <c r="Q38" i="68" s="1"/>
  <c r="Q39" i="68" s="1"/>
  <c r="P21" i="68"/>
  <c r="O21" i="68"/>
  <c r="O30" i="68" s="1"/>
  <c r="N21" i="68"/>
  <c r="N30" i="68" s="1"/>
  <c r="N38" i="68" s="1"/>
  <c r="N39" i="68" s="1"/>
  <c r="M21" i="68"/>
  <c r="M30" i="68" s="1"/>
  <c r="M38" i="68" s="1"/>
  <c r="M39" i="68" s="1"/>
  <c r="L21" i="68"/>
  <c r="L30" i="68" s="1"/>
  <c r="L38" i="68" s="1"/>
  <c r="L39" i="68" s="1"/>
  <c r="AM37" i="45"/>
  <c r="AL37" i="45"/>
  <c r="AK37" i="45"/>
  <c r="AJ37" i="45"/>
  <c r="AI37" i="45"/>
  <c r="AH37" i="45"/>
  <c r="AG37" i="45"/>
  <c r="AF37" i="45"/>
  <c r="AE37" i="45"/>
  <c r="AD37" i="45"/>
  <c r="AC37" i="45"/>
  <c r="AB37" i="45"/>
  <c r="AA37" i="45"/>
  <c r="Z37" i="45"/>
  <c r="Y37" i="45"/>
  <c r="X37" i="45"/>
  <c r="W37" i="45"/>
  <c r="V37" i="45"/>
  <c r="U37" i="45"/>
  <c r="T37" i="45"/>
  <c r="S37" i="45"/>
  <c r="R37" i="45"/>
  <c r="Q37" i="45"/>
  <c r="P37" i="45"/>
  <c r="O37" i="45"/>
  <c r="N37" i="45"/>
  <c r="M37" i="45"/>
  <c r="L37" i="45"/>
  <c r="AM35" i="45"/>
  <c r="AL35" i="45"/>
  <c r="AK35" i="45"/>
  <c r="AJ35" i="45"/>
  <c r="AI35" i="45"/>
  <c r="AH35" i="45"/>
  <c r="AG35" i="45"/>
  <c r="AF35" i="45"/>
  <c r="AE35" i="45"/>
  <c r="AD35" i="45"/>
  <c r="AC35" i="45"/>
  <c r="AB35" i="45"/>
  <c r="AA35" i="45"/>
  <c r="Z35" i="45"/>
  <c r="Y35" i="45"/>
  <c r="X35" i="45"/>
  <c r="W35" i="45"/>
  <c r="V35" i="45"/>
  <c r="U35" i="45"/>
  <c r="T35" i="45"/>
  <c r="S35" i="45"/>
  <c r="R35" i="45"/>
  <c r="Q35" i="45"/>
  <c r="P35" i="45"/>
  <c r="O35" i="45"/>
  <c r="N35" i="45"/>
  <c r="M35" i="45"/>
  <c r="L35" i="45"/>
  <c r="AM28" i="45"/>
  <c r="AL28" i="45"/>
  <c r="AK28" i="45"/>
  <c r="AJ28" i="45"/>
  <c r="AI28" i="45"/>
  <c r="AH28" i="45"/>
  <c r="AG28" i="45"/>
  <c r="AF28" i="45"/>
  <c r="AE28" i="45"/>
  <c r="AD28" i="45"/>
  <c r="AC28" i="45"/>
  <c r="AB28" i="45"/>
  <c r="AA28" i="45"/>
  <c r="Z28" i="45"/>
  <c r="Y28" i="45"/>
  <c r="X28" i="45"/>
  <c r="W28" i="45"/>
  <c r="V28" i="45"/>
  <c r="U28" i="45"/>
  <c r="T28" i="45"/>
  <c r="S28" i="45"/>
  <c r="R28" i="45"/>
  <c r="Q28" i="45"/>
  <c r="P28" i="45"/>
  <c r="O28" i="45"/>
  <c r="N28" i="45"/>
  <c r="M28" i="45"/>
  <c r="L28" i="45"/>
  <c r="AM21" i="45"/>
  <c r="AM30" i="45" s="1"/>
  <c r="AM38" i="45" s="1"/>
  <c r="AM39" i="45" s="1"/>
  <c r="AL21" i="45"/>
  <c r="AL30" i="45" s="1"/>
  <c r="AL38" i="45" s="1"/>
  <c r="AL39" i="45" s="1"/>
  <c r="AK21" i="45"/>
  <c r="AK30" i="45" s="1"/>
  <c r="AK38" i="45" s="1"/>
  <c r="AK39" i="45" s="1"/>
  <c r="AJ21" i="45"/>
  <c r="AJ30" i="45" s="1"/>
  <c r="AJ38" i="45" s="1"/>
  <c r="AJ39" i="45" s="1"/>
  <c r="AI21" i="45"/>
  <c r="AH21" i="45"/>
  <c r="AH30" i="45" s="1"/>
  <c r="AH38" i="45" s="1"/>
  <c r="AH39" i="45" s="1"/>
  <c r="AG21" i="45"/>
  <c r="AG30" i="45" s="1"/>
  <c r="AG38" i="45" s="1"/>
  <c r="AG39" i="45" s="1"/>
  <c r="AF21" i="45"/>
  <c r="AF30" i="45"/>
  <c r="AF38" i="45" s="1"/>
  <c r="AF39" i="45" s="1"/>
  <c r="AE21" i="45"/>
  <c r="AE30" i="45" s="1"/>
  <c r="AD21" i="45"/>
  <c r="AD30" i="45" s="1"/>
  <c r="AD38" i="45" s="1"/>
  <c r="AD39" i="45" s="1"/>
  <c r="AC21" i="45"/>
  <c r="AC30" i="45" s="1"/>
  <c r="AB21" i="45"/>
  <c r="AB30" i="45" s="1"/>
  <c r="AB38" i="45" s="1"/>
  <c r="AB39" i="45" s="1"/>
  <c r="AA21" i="45"/>
  <c r="Z21" i="45"/>
  <c r="Z30" i="45" s="1"/>
  <c r="Z38" i="45" s="1"/>
  <c r="Z39" i="45" s="1"/>
  <c r="Y21" i="45"/>
  <c r="X21" i="45"/>
  <c r="X30" i="45" s="1"/>
  <c r="X38" i="45" s="1"/>
  <c r="X39" i="45" s="1"/>
  <c r="W21" i="45"/>
  <c r="W30" i="45" s="1"/>
  <c r="V21" i="45"/>
  <c r="V30" i="45" s="1"/>
  <c r="V38" i="45" s="1"/>
  <c r="V39" i="45" s="1"/>
  <c r="U21" i="45"/>
  <c r="U30" i="45" s="1"/>
  <c r="T21" i="45"/>
  <c r="T30" i="45" s="1"/>
  <c r="T38" i="45" s="1"/>
  <c r="T39" i="45" s="1"/>
  <c r="S21" i="45"/>
  <c r="R21" i="45"/>
  <c r="R30" i="45" s="1"/>
  <c r="R38" i="45" s="1"/>
  <c r="R39" i="45" s="1"/>
  <c r="Q21" i="45"/>
  <c r="P21" i="45"/>
  <c r="P30" i="45" s="1"/>
  <c r="P38" i="45" s="1"/>
  <c r="P39" i="45" s="1"/>
  <c r="O21" i="45"/>
  <c r="O30" i="45" s="1"/>
  <c r="N21" i="45"/>
  <c r="N30" i="45" s="1"/>
  <c r="N38" i="45" s="1"/>
  <c r="N39" i="45" s="1"/>
  <c r="M21" i="45"/>
  <c r="M30" i="45" s="1"/>
  <c r="L21" i="45"/>
  <c r="L30" i="45" s="1"/>
  <c r="L38" i="45" s="1"/>
  <c r="L39" i="45" s="1"/>
  <c r="U35" i="36"/>
  <c r="U43" i="36" s="1"/>
  <c r="U44" i="36" s="1"/>
  <c r="AC35" i="36"/>
  <c r="AC43" i="36"/>
  <c r="AC44" i="36" s="1"/>
  <c r="S30" i="68"/>
  <c r="S17" i="34"/>
  <c r="R17" i="34"/>
  <c r="Q17" i="34"/>
  <c r="P17" i="34"/>
  <c r="O32" i="34"/>
  <c r="S32" i="34"/>
  <c r="R32" i="34"/>
  <c r="Q32" i="34"/>
  <c r="P32" i="34"/>
  <c r="AP43" i="32"/>
  <c r="AH5" i="42"/>
  <c r="T19" i="42"/>
  <c r="BX23" i="40"/>
  <c r="AK23" i="40"/>
  <c r="BL23" i="40"/>
  <c r="F24" i="47"/>
  <c r="E31" i="47"/>
  <c r="D31" i="47"/>
  <c r="C31" i="47"/>
  <c r="B31" i="47"/>
  <c r="E30" i="47"/>
  <c r="D30" i="47"/>
  <c r="C30" i="47"/>
  <c r="B30" i="47"/>
  <c r="E29" i="47"/>
  <c r="D29" i="47"/>
  <c r="C29" i="47"/>
  <c r="B29" i="47"/>
  <c r="E28" i="47"/>
  <c r="D28" i="47"/>
  <c r="C28" i="47"/>
  <c r="B28" i="47"/>
  <c r="E27" i="47"/>
  <c r="D27" i="47"/>
  <c r="C27" i="47"/>
  <c r="B27" i="47"/>
  <c r="E26" i="47"/>
  <c r="D26" i="47"/>
  <c r="C26" i="47"/>
  <c r="B26" i="47"/>
  <c r="E25" i="47"/>
  <c r="D25" i="47"/>
  <c r="C25" i="47"/>
  <c r="B25" i="47"/>
  <c r="E24" i="47"/>
  <c r="D24" i="47"/>
  <c r="C24" i="47"/>
  <c r="B24" i="47"/>
  <c r="X49" i="47"/>
  <c r="R49" i="47"/>
  <c r="F26" i="47"/>
  <c r="P49" i="47"/>
  <c r="Y47" i="47"/>
  <c r="Y49" i="47"/>
  <c r="X47" i="47"/>
  <c r="W47" i="47"/>
  <c r="W49" i="47"/>
  <c r="F31" i="47"/>
  <c r="V47" i="47"/>
  <c r="V49" i="47"/>
  <c r="F30" i="47"/>
  <c r="U47" i="47"/>
  <c r="U49" i="47"/>
  <c r="F29" i="47"/>
  <c r="T47" i="47"/>
  <c r="T49" i="47"/>
  <c r="F28" i="47"/>
  <c r="S47" i="47"/>
  <c r="S49" i="47"/>
  <c r="F27" i="47"/>
  <c r="R47" i="47"/>
  <c r="Q47" i="47"/>
  <c r="Q49" i="47"/>
  <c r="F25" i="47"/>
  <c r="P47" i="47"/>
  <c r="F29" i="50"/>
  <c r="F27" i="50"/>
  <c r="E32" i="50"/>
  <c r="D32" i="50"/>
  <c r="C32" i="50"/>
  <c r="B32" i="50"/>
  <c r="E31" i="50"/>
  <c r="D31" i="50"/>
  <c r="C31" i="50"/>
  <c r="B31" i="50"/>
  <c r="E30" i="50"/>
  <c r="D30" i="50"/>
  <c r="C30" i="50"/>
  <c r="B30" i="50"/>
  <c r="E29" i="50"/>
  <c r="D29" i="50"/>
  <c r="C29" i="50"/>
  <c r="B29" i="50"/>
  <c r="E28" i="50"/>
  <c r="D28" i="50"/>
  <c r="C28" i="50"/>
  <c r="B28" i="50"/>
  <c r="E27" i="50"/>
  <c r="D27" i="50"/>
  <c r="C27" i="50"/>
  <c r="B27" i="50"/>
  <c r="E26" i="50"/>
  <c r="D26" i="50"/>
  <c r="C26" i="50"/>
  <c r="B26" i="50"/>
  <c r="E25" i="50"/>
  <c r="D25" i="50"/>
  <c r="C25" i="50"/>
  <c r="B25" i="50"/>
  <c r="E24" i="50"/>
  <c r="D24" i="50"/>
  <c r="C24" i="50"/>
  <c r="B24" i="50"/>
  <c r="Z43" i="50"/>
  <c r="Z45" i="50"/>
  <c r="Y43" i="50"/>
  <c r="Y45" i="50"/>
  <c r="X43" i="50"/>
  <c r="X45" i="50"/>
  <c r="F32" i="50"/>
  <c r="W43" i="50"/>
  <c r="W45" i="50"/>
  <c r="F31" i="50"/>
  <c r="V43" i="50"/>
  <c r="V45" i="50"/>
  <c r="F30" i="50"/>
  <c r="U43" i="50"/>
  <c r="U45" i="50"/>
  <c r="T43" i="50"/>
  <c r="T45" i="50"/>
  <c r="F28" i="50"/>
  <c r="S43" i="50"/>
  <c r="S45" i="50"/>
  <c r="R43" i="50"/>
  <c r="R45" i="50"/>
  <c r="F26" i="50"/>
  <c r="Q43" i="50"/>
  <c r="Q45" i="50"/>
  <c r="F25" i="50"/>
  <c r="G25" i="50"/>
  <c r="P43" i="50"/>
  <c r="P45" i="50"/>
  <c r="F24" i="50"/>
  <c r="F64" i="49"/>
  <c r="F62" i="49"/>
  <c r="F56" i="49"/>
  <c r="F40" i="49"/>
  <c r="AP43" i="49"/>
  <c r="AP45" i="49"/>
  <c r="AO43" i="49"/>
  <c r="AO45" i="49"/>
  <c r="F65" i="49"/>
  <c r="AN43" i="49"/>
  <c r="AN45" i="49"/>
  <c r="AM43" i="49"/>
  <c r="AM45" i="49"/>
  <c r="F63" i="49"/>
  <c r="AL43" i="49"/>
  <c r="AL45" i="49"/>
  <c r="AK43" i="49"/>
  <c r="AK45" i="49"/>
  <c r="F61" i="49"/>
  <c r="AJ43" i="49"/>
  <c r="AJ45" i="49"/>
  <c r="F60" i="49"/>
  <c r="AI43" i="49"/>
  <c r="AI45" i="49"/>
  <c r="F59" i="49"/>
  <c r="AH43" i="49"/>
  <c r="AH45" i="49"/>
  <c r="F58" i="49"/>
  <c r="AG43" i="49"/>
  <c r="AG45" i="49"/>
  <c r="F57" i="49"/>
  <c r="AF43" i="49"/>
  <c r="AF45" i="49"/>
  <c r="AE43" i="49"/>
  <c r="AE45" i="49"/>
  <c r="F55" i="49"/>
  <c r="E65" i="49"/>
  <c r="D65" i="49"/>
  <c r="C65" i="49"/>
  <c r="B65" i="49"/>
  <c r="E64" i="49"/>
  <c r="D64" i="49"/>
  <c r="C64" i="49"/>
  <c r="B64" i="49"/>
  <c r="E63" i="49"/>
  <c r="D63" i="49"/>
  <c r="C63" i="49"/>
  <c r="B63" i="49"/>
  <c r="E62" i="49"/>
  <c r="D62" i="49"/>
  <c r="C62" i="49"/>
  <c r="B62" i="49"/>
  <c r="E61" i="49"/>
  <c r="D61" i="49"/>
  <c r="C61" i="49"/>
  <c r="B61" i="49"/>
  <c r="E60" i="49"/>
  <c r="D60" i="49"/>
  <c r="C60" i="49"/>
  <c r="B60" i="49"/>
  <c r="E59" i="49"/>
  <c r="D59" i="49"/>
  <c r="C59" i="49"/>
  <c r="B59" i="49"/>
  <c r="E58" i="49"/>
  <c r="D58" i="49"/>
  <c r="C58" i="49"/>
  <c r="B58" i="49"/>
  <c r="E57" i="49"/>
  <c r="D57" i="49"/>
  <c r="C57" i="49"/>
  <c r="B57" i="49"/>
  <c r="E56" i="49"/>
  <c r="D56" i="49"/>
  <c r="C56" i="49"/>
  <c r="B56" i="49"/>
  <c r="E55" i="49"/>
  <c r="D55" i="49"/>
  <c r="C55" i="49"/>
  <c r="B55" i="49"/>
  <c r="E54" i="49"/>
  <c r="D54" i="49"/>
  <c r="C54" i="49"/>
  <c r="B54" i="49"/>
  <c r="E53" i="49"/>
  <c r="D53" i="49"/>
  <c r="C53" i="49"/>
  <c r="B53" i="49"/>
  <c r="E52" i="49"/>
  <c r="D52" i="49"/>
  <c r="C52" i="49"/>
  <c r="B52" i="49"/>
  <c r="E51" i="49"/>
  <c r="D51" i="49"/>
  <c r="C51" i="49"/>
  <c r="B51" i="49"/>
  <c r="E50" i="49"/>
  <c r="D50" i="49"/>
  <c r="C50" i="49"/>
  <c r="B50" i="49"/>
  <c r="E49" i="49"/>
  <c r="D49" i="49"/>
  <c r="C49" i="49"/>
  <c r="B49" i="49"/>
  <c r="E48" i="49"/>
  <c r="D48" i="49"/>
  <c r="C48" i="49"/>
  <c r="B48" i="49"/>
  <c r="E47" i="49"/>
  <c r="D47" i="49"/>
  <c r="C47" i="49"/>
  <c r="B47" i="49"/>
  <c r="E46" i="49"/>
  <c r="D46" i="49"/>
  <c r="C46" i="49"/>
  <c r="B46" i="49"/>
  <c r="E45" i="49"/>
  <c r="D45" i="49"/>
  <c r="C45" i="49"/>
  <c r="B45" i="49"/>
  <c r="E44" i="49"/>
  <c r="D44" i="49"/>
  <c r="C44" i="49"/>
  <c r="B44" i="49"/>
  <c r="E43" i="49"/>
  <c r="D43" i="49"/>
  <c r="C43" i="49"/>
  <c r="B43" i="49"/>
  <c r="E42" i="49"/>
  <c r="D42" i="49"/>
  <c r="C42" i="49"/>
  <c r="B42" i="49"/>
  <c r="E41" i="49"/>
  <c r="D41" i="49"/>
  <c r="C41" i="49"/>
  <c r="B41" i="49"/>
  <c r="E40" i="49"/>
  <c r="D40" i="49"/>
  <c r="C40" i="49"/>
  <c r="B40" i="49"/>
  <c r="AD43" i="49"/>
  <c r="AD45" i="49"/>
  <c r="F54" i="49"/>
  <c r="AC43" i="49"/>
  <c r="AC45" i="49"/>
  <c r="F53" i="49"/>
  <c r="AB43" i="49"/>
  <c r="AB45" i="49"/>
  <c r="F52" i="49"/>
  <c r="AA43" i="49"/>
  <c r="AA45" i="49"/>
  <c r="F51" i="49"/>
  <c r="Z43" i="49"/>
  <c r="Z45" i="49"/>
  <c r="F50" i="49"/>
  <c r="Y43" i="49"/>
  <c r="Y45" i="49"/>
  <c r="F49" i="49"/>
  <c r="X43" i="49"/>
  <c r="X45" i="49"/>
  <c r="F48" i="49"/>
  <c r="W43" i="49"/>
  <c r="W45" i="49"/>
  <c r="F47" i="49"/>
  <c r="V43" i="49"/>
  <c r="V45" i="49"/>
  <c r="F46" i="49"/>
  <c r="U43" i="49"/>
  <c r="U45" i="49"/>
  <c r="F45" i="49"/>
  <c r="T43" i="49"/>
  <c r="T45" i="49"/>
  <c r="F44" i="49"/>
  <c r="S43" i="49"/>
  <c r="S45" i="49"/>
  <c r="F43" i="49"/>
  <c r="R43" i="49"/>
  <c r="R45" i="49"/>
  <c r="F42" i="49"/>
  <c r="Q43" i="49"/>
  <c r="Q45" i="49"/>
  <c r="F41" i="49"/>
  <c r="P43" i="49"/>
  <c r="P45" i="49"/>
  <c r="F37" i="48"/>
  <c r="F29" i="48"/>
  <c r="E42" i="48"/>
  <c r="D42" i="48"/>
  <c r="C42" i="48"/>
  <c r="B42" i="48"/>
  <c r="E41" i="48"/>
  <c r="D41" i="48"/>
  <c r="C41" i="48"/>
  <c r="B41" i="48"/>
  <c r="E40" i="48"/>
  <c r="D40" i="48"/>
  <c r="C40" i="48"/>
  <c r="B40" i="48"/>
  <c r="E39" i="48"/>
  <c r="D39" i="48"/>
  <c r="C39" i="48"/>
  <c r="B39" i="48"/>
  <c r="E38" i="48"/>
  <c r="D38" i="48"/>
  <c r="C38" i="48"/>
  <c r="B38" i="48"/>
  <c r="E37" i="48"/>
  <c r="D37" i="48"/>
  <c r="C37" i="48"/>
  <c r="B37" i="48"/>
  <c r="E36" i="48"/>
  <c r="D36" i="48"/>
  <c r="C36" i="48"/>
  <c r="B36" i="48"/>
  <c r="E35" i="48"/>
  <c r="D35" i="48"/>
  <c r="C35" i="48"/>
  <c r="B35" i="48"/>
  <c r="E34" i="48"/>
  <c r="D34" i="48"/>
  <c r="C34" i="48"/>
  <c r="B34" i="48"/>
  <c r="E33" i="48"/>
  <c r="D33" i="48"/>
  <c r="C33" i="48"/>
  <c r="B33" i="48"/>
  <c r="E32" i="48"/>
  <c r="D32" i="48"/>
  <c r="C32" i="48"/>
  <c r="B32" i="48"/>
  <c r="E31" i="48"/>
  <c r="D31" i="48"/>
  <c r="C31" i="48"/>
  <c r="B31" i="48"/>
  <c r="E30" i="48"/>
  <c r="D30" i="48"/>
  <c r="C30" i="48"/>
  <c r="B30" i="48"/>
  <c r="E29" i="48"/>
  <c r="D29" i="48"/>
  <c r="C29" i="48"/>
  <c r="B29" i="48"/>
  <c r="AB45" i="48"/>
  <c r="F41" i="48"/>
  <c r="AD43" i="48"/>
  <c r="AD45" i="48"/>
  <c r="AC43" i="48"/>
  <c r="AC45" i="48"/>
  <c r="F42" i="48"/>
  <c r="AB43" i="48"/>
  <c r="Y45" i="48"/>
  <c r="F38" i="48"/>
  <c r="X45" i="48"/>
  <c r="W45" i="48"/>
  <c r="F36" i="48"/>
  <c r="Q45" i="48"/>
  <c r="F30" i="48"/>
  <c r="P45" i="48"/>
  <c r="AA43" i="48"/>
  <c r="AA45" i="48"/>
  <c r="F40" i="48"/>
  <c r="Z43" i="48"/>
  <c r="Z45" i="48"/>
  <c r="F39" i="48"/>
  <c r="Y43" i="48"/>
  <c r="X43" i="48"/>
  <c r="W43" i="48"/>
  <c r="V43" i="48"/>
  <c r="V45" i="48"/>
  <c r="F35" i="48"/>
  <c r="U43" i="48"/>
  <c r="U45" i="48"/>
  <c r="F34" i="48"/>
  <c r="G34" i="48"/>
  <c r="T43" i="48"/>
  <c r="T45" i="48"/>
  <c r="F33" i="48"/>
  <c r="S43" i="48"/>
  <c r="S45" i="48"/>
  <c r="F32" i="48"/>
  <c r="R43" i="48"/>
  <c r="R45" i="48"/>
  <c r="F31" i="48"/>
  <c r="Q43" i="48"/>
  <c r="P43" i="48"/>
  <c r="F27" i="46"/>
  <c r="F24" i="46"/>
  <c r="E29" i="46"/>
  <c r="D29" i="46"/>
  <c r="C29" i="46"/>
  <c r="B29" i="46"/>
  <c r="E28" i="46"/>
  <c r="D28" i="46"/>
  <c r="C28" i="46"/>
  <c r="B28" i="46"/>
  <c r="E27" i="46"/>
  <c r="D27" i="46"/>
  <c r="C27" i="46"/>
  <c r="B27" i="46"/>
  <c r="E26" i="46"/>
  <c r="D26" i="46"/>
  <c r="C26" i="46"/>
  <c r="B26" i="46"/>
  <c r="E25" i="46"/>
  <c r="D25" i="46"/>
  <c r="C25" i="46"/>
  <c r="B25" i="46"/>
  <c r="E24" i="46"/>
  <c r="D24" i="46"/>
  <c r="C24" i="46"/>
  <c r="B24" i="46"/>
  <c r="E23" i="46"/>
  <c r="D23" i="46"/>
  <c r="C23" i="46"/>
  <c r="B23" i="46"/>
  <c r="E22" i="46"/>
  <c r="D22" i="46"/>
  <c r="C22" i="46"/>
  <c r="B22" i="46"/>
  <c r="AA48" i="46"/>
  <c r="AA50" i="46"/>
  <c r="Z48" i="46"/>
  <c r="Z50" i="46"/>
  <c r="Y48" i="46"/>
  <c r="Y50" i="46"/>
  <c r="X48" i="46"/>
  <c r="X50" i="46"/>
  <c r="W48" i="46"/>
  <c r="W50" i="46"/>
  <c r="F29" i="46"/>
  <c r="V48" i="46"/>
  <c r="V50" i="46"/>
  <c r="F28" i="46"/>
  <c r="U48" i="46"/>
  <c r="U50" i="46"/>
  <c r="T48" i="46"/>
  <c r="T50" i="46"/>
  <c r="F26" i="46"/>
  <c r="S48" i="46"/>
  <c r="S50" i="46"/>
  <c r="F25" i="46"/>
  <c r="R48" i="46"/>
  <c r="R50" i="46"/>
  <c r="Q48" i="46"/>
  <c r="Q50" i="46"/>
  <c r="F23" i="46"/>
  <c r="P48" i="46"/>
  <c r="P50" i="46"/>
  <c r="F22" i="46"/>
  <c r="W6" i="46"/>
  <c r="G30" i="48"/>
  <c r="G54" i="49"/>
  <c r="G35" i="48"/>
  <c r="G36" i="48"/>
  <c r="G37" i="48"/>
  <c r="G47" i="49"/>
  <c r="G63" i="49"/>
  <c r="G24" i="50"/>
  <c r="G57" i="49"/>
  <c r="G29" i="48"/>
  <c r="G64" i="49"/>
  <c r="G50" i="49"/>
  <c r="G31" i="48"/>
  <c r="G39" i="48"/>
  <c r="G42" i="48"/>
  <c r="G51" i="49"/>
  <c r="G31" i="50"/>
  <c r="G31" i="47"/>
  <c r="G38" i="48"/>
  <c r="G32" i="48"/>
  <c r="G40" i="48"/>
  <c r="G62" i="49"/>
  <c r="G60" i="49"/>
  <c r="G28" i="47"/>
  <c r="G33" i="48"/>
  <c r="G41" i="48"/>
  <c r="G45" i="49"/>
  <c r="G30" i="50"/>
  <c r="G29" i="47"/>
  <c r="G24" i="46"/>
  <c r="G22" i="46"/>
  <c r="G56" i="49"/>
  <c r="G29" i="50"/>
  <c r="G25" i="47"/>
  <c r="G30" i="47"/>
  <c r="G27" i="47"/>
  <c r="G26" i="47"/>
  <c r="G24" i="47"/>
  <c r="G26" i="50"/>
  <c r="G27" i="50"/>
  <c r="G28" i="50"/>
  <c r="G32" i="50"/>
  <c r="G49" i="49"/>
  <c r="G61" i="49"/>
  <c r="G48" i="49"/>
  <c r="G59" i="49"/>
  <c r="G58" i="49"/>
  <c r="G46" i="49"/>
  <c r="G44" i="49"/>
  <c r="G43" i="49"/>
  <c r="G40" i="49"/>
  <c r="G42" i="49"/>
  <c r="G53" i="49"/>
  <c r="G41" i="49"/>
  <c r="G65" i="49"/>
  <c r="G52" i="49"/>
  <c r="G55" i="49"/>
  <c r="G25" i="46"/>
  <c r="G28" i="46"/>
  <c r="G29" i="46"/>
  <c r="G26" i="46"/>
  <c r="G23" i="46"/>
  <c r="G27" i="46"/>
  <c r="AL6" i="54"/>
  <c r="AK6" i="54"/>
  <c r="AJ6" i="54"/>
  <c r="AI6" i="54"/>
  <c r="AH6" i="54"/>
  <c r="AG6" i="54"/>
  <c r="AF6" i="54"/>
  <c r="AE6" i="54"/>
  <c r="AD6" i="54"/>
  <c r="AC6" i="54"/>
  <c r="AB6" i="54"/>
  <c r="AA6" i="54"/>
  <c r="Z6" i="54"/>
  <c r="Y6" i="54"/>
  <c r="X6" i="54"/>
  <c r="W6" i="54"/>
  <c r="V6" i="54"/>
  <c r="U6" i="54"/>
  <c r="T6" i="54"/>
  <c r="S6" i="54"/>
  <c r="R6" i="54"/>
  <c r="Q6" i="54"/>
  <c r="P6" i="54"/>
  <c r="AG6" i="59"/>
  <c r="AF6" i="59"/>
  <c r="AE6" i="59"/>
  <c r="AD6" i="59"/>
  <c r="AC6" i="59"/>
  <c r="AB6" i="59"/>
  <c r="AA6" i="59"/>
  <c r="Z6" i="59"/>
  <c r="Y6" i="59"/>
  <c r="X6" i="59"/>
  <c r="W6" i="59"/>
  <c r="V6" i="59"/>
  <c r="U6" i="59"/>
  <c r="T6" i="59"/>
  <c r="S6" i="59"/>
  <c r="R6" i="59"/>
  <c r="Q6" i="59"/>
  <c r="P6" i="59"/>
  <c r="AL6" i="58"/>
  <c r="AK6" i="58"/>
  <c r="AJ6" i="58"/>
  <c r="AI6" i="58"/>
  <c r="AH6" i="58"/>
  <c r="AG6" i="58"/>
  <c r="AF6" i="58"/>
  <c r="AE6" i="58"/>
  <c r="AD6" i="58"/>
  <c r="AC6" i="58"/>
  <c r="AB6" i="58"/>
  <c r="AA6" i="58"/>
  <c r="Z6" i="58"/>
  <c r="Y6" i="58"/>
  <c r="X6" i="58"/>
  <c r="W6" i="58"/>
  <c r="V6" i="58"/>
  <c r="U6" i="58"/>
  <c r="T6" i="58"/>
  <c r="S6" i="58"/>
  <c r="R6" i="58"/>
  <c r="Q6" i="58"/>
  <c r="P6" i="58"/>
  <c r="AV6" i="60"/>
  <c r="AU6" i="60"/>
  <c r="AT6" i="60"/>
  <c r="AS6" i="60"/>
  <c r="AR6" i="60"/>
  <c r="AQ6" i="60"/>
  <c r="AP6" i="60"/>
  <c r="AO6" i="60"/>
  <c r="AN6" i="60"/>
  <c r="AM6" i="60"/>
  <c r="AL6" i="60"/>
  <c r="AK6" i="60"/>
  <c r="AJ6" i="60"/>
  <c r="AI6" i="60"/>
  <c r="AH6" i="60"/>
  <c r="AG6" i="60"/>
  <c r="AF6" i="60"/>
  <c r="AE6" i="60"/>
  <c r="AD6" i="60"/>
  <c r="AC6" i="60"/>
  <c r="AB6" i="60"/>
  <c r="AA6" i="60"/>
  <c r="Z6" i="60"/>
  <c r="Y6" i="60"/>
  <c r="X6" i="60"/>
  <c r="W6" i="60"/>
  <c r="V6" i="60"/>
  <c r="U6" i="60"/>
  <c r="AL6" i="61"/>
  <c r="AK6" i="61"/>
  <c r="AJ6" i="61"/>
  <c r="AI6" i="61"/>
  <c r="AH6" i="61"/>
  <c r="AG6" i="61"/>
  <c r="AF6" i="61"/>
  <c r="AE6" i="61"/>
  <c r="AD6" i="61"/>
  <c r="AC6" i="61"/>
  <c r="AB6" i="61"/>
  <c r="AA6" i="61"/>
  <c r="Z6" i="61"/>
  <c r="Y6" i="61"/>
  <c r="X6" i="61"/>
  <c r="W6" i="61"/>
  <c r="V6" i="61"/>
  <c r="U6" i="61"/>
  <c r="T6" i="61"/>
  <c r="S6" i="61"/>
  <c r="R6" i="61"/>
  <c r="Q6" i="61"/>
  <c r="P6" i="61"/>
  <c r="S37" i="62"/>
  <c r="T37" i="62"/>
  <c r="U37" i="62"/>
  <c r="V37" i="62"/>
  <c r="W37" i="62"/>
  <c r="X37" i="62"/>
  <c r="Y37" i="62"/>
  <c r="Z37" i="62"/>
  <c r="AA37" i="62"/>
  <c r="AB37" i="62"/>
  <c r="AC37" i="62"/>
  <c r="AD37" i="62"/>
  <c r="AE37" i="62"/>
  <c r="AF37" i="62"/>
  <c r="AG37" i="62"/>
  <c r="AH37" i="62"/>
  <c r="AI37" i="62"/>
  <c r="AJ37" i="62"/>
  <c r="AK37" i="62"/>
  <c r="AL37" i="62"/>
  <c r="AM37" i="62"/>
  <c r="AN37" i="62"/>
  <c r="AO37" i="62"/>
  <c r="AP37" i="62"/>
  <c r="AQ37" i="62"/>
  <c r="R37" i="62"/>
  <c r="AP6" i="62"/>
  <c r="AO6" i="62"/>
  <c r="AN6" i="62"/>
  <c r="AM6" i="62"/>
  <c r="AL6" i="62"/>
  <c r="AK6" i="62"/>
  <c r="AJ6" i="62"/>
  <c r="AI6" i="62"/>
  <c r="AH6" i="62"/>
  <c r="AG6" i="62"/>
  <c r="AC6" i="62"/>
  <c r="AB6" i="62"/>
  <c r="AA6" i="62"/>
  <c r="Z6" i="62"/>
  <c r="Y6" i="62"/>
  <c r="X6" i="62"/>
  <c r="W6" i="62"/>
  <c r="V6" i="62"/>
  <c r="U6" i="62"/>
  <c r="T6" i="62"/>
  <c r="AF6" i="62"/>
  <c r="S6" i="62"/>
  <c r="AE6" i="62"/>
  <c r="R6" i="62"/>
  <c r="S6" i="56"/>
  <c r="R6" i="56"/>
  <c r="Q6" i="56"/>
  <c r="U6" i="55"/>
  <c r="T6" i="55"/>
  <c r="S6" i="55"/>
  <c r="R6" i="55"/>
  <c r="Q6" i="55"/>
  <c r="P6" i="55"/>
  <c r="T6" i="53"/>
  <c r="S6" i="53"/>
  <c r="R6" i="53"/>
  <c r="Q6" i="53"/>
  <c r="P6" i="53"/>
  <c r="X6" i="52"/>
  <c r="W6" i="52"/>
  <c r="V6" i="52"/>
  <c r="U6" i="52"/>
  <c r="T6" i="52"/>
  <c r="S6" i="52"/>
  <c r="R6" i="52"/>
  <c r="Q6" i="52"/>
  <c r="P6" i="52"/>
  <c r="AL45" i="54"/>
  <c r="AK45" i="54"/>
  <c r="AJ45" i="54"/>
  <c r="AI45" i="54"/>
  <c r="AH45" i="54"/>
  <c r="AG45" i="54"/>
  <c r="AF45" i="54"/>
  <c r="AE45" i="54"/>
  <c r="AD45" i="54"/>
  <c r="AC45" i="54"/>
  <c r="AB45" i="54"/>
  <c r="AA45" i="54"/>
  <c r="Z45" i="54"/>
  <c r="Y45" i="54"/>
  <c r="X45" i="54"/>
  <c r="W45" i="54"/>
  <c r="V45" i="54"/>
  <c r="U45" i="54"/>
  <c r="T45" i="54"/>
  <c r="S45" i="54"/>
  <c r="R45" i="54"/>
  <c r="Q45" i="54"/>
  <c r="AL43" i="54"/>
  <c r="AK43" i="54"/>
  <c r="AJ43" i="54"/>
  <c r="AI43" i="54"/>
  <c r="AH43" i="54"/>
  <c r="AG43" i="54"/>
  <c r="AF43" i="54"/>
  <c r="AE43" i="54"/>
  <c r="AD43" i="54"/>
  <c r="AC43" i="54"/>
  <c r="AB43" i="54"/>
  <c r="AA43" i="54"/>
  <c r="Z43" i="54"/>
  <c r="Y43" i="54"/>
  <c r="X43" i="54"/>
  <c r="W43" i="54"/>
  <c r="V43" i="54"/>
  <c r="U43" i="54"/>
  <c r="T43" i="54"/>
  <c r="S43" i="54"/>
  <c r="R43" i="54"/>
  <c r="Q43" i="54"/>
  <c r="P45" i="54"/>
  <c r="P43" i="54"/>
  <c r="AG37" i="59"/>
  <c r="AF37" i="59"/>
  <c r="AE37" i="59"/>
  <c r="AD37" i="59"/>
  <c r="AC37" i="59"/>
  <c r="AB37" i="59"/>
  <c r="AA37" i="59"/>
  <c r="Z37" i="59"/>
  <c r="Y37" i="59"/>
  <c r="X37" i="59"/>
  <c r="W37" i="59"/>
  <c r="V37" i="59"/>
  <c r="U37" i="59"/>
  <c r="T37" i="59"/>
  <c r="S37" i="59"/>
  <c r="R37" i="59"/>
  <c r="Q37" i="59"/>
  <c r="AG35" i="59"/>
  <c r="AF35" i="59"/>
  <c r="AE35" i="59"/>
  <c r="AD35" i="59"/>
  <c r="AC35" i="59"/>
  <c r="AB35" i="59"/>
  <c r="AA35" i="59"/>
  <c r="Z35" i="59"/>
  <c r="Y35" i="59"/>
  <c r="X35" i="59"/>
  <c r="W35" i="59"/>
  <c r="V35" i="59"/>
  <c r="U35" i="59"/>
  <c r="T35" i="59"/>
  <c r="S35" i="59"/>
  <c r="R35" i="59"/>
  <c r="Q35" i="59"/>
  <c r="P37" i="59"/>
  <c r="P35" i="59"/>
  <c r="AL39" i="58"/>
  <c r="AK39" i="58"/>
  <c r="AJ39" i="58"/>
  <c r="AI39" i="58"/>
  <c r="AH39" i="58"/>
  <c r="AG39" i="58"/>
  <c r="AF39" i="58"/>
  <c r="AE39" i="58"/>
  <c r="AD39" i="58"/>
  <c r="AC39" i="58"/>
  <c r="AB39" i="58"/>
  <c r="AA39" i="58"/>
  <c r="Z39" i="58"/>
  <c r="Y39" i="58"/>
  <c r="X39" i="58"/>
  <c r="W39" i="58"/>
  <c r="V39" i="58"/>
  <c r="U39" i="58"/>
  <c r="T39" i="58"/>
  <c r="S39" i="58"/>
  <c r="R39" i="58"/>
  <c r="Q39" i="58"/>
  <c r="AL37" i="58"/>
  <c r="AK37" i="58"/>
  <c r="AJ37" i="58"/>
  <c r="AI37" i="58"/>
  <c r="AH37" i="58"/>
  <c r="AG37" i="58"/>
  <c r="AF37" i="58"/>
  <c r="AE37" i="58"/>
  <c r="AD37" i="58"/>
  <c r="AC37" i="58"/>
  <c r="AB37" i="58"/>
  <c r="AA37" i="58"/>
  <c r="Z37" i="58"/>
  <c r="Y37" i="58"/>
  <c r="X37" i="58"/>
  <c r="W37" i="58"/>
  <c r="V37" i="58"/>
  <c r="U37" i="58"/>
  <c r="T37" i="58"/>
  <c r="S37" i="58"/>
  <c r="R37" i="58"/>
  <c r="Q37" i="58"/>
  <c r="P39" i="58"/>
  <c r="P37" i="58"/>
  <c r="V44" i="60"/>
  <c r="W44" i="60"/>
  <c r="X44" i="60"/>
  <c r="Y44" i="60"/>
  <c r="Z44" i="60"/>
  <c r="AA44" i="60"/>
  <c r="AB44" i="60"/>
  <c r="AC44" i="60"/>
  <c r="AD44" i="60"/>
  <c r="AE44" i="60"/>
  <c r="AF44" i="60"/>
  <c r="AG44" i="60"/>
  <c r="AH44" i="60"/>
  <c r="AI44" i="60"/>
  <c r="AJ44" i="60"/>
  <c r="AK44" i="60"/>
  <c r="AL44" i="60"/>
  <c r="AM44" i="60"/>
  <c r="AN44" i="60"/>
  <c r="AO44" i="60"/>
  <c r="AP44" i="60"/>
  <c r="AQ44" i="60"/>
  <c r="AR44" i="60"/>
  <c r="AS44" i="60"/>
  <c r="AT44" i="60"/>
  <c r="AU44" i="60"/>
  <c r="AV44" i="60"/>
  <c r="AW44" i="60"/>
  <c r="AX44" i="60"/>
  <c r="AY44" i="60"/>
  <c r="AZ44" i="60"/>
  <c r="V46" i="60"/>
  <c r="W46" i="60"/>
  <c r="X46" i="60"/>
  <c r="Y46" i="60"/>
  <c r="Z46" i="60"/>
  <c r="AA46" i="60"/>
  <c r="AB46" i="60"/>
  <c r="AC46" i="60"/>
  <c r="AD46" i="60"/>
  <c r="AE46" i="60"/>
  <c r="AF46" i="60"/>
  <c r="AG46" i="60"/>
  <c r="AH46" i="60"/>
  <c r="AI46" i="60"/>
  <c r="AJ46" i="60"/>
  <c r="AK46" i="60"/>
  <c r="AL46" i="60"/>
  <c r="AM46" i="60"/>
  <c r="AN46" i="60"/>
  <c r="AO46" i="60"/>
  <c r="AP46" i="60"/>
  <c r="AQ46" i="60"/>
  <c r="AR46" i="60"/>
  <c r="AS46" i="60"/>
  <c r="AT46" i="60"/>
  <c r="AU46" i="60"/>
  <c r="AV46" i="60"/>
  <c r="AW46" i="60"/>
  <c r="AX46" i="60"/>
  <c r="AY46" i="60"/>
  <c r="AZ46" i="60"/>
  <c r="U46" i="60"/>
  <c r="U44" i="60"/>
  <c r="Q37" i="61"/>
  <c r="R37" i="61"/>
  <c r="S37" i="61"/>
  <c r="T37" i="61"/>
  <c r="U37" i="61"/>
  <c r="V37" i="61"/>
  <c r="W37" i="61"/>
  <c r="X37" i="61"/>
  <c r="Y37" i="61"/>
  <c r="Z37" i="61"/>
  <c r="AA37" i="61"/>
  <c r="AB37" i="61"/>
  <c r="AC37" i="61"/>
  <c r="AD37" i="61"/>
  <c r="AE37" i="61"/>
  <c r="AF37" i="61"/>
  <c r="AG37" i="61"/>
  <c r="AH37" i="61"/>
  <c r="AI37" i="61"/>
  <c r="AJ37" i="61"/>
  <c r="AK37" i="61"/>
  <c r="AL37" i="61"/>
  <c r="Q39" i="61"/>
  <c r="R39" i="61"/>
  <c r="S39" i="61"/>
  <c r="T39" i="61"/>
  <c r="U39" i="61"/>
  <c r="V39" i="61"/>
  <c r="W39" i="61"/>
  <c r="X39" i="61"/>
  <c r="Y39" i="61"/>
  <c r="Z39" i="61"/>
  <c r="AA39" i="61"/>
  <c r="AB39" i="61"/>
  <c r="AC39" i="61"/>
  <c r="AD39" i="61"/>
  <c r="AE39" i="61"/>
  <c r="AF39" i="61"/>
  <c r="AG39" i="61"/>
  <c r="AH39" i="61"/>
  <c r="AI39" i="61"/>
  <c r="AJ39" i="61"/>
  <c r="AK39" i="61"/>
  <c r="AL39" i="61"/>
  <c r="P39" i="61"/>
  <c r="P37" i="61"/>
  <c r="R47" i="56"/>
  <c r="S47" i="56"/>
  <c r="T47" i="56"/>
  <c r="R49" i="56"/>
  <c r="S49" i="56"/>
  <c r="T49" i="56"/>
  <c r="Q49" i="56"/>
  <c r="Q47" i="56"/>
  <c r="V46" i="55"/>
  <c r="U46" i="55"/>
  <c r="T46" i="55"/>
  <c r="S46" i="55"/>
  <c r="R46" i="55"/>
  <c r="Q46" i="55"/>
  <c r="V44" i="55"/>
  <c r="U44" i="55"/>
  <c r="T44" i="55"/>
  <c r="S44" i="55"/>
  <c r="R44" i="55"/>
  <c r="Q44" i="55"/>
  <c r="P46" i="55"/>
  <c r="P44" i="55"/>
  <c r="Q49" i="53"/>
  <c r="R49" i="53"/>
  <c r="S49" i="53"/>
  <c r="T49" i="53"/>
  <c r="U49" i="53"/>
  <c r="V49" i="53"/>
  <c r="Q51" i="53"/>
  <c r="R51" i="53"/>
  <c r="S51" i="53"/>
  <c r="T51" i="53"/>
  <c r="U51" i="53"/>
  <c r="V51" i="53"/>
  <c r="P51" i="53"/>
  <c r="P49" i="53"/>
  <c r="Q49" i="52"/>
  <c r="R49" i="52"/>
  <c r="S49" i="52"/>
  <c r="T49" i="52"/>
  <c r="U49" i="52"/>
  <c r="V49" i="52"/>
  <c r="W49" i="52"/>
  <c r="X49" i="52"/>
  <c r="Y49" i="52"/>
  <c r="Q51" i="52"/>
  <c r="R51" i="52"/>
  <c r="S51" i="52"/>
  <c r="T51" i="52"/>
  <c r="U51" i="52"/>
  <c r="V51" i="52"/>
  <c r="W51" i="52"/>
  <c r="X51" i="52"/>
  <c r="Y51" i="52"/>
  <c r="P51" i="52"/>
  <c r="P49" i="52"/>
  <c r="AP6" i="51"/>
  <c r="AO6" i="51"/>
  <c r="AN6" i="51"/>
  <c r="AM6" i="51"/>
  <c r="AL6" i="51"/>
  <c r="AK6" i="51"/>
  <c r="AJ6" i="51"/>
  <c r="AI6" i="51"/>
  <c r="AB6" i="51"/>
  <c r="AA6" i="51"/>
  <c r="Z6" i="51"/>
  <c r="Y6" i="51"/>
  <c r="X6" i="51"/>
  <c r="W6" i="51"/>
  <c r="V6" i="51"/>
  <c r="U6" i="51"/>
  <c r="AR46" i="51"/>
  <c r="AQ46" i="51"/>
  <c r="AP46" i="51"/>
  <c r="AO46" i="51"/>
  <c r="AN46" i="51"/>
  <c r="AM46" i="51"/>
  <c r="AL46" i="51"/>
  <c r="AK46" i="51"/>
  <c r="AJ46" i="51"/>
  <c r="AR44" i="51"/>
  <c r="AQ44" i="51"/>
  <c r="AP44" i="51"/>
  <c r="AO44" i="51"/>
  <c r="AN44" i="51"/>
  <c r="AM44" i="51"/>
  <c r="AL44" i="51"/>
  <c r="AK44" i="51"/>
  <c r="AJ44" i="51"/>
  <c r="AI46" i="51"/>
  <c r="AI44" i="51"/>
  <c r="AD51" i="51"/>
  <c r="AC51" i="51"/>
  <c r="AB51" i="51"/>
  <c r="AA51" i="51"/>
  <c r="Z51" i="51"/>
  <c r="Y51" i="51"/>
  <c r="X51" i="51"/>
  <c r="W51" i="51"/>
  <c r="V51" i="51"/>
  <c r="AD49" i="51"/>
  <c r="AC49" i="51"/>
  <c r="AB49" i="51"/>
  <c r="AA49" i="51"/>
  <c r="Z49" i="51"/>
  <c r="Y49" i="51"/>
  <c r="X49" i="51"/>
  <c r="W49" i="51"/>
  <c r="V49" i="51"/>
  <c r="U51" i="51"/>
  <c r="U49" i="51"/>
  <c r="V6" i="46"/>
  <c r="U6" i="46"/>
  <c r="T6" i="46"/>
  <c r="S6" i="46"/>
  <c r="R6" i="46"/>
  <c r="Q6" i="46"/>
  <c r="P6" i="46"/>
  <c r="Q22" i="46"/>
  <c r="Q23" i="46"/>
  <c r="R22" i="46"/>
  <c r="R23" i="46"/>
  <c r="S22" i="46"/>
  <c r="S23" i="46"/>
  <c r="T22" i="46"/>
  <c r="T23" i="46"/>
  <c r="U22" i="46"/>
  <c r="U23" i="46"/>
  <c r="V22" i="46"/>
  <c r="V23" i="46"/>
  <c r="W22" i="46"/>
  <c r="W23" i="46"/>
  <c r="P22" i="46"/>
  <c r="P23" i="46"/>
  <c r="Y6" i="50"/>
  <c r="X6" i="50"/>
  <c r="W6" i="50"/>
  <c r="V6" i="50"/>
  <c r="U6" i="50"/>
  <c r="T6" i="50"/>
  <c r="S6" i="50"/>
  <c r="R6" i="50"/>
  <c r="Q6" i="50"/>
  <c r="P6" i="50"/>
  <c r="AD6" i="48"/>
  <c r="AC6" i="48"/>
  <c r="AB6" i="48"/>
  <c r="AA6" i="48"/>
  <c r="Z6" i="48"/>
  <c r="Y6" i="48"/>
  <c r="X6" i="48"/>
  <c r="W6" i="48"/>
  <c r="V6" i="48"/>
  <c r="U6" i="48"/>
  <c r="T6" i="48"/>
  <c r="S6" i="48"/>
  <c r="R6" i="48"/>
  <c r="Q6" i="48"/>
  <c r="P6" i="48"/>
  <c r="AP6" i="49"/>
  <c r="AO6" i="49"/>
  <c r="AN6" i="49"/>
  <c r="AM6" i="49"/>
  <c r="AL6" i="49"/>
  <c r="AK6" i="49"/>
  <c r="AJ6" i="49"/>
  <c r="AI6" i="49"/>
  <c r="AH6" i="49"/>
  <c r="AG6" i="49"/>
  <c r="AF6" i="49"/>
  <c r="AE6" i="49"/>
  <c r="AD6" i="49"/>
  <c r="AC6" i="49"/>
  <c r="AB6" i="49"/>
  <c r="AA6" i="49"/>
  <c r="Z6" i="49"/>
  <c r="Y6" i="49"/>
  <c r="X6" i="49"/>
  <c r="W6" i="49"/>
  <c r="V6" i="49"/>
  <c r="U6" i="49"/>
  <c r="T6" i="49"/>
  <c r="S6" i="49"/>
  <c r="R6" i="49"/>
  <c r="Q6" i="49"/>
  <c r="P6" i="49"/>
  <c r="X6" i="47"/>
  <c r="W6" i="47"/>
  <c r="V6" i="47"/>
  <c r="U6" i="47"/>
  <c r="T6" i="47"/>
  <c r="S6" i="47"/>
  <c r="R6" i="47"/>
  <c r="Q6" i="47"/>
  <c r="P6" i="47"/>
  <c r="Y33" i="47"/>
  <c r="X33" i="47"/>
  <c r="W33" i="47"/>
  <c r="V33" i="47"/>
  <c r="U33" i="47"/>
  <c r="T33" i="47"/>
  <c r="S33" i="47"/>
  <c r="S34" i="47"/>
  <c r="R33" i="47"/>
  <c r="Q33" i="47"/>
  <c r="P33" i="47"/>
  <c r="Y30" i="47"/>
  <c r="X30" i="47"/>
  <c r="W30" i="47"/>
  <c r="W34" i="47"/>
  <c r="V30" i="47"/>
  <c r="U30" i="47"/>
  <c r="T30" i="47"/>
  <c r="T34" i="47"/>
  <c r="S30" i="47"/>
  <c r="R30" i="47"/>
  <c r="Q30" i="47"/>
  <c r="Q34" i="47"/>
  <c r="P30" i="47"/>
  <c r="P34" i="47"/>
  <c r="W23" i="47"/>
  <c r="W35" i="47"/>
  <c r="Y22" i="47"/>
  <c r="Y23" i="47"/>
  <c r="Y35" i="47"/>
  <c r="X22" i="47"/>
  <c r="X23" i="47"/>
  <c r="X35" i="47"/>
  <c r="W22" i="47"/>
  <c r="V22" i="47"/>
  <c r="V23" i="47"/>
  <c r="V35" i="47"/>
  <c r="U22" i="47"/>
  <c r="U23" i="47"/>
  <c r="U35" i="47"/>
  <c r="T22" i="47"/>
  <c r="T23" i="47"/>
  <c r="T35" i="47"/>
  <c r="S22" i="47"/>
  <c r="S23" i="47"/>
  <c r="S35" i="47"/>
  <c r="R22" i="47"/>
  <c r="R23" i="47"/>
  <c r="R35" i="47"/>
  <c r="Q22" i="47"/>
  <c r="Q23" i="47"/>
  <c r="Q35" i="47"/>
  <c r="P22" i="47"/>
  <c r="P23" i="47"/>
  <c r="P35" i="47"/>
  <c r="Y5" i="47"/>
  <c r="X5" i="47"/>
  <c r="W5" i="47"/>
  <c r="V5" i="47"/>
  <c r="U5" i="47"/>
  <c r="T5" i="47"/>
  <c r="S5" i="47"/>
  <c r="R5" i="47"/>
  <c r="Q5" i="47"/>
  <c r="P5" i="47"/>
  <c r="AP5" i="49"/>
  <c r="AO5" i="49"/>
  <c r="AN5" i="49"/>
  <c r="AM5" i="49"/>
  <c r="AL5" i="49"/>
  <c r="AK5" i="49"/>
  <c r="AJ5" i="49"/>
  <c r="AI5" i="49"/>
  <c r="AP29" i="49"/>
  <c r="AO29" i="49"/>
  <c r="AN29" i="49"/>
  <c r="AM29" i="49"/>
  <c r="AL29" i="49"/>
  <c r="AK29" i="49"/>
  <c r="AJ29" i="49"/>
  <c r="AI29" i="49"/>
  <c r="AP26" i="49"/>
  <c r="AO26" i="49"/>
  <c r="AN26" i="49"/>
  <c r="AM26" i="49"/>
  <c r="AL26" i="49"/>
  <c r="AK26" i="49"/>
  <c r="AJ26" i="49"/>
  <c r="AI26" i="49"/>
  <c r="AP19" i="49"/>
  <c r="AP31" i="49"/>
  <c r="AO19" i="49"/>
  <c r="AO31" i="49"/>
  <c r="AN19" i="49"/>
  <c r="AN31" i="49"/>
  <c r="AM19" i="49"/>
  <c r="AM31" i="49"/>
  <c r="AL19" i="49"/>
  <c r="AL31" i="49"/>
  <c r="AK19" i="49"/>
  <c r="AK31" i="49"/>
  <c r="AJ19" i="49"/>
  <c r="AJ31" i="49"/>
  <c r="AI19" i="49"/>
  <c r="AI31" i="49"/>
  <c r="U34" i="47"/>
  <c r="V34" i="47"/>
  <c r="AK30" i="49"/>
  <c r="T36" i="47"/>
  <c r="T38" i="47"/>
  <c r="F15" i="47"/>
  <c r="AJ30" i="49"/>
  <c r="I31" i="49"/>
  <c r="AM30" i="49"/>
  <c r="AM32" i="49"/>
  <c r="AM34" i="49"/>
  <c r="F34" i="49"/>
  <c r="AN30" i="49"/>
  <c r="I35" i="49"/>
  <c r="AL30" i="49"/>
  <c r="AL32" i="49"/>
  <c r="AL34" i="49"/>
  <c r="F33" i="49"/>
  <c r="AO30" i="49"/>
  <c r="I36" i="49"/>
  <c r="AP30" i="49"/>
  <c r="I37" i="49"/>
  <c r="Y34" i="47"/>
  <c r="R34" i="47"/>
  <c r="R36" i="47"/>
  <c r="R38" i="47"/>
  <c r="F13" i="47"/>
  <c r="X34" i="47"/>
  <c r="X36" i="47"/>
  <c r="X38" i="47"/>
  <c r="AK32" i="49"/>
  <c r="AK34" i="49"/>
  <c r="F32" i="49"/>
  <c r="I32" i="49"/>
  <c r="AI30" i="49"/>
  <c r="Y36" i="47"/>
  <c r="Y38" i="47"/>
  <c r="U36" i="47"/>
  <c r="U38" i="47"/>
  <c r="F16" i="47"/>
  <c r="I16" i="47"/>
  <c r="V36" i="47"/>
  <c r="V38" i="47"/>
  <c r="F17" i="47"/>
  <c r="I17" i="47"/>
  <c r="P36" i="47"/>
  <c r="P38" i="47"/>
  <c r="F11" i="47"/>
  <c r="I11" i="47"/>
  <c r="I12" i="47"/>
  <c r="Q36" i="47"/>
  <c r="Q38" i="47"/>
  <c r="F12" i="47"/>
  <c r="W36" i="47"/>
  <c r="W38" i="47"/>
  <c r="F18" i="47"/>
  <c r="I18" i="47"/>
  <c r="I14" i="47"/>
  <c r="S36" i="47"/>
  <c r="S38" i="47"/>
  <c r="F14" i="47"/>
  <c r="I15" i="47"/>
  <c r="AF40" i="44"/>
  <c r="AE40" i="44"/>
  <c r="AD40" i="44"/>
  <c r="AC40" i="44"/>
  <c r="AB40" i="44"/>
  <c r="AA40" i="44"/>
  <c r="Z40" i="44"/>
  <c r="Y40" i="44"/>
  <c r="X40" i="44"/>
  <c r="W40" i="44"/>
  <c r="V40" i="44"/>
  <c r="U40" i="44"/>
  <c r="T40" i="44"/>
  <c r="S40" i="44"/>
  <c r="R40" i="44"/>
  <c r="Q40" i="44"/>
  <c r="AF38" i="44"/>
  <c r="AE38" i="44"/>
  <c r="AD38" i="44"/>
  <c r="AC38" i="44"/>
  <c r="AB38" i="44"/>
  <c r="AA38" i="44"/>
  <c r="Z38" i="44"/>
  <c r="Y38" i="44"/>
  <c r="X38" i="44"/>
  <c r="W38" i="44"/>
  <c r="V38" i="44"/>
  <c r="U38" i="44"/>
  <c r="T38" i="44"/>
  <c r="S38" i="44"/>
  <c r="R38" i="44"/>
  <c r="Q38" i="44"/>
  <c r="AF31" i="44"/>
  <c r="AE31" i="44"/>
  <c r="AD31" i="44"/>
  <c r="AC31" i="44"/>
  <c r="J23" i="44"/>
  <c r="AB31" i="44"/>
  <c r="J22" i="44"/>
  <c r="AA31" i="44"/>
  <c r="J21" i="44"/>
  <c r="Z31" i="44"/>
  <c r="Y31" i="44"/>
  <c r="J19" i="44"/>
  <c r="X31" i="44"/>
  <c r="J18" i="44"/>
  <c r="W31" i="44"/>
  <c r="J17" i="44"/>
  <c r="V31" i="44"/>
  <c r="U31" i="44"/>
  <c r="J15" i="44"/>
  <c r="T31" i="44"/>
  <c r="J14" i="44"/>
  <c r="S31" i="44"/>
  <c r="R31" i="44"/>
  <c r="J12" i="44"/>
  <c r="Q31" i="44"/>
  <c r="J11" i="44"/>
  <c r="AF24" i="44"/>
  <c r="AF33" i="44"/>
  <c r="AF41" i="44"/>
  <c r="AF42" i="44"/>
  <c r="AE24" i="44"/>
  <c r="AE33" i="44"/>
  <c r="AE41" i="44"/>
  <c r="AE42" i="44"/>
  <c r="AD24" i="44"/>
  <c r="AC24" i="44"/>
  <c r="AB24" i="44"/>
  <c r="AA24" i="44"/>
  <c r="Z24" i="44"/>
  <c r="Z33" i="44"/>
  <c r="Z41" i="44"/>
  <c r="Z42" i="44"/>
  <c r="G20" i="44"/>
  <c r="Y24" i="44"/>
  <c r="Y33" i="44"/>
  <c r="Y41" i="44"/>
  <c r="Y42" i="44"/>
  <c r="G19" i="44"/>
  <c r="X24" i="44"/>
  <c r="W24" i="44"/>
  <c r="V24" i="44"/>
  <c r="V33" i="44"/>
  <c r="U24" i="44"/>
  <c r="T24" i="44"/>
  <c r="T33" i="44"/>
  <c r="T41" i="44"/>
  <c r="T42" i="44"/>
  <c r="G14" i="44"/>
  <c r="S24" i="44"/>
  <c r="S33" i="44"/>
  <c r="S41" i="44"/>
  <c r="S42" i="44"/>
  <c r="G13" i="44"/>
  <c r="R24" i="44"/>
  <c r="Q24" i="44"/>
  <c r="J20" i="44"/>
  <c r="J16" i="44"/>
  <c r="J13" i="44"/>
  <c r="AF6" i="44"/>
  <c r="AE6" i="44"/>
  <c r="AD6" i="44"/>
  <c r="AC6" i="44"/>
  <c r="AB6" i="44"/>
  <c r="AA6" i="44"/>
  <c r="Z6" i="44"/>
  <c r="Y6" i="44"/>
  <c r="X6" i="44"/>
  <c r="W6" i="44"/>
  <c r="V6" i="44"/>
  <c r="U6" i="44"/>
  <c r="T6" i="44"/>
  <c r="S6" i="44"/>
  <c r="R6" i="44"/>
  <c r="Q6" i="44"/>
  <c r="AF5" i="44"/>
  <c r="AE5" i="44"/>
  <c r="AD5" i="44"/>
  <c r="AC5" i="44"/>
  <c r="AB5" i="44"/>
  <c r="AA5" i="44"/>
  <c r="Z5" i="44"/>
  <c r="Y5" i="44"/>
  <c r="X5" i="44"/>
  <c r="W5" i="44"/>
  <c r="V5" i="44"/>
  <c r="U5" i="44"/>
  <c r="T5" i="44"/>
  <c r="S5" i="44"/>
  <c r="R5" i="44"/>
  <c r="Q5" i="44"/>
  <c r="Q31" i="41"/>
  <c r="R31" i="41"/>
  <c r="S31" i="41"/>
  <c r="T31" i="41"/>
  <c r="U31" i="41"/>
  <c r="V31" i="41"/>
  <c r="W31" i="41"/>
  <c r="X31" i="41"/>
  <c r="Y31" i="41"/>
  <c r="Z31" i="41"/>
  <c r="AA31" i="41"/>
  <c r="AB31" i="41"/>
  <c r="AC31" i="41"/>
  <c r="AD31" i="41"/>
  <c r="AE31" i="41"/>
  <c r="AF31" i="41"/>
  <c r="AG31" i="41"/>
  <c r="AH31" i="41"/>
  <c r="AI31" i="41"/>
  <c r="AJ31" i="41"/>
  <c r="AK31" i="41"/>
  <c r="AL31" i="41"/>
  <c r="AM31" i="41"/>
  <c r="AN31" i="41"/>
  <c r="AO31" i="41"/>
  <c r="AP31" i="41"/>
  <c r="Q23" i="41"/>
  <c r="R23" i="41"/>
  <c r="S23" i="41"/>
  <c r="T23" i="41"/>
  <c r="U23" i="41"/>
  <c r="V23" i="41"/>
  <c r="W23" i="41"/>
  <c r="X23" i="41"/>
  <c r="Y23" i="41"/>
  <c r="Z23" i="41"/>
  <c r="AA23" i="41"/>
  <c r="AB23" i="41"/>
  <c r="AC23" i="41"/>
  <c r="AD23" i="41"/>
  <c r="AE23" i="41"/>
  <c r="AF23" i="41"/>
  <c r="AG23" i="41"/>
  <c r="AI23" i="41"/>
  <c r="AJ23" i="41"/>
  <c r="AK23" i="41"/>
  <c r="AL23" i="41"/>
  <c r="AM23" i="41"/>
  <c r="AN23" i="41"/>
  <c r="AO23" i="41"/>
  <c r="AP23" i="41"/>
  <c r="Q38" i="41"/>
  <c r="R38" i="41"/>
  <c r="S38" i="41"/>
  <c r="T38" i="41"/>
  <c r="U38" i="41"/>
  <c r="V38" i="41"/>
  <c r="W38" i="41"/>
  <c r="X38" i="41"/>
  <c r="Y38" i="41"/>
  <c r="Z38" i="41"/>
  <c r="AA38" i="41"/>
  <c r="AB38" i="41"/>
  <c r="AC38" i="41"/>
  <c r="AD38" i="41"/>
  <c r="AE38" i="41"/>
  <c r="AF38" i="41"/>
  <c r="AG38" i="41"/>
  <c r="AH38" i="41"/>
  <c r="AI38" i="41"/>
  <c r="AJ38" i="41"/>
  <c r="AK38" i="41"/>
  <c r="AL38" i="41"/>
  <c r="AM38" i="41"/>
  <c r="AN38" i="41"/>
  <c r="AO38" i="41"/>
  <c r="AP38" i="41"/>
  <c r="P38" i="41"/>
  <c r="Q34" i="42"/>
  <c r="R34" i="42"/>
  <c r="S34" i="42"/>
  <c r="T34" i="42"/>
  <c r="U34" i="42"/>
  <c r="V34" i="42"/>
  <c r="W34" i="42"/>
  <c r="X34" i="42"/>
  <c r="Y34" i="42"/>
  <c r="Z34" i="42"/>
  <c r="AA34" i="42"/>
  <c r="AB34" i="42"/>
  <c r="AC34" i="42"/>
  <c r="AD34" i="42"/>
  <c r="AE34" i="42"/>
  <c r="AF34" i="42"/>
  <c r="AG34" i="42"/>
  <c r="AH34" i="42"/>
  <c r="AI34" i="42"/>
  <c r="AJ34" i="42"/>
  <c r="AK34" i="42"/>
  <c r="AL34" i="42"/>
  <c r="AM34" i="42"/>
  <c r="AN34" i="42"/>
  <c r="AO34" i="42"/>
  <c r="AP34" i="42"/>
  <c r="AQ34" i="42"/>
  <c r="P34" i="42"/>
  <c r="BC38" i="40"/>
  <c r="BD38" i="40"/>
  <c r="BE38" i="40"/>
  <c r="BF38" i="40"/>
  <c r="BG38" i="40"/>
  <c r="BH38" i="40"/>
  <c r="BI38" i="40"/>
  <c r="BJ38" i="40"/>
  <c r="BK38" i="40"/>
  <c r="BL38" i="40"/>
  <c r="BM38" i="40"/>
  <c r="BN38" i="40"/>
  <c r="BO38" i="40"/>
  <c r="BP38" i="40"/>
  <c r="BQ38" i="40"/>
  <c r="BR38" i="40"/>
  <c r="BS38" i="40"/>
  <c r="BT38" i="40"/>
  <c r="BU38" i="40"/>
  <c r="BV38" i="40"/>
  <c r="BW38" i="40"/>
  <c r="BX38" i="40"/>
  <c r="BY38" i="40"/>
  <c r="BB38" i="40"/>
  <c r="AA38" i="40"/>
  <c r="AB38" i="40"/>
  <c r="AC38" i="40"/>
  <c r="AD38" i="40"/>
  <c r="AE38" i="40"/>
  <c r="AF38" i="40"/>
  <c r="AG38" i="40"/>
  <c r="AH38" i="40"/>
  <c r="AI38" i="40"/>
  <c r="AJ38" i="40"/>
  <c r="AK38" i="40"/>
  <c r="AL38" i="40"/>
  <c r="AM38" i="40"/>
  <c r="AN38" i="40"/>
  <c r="AO38" i="40"/>
  <c r="AP38" i="40"/>
  <c r="AQ38" i="40"/>
  <c r="AR38" i="40"/>
  <c r="AS38" i="40"/>
  <c r="AT38" i="40"/>
  <c r="AU38" i="40"/>
  <c r="AV38" i="40"/>
  <c r="AW38" i="40"/>
  <c r="Z38" i="40"/>
  <c r="AZ26" i="32"/>
  <c r="AY26" i="32"/>
  <c r="AX26" i="32"/>
  <c r="AW26" i="32"/>
  <c r="AV26" i="32"/>
  <c r="AU26" i="32"/>
  <c r="AZ21" i="32"/>
  <c r="AY21" i="32"/>
  <c r="AX21" i="32"/>
  <c r="AW21" i="32"/>
  <c r="AV21" i="32"/>
  <c r="AU21" i="32"/>
  <c r="I33" i="49"/>
  <c r="AP32" i="49"/>
  <c r="AP34" i="49"/>
  <c r="F37" i="49"/>
  <c r="AN32" i="49"/>
  <c r="AN34" i="49"/>
  <c r="F35" i="49"/>
  <c r="AJ32" i="49"/>
  <c r="AJ34" i="49"/>
  <c r="F31" i="49"/>
  <c r="AU28" i="32"/>
  <c r="H11" i="32"/>
  <c r="I34" i="49"/>
  <c r="AO32" i="49"/>
  <c r="AO34" i="49"/>
  <c r="F36" i="49"/>
  <c r="I13" i="47"/>
  <c r="H17" i="47"/>
  <c r="G17" i="47"/>
  <c r="AI32" i="49"/>
  <c r="AI34" i="49"/>
  <c r="F30" i="49"/>
  <c r="I30" i="49"/>
  <c r="H12" i="47"/>
  <c r="G12" i="47"/>
  <c r="H13" i="47"/>
  <c r="G13" i="47"/>
  <c r="H11" i="47"/>
  <c r="G11" i="47"/>
  <c r="H14" i="47"/>
  <c r="G14" i="47"/>
  <c r="H16" i="47"/>
  <c r="G16" i="47"/>
  <c r="H18" i="47"/>
  <c r="G18" i="47"/>
  <c r="H15" i="47"/>
  <c r="G15" i="47"/>
  <c r="AA33" i="44"/>
  <c r="AA41" i="44"/>
  <c r="AA42" i="44"/>
  <c r="G21" i="44"/>
  <c r="AB33" i="44"/>
  <c r="AB41" i="44"/>
  <c r="AB42" i="44"/>
  <c r="G22" i="44"/>
  <c r="U33" i="44"/>
  <c r="U41" i="44"/>
  <c r="U42" i="44"/>
  <c r="G15" i="44"/>
  <c r="V41" i="44"/>
  <c r="V42" i="44"/>
  <c r="G16" i="44"/>
  <c r="AC33" i="44"/>
  <c r="AC41" i="44"/>
  <c r="AC42" i="44"/>
  <c r="G23" i="44"/>
  <c r="R33" i="44"/>
  <c r="R41" i="44"/>
  <c r="R42" i="44"/>
  <c r="G12" i="44"/>
  <c r="AD33" i="44"/>
  <c r="AD41" i="44"/>
  <c r="AD42" i="44"/>
  <c r="W33" i="44"/>
  <c r="W41" i="44"/>
  <c r="W42" i="44"/>
  <c r="G17" i="44"/>
  <c r="X33" i="44"/>
  <c r="X41" i="44"/>
  <c r="X42" i="44"/>
  <c r="G18" i="44"/>
  <c r="Q33" i="44"/>
  <c r="Q41" i="44"/>
  <c r="Q42" i="44"/>
  <c r="G11" i="44"/>
  <c r="AV28" i="32"/>
  <c r="H15" i="32"/>
  <c r="AW28" i="32"/>
  <c r="H19" i="32"/>
  <c r="AY28" i="32"/>
  <c r="H27" i="32"/>
  <c r="AX28" i="32"/>
  <c r="H23" i="32"/>
  <c r="AZ28" i="32"/>
  <c r="H31" i="32"/>
  <c r="I21" i="44"/>
  <c r="H21" i="44"/>
  <c r="I19" i="44"/>
  <c r="H19" i="44"/>
  <c r="I23" i="44"/>
  <c r="H23" i="44"/>
  <c r="I20" i="44"/>
  <c r="H20" i="44"/>
  <c r="I22" i="44"/>
  <c r="H22" i="44"/>
  <c r="I12" i="44"/>
  <c r="H12" i="44"/>
  <c r="I15" i="44"/>
  <c r="H15" i="44"/>
  <c r="I13" i="44"/>
  <c r="H13" i="44"/>
  <c r="I17" i="44"/>
  <c r="H17" i="44"/>
  <c r="I14" i="44"/>
  <c r="H14" i="44"/>
  <c r="I11" i="44"/>
  <c r="H11" i="44"/>
  <c r="I18" i="44"/>
  <c r="H18" i="44"/>
  <c r="I16" i="44"/>
  <c r="H16" i="44"/>
  <c r="BX6" i="40"/>
  <c r="BW6" i="40"/>
  <c r="BV6" i="40"/>
  <c r="BU6" i="40"/>
  <c r="BT6" i="40"/>
  <c r="BS6" i="40"/>
  <c r="BR6" i="40"/>
  <c r="BO6" i="40"/>
  <c r="BN6" i="40"/>
  <c r="BQ6" i="40"/>
  <c r="BP6" i="40"/>
  <c r="BM6" i="40"/>
  <c r="BL6" i="40"/>
  <c r="BK6" i="40"/>
  <c r="BJ6" i="40"/>
  <c r="BI6" i="40"/>
  <c r="BH6" i="40"/>
  <c r="BG6" i="40"/>
  <c r="BF6" i="40"/>
  <c r="BE6" i="40"/>
  <c r="BD6" i="40"/>
  <c r="BC6" i="40"/>
  <c r="BB6" i="40"/>
  <c r="AV6" i="40"/>
  <c r="AU6" i="40"/>
  <c r="AT6" i="40"/>
  <c r="AS6" i="40"/>
  <c r="AR6" i="40"/>
  <c r="AQ6" i="40"/>
  <c r="AP6" i="40"/>
  <c r="AO6" i="40"/>
  <c r="AN6" i="40"/>
  <c r="AM6" i="40"/>
  <c r="AL6" i="40"/>
  <c r="AK6" i="40"/>
  <c r="AJ6" i="40"/>
  <c r="AI6" i="40"/>
  <c r="AH6" i="40"/>
  <c r="AG6" i="40"/>
  <c r="AF6" i="40"/>
  <c r="AE6" i="40"/>
  <c r="AD6" i="40"/>
  <c r="AC6" i="40"/>
  <c r="AB6" i="40"/>
  <c r="AA6" i="40"/>
  <c r="Z6" i="40"/>
  <c r="AN6" i="42"/>
  <c r="AM6" i="42"/>
  <c r="AL6" i="42"/>
  <c r="AK6" i="42"/>
  <c r="AJ6" i="42"/>
  <c r="AI6" i="42"/>
  <c r="AH6" i="42"/>
  <c r="AG6" i="42"/>
  <c r="AF6" i="42"/>
  <c r="AE6" i="42"/>
  <c r="AD6" i="42"/>
  <c r="AC6" i="42"/>
  <c r="AB6" i="42"/>
  <c r="AA6" i="42"/>
  <c r="Z6" i="42"/>
  <c r="Y6" i="42"/>
  <c r="X6" i="42"/>
  <c r="W6" i="42"/>
  <c r="V6" i="42"/>
  <c r="U6" i="42"/>
  <c r="T6" i="42"/>
  <c r="S6" i="42"/>
  <c r="R6" i="42"/>
  <c r="Q6" i="42"/>
  <c r="P6" i="42"/>
  <c r="AP6" i="41"/>
  <c r="AO6" i="41"/>
  <c r="AN6" i="41"/>
  <c r="AM6" i="41"/>
  <c r="AL6" i="41"/>
  <c r="AK6" i="41"/>
  <c r="AJ6" i="41"/>
  <c r="AI6" i="41"/>
  <c r="AH6" i="41"/>
  <c r="AG6" i="41"/>
  <c r="AF6" i="41"/>
  <c r="AE6" i="41"/>
  <c r="AD6" i="41"/>
  <c r="AC6" i="41"/>
  <c r="AB6" i="41"/>
  <c r="AA6" i="41"/>
  <c r="Z6" i="41"/>
  <c r="Y6" i="41"/>
  <c r="X6" i="41"/>
  <c r="W6" i="41"/>
  <c r="V6" i="41"/>
  <c r="U6" i="41"/>
  <c r="T6" i="41"/>
  <c r="S6" i="41"/>
  <c r="R6" i="41"/>
  <c r="Q6" i="41"/>
  <c r="P6" i="41"/>
  <c r="O6" i="35"/>
  <c r="N6" i="35"/>
  <c r="M6" i="35"/>
  <c r="S6" i="34"/>
  <c r="R6" i="34"/>
  <c r="Q6" i="34"/>
  <c r="P6" i="34"/>
  <c r="O6" i="34"/>
  <c r="AP32" i="32"/>
  <c r="AO32" i="32"/>
  <c r="AN32" i="32"/>
  <c r="AM32" i="32"/>
  <c r="AL32" i="32"/>
  <c r="AK32" i="32"/>
  <c r="AJ32" i="32"/>
  <c r="AI32" i="32"/>
  <c r="AH32" i="32"/>
  <c r="AG32" i="32"/>
  <c r="AF32" i="32"/>
  <c r="AE32" i="32"/>
  <c r="AD32" i="32"/>
  <c r="AC32" i="32"/>
  <c r="AB32" i="32"/>
  <c r="AA32" i="32"/>
  <c r="Z32" i="32"/>
  <c r="Y32" i="32"/>
  <c r="X32" i="32"/>
  <c r="W32" i="32"/>
  <c r="V32" i="32"/>
  <c r="U32" i="32"/>
  <c r="T32" i="32"/>
  <c r="S32" i="32"/>
  <c r="AM6" i="32"/>
  <c r="AZ6" i="32"/>
  <c r="AI6" i="32"/>
  <c r="AY6" i="32"/>
  <c r="AE6" i="32"/>
  <c r="AX6" i="32"/>
  <c r="AA6" i="32"/>
  <c r="AW6" i="32"/>
  <c r="W6" i="32"/>
  <c r="AV6" i="32"/>
  <c r="S6" i="32"/>
  <c r="AU6" i="32"/>
  <c r="W6" i="33"/>
  <c r="AI6" i="33"/>
  <c r="S6" i="33"/>
  <c r="AE6" i="33"/>
  <c r="Z32" i="33"/>
  <c r="Y32" i="33"/>
  <c r="X32" i="33"/>
  <c r="W32" i="33"/>
  <c r="V32" i="33"/>
  <c r="U32" i="33"/>
  <c r="T32" i="33"/>
  <c r="S32" i="33"/>
  <c r="AD5" i="48"/>
  <c r="AC5" i="48"/>
  <c r="AD29" i="48"/>
  <c r="AC29" i="48"/>
  <c r="AD26" i="48"/>
  <c r="AD30" i="48"/>
  <c r="AC26" i="48"/>
  <c r="AD19" i="48"/>
  <c r="AD31" i="48"/>
  <c r="AC19" i="48"/>
  <c r="AC31" i="48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C30" i="48"/>
  <c r="AD32" i="48"/>
  <c r="AD34" i="48"/>
  <c r="F25" i="48"/>
  <c r="I25" i="48"/>
  <c r="AC32" i="48"/>
  <c r="AC34" i="48"/>
  <c r="F24" i="48"/>
  <c r="I24" i="48"/>
  <c r="AB5" i="41"/>
  <c r="AA5" i="41"/>
  <c r="I22" i="41"/>
  <c r="AP5" i="41"/>
  <c r="AO5" i="41"/>
  <c r="AN5" i="41"/>
  <c r="AM5" i="41"/>
  <c r="I36" i="41"/>
  <c r="I35" i="41"/>
  <c r="I34" i="41"/>
  <c r="AN33" i="41"/>
  <c r="AQ27" i="42"/>
  <c r="AP27" i="42"/>
  <c r="AO27" i="42"/>
  <c r="AN27" i="42"/>
  <c r="AM27" i="42"/>
  <c r="AL27" i="42"/>
  <c r="I34" i="42"/>
  <c r="AK27" i="42"/>
  <c r="I32" i="42"/>
  <c r="AJ27" i="42"/>
  <c r="I31" i="42"/>
  <c r="AI27" i="42"/>
  <c r="I30" i="42"/>
  <c r="AH27" i="42"/>
  <c r="I29" i="42"/>
  <c r="AG27" i="42"/>
  <c r="I28" i="42"/>
  <c r="AF27" i="42"/>
  <c r="I27" i="42"/>
  <c r="AE27" i="42"/>
  <c r="I26" i="42"/>
  <c r="AD27" i="42"/>
  <c r="I25" i="42"/>
  <c r="AC27" i="42"/>
  <c r="I24" i="42"/>
  <c r="AB27" i="42"/>
  <c r="I23" i="42"/>
  <c r="AA27" i="42"/>
  <c r="I22" i="42"/>
  <c r="Z27" i="42"/>
  <c r="I21" i="42"/>
  <c r="Y27" i="42"/>
  <c r="I20" i="42"/>
  <c r="X27" i="42"/>
  <c r="I19" i="42"/>
  <c r="W27" i="42"/>
  <c r="I18" i="42"/>
  <c r="V27" i="42"/>
  <c r="I17" i="42"/>
  <c r="U27" i="42"/>
  <c r="I16" i="42"/>
  <c r="T27" i="42"/>
  <c r="I15" i="42"/>
  <c r="S27" i="42"/>
  <c r="I14" i="42"/>
  <c r="R27" i="42"/>
  <c r="I13" i="42"/>
  <c r="Q27" i="42"/>
  <c r="I12" i="42"/>
  <c r="P27" i="42"/>
  <c r="I11" i="42"/>
  <c r="AQ19" i="42"/>
  <c r="AP19" i="42"/>
  <c r="AO19" i="42"/>
  <c r="AO29" i="42"/>
  <c r="AN19" i="42"/>
  <c r="AM19" i="42"/>
  <c r="AL19" i="42"/>
  <c r="AK19" i="42"/>
  <c r="AJ19" i="42"/>
  <c r="AI19" i="42"/>
  <c r="AI29" i="42"/>
  <c r="AH19" i="42"/>
  <c r="AG19" i="42"/>
  <c r="AG29" i="42"/>
  <c r="AF19" i="42"/>
  <c r="AE19" i="42"/>
  <c r="AD19" i="42"/>
  <c r="AC19" i="42"/>
  <c r="AB19" i="42"/>
  <c r="AA19" i="42"/>
  <c r="Z19" i="42"/>
  <c r="Y19" i="42"/>
  <c r="X19" i="42"/>
  <c r="W19" i="42"/>
  <c r="V19" i="42"/>
  <c r="U19" i="42"/>
  <c r="S19" i="42"/>
  <c r="R19" i="42"/>
  <c r="Q19" i="42"/>
  <c r="P19" i="42"/>
  <c r="AN5" i="42"/>
  <c r="AM5" i="42"/>
  <c r="AL5" i="42"/>
  <c r="AK5" i="42"/>
  <c r="AJ5" i="42"/>
  <c r="AI5" i="42"/>
  <c r="AG5" i="42"/>
  <c r="AF5" i="42"/>
  <c r="AE5" i="42"/>
  <c r="AD5" i="42"/>
  <c r="AC5" i="42"/>
  <c r="AB5" i="42"/>
  <c r="AA5" i="42"/>
  <c r="Z5" i="42"/>
  <c r="Y5" i="42"/>
  <c r="X5" i="42"/>
  <c r="W5" i="42"/>
  <c r="V5" i="42"/>
  <c r="U5" i="42"/>
  <c r="T5" i="42"/>
  <c r="S5" i="42"/>
  <c r="R5" i="42"/>
  <c r="Q5" i="42"/>
  <c r="P5" i="42"/>
  <c r="BX5" i="40"/>
  <c r="BW5" i="40"/>
  <c r="BV5" i="40"/>
  <c r="BU5" i="40"/>
  <c r="BT5" i="40"/>
  <c r="BS5" i="40"/>
  <c r="BR5" i="40"/>
  <c r="BQ5" i="40"/>
  <c r="BP5" i="40"/>
  <c r="BO5" i="40"/>
  <c r="BN5" i="40"/>
  <c r="BM5" i="40"/>
  <c r="BY31" i="40"/>
  <c r="BX31" i="40"/>
  <c r="P56" i="40"/>
  <c r="BW31" i="40"/>
  <c r="P54" i="40"/>
  <c r="BV31" i="40"/>
  <c r="P52" i="40"/>
  <c r="BU31" i="40"/>
  <c r="P50" i="40"/>
  <c r="BT31" i="40"/>
  <c r="P48" i="40"/>
  <c r="BS31" i="40"/>
  <c r="P46" i="40"/>
  <c r="BR31" i="40"/>
  <c r="P44" i="40"/>
  <c r="BQ31" i="40"/>
  <c r="P42" i="40"/>
  <c r="BP31" i="40"/>
  <c r="P40" i="40"/>
  <c r="BO31" i="40"/>
  <c r="P38" i="40"/>
  <c r="BN31" i="40"/>
  <c r="P36" i="40"/>
  <c r="BM31" i="40"/>
  <c r="P34" i="40"/>
  <c r="BY23" i="40"/>
  <c r="BW23" i="40"/>
  <c r="BV23" i="40"/>
  <c r="BU23" i="40"/>
  <c r="BT23" i="40"/>
  <c r="BS23" i="40"/>
  <c r="BR23" i="40"/>
  <c r="BQ23" i="40"/>
  <c r="BP23" i="40"/>
  <c r="BO23" i="40"/>
  <c r="BN23" i="40"/>
  <c r="BM23" i="40"/>
  <c r="AV5" i="40"/>
  <c r="AW31" i="40"/>
  <c r="AV31" i="40"/>
  <c r="M55" i="40"/>
  <c r="AW23" i="40"/>
  <c r="AV23" i="40"/>
  <c r="AU5" i="40"/>
  <c r="AT5" i="40"/>
  <c r="AS5" i="40"/>
  <c r="AR5" i="40"/>
  <c r="AQ5" i="40"/>
  <c r="AP5" i="40"/>
  <c r="AO5" i="40"/>
  <c r="AN5" i="40"/>
  <c r="AM5" i="40"/>
  <c r="AL5" i="40"/>
  <c r="AK5" i="40"/>
  <c r="AU31" i="40"/>
  <c r="M53" i="40"/>
  <c r="AT31" i="40"/>
  <c r="AS31" i="40"/>
  <c r="M49" i="40"/>
  <c r="AR31" i="40"/>
  <c r="AQ31" i="40"/>
  <c r="M45" i="40"/>
  <c r="AP31" i="40"/>
  <c r="M43" i="40"/>
  <c r="AO31" i="40"/>
  <c r="M41" i="40"/>
  <c r="AN31" i="40"/>
  <c r="M39" i="40"/>
  <c r="AM31" i="40"/>
  <c r="M37" i="40"/>
  <c r="AL31" i="40"/>
  <c r="M35" i="40"/>
  <c r="AK31" i="40"/>
  <c r="M33" i="40"/>
  <c r="AU23" i="40"/>
  <c r="AT23" i="40"/>
  <c r="AS23" i="40"/>
  <c r="AR23" i="40"/>
  <c r="AQ23" i="40"/>
  <c r="AP23" i="40"/>
  <c r="AO23" i="40"/>
  <c r="AN23" i="40"/>
  <c r="AM23" i="40"/>
  <c r="AL23" i="40"/>
  <c r="AL29" i="42"/>
  <c r="AL35" i="42"/>
  <c r="AL37" i="42"/>
  <c r="F34" i="42"/>
  <c r="AJ29" i="42"/>
  <c r="AJ35" i="42"/>
  <c r="AJ37" i="42"/>
  <c r="F31" i="42"/>
  <c r="AF29" i="42"/>
  <c r="AF35" i="42"/>
  <c r="AF37" i="42"/>
  <c r="F27" i="42"/>
  <c r="T29" i="42"/>
  <c r="T35" i="42"/>
  <c r="T37" i="42"/>
  <c r="F15" i="42"/>
  <c r="AA29" i="42"/>
  <c r="AA35" i="42"/>
  <c r="AA37" i="42"/>
  <c r="F22" i="42"/>
  <c r="AD29" i="42"/>
  <c r="AD35" i="42"/>
  <c r="AD37" i="42"/>
  <c r="F25" i="42"/>
  <c r="AC29" i="42"/>
  <c r="AC35" i="42"/>
  <c r="AC37" i="42"/>
  <c r="F24" i="42"/>
  <c r="X29" i="42"/>
  <c r="X35" i="42"/>
  <c r="X37" i="42"/>
  <c r="F19" i="42"/>
  <c r="U29" i="42"/>
  <c r="U35" i="42"/>
  <c r="U37" i="42"/>
  <c r="F16" i="42"/>
  <c r="Q29" i="42"/>
  <c r="Q35" i="42"/>
  <c r="Q37" i="42"/>
  <c r="F12" i="42"/>
  <c r="BS33" i="40"/>
  <c r="BS39" i="40"/>
  <c r="BS41" i="40"/>
  <c r="G46" i="40"/>
  <c r="AG35" i="42"/>
  <c r="AG37" i="42"/>
  <c r="F28" i="42"/>
  <c r="V29" i="42"/>
  <c r="AI35" i="42"/>
  <c r="AI37" i="42"/>
  <c r="F30" i="42"/>
  <c r="I33" i="42"/>
  <c r="Y29" i="42"/>
  <c r="AK29" i="42"/>
  <c r="P29" i="42"/>
  <c r="AB29" i="42"/>
  <c r="AN29" i="42"/>
  <c r="AO37" i="42"/>
  <c r="AO35" i="42"/>
  <c r="S29" i="42"/>
  <c r="AQ29" i="42"/>
  <c r="AN39" i="41"/>
  <c r="AN41" i="41"/>
  <c r="F35" i="41"/>
  <c r="W29" i="42"/>
  <c r="AE29" i="42"/>
  <c r="AM29" i="42"/>
  <c r="S47" i="40"/>
  <c r="AA33" i="41"/>
  <c r="R29" i="42"/>
  <c r="Z29" i="42"/>
  <c r="AH29" i="42"/>
  <c r="AP29" i="42"/>
  <c r="AP33" i="41"/>
  <c r="AM33" i="41"/>
  <c r="AO33" i="41"/>
  <c r="BU33" i="40"/>
  <c r="S49" i="40"/>
  <c r="S51" i="40"/>
  <c r="M47" i="40"/>
  <c r="M51" i="40"/>
  <c r="S45" i="40"/>
  <c r="BP33" i="40"/>
  <c r="BO33" i="40"/>
  <c r="S35" i="40"/>
  <c r="S53" i="40"/>
  <c r="S33" i="40"/>
  <c r="S55" i="40"/>
  <c r="AW33" i="40"/>
  <c r="AK33" i="40"/>
  <c r="S37" i="40"/>
  <c r="S39" i="40"/>
  <c r="S41" i="40"/>
  <c r="S43" i="40"/>
  <c r="AO33" i="40"/>
  <c r="BM33" i="40"/>
  <c r="BY33" i="40"/>
  <c r="BN33" i="40"/>
  <c r="BR33" i="40"/>
  <c r="AL33" i="40"/>
  <c r="BV33" i="40"/>
  <c r="BT33" i="40"/>
  <c r="BW33" i="40"/>
  <c r="BX33" i="40"/>
  <c r="AP33" i="40"/>
  <c r="AS33" i="40"/>
  <c r="BQ33" i="40"/>
  <c r="AR33" i="40"/>
  <c r="AM33" i="40"/>
  <c r="AV33" i="40"/>
  <c r="AT33" i="40"/>
  <c r="AU33" i="40"/>
  <c r="AN33" i="40"/>
  <c r="AQ33" i="40"/>
  <c r="S5" i="34"/>
  <c r="S26" i="34"/>
  <c r="S34" i="34"/>
  <c r="S35" i="34"/>
  <c r="S18" i="34"/>
  <c r="F41" i="34"/>
  <c r="AP31" i="32"/>
  <c r="AO31" i="32"/>
  <c r="AN31" i="32"/>
  <c r="AM31" i="32"/>
  <c r="AM5" i="32"/>
  <c r="AZ5" i="32"/>
  <c r="AP64" i="32"/>
  <c r="AO64" i="32"/>
  <c r="AN64" i="32"/>
  <c r="AM64" i="32"/>
  <c r="AP56" i="32"/>
  <c r="AO56" i="32"/>
  <c r="AN56" i="32"/>
  <c r="AM56" i="32"/>
  <c r="AO43" i="32"/>
  <c r="AN43" i="32"/>
  <c r="AM43" i="32"/>
  <c r="AM26" i="32"/>
  <c r="L31" i="32"/>
  <c r="AM21" i="32"/>
  <c r="H41" i="34"/>
  <c r="BW39" i="40"/>
  <c r="BW41" i="40"/>
  <c r="G54" i="40"/>
  <c r="AQ39" i="40"/>
  <c r="AQ41" i="40"/>
  <c r="F45" i="40"/>
  <c r="H45" i="40"/>
  <c r="BT39" i="40"/>
  <c r="BT41" i="40"/>
  <c r="G48" i="40"/>
  <c r="AK39" i="40"/>
  <c r="AK41" i="40"/>
  <c r="F33" i="40"/>
  <c r="AN39" i="40"/>
  <c r="AN41" i="40"/>
  <c r="F39" i="40"/>
  <c r="BV39" i="40"/>
  <c r="BV41" i="40"/>
  <c r="G52" i="40"/>
  <c r="AW39" i="40"/>
  <c r="AW41" i="40"/>
  <c r="AS39" i="40"/>
  <c r="AS41" i="40"/>
  <c r="F49" i="40"/>
  <c r="AU39" i="40"/>
  <c r="AU41" i="40"/>
  <c r="F53" i="40"/>
  <c r="H53" i="40"/>
  <c r="AV39" i="40"/>
  <c r="AV41" i="40"/>
  <c r="F55" i="40"/>
  <c r="BN39" i="40"/>
  <c r="BN41" i="40"/>
  <c r="G36" i="40"/>
  <c r="AL39" i="40"/>
  <c r="AL41" i="40"/>
  <c r="F35" i="40"/>
  <c r="BU39" i="40"/>
  <c r="BU41" i="40"/>
  <c r="G50" i="40"/>
  <c r="H49" i="40"/>
  <c r="BR39" i="40"/>
  <c r="BR41" i="40"/>
  <c r="G44" i="40"/>
  <c r="AM39" i="40"/>
  <c r="AM41" i="40"/>
  <c r="F37" i="40"/>
  <c r="AR39" i="40"/>
  <c r="AR41" i="40"/>
  <c r="F47" i="40"/>
  <c r="BM39" i="40"/>
  <c r="BM41" i="40"/>
  <c r="G34" i="40"/>
  <c r="BO39" i="40"/>
  <c r="BO41" i="40"/>
  <c r="G38" i="40"/>
  <c r="AP39" i="40"/>
  <c r="AP41" i="40"/>
  <c r="F43" i="40"/>
  <c r="BX39" i="40"/>
  <c r="BX41" i="40"/>
  <c r="G56" i="40"/>
  <c r="AT39" i="40"/>
  <c r="AT41" i="40"/>
  <c r="F51" i="40"/>
  <c r="BY39" i="40"/>
  <c r="BY41" i="40"/>
  <c r="BQ39" i="40"/>
  <c r="BQ41" i="40"/>
  <c r="G42" i="40"/>
  <c r="AO39" i="40"/>
  <c r="AO41" i="40"/>
  <c r="F41" i="40"/>
  <c r="BP39" i="40"/>
  <c r="BP41" i="40"/>
  <c r="G40" i="40"/>
  <c r="AK35" i="42"/>
  <c r="AK37" i="42"/>
  <c r="Y35" i="42"/>
  <c r="Y37" i="42"/>
  <c r="F20" i="42"/>
  <c r="AM35" i="42"/>
  <c r="AM37" i="42"/>
  <c r="V35" i="42"/>
  <c r="V37" i="42"/>
  <c r="F17" i="42"/>
  <c r="AQ35" i="42"/>
  <c r="AQ37" i="42"/>
  <c r="W35" i="42"/>
  <c r="W37" i="42"/>
  <c r="F18" i="42"/>
  <c r="P35" i="42"/>
  <c r="P37" i="42"/>
  <c r="F11" i="42"/>
  <c r="R35" i="42"/>
  <c r="R37" i="42"/>
  <c r="F13" i="42"/>
  <c r="AE35" i="42"/>
  <c r="AE37" i="42"/>
  <c r="F26" i="42"/>
  <c r="AN35" i="42"/>
  <c r="AN37" i="42"/>
  <c r="S35" i="42"/>
  <c r="S37" i="42"/>
  <c r="F14" i="42"/>
  <c r="AB35" i="42"/>
  <c r="AB37" i="42"/>
  <c r="F23" i="42"/>
  <c r="AP35" i="42"/>
  <c r="AP37" i="42"/>
  <c r="AH35" i="42"/>
  <c r="AH37" i="42"/>
  <c r="F29" i="42"/>
  <c r="Z35" i="42"/>
  <c r="Z37" i="42"/>
  <c r="F21" i="42"/>
  <c r="AA39" i="41"/>
  <c r="AA41" i="41"/>
  <c r="F22" i="41"/>
  <c r="AP39" i="41"/>
  <c r="AP41" i="41"/>
  <c r="AO39" i="41"/>
  <c r="AO41" i="41"/>
  <c r="F36" i="41"/>
  <c r="AM39" i="41"/>
  <c r="AM41" i="41"/>
  <c r="F34" i="41"/>
  <c r="AM28" i="32"/>
  <c r="G31" i="32"/>
  <c r="AN68" i="32"/>
  <c r="F32" i="32"/>
  <c r="AP68" i="32"/>
  <c r="F34" i="32"/>
  <c r="AO68" i="32"/>
  <c r="F33" i="32"/>
  <c r="AM68" i="32"/>
  <c r="F31" i="32"/>
  <c r="I31" i="32"/>
  <c r="H51" i="40"/>
  <c r="H47" i="40"/>
  <c r="H43" i="40"/>
  <c r="H41" i="40"/>
  <c r="H37" i="40"/>
  <c r="H33" i="40"/>
  <c r="H35" i="40"/>
  <c r="H55" i="40"/>
  <c r="H39" i="40"/>
  <c r="F32" i="42"/>
  <c r="F33" i="42"/>
  <c r="AQ30" i="62"/>
  <c r="AP30" i="62"/>
  <c r="AO30" i="62"/>
  <c r="AN30" i="62"/>
  <c r="AM30" i="62"/>
  <c r="AL30" i="62"/>
  <c r="AK30" i="62"/>
  <c r="AJ30" i="62"/>
  <c r="AI30" i="62"/>
  <c r="AH30" i="62"/>
  <c r="AG30" i="62"/>
  <c r="AF30" i="62"/>
  <c r="AE30" i="62"/>
  <c r="AD30" i="62"/>
  <c r="AC30" i="62"/>
  <c r="AB30" i="62"/>
  <c r="AA30" i="62"/>
  <c r="Z30" i="62"/>
  <c r="Y30" i="62"/>
  <c r="X30" i="62"/>
  <c r="W30" i="62"/>
  <c r="V30" i="62"/>
  <c r="U30" i="62"/>
  <c r="T30" i="62"/>
  <c r="S30" i="62"/>
  <c r="R30" i="62"/>
  <c r="AQ23" i="62"/>
  <c r="AQ32" i="62"/>
  <c r="AP23" i="62"/>
  <c r="AO23" i="62"/>
  <c r="AN23" i="62"/>
  <c r="AM23" i="62"/>
  <c r="AL23" i="62"/>
  <c r="AK23" i="62"/>
  <c r="AJ23" i="62"/>
  <c r="AI23" i="62"/>
  <c r="AH23" i="62"/>
  <c r="AG23" i="62"/>
  <c r="AF23" i="62"/>
  <c r="AE23" i="62"/>
  <c r="AD23" i="62"/>
  <c r="AC23" i="62"/>
  <c r="AB23" i="62"/>
  <c r="AA23" i="62"/>
  <c r="Z23" i="62"/>
  <c r="Y23" i="62"/>
  <c r="X23" i="62"/>
  <c r="W23" i="62"/>
  <c r="V23" i="62"/>
  <c r="U23" i="62"/>
  <c r="T23" i="62"/>
  <c r="S23" i="62"/>
  <c r="R23" i="62"/>
  <c r="AD5" i="62"/>
  <c r="AQ5" i="62"/>
  <c r="AC5" i="62"/>
  <c r="AP5" i="62"/>
  <c r="AB5" i="62"/>
  <c r="AO5" i="62"/>
  <c r="AA5" i="62"/>
  <c r="AN5" i="62"/>
  <c r="Z5" i="62"/>
  <c r="AM5" i="62"/>
  <c r="Y5" i="62"/>
  <c r="AL5" i="62"/>
  <c r="X5" i="62"/>
  <c r="AK5" i="62"/>
  <c r="W5" i="62"/>
  <c r="AJ5" i="62"/>
  <c r="V5" i="62"/>
  <c r="AI5" i="62"/>
  <c r="U5" i="62"/>
  <c r="AH5" i="62"/>
  <c r="T5" i="62"/>
  <c r="AG5" i="62"/>
  <c r="S5" i="62"/>
  <c r="AF5" i="62"/>
  <c r="R5" i="62"/>
  <c r="AE5" i="62"/>
  <c r="AL30" i="61"/>
  <c r="AK30" i="61"/>
  <c r="AJ30" i="61"/>
  <c r="I31" i="61"/>
  <c r="AI30" i="61"/>
  <c r="I30" i="61"/>
  <c r="AH30" i="61"/>
  <c r="I29" i="61"/>
  <c r="AG30" i="61"/>
  <c r="I28" i="61"/>
  <c r="AF30" i="61"/>
  <c r="I27" i="61"/>
  <c r="AE30" i="61"/>
  <c r="I26" i="61"/>
  <c r="AD30" i="61"/>
  <c r="I25" i="61"/>
  <c r="AC30" i="61"/>
  <c r="I24" i="61"/>
  <c r="AB30" i="61"/>
  <c r="I23" i="61"/>
  <c r="AA30" i="61"/>
  <c r="Z30" i="61"/>
  <c r="I21" i="61"/>
  <c r="Y30" i="61"/>
  <c r="I20" i="61"/>
  <c r="X30" i="61"/>
  <c r="I19" i="61"/>
  <c r="W30" i="61"/>
  <c r="I18" i="61"/>
  <c r="V30" i="61"/>
  <c r="I17" i="61"/>
  <c r="U30" i="61"/>
  <c r="I16" i="61"/>
  <c r="T30" i="61"/>
  <c r="I15" i="61"/>
  <c r="S30" i="61"/>
  <c r="I14" i="61"/>
  <c r="R30" i="61"/>
  <c r="I13" i="61"/>
  <c r="Q30" i="61"/>
  <c r="I12" i="61"/>
  <c r="P30" i="61"/>
  <c r="I11" i="61"/>
  <c r="AL23" i="61"/>
  <c r="AK23" i="61"/>
  <c r="AJ23" i="61"/>
  <c r="AI23" i="61"/>
  <c r="AH23" i="61"/>
  <c r="AH32" i="61"/>
  <c r="AG23" i="61"/>
  <c r="AF23" i="61"/>
  <c r="AE23" i="61"/>
  <c r="AD23" i="61"/>
  <c r="AC23" i="61"/>
  <c r="AB23" i="61"/>
  <c r="AB32" i="61"/>
  <c r="AA23" i="61"/>
  <c r="Z23" i="61"/>
  <c r="Y23" i="61"/>
  <c r="Y32" i="61"/>
  <c r="X23" i="61"/>
  <c r="W23" i="61"/>
  <c r="V23" i="61"/>
  <c r="V32" i="61"/>
  <c r="U23" i="61"/>
  <c r="T23" i="61"/>
  <c r="S23" i="61"/>
  <c r="R23" i="61"/>
  <c r="Q23" i="61"/>
  <c r="P23" i="61"/>
  <c r="I22" i="61"/>
  <c r="AL5" i="61"/>
  <c r="AK5" i="61"/>
  <c r="AJ5" i="61"/>
  <c r="AI5" i="61"/>
  <c r="AH5" i="61"/>
  <c r="AG5" i="61"/>
  <c r="AF5" i="61"/>
  <c r="AE5" i="61"/>
  <c r="AD5" i="61"/>
  <c r="AC5" i="61"/>
  <c r="AB5" i="61"/>
  <c r="AA5" i="61"/>
  <c r="Z5" i="61"/>
  <c r="Y5" i="61"/>
  <c r="X5" i="61"/>
  <c r="W5" i="61"/>
  <c r="V5" i="61"/>
  <c r="U5" i="61"/>
  <c r="T5" i="61"/>
  <c r="S5" i="61"/>
  <c r="R5" i="61"/>
  <c r="Q5" i="61"/>
  <c r="P5" i="61"/>
  <c r="AZ37" i="60"/>
  <c r="AZ30" i="60"/>
  <c r="AV5" i="60"/>
  <c r="AU5" i="60"/>
  <c r="AT5" i="60"/>
  <c r="AS5" i="60"/>
  <c r="AR5" i="60"/>
  <c r="AQ5" i="60"/>
  <c r="AP5" i="60"/>
  <c r="AO5" i="60"/>
  <c r="AN5" i="60"/>
  <c r="AM5" i="60"/>
  <c r="AL5" i="60"/>
  <c r="AK5" i="60"/>
  <c r="AJ5" i="60"/>
  <c r="AI5" i="60"/>
  <c r="AH5" i="60"/>
  <c r="AG5" i="60"/>
  <c r="AF5" i="60"/>
  <c r="AE5" i="60"/>
  <c r="AD5" i="60"/>
  <c r="AC5" i="60"/>
  <c r="AB5" i="60"/>
  <c r="AA5" i="60"/>
  <c r="Z5" i="60"/>
  <c r="Y5" i="60"/>
  <c r="X5" i="60"/>
  <c r="W5" i="60"/>
  <c r="V5" i="60"/>
  <c r="U5" i="60"/>
  <c r="AY37" i="60"/>
  <c r="AX37" i="60"/>
  <c r="AW37" i="60"/>
  <c r="AV37" i="60"/>
  <c r="K38" i="60"/>
  <c r="AU37" i="60"/>
  <c r="K37" i="60"/>
  <c r="AT37" i="60"/>
  <c r="K36" i="60"/>
  <c r="AS37" i="60"/>
  <c r="K35" i="60"/>
  <c r="AR37" i="60"/>
  <c r="K34" i="60"/>
  <c r="AQ37" i="60"/>
  <c r="K33" i="60"/>
  <c r="AP37" i="60"/>
  <c r="K32" i="60"/>
  <c r="AO37" i="60"/>
  <c r="K31" i="60"/>
  <c r="AN37" i="60"/>
  <c r="K30" i="60"/>
  <c r="AM37" i="60"/>
  <c r="K29" i="60"/>
  <c r="AL37" i="60"/>
  <c r="K28" i="60"/>
  <c r="AK37" i="60"/>
  <c r="K27" i="60"/>
  <c r="AJ37" i="60"/>
  <c r="K26" i="60"/>
  <c r="AI37" i="60"/>
  <c r="K25" i="60"/>
  <c r="AH37" i="60"/>
  <c r="K24" i="60"/>
  <c r="AG37" i="60"/>
  <c r="K23" i="60"/>
  <c r="AF37" i="60"/>
  <c r="K22" i="60"/>
  <c r="AE37" i="60"/>
  <c r="K21" i="60"/>
  <c r="AY30" i="60"/>
  <c r="AX30" i="60"/>
  <c r="AW30" i="60"/>
  <c r="AV30" i="60"/>
  <c r="AU30" i="60"/>
  <c r="AT30" i="60"/>
  <c r="AS30" i="60"/>
  <c r="AR30" i="60"/>
  <c r="AQ30" i="60"/>
  <c r="AP30" i="60"/>
  <c r="AO30" i="60"/>
  <c r="AN30" i="60"/>
  <c r="AM30" i="60"/>
  <c r="AL30" i="60"/>
  <c r="AK30" i="60"/>
  <c r="AJ30" i="60"/>
  <c r="AI30" i="60"/>
  <c r="AH30" i="60"/>
  <c r="AG30" i="60"/>
  <c r="AF30" i="60"/>
  <c r="AE30" i="60"/>
  <c r="AD37" i="60"/>
  <c r="K20" i="60"/>
  <c r="AC37" i="60"/>
  <c r="K19" i="60"/>
  <c r="AB37" i="60"/>
  <c r="K18" i="60"/>
  <c r="AA37" i="60"/>
  <c r="K17" i="60"/>
  <c r="Z37" i="60"/>
  <c r="K16" i="60"/>
  <c r="Y37" i="60"/>
  <c r="K15" i="60"/>
  <c r="X37" i="60"/>
  <c r="K14" i="60"/>
  <c r="W37" i="60"/>
  <c r="K13" i="60"/>
  <c r="V37" i="60"/>
  <c r="K12" i="60"/>
  <c r="U37" i="60"/>
  <c r="K11" i="60"/>
  <c r="AD30" i="60"/>
  <c r="AC30" i="60"/>
  <c r="AB30" i="60"/>
  <c r="AA30" i="60"/>
  <c r="Z30" i="60"/>
  <c r="Y30" i="60"/>
  <c r="X30" i="60"/>
  <c r="W30" i="60"/>
  <c r="V30" i="60"/>
  <c r="U30" i="60"/>
  <c r="Q21" i="59"/>
  <c r="R21" i="59"/>
  <c r="S21" i="59"/>
  <c r="T21" i="59"/>
  <c r="U21" i="59"/>
  <c r="V21" i="59"/>
  <c r="W21" i="59"/>
  <c r="X21" i="59"/>
  <c r="Y21" i="59"/>
  <c r="Z21" i="59"/>
  <c r="AA21" i="59"/>
  <c r="AB21" i="59"/>
  <c r="AC21" i="59"/>
  <c r="AD21" i="59"/>
  <c r="AE21" i="59"/>
  <c r="AF21" i="59"/>
  <c r="AG21" i="59"/>
  <c r="P21" i="59"/>
  <c r="AG28" i="59"/>
  <c r="AF28" i="59"/>
  <c r="AE28" i="59"/>
  <c r="AD28" i="59"/>
  <c r="AC28" i="59"/>
  <c r="AB28" i="59"/>
  <c r="I23" i="59"/>
  <c r="AA28" i="59"/>
  <c r="I22" i="59"/>
  <c r="Z28" i="59"/>
  <c r="I21" i="59"/>
  <c r="Y28" i="59"/>
  <c r="I20" i="59"/>
  <c r="X28" i="59"/>
  <c r="I19" i="59"/>
  <c r="W28" i="59"/>
  <c r="I18" i="59"/>
  <c r="V28" i="59"/>
  <c r="I17" i="59"/>
  <c r="U28" i="59"/>
  <c r="I16" i="59"/>
  <c r="T28" i="59"/>
  <c r="I15" i="59"/>
  <c r="S28" i="59"/>
  <c r="I14" i="59"/>
  <c r="R28" i="59"/>
  <c r="I13" i="59"/>
  <c r="Q28" i="59"/>
  <c r="I12" i="59"/>
  <c r="P28" i="59"/>
  <c r="I11" i="59"/>
  <c r="AG5" i="59"/>
  <c r="AF5" i="59"/>
  <c r="AE5" i="59"/>
  <c r="AD5" i="59"/>
  <c r="AC5" i="59"/>
  <c r="AB5" i="59"/>
  <c r="AA5" i="59"/>
  <c r="Z5" i="59"/>
  <c r="Y5" i="59"/>
  <c r="X5" i="59"/>
  <c r="W5" i="59"/>
  <c r="V5" i="59"/>
  <c r="U5" i="59"/>
  <c r="T5" i="59"/>
  <c r="S5" i="59"/>
  <c r="R5" i="59"/>
  <c r="Q5" i="59"/>
  <c r="P5" i="59"/>
  <c r="Q23" i="58"/>
  <c r="R23" i="58"/>
  <c r="S23" i="58"/>
  <c r="T23" i="58"/>
  <c r="U23" i="58"/>
  <c r="V23" i="58"/>
  <c r="W23" i="58"/>
  <c r="X23" i="58"/>
  <c r="Y23" i="58"/>
  <c r="Z23" i="58"/>
  <c r="AA23" i="58"/>
  <c r="AB23" i="58"/>
  <c r="AC23" i="58"/>
  <c r="AD23" i="58"/>
  <c r="AE23" i="58"/>
  <c r="AF23" i="58"/>
  <c r="AG23" i="58"/>
  <c r="AH23" i="58"/>
  <c r="AI23" i="58"/>
  <c r="AJ23" i="58"/>
  <c r="AK23" i="58"/>
  <c r="AL23" i="58"/>
  <c r="P23" i="58"/>
  <c r="AL30" i="58"/>
  <c r="AK30" i="58"/>
  <c r="I32" i="58"/>
  <c r="AJ30" i="58"/>
  <c r="I31" i="58"/>
  <c r="AI30" i="58"/>
  <c r="I30" i="58"/>
  <c r="AH30" i="58"/>
  <c r="I29" i="58"/>
  <c r="AG30" i="58"/>
  <c r="I28" i="58"/>
  <c r="AF30" i="58"/>
  <c r="I27" i="58"/>
  <c r="AE30" i="58"/>
  <c r="I26" i="58"/>
  <c r="AD30" i="58"/>
  <c r="I25" i="58"/>
  <c r="AC30" i="58"/>
  <c r="I24" i="58"/>
  <c r="AB30" i="58"/>
  <c r="I23" i="58"/>
  <c r="AA30" i="58"/>
  <c r="I22" i="58"/>
  <c r="Z30" i="58"/>
  <c r="Y30" i="58"/>
  <c r="I20" i="58"/>
  <c r="X30" i="58"/>
  <c r="I19" i="58"/>
  <c r="W30" i="58"/>
  <c r="I18" i="58"/>
  <c r="V30" i="58"/>
  <c r="I17" i="58"/>
  <c r="U30" i="58"/>
  <c r="I16" i="58"/>
  <c r="T30" i="58"/>
  <c r="I15" i="58"/>
  <c r="S30" i="58"/>
  <c r="I14" i="58"/>
  <c r="R30" i="58"/>
  <c r="I13" i="58"/>
  <c r="Q30" i="58"/>
  <c r="I12" i="58"/>
  <c r="P30" i="58"/>
  <c r="I11" i="58"/>
  <c r="AL5" i="58"/>
  <c r="AK5" i="58"/>
  <c r="AJ5" i="58"/>
  <c r="AI5" i="58"/>
  <c r="AH5" i="58"/>
  <c r="AG5" i="58"/>
  <c r="AF5" i="58"/>
  <c r="AE5" i="58"/>
  <c r="AD5" i="58"/>
  <c r="AC5" i="58"/>
  <c r="AB5" i="58"/>
  <c r="AA5" i="58"/>
  <c r="Z5" i="58"/>
  <c r="Y5" i="58"/>
  <c r="X5" i="58"/>
  <c r="W5" i="58"/>
  <c r="V5" i="58"/>
  <c r="U5" i="58"/>
  <c r="T5" i="58"/>
  <c r="S5" i="58"/>
  <c r="R5" i="58"/>
  <c r="Q5" i="58"/>
  <c r="P5" i="58"/>
  <c r="AB33" i="57"/>
  <c r="AB39" i="57"/>
  <c r="AB46" i="57"/>
  <c r="AB47" i="57"/>
  <c r="G22" i="57"/>
  <c r="AA33" i="57"/>
  <c r="Z33" i="57"/>
  <c r="Y33" i="57"/>
  <c r="X33" i="57"/>
  <c r="W33" i="57"/>
  <c r="V33" i="57"/>
  <c r="U33" i="57"/>
  <c r="T33" i="57"/>
  <c r="S33" i="57"/>
  <c r="R33" i="57"/>
  <c r="Q33" i="57"/>
  <c r="O44" i="57"/>
  <c r="O41" i="57"/>
  <c r="AB37" i="57"/>
  <c r="AA37" i="57"/>
  <c r="J21" i="57"/>
  <c r="Z37" i="57"/>
  <c r="J20" i="57"/>
  <c r="Y37" i="57"/>
  <c r="J19" i="57"/>
  <c r="X37" i="57"/>
  <c r="W37" i="57"/>
  <c r="W39" i="57"/>
  <c r="W46" i="57"/>
  <c r="W47" i="57"/>
  <c r="G17" i="57"/>
  <c r="V37" i="57"/>
  <c r="U37" i="57"/>
  <c r="T37" i="57"/>
  <c r="J14" i="57"/>
  <c r="S37" i="57"/>
  <c r="J13" i="57"/>
  <c r="R37" i="57"/>
  <c r="J12" i="57"/>
  <c r="Q37" i="57"/>
  <c r="J11" i="57"/>
  <c r="R33" i="56"/>
  <c r="S33" i="56"/>
  <c r="T33" i="56"/>
  <c r="Q33" i="56"/>
  <c r="V30" i="55"/>
  <c r="U30" i="55"/>
  <c r="T30" i="55"/>
  <c r="S30" i="55"/>
  <c r="R30" i="55"/>
  <c r="Q30" i="55"/>
  <c r="P30" i="55"/>
  <c r="J22" i="57"/>
  <c r="J18" i="57"/>
  <c r="J17" i="57"/>
  <c r="J16" i="57"/>
  <c r="J15" i="57"/>
  <c r="A12" i="57"/>
  <c r="A13" i="57"/>
  <c r="A14" i="57"/>
  <c r="A15" i="57"/>
  <c r="A16" i="57"/>
  <c r="A17" i="57"/>
  <c r="A18" i="57"/>
  <c r="A19" i="57"/>
  <c r="A20" i="57"/>
  <c r="A21" i="57"/>
  <c r="A22" i="57"/>
  <c r="AB5" i="57"/>
  <c r="AA5" i="57"/>
  <c r="Z5" i="57"/>
  <c r="Y5" i="57"/>
  <c r="X5" i="57"/>
  <c r="W5" i="57"/>
  <c r="V5" i="57"/>
  <c r="U5" i="57"/>
  <c r="T5" i="57"/>
  <c r="S5" i="57"/>
  <c r="R5" i="57"/>
  <c r="Q5" i="57"/>
  <c r="T40" i="56"/>
  <c r="S40" i="56"/>
  <c r="J13" i="56"/>
  <c r="R40" i="56"/>
  <c r="J12" i="56"/>
  <c r="Q40" i="56"/>
  <c r="J11" i="56"/>
  <c r="T5" i="56"/>
  <c r="S5" i="56"/>
  <c r="R5" i="56"/>
  <c r="Q5" i="56"/>
  <c r="V37" i="55"/>
  <c r="U37" i="55"/>
  <c r="I16" i="55"/>
  <c r="T37" i="55"/>
  <c r="I15" i="55"/>
  <c r="S37" i="55"/>
  <c r="I14" i="55"/>
  <c r="R37" i="55"/>
  <c r="I13" i="55"/>
  <c r="Q37" i="55"/>
  <c r="I12" i="55"/>
  <c r="P37" i="55"/>
  <c r="I11" i="55"/>
  <c r="V5" i="55"/>
  <c r="U5" i="55"/>
  <c r="T5" i="55"/>
  <c r="S5" i="55"/>
  <c r="R5" i="55"/>
  <c r="Q5" i="55"/>
  <c r="P5" i="55"/>
  <c r="AL36" i="54"/>
  <c r="AK36" i="54"/>
  <c r="AJ36" i="54"/>
  <c r="I31" i="54"/>
  <c r="AI36" i="54"/>
  <c r="I30" i="54"/>
  <c r="AH36" i="54"/>
  <c r="I29" i="54"/>
  <c r="AG36" i="54"/>
  <c r="I28" i="54"/>
  <c r="AF36" i="54"/>
  <c r="I27" i="54"/>
  <c r="AE36" i="54"/>
  <c r="AD36" i="54"/>
  <c r="I25" i="54"/>
  <c r="AC36" i="54"/>
  <c r="I24" i="54"/>
  <c r="AB36" i="54"/>
  <c r="I23" i="54"/>
  <c r="AA36" i="54"/>
  <c r="I22" i="54"/>
  <c r="Z36" i="54"/>
  <c r="I21" i="54"/>
  <c r="Y36" i="54"/>
  <c r="I20" i="54"/>
  <c r="X36" i="54"/>
  <c r="I19" i="54"/>
  <c r="W36" i="54"/>
  <c r="I18" i="54"/>
  <c r="V36" i="54"/>
  <c r="I17" i="54"/>
  <c r="U36" i="54"/>
  <c r="I16" i="54"/>
  <c r="T36" i="54"/>
  <c r="I15" i="54"/>
  <c r="S36" i="54"/>
  <c r="I14" i="54"/>
  <c r="R36" i="54"/>
  <c r="I13" i="54"/>
  <c r="Q36" i="54"/>
  <c r="I12" i="54"/>
  <c r="P36" i="54"/>
  <c r="I11" i="54"/>
  <c r="AL29" i="54"/>
  <c r="AK29" i="54"/>
  <c r="AJ29" i="54"/>
  <c r="AI29" i="54"/>
  <c r="AH29" i="54"/>
  <c r="AG29" i="54"/>
  <c r="AF29" i="54"/>
  <c r="AE29" i="54"/>
  <c r="AE38" i="54"/>
  <c r="AD29" i="54"/>
  <c r="AC29" i="54"/>
  <c r="AC38" i="54"/>
  <c r="AB29" i="54"/>
  <c r="AA29" i="54"/>
  <c r="Z29" i="54"/>
  <c r="Y29" i="54"/>
  <c r="X29" i="54"/>
  <c r="W29" i="54"/>
  <c r="V29" i="54"/>
  <c r="U29" i="54"/>
  <c r="T29" i="54"/>
  <c r="S29" i="54"/>
  <c r="R29" i="54"/>
  <c r="Q29" i="54"/>
  <c r="Q38" i="54"/>
  <c r="P29" i="54"/>
  <c r="I26" i="54"/>
  <c r="AL5" i="54"/>
  <c r="AK5" i="54"/>
  <c r="AJ5" i="54"/>
  <c r="AI5" i="54"/>
  <c r="AH5" i="54"/>
  <c r="AG5" i="54"/>
  <c r="AF5" i="54"/>
  <c r="AE5" i="54"/>
  <c r="AD5" i="54"/>
  <c r="AC5" i="54"/>
  <c r="AB5" i="54"/>
  <c r="AA5" i="54"/>
  <c r="Z5" i="54"/>
  <c r="Y5" i="54"/>
  <c r="X5" i="54"/>
  <c r="W5" i="54"/>
  <c r="V5" i="54"/>
  <c r="U5" i="54"/>
  <c r="T5" i="54"/>
  <c r="S5" i="54"/>
  <c r="R5" i="54"/>
  <c r="Q5" i="54"/>
  <c r="P5" i="54"/>
  <c r="V35" i="53"/>
  <c r="U35" i="53"/>
  <c r="T35" i="53"/>
  <c r="S35" i="53"/>
  <c r="R35" i="53"/>
  <c r="Q35" i="53"/>
  <c r="P35" i="53"/>
  <c r="V42" i="53"/>
  <c r="U42" i="53"/>
  <c r="T42" i="53"/>
  <c r="I15" i="53"/>
  <c r="S42" i="53"/>
  <c r="I14" i="53"/>
  <c r="R42" i="53"/>
  <c r="I13" i="53"/>
  <c r="Q42" i="53"/>
  <c r="I12" i="53"/>
  <c r="P42" i="53"/>
  <c r="I11" i="53"/>
  <c r="U5" i="53"/>
  <c r="T5" i="53"/>
  <c r="S5" i="53"/>
  <c r="R5" i="53"/>
  <c r="Q5" i="53"/>
  <c r="P5" i="53"/>
  <c r="Q35" i="52"/>
  <c r="R35" i="52"/>
  <c r="S35" i="52"/>
  <c r="T35" i="52"/>
  <c r="U35" i="52"/>
  <c r="V35" i="52"/>
  <c r="W35" i="52"/>
  <c r="X35" i="52"/>
  <c r="Y35" i="52"/>
  <c r="P35" i="52"/>
  <c r="Y42" i="52"/>
  <c r="X42" i="52"/>
  <c r="I19" i="52"/>
  <c r="W42" i="52"/>
  <c r="I18" i="52"/>
  <c r="V42" i="52"/>
  <c r="U42" i="52"/>
  <c r="I16" i="52"/>
  <c r="T42" i="52"/>
  <c r="S42" i="52"/>
  <c r="I14" i="52"/>
  <c r="R42" i="52"/>
  <c r="I13" i="52"/>
  <c r="Q42" i="52"/>
  <c r="I12" i="52"/>
  <c r="P42" i="52"/>
  <c r="I11" i="52"/>
  <c r="Y5" i="52"/>
  <c r="X5" i="52"/>
  <c r="W5" i="52"/>
  <c r="V5" i="52"/>
  <c r="U5" i="52"/>
  <c r="T5" i="52"/>
  <c r="S5" i="52"/>
  <c r="R5" i="52"/>
  <c r="Q5" i="52"/>
  <c r="P5" i="52"/>
  <c r="AJ30" i="51"/>
  <c r="AK30" i="51"/>
  <c r="AL30" i="51"/>
  <c r="AM30" i="51"/>
  <c r="AN30" i="51"/>
  <c r="AO30" i="51"/>
  <c r="AP30" i="51"/>
  <c r="AQ30" i="51"/>
  <c r="AR30" i="51"/>
  <c r="AI30" i="51"/>
  <c r="AP5" i="51"/>
  <c r="AO5" i="51"/>
  <c r="AN5" i="51"/>
  <c r="AM5" i="51"/>
  <c r="AL5" i="51"/>
  <c r="AK5" i="51"/>
  <c r="AJ5" i="51"/>
  <c r="AI5" i="51"/>
  <c r="AR37" i="51"/>
  <c r="AQ37" i="51"/>
  <c r="AP37" i="51"/>
  <c r="K27" i="51"/>
  <c r="AO37" i="51"/>
  <c r="K26" i="51"/>
  <c r="V42" i="51"/>
  <c r="K12" i="51"/>
  <c r="W42" i="51"/>
  <c r="K13" i="51"/>
  <c r="X42" i="51"/>
  <c r="K14" i="51"/>
  <c r="Y42" i="51"/>
  <c r="Z42" i="51"/>
  <c r="AA42" i="51"/>
  <c r="K17" i="51"/>
  <c r="AB42" i="51"/>
  <c r="K18" i="51"/>
  <c r="AC42" i="51"/>
  <c r="AD42" i="51"/>
  <c r="AD35" i="51"/>
  <c r="AC35" i="51"/>
  <c r="AB35" i="51"/>
  <c r="AA35" i="51"/>
  <c r="Z35" i="51"/>
  <c r="Y35" i="51"/>
  <c r="X35" i="51"/>
  <c r="W35" i="51"/>
  <c r="V35" i="51"/>
  <c r="U35" i="51"/>
  <c r="AB5" i="51"/>
  <c r="AA5" i="51"/>
  <c r="Z5" i="51"/>
  <c r="Y5" i="51"/>
  <c r="X5" i="51"/>
  <c r="W5" i="51"/>
  <c r="V5" i="51"/>
  <c r="AN37" i="51"/>
  <c r="K25" i="51"/>
  <c r="AM37" i="51"/>
  <c r="K24" i="51"/>
  <c r="AL37" i="51"/>
  <c r="K23" i="51"/>
  <c r="AK37" i="51"/>
  <c r="K22" i="51"/>
  <c r="AJ37" i="51"/>
  <c r="K21" i="51"/>
  <c r="AI37" i="51"/>
  <c r="K20" i="51"/>
  <c r="U42" i="51"/>
  <c r="K11" i="51"/>
  <c r="U5" i="51"/>
  <c r="Z29" i="50"/>
  <c r="Y29" i="50"/>
  <c r="X29" i="50"/>
  <c r="W29" i="50"/>
  <c r="V29" i="50"/>
  <c r="U29" i="50"/>
  <c r="T29" i="50"/>
  <c r="S29" i="50"/>
  <c r="R29" i="50"/>
  <c r="Q29" i="50"/>
  <c r="P29" i="50"/>
  <c r="Z26" i="50"/>
  <c r="Y26" i="50"/>
  <c r="X26" i="50"/>
  <c r="W26" i="50"/>
  <c r="V26" i="50"/>
  <c r="U26" i="50"/>
  <c r="T26" i="50"/>
  <c r="S26" i="50"/>
  <c r="R26" i="50"/>
  <c r="Q26" i="50"/>
  <c r="P26" i="50"/>
  <c r="Z19" i="50"/>
  <c r="Z31" i="50"/>
  <c r="Y19" i="50"/>
  <c r="Y31" i="50"/>
  <c r="X19" i="50"/>
  <c r="X31" i="50"/>
  <c r="W19" i="50"/>
  <c r="W31" i="50"/>
  <c r="V19" i="50"/>
  <c r="V31" i="50"/>
  <c r="U19" i="50"/>
  <c r="U31" i="50"/>
  <c r="T19" i="50"/>
  <c r="T31" i="50"/>
  <c r="S19" i="50"/>
  <c r="S31" i="50"/>
  <c r="R19" i="50"/>
  <c r="R31" i="50"/>
  <c r="Q19" i="50"/>
  <c r="Q31" i="50"/>
  <c r="P19" i="50"/>
  <c r="P31" i="50"/>
  <c r="Z5" i="50"/>
  <c r="Y5" i="50"/>
  <c r="X5" i="50"/>
  <c r="W5" i="50"/>
  <c r="V5" i="50"/>
  <c r="U5" i="50"/>
  <c r="T5" i="50"/>
  <c r="S5" i="50"/>
  <c r="R5" i="50"/>
  <c r="Q5" i="50"/>
  <c r="P5" i="50"/>
  <c r="AH5" i="49"/>
  <c r="AG5" i="49"/>
  <c r="AF5" i="49"/>
  <c r="AE5" i="49"/>
  <c r="AD5" i="49"/>
  <c r="AC5" i="49"/>
  <c r="AH29" i="49"/>
  <c r="AG29" i="49"/>
  <c r="AF29" i="49"/>
  <c r="AE29" i="49"/>
  <c r="AD29" i="49"/>
  <c r="AC29" i="49"/>
  <c r="AH26" i="49"/>
  <c r="AG26" i="49"/>
  <c r="AF26" i="49"/>
  <c r="AE26" i="49"/>
  <c r="AE30" i="49"/>
  <c r="I26" i="49"/>
  <c r="AD26" i="49"/>
  <c r="AD30" i="49"/>
  <c r="I25" i="49"/>
  <c r="AC26" i="49"/>
  <c r="AH19" i="49"/>
  <c r="AH31" i="49"/>
  <c r="AG19" i="49"/>
  <c r="AG31" i="49"/>
  <c r="AF19" i="49"/>
  <c r="AF31" i="49"/>
  <c r="AE19" i="49"/>
  <c r="AE31" i="49"/>
  <c r="AD19" i="49"/>
  <c r="AD31" i="49"/>
  <c r="AC19" i="49"/>
  <c r="AC31" i="49"/>
  <c r="AB29" i="49"/>
  <c r="AA29" i="49"/>
  <c r="Z29" i="49"/>
  <c r="Y29" i="49"/>
  <c r="X29" i="49"/>
  <c r="W29" i="49"/>
  <c r="V29" i="49"/>
  <c r="U29" i="49"/>
  <c r="T29" i="49"/>
  <c r="S29" i="49"/>
  <c r="R29" i="49"/>
  <c r="Q29" i="49"/>
  <c r="P29" i="49"/>
  <c r="AB26" i="49"/>
  <c r="AA26" i="49"/>
  <c r="Z26" i="49"/>
  <c r="Z30" i="49"/>
  <c r="I21" i="49"/>
  <c r="Y26" i="49"/>
  <c r="X26" i="49"/>
  <c r="W26" i="49"/>
  <c r="V26" i="49"/>
  <c r="U26" i="49"/>
  <c r="T26" i="49"/>
  <c r="S26" i="49"/>
  <c r="R26" i="49"/>
  <c r="Q26" i="49"/>
  <c r="P26" i="49"/>
  <c r="P30" i="49"/>
  <c r="I11" i="49"/>
  <c r="AB19" i="49"/>
  <c r="AB31" i="49"/>
  <c r="AA19" i="49"/>
  <c r="AA31" i="49"/>
  <c r="Z19" i="49"/>
  <c r="Z31" i="49"/>
  <c r="Y19" i="49"/>
  <c r="Y31" i="49"/>
  <c r="X19" i="49"/>
  <c r="X31" i="49"/>
  <c r="W19" i="49"/>
  <c r="W31" i="49"/>
  <c r="V19" i="49"/>
  <c r="V31" i="49"/>
  <c r="U19" i="49"/>
  <c r="U31" i="49"/>
  <c r="T19" i="49"/>
  <c r="T31" i="49"/>
  <c r="S19" i="49"/>
  <c r="S31" i="49"/>
  <c r="R19" i="49"/>
  <c r="R31" i="49"/>
  <c r="Q19" i="49"/>
  <c r="Q31" i="49"/>
  <c r="P19" i="49"/>
  <c r="P31" i="49"/>
  <c r="AB5" i="49"/>
  <c r="AA5" i="49"/>
  <c r="Z5" i="49"/>
  <c r="Y5" i="49"/>
  <c r="X5" i="49"/>
  <c r="W5" i="49"/>
  <c r="V5" i="49"/>
  <c r="U5" i="49"/>
  <c r="T5" i="49"/>
  <c r="S5" i="49"/>
  <c r="R5" i="49"/>
  <c r="Q5" i="49"/>
  <c r="P5" i="49"/>
  <c r="AB5" i="48"/>
  <c r="AA5" i="48"/>
  <c r="Z5" i="48"/>
  <c r="Y5" i="48"/>
  <c r="AB29" i="48"/>
  <c r="AA29" i="48"/>
  <c r="AB26" i="48"/>
  <c r="AA26" i="48"/>
  <c r="AB19" i="48"/>
  <c r="AB31" i="48"/>
  <c r="AA19" i="48"/>
  <c r="AA31" i="48"/>
  <c r="Z29" i="48"/>
  <c r="Y29" i="48"/>
  <c r="Z26" i="48"/>
  <c r="Y26" i="48"/>
  <c r="Z19" i="48"/>
  <c r="Z31" i="48"/>
  <c r="Y19" i="48"/>
  <c r="Y31" i="48"/>
  <c r="X29" i="48"/>
  <c r="W29" i="48"/>
  <c r="V29" i="48"/>
  <c r="U29" i="48"/>
  <c r="T29" i="48"/>
  <c r="S29" i="48"/>
  <c r="R29" i="48"/>
  <c r="Q29" i="48"/>
  <c r="P29" i="48"/>
  <c r="X26" i="48"/>
  <c r="W26" i="48"/>
  <c r="V26" i="48"/>
  <c r="U26" i="48"/>
  <c r="T26" i="48"/>
  <c r="S26" i="48"/>
  <c r="R26" i="48"/>
  <c r="Q26" i="48"/>
  <c r="P26" i="48"/>
  <c r="X19" i="48"/>
  <c r="X31" i="48"/>
  <c r="W19" i="48"/>
  <c r="W31" i="48"/>
  <c r="V19" i="48"/>
  <c r="V31" i="48"/>
  <c r="U19" i="48"/>
  <c r="U31" i="48"/>
  <c r="T19" i="48"/>
  <c r="T31" i="48"/>
  <c r="S19" i="48"/>
  <c r="S31" i="48"/>
  <c r="R19" i="48"/>
  <c r="R31" i="48"/>
  <c r="Q19" i="48"/>
  <c r="Q31" i="48"/>
  <c r="P19" i="48"/>
  <c r="P31" i="48"/>
  <c r="X5" i="48"/>
  <c r="W5" i="48"/>
  <c r="V5" i="48"/>
  <c r="U5" i="48"/>
  <c r="T5" i="48"/>
  <c r="S5" i="48"/>
  <c r="R5" i="48"/>
  <c r="Q5" i="48"/>
  <c r="P5" i="48"/>
  <c r="W33" i="46"/>
  <c r="V33" i="46"/>
  <c r="U33" i="46"/>
  <c r="T33" i="46"/>
  <c r="S33" i="46"/>
  <c r="R33" i="46"/>
  <c r="Q33" i="46"/>
  <c r="P33" i="46"/>
  <c r="W30" i="46"/>
  <c r="V30" i="46"/>
  <c r="U30" i="46"/>
  <c r="T30" i="46"/>
  <c r="S30" i="46"/>
  <c r="R30" i="46"/>
  <c r="Q30" i="46"/>
  <c r="P30" i="46"/>
  <c r="W35" i="46"/>
  <c r="V35" i="46"/>
  <c r="U35" i="46"/>
  <c r="T35" i="46"/>
  <c r="S35" i="46"/>
  <c r="R35" i="46"/>
  <c r="Q35" i="46"/>
  <c r="P35" i="46"/>
  <c r="W5" i="46"/>
  <c r="V5" i="46"/>
  <c r="U5" i="46"/>
  <c r="T5" i="46"/>
  <c r="S5" i="46"/>
  <c r="R5" i="46"/>
  <c r="Q5" i="46"/>
  <c r="P5" i="46"/>
  <c r="P23" i="41"/>
  <c r="P31" i="41"/>
  <c r="AL5" i="41"/>
  <c r="AK5" i="41"/>
  <c r="AJ5" i="41"/>
  <c r="AI5" i="41"/>
  <c r="AH5" i="41"/>
  <c r="AG5" i="41"/>
  <c r="AF5" i="41"/>
  <c r="AE5" i="41"/>
  <c r="AD5" i="41"/>
  <c r="AC5" i="41"/>
  <c r="Z5" i="41"/>
  <c r="Y5" i="41"/>
  <c r="X5" i="41"/>
  <c r="W5" i="41"/>
  <c r="V5" i="41"/>
  <c r="U5" i="41"/>
  <c r="T5" i="41"/>
  <c r="S5" i="41"/>
  <c r="R5" i="41"/>
  <c r="Q5" i="41"/>
  <c r="P5" i="41"/>
  <c r="BL5" i="40"/>
  <c r="BK5" i="40"/>
  <c r="BJ5" i="40"/>
  <c r="BI5" i="40"/>
  <c r="BH5" i="40"/>
  <c r="BG5" i="40"/>
  <c r="BF5" i="40"/>
  <c r="BE5" i="40"/>
  <c r="BD5" i="40"/>
  <c r="BC5" i="40"/>
  <c r="BB5" i="40"/>
  <c r="I33" i="41"/>
  <c r="I32" i="41"/>
  <c r="I31" i="41"/>
  <c r="I30" i="41"/>
  <c r="I29" i="41"/>
  <c r="I28" i="41"/>
  <c r="I27" i="41"/>
  <c r="I26" i="41"/>
  <c r="I25" i="41"/>
  <c r="I24" i="41"/>
  <c r="I23" i="41"/>
  <c r="I21" i="41"/>
  <c r="I20" i="41"/>
  <c r="I19" i="41"/>
  <c r="I18" i="41"/>
  <c r="I17" i="41"/>
  <c r="I16" i="41"/>
  <c r="I15" i="41"/>
  <c r="I14" i="41"/>
  <c r="I13" i="41"/>
  <c r="I12" i="41"/>
  <c r="BB31" i="40"/>
  <c r="P12" i="40"/>
  <c r="AA31" i="40"/>
  <c r="M13" i="40"/>
  <c r="BC31" i="40"/>
  <c r="P14" i="40"/>
  <c r="AB31" i="40"/>
  <c r="M15" i="40"/>
  <c r="BD31" i="40"/>
  <c r="P16" i="40"/>
  <c r="AC31" i="40"/>
  <c r="M17" i="40"/>
  <c r="BE31" i="40"/>
  <c r="P18" i="40"/>
  <c r="AD31" i="40"/>
  <c r="M19" i="40"/>
  <c r="BF31" i="40"/>
  <c r="P20" i="40"/>
  <c r="AE31" i="40"/>
  <c r="M21" i="40"/>
  <c r="BG31" i="40"/>
  <c r="P22" i="40"/>
  <c r="AF31" i="40"/>
  <c r="M23" i="40"/>
  <c r="BH31" i="40"/>
  <c r="P24" i="40"/>
  <c r="AG31" i="40"/>
  <c r="M25" i="40"/>
  <c r="BI31" i="40"/>
  <c r="P26" i="40"/>
  <c r="AH31" i="40"/>
  <c r="M27" i="40"/>
  <c r="BJ31" i="40"/>
  <c r="P28" i="40"/>
  <c r="AI31" i="40"/>
  <c r="M29" i="40"/>
  <c r="BK31" i="40"/>
  <c r="P30" i="40"/>
  <c r="AJ31" i="40"/>
  <c r="M31" i="40"/>
  <c r="BL31" i="40"/>
  <c r="P32" i="40"/>
  <c r="BB23" i="40"/>
  <c r="AA23" i="40"/>
  <c r="BC23" i="40"/>
  <c r="AB23" i="40"/>
  <c r="BD23" i="40"/>
  <c r="AC23" i="40"/>
  <c r="BE23" i="40"/>
  <c r="AD23" i="40"/>
  <c r="BF23" i="40"/>
  <c r="AE23" i="40"/>
  <c r="BG23" i="40"/>
  <c r="AF23" i="40"/>
  <c r="BH23" i="40"/>
  <c r="AG23" i="40"/>
  <c r="BI23" i="40"/>
  <c r="AH23" i="40"/>
  <c r="BJ23" i="40"/>
  <c r="AI23" i="40"/>
  <c r="BK23" i="40"/>
  <c r="AJ23" i="40"/>
  <c r="Z23" i="40"/>
  <c r="Z31" i="40"/>
  <c r="M11" i="40"/>
  <c r="AJ5" i="40"/>
  <c r="AI5" i="40"/>
  <c r="AH5" i="40"/>
  <c r="AG5" i="40"/>
  <c r="AF5" i="40"/>
  <c r="AE5" i="40"/>
  <c r="AD5" i="40"/>
  <c r="AC5" i="40"/>
  <c r="AB5" i="40"/>
  <c r="AA5" i="40"/>
  <c r="Z5" i="40"/>
  <c r="R5" i="34"/>
  <c r="Q5" i="34"/>
  <c r="P5" i="34"/>
  <c r="O5" i="34"/>
  <c r="P16" i="35"/>
  <c r="P17" i="35"/>
  <c r="O16" i="35"/>
  <c r="O17" i="35"/>
  <c r="F21" i="35"/>
  <c r="N16" i="35"/>
  <c r="N17" i="35"/>
  <c r="F15" i="35"/>
  <c r="M16" i="35"/>
  <c r="M17" i="35"/>
  <c r="F11" i="35"/>
  <c r="O5" i="35"/>
  <c r="N5" i="35"/>
  <c r="M5" i="35"/>
  <c r="R26" i="34"/>
  <c r="R34" i="34"/>
  <c r="R35" i="34"/>
  <c r="Q26" i="34"/>
  <c r="Q34" i="34"/>
  <c r="Q35" i="34"/>
  <c r="P26" i="34"/>
  <c r="P34" i="34"/>
  <c r="P35" i="34"/>
  <c r="O26" i="34"/>
  <c r="O34" i="34"/>
  <c r="O35" i="34"/>
  <c r="O17" i="34"/>
  <c r="AB64" i="33"/>
  <c r="AA64" i="33"/>
  <c r="Z64" i="33"/>
  <c r="Y64" i="33"/>
  <c r="X64" i="33"/>
  <c r="W64" i="33"/>
  <c r="V64" i="33"/>
  <c r="U64" i="33"/>
  <c r="T64" i="33"/>
  <c r="S64" i="33"/>
  <c r="AB56" i="33"/>
  <c r="AA56" i="33"/>
  <c r="Z56" i="33"/>
  <c r="Y56" i="33"/>
  <c r="X56" i="33"/>
  <c r="W56" i="33"/>
  <c r="V56" i="33"/>
  <c r="U56" i="33"/>
  <c r="T56" i="33"/>
  <c r="S56" i="33"/>
  <c r="AB43" i="33"/>
  <c r="AB68" i="33"/>
  <c r="AA43" i="33"/>
  <c r="Z43" i="33"/>
  <c r="Y43" i="33"/>
  <c r="X43" i="33"/>
  <c r="W43" i="33"/>
  <c r="V43" i="33"/>
  <c r="U43" i="33"/>
  <c r="T43" i="33"/>
  <c r="S43" i="33"/>
  <c r="Z31" i="33"/>
  <c r="Y31" i="33"/>
  <c r="X31" i="33"/>
  <c r="W31" i="33"/>
  <c r="V31" i="33"/>
  <c r="U31" i="33"/>
  <c r="T31" i="33"/>
  <c r="S31" i="33"/>
  <c r="AI26" i="33"/>
  <c r="AE26" i="33"/>
  <c r="AA26" i="33"/>
  <c r="W26" i="33"/>
  <c r="L15" i="33"/>
  <c r="S26" i="33"/>
  <c r="L11" i="33"/>
  <c r="AI21" i="33"/>
  <c r="AE21" i="33"/>
  <c r="AA21" i="33"/>
  <c r="AA28" i="33"/>
  <c r="W21" i="33"/>
  <c r="S21" i="33"/>
  <c r="W5" i="33"/>
  <c r="AI5" i="33"/>
  <c r="S5" i="33"/>
  <c r="AE5" i="33"/>
  <c r="AL43" i="32"/>
  <c r="AK43" i="32"/>
  <c r="AJ43" i="32"/>
  <c r="AI43" i="32"/>
  <c r="AH43" i="32"/>
  <c r="AG43" i="32"/>
  <c r="AF43" i="32"/>
  <c r="AE43" i="32"/>
  <c r="AD43" i="32"/>
  <c r="AC43" i="32"/>
  <c r="AB43" i="32"/>
  <c r="AA43" i="32"/>
  <c r="Z43" i="32"/>
  <c r="Y43" i="32"/>
  <c r="X43" i="32"/>
  <c r="W43" i="32"/>
  <c r="V43" i="32"/>
  <c r="U43" i="32"/>
  <c r="T43" i="32"/>
  <c r="S43" i="32"/>
  <c r="AL31" i="32"/>
  <c r="AK31" i="32"/>
  <c r="AJ31" i="32"/>
  <c r="AI31" i="32"/>
  <c r="AH31" i="32"/>
  <c r="AG31" i="32"/>
  <c r="AF31" i="32"/>
  <c r="AE31" i="32"/>
  <c r="AD31" i="32"/>
  <c r="AC31" i="32"/>
  <c r="AB31" i="32"/>
  <c r="AA31" i="32"/>
  <c r="Z31" i="32"/>
  <c r="Y31" i="32"/>
  <c r="X31" i="32"/>
  <c r="W31" i="32"/>
  <c r="V31" i="32"/>
  <c r="U31" i="32"/>
  <c r="T31" i="32"/>
  <c r="S31" i="32"/>
  <c r="AL64" i="32"/>
  <c r="AK64" i="32"/>
  <c r="AJ64" i="32"/>
  <c r="AI64" i="32"/>
  <c r="AH64" i="32"/>
  <c r="AG64" i="32"/>
  <c r="AF64" i="32"/>
  <c r="AE64" i="32"/>
  <c r="AD64" i="32"/>
  <c r="AC64" i="32"/>
  <c r="AB64" i="32"/>
  <c r="AA64" i="32"/>
  <c r="Z64" i="32"/>
  <c r="Y64" i="32"/>
  <c r="X64" i="32"/>
  <c r="W64" i="32"/>
  <c r="V64" i="32"/>
  <c r="U64" i="32"/>
  <c r="T64" i="32"/>
  <c r="S64" i="32"/>
  <c r="T56" i="32"/>
  <c r="U56" i="32"/>
  <c r="V56" i="32"/>
  <c r="W56" i="32"/>
  <c r="X56" i="32"/>
  <c r="Y56" i="32"/>
  <c r="Z56" i="32"/>
  <c r="AA56" i="32"/>
  <c r="AB56" i="32"/>
  <c r="AC56" i="32"/>
  <c r="AD56" i="32"/>
  <c r="AE56" i="32"/>
  <c r="AF56" i="32"/>
  <c r="AG56" i="32"/>
  <c r="AH56" i="32"/>
  <c r="AI56" i="32"/>
  <c r="AJ56" i="32"/>
  <c r="AK56" i="32"/>
  <c r="AL56" i="32"/>
  <c r="S56" i="32"/>
  <c r="AI26" i="32"/>
  <c r="L27" i="32"/>
  <c r="AE26" i="32"/>
  <c r="L23" i="32"/>
  <c r="AA26" i="32"/>
  <c r="L19" i="32"/>
  <c r="W26" i="32"/>
  <c r="L15" i="32"/>
  <c r="AI21" i="32"/>
  <c r="AE21" i="32"/>
  <c r="AA21" i="32"/>
  <c r="W21" i="32"/>
  <c r="S21" i="32"/>
  <c r="S26" i="32"/>
  <c r="L11" i="32"/>
  <c r="AI5" i="32"/>
  <c r="AY5" i="32"/>
  <c r="AE5" i="32"/>
  <c r="AX5" i="32"/>
  <c r="AA5" i="32"/>
  <c r="AW5" i="32"/>
  <c r="W5" i="32"/>
  <c r="AV5" i="32"/>
  <c r="S5" i="32"/>
  <c r="AU5" i="32"/>
  <c r="U39" i="57"/>
  <c r="U46" i="57"/>
  <c r="U47" i="57"/>
  <c r="G15" i="57"/>
  <c r="P32" i="61"/>
  <c r="AE32" i="62"/>
  <c r="AM32" i="62"/>
  <c r="V39" i="57"/>
  <c r="V46" i="57"/>
  <c r="V47" i="57"/>
  <c r="G16" i="57"/>
  <c r="AQ38" i="62"/>
  <c r="AQ40" i="62"/>
  <c r="AK32" i="61"/>
  <c r="AK40" i="61"/>
  <c r="AK41" i="61"/>
  <c r="T32" i="62"/>
  <c r="K11" i="62"/>
  <c r="S39" i="57"/>
  <c r="S46" i="57"/>
  <c r="S47" i="57"/>
  <c r="G13" i="57"/>
  <c r="W32" i="58"/>
  <c r="W40" i="58"/>
  <c r="W41" i="58"/>
  <c r="F18" i="58"/>
  <c r="N31" i="60"/>
  <c r="H18" i="34"/>
  <c r="H28" i="34"/>
  <c r="H35" i="34"/>
  <c r="H11" i="34"/>
  <c r="AE28" i="33"/>
  <c r="H11" i="33"/>
  <c r="Z68" i="33"/>
  <c r="F18" i="33"/>
  <c r="H26" i="42"/>
  <c r="G26" i="42"/>
  <c r="H12" i="42"/>
  <c r="G12" i="42"/>
  <c r="H11" i="42"/>
  <c r="G11" i="42"/>
  <c r="H28" i="42"/>
  <c r="G28" i="42"/>
  <c r="H22" i="42"/>
  <c r="G22" i="42"/>
  <c r="H33" i="42"/>
  <c r="G33" i="42"/>
  <c r="H18" i="42"/>
  <c r="G18" i="42"/>
  <c r="H20" i="42"/>
  <c r="G20" i="42"/>
  <c r="H21" i="42"/>
  <c r="G21" i="42"/>
  <c r="X30" i="49"/>
  <c r="I19" i="49"/>
  <c r="H29" i="42"/>
  <c r="G29" i="42"/>
  <c r="H34" i="42"/>
  <c r="G34" i="42"/>
  <c r="H23" i="42"/>
  <c r="G23" i="42"/>
  <c r="H27" i="42"/>
  <c r="G27" i="42"/>
  <c r="H19" i="42"/>
  <c r="G19" i="42"/>
  <c r="H13" i="42"/>
  <c r="G13" i="42"/>
  <c r="H25" i="42"/>
  <c r="G25" i="42"/>
  <c r="H16" i="42"/>
  <c r="G16" i="42"/>
  <c r="H31" i="42"/>
  <c r="G31" i="42"/>
  <c r="H15" i="42"/>
  <c r="G15" i="42"/>
  <c r="H17" i="42"/>
  <c r="G17" i="42"/>
  <c r="H24" i="42"/>
  <c r="G24" i="42"/>
  <c r="H32" i="42"/>
  <c r="G32" i="42"/>
  <c r="H30" i="42"/>
  <c r="G30" i="42"/>
  <c r="H14" i="42"/>
  <c r="G14" i="42"/>
  <c r="AD38" i="54"/>
  <c r="AE46" i="54"/>
  <c r="AE47" i="54"/>
  <c r="F26" i="54"/>
  <c r="Q46" i="54"/>
  <c r="Q47" i="54"/>
  <c r="F12" i="54"/>
  <c r="AC46" i="54"/>
  <c r="AC47" i="54"/>
  <c r="F24" i="54"/>
  <c r="R30" i="59"/>
  <c r="U30" i="59"/>
  <c r="Z32" i="58"/>
  <c r="AB32" i="58"/>
  <c r="N35" i="60"/>
  <c r="AB40" i="61"/>
  <c r="AB41" i="61"/>
  <c r="F23" i="61"/>
  <c r="AA32" i="61"/>
  <c r="R32" i="61"/>
  <c r="AD32" i="61"/>
  <c r="P40" i="61"/>
  <c r="P41" i="61"/>
  <c r="F11" i="61"/>
  <c r="V40" i="61"/>
  <c r="V41" i="61"/>
  <c r="F17" i="61"/>
  <c r="AH40" i="61"/>
  <c r="AH41" i="61"/>
  <c r="F29" i="61"/>
  <c r="AC32" i="61"/>
  <c r="Y41" i="61"/>
  <c r="F20" i="61"/>
  <c r="Y40" i="61"/>
  <c r="X32" i="62"/>
  <c r="K19" i="62"/>
  <c r="V39" i="55"/>
  <c r="W44" i="52"/>
  <c r="AF38" i="54"/>
  <c r="AL38" i="54"/>
  <c r="P38" i="54"/>
  <c r="X38" i="54"/>
  <c r="U38" i="54"/>
  <c r="AG38" i="54"/>
  <c r="V38" i="54"/>
  <c r="W38" i="54"/>
  <c r="Y38" i="54"/>
  <c r="AK38" i="54"/>
  <c r="AC30" i="59"/>
  <c r="Y30" i="59"/>
  <c r="V30" i="59"/>
  <c r="AF30" i="59"/>
  <c r="P30" i="59"/>
  <c r="AD30" i="59"/>
  <c r="Z30" i="59"/>
  <c r="Q30" i="59"/>
  <c r="I24" i="59"/>
  <c r="AG30" i="59"/>
  <c r="AI32" i="58"/>
  <c r="I21" i="58"/>
  <c r="AL32" i="58"/>
  <c r="AK32" i="58"/>
  <c r="AA32" i="58"/>
  <c r="Y32" i="58"/>
  <c r="N27" i="60"/>
  <c r="Q32" i="61"/>
  <c r="T32" i="61"/>
  <c r="AF32" i="61"/>
  <c r="U32" i="61"/>
  <c r="AG32" i="61"/>
  <c r="W32" i="61"/>
  <c r="AI32" i="61"/>
  <c r="X32" i="61"/>
  <c r="AJ32" i="61"/>
  <c r="Z32" i="61"/>
  <c r="AL32" i="61"/>
  <c r="AI32" i="62"/>
  <c r="AO32" i="62"/>
  <c r="AB32" i="62"/>
  <c r="K27" i="62"/>
  <c r="V32" i="62"/>
  <c r="K29" i="62"/>
  <c r="K31" i="62"/>
  <c r="K25" i="62"/>
  <c r="R32" i="62"/>
  <c r="R38" i="62"/>
  <c r="AD32" i="62"/>
  <c r="K21" i="62"/>
  <c r="U32" i="62"/>
  <c r="AN32" i="62"/>
  <c r="W32" i="62"/>
  <c r="AP32" i="62"/>
  <c r="AG32" i="62"/>
  <c r="K13" i="62"/>
  <c r="AH32" i="62"/>
  <c r="AC32" i="62"/>
  <c r="AK32" i="62"/>
  <c r="AF32" i="62"/>
  <c r="S42" i="56"/>
  <c r="R42" i="56"/>
  <c r="P44" i="53"/>
  <c r="R44" i="53"/>
  <c r="T44" i="53"/>
  <c r="V44" i="53"/>
  <c r="T44" i="52"/>
  <c r="I15" i="52"/>
  <c r="N17" i="51"/>
  <c r="N13" i="51"/>
  <c r="N11" i="51"/>
  <c r="T30" i="50"/>
  <c r="I15" i="50"/>
  <c r="N23" i="60"/>
  <c r="N11" i="60"/>
  <c r="N19" i="60"/>
  <c r="N15" i="60"/>
  <c r="G15" i="35"/>
  <c r="AR39" i="51"/>
  <c r="S44" i="52"/>
  <c r="S44" i="53"/>
  <c r="S38" i="54"/>
  <c r="AA38" i="54"/>
  <c r="AI38" i="54"/>
  <c r="Q42" i="56"/>
  <c r="T39" i="55"/>
  <c r="AB30" i="59"/>
  <c r="T30" i="59"/>
  <c r="Z32" i="62"/>
  <c r="K17" i="62"/>
  <c r="K33" i="62"/>
  <c r="AC30" i="49"/>
  <c r="I24" i="49"/>
  <c r="R44" i="52"/>
  <c r="T38" i="54"/>
  <c r="AB38" i="54"/>
  <c r="AJ38" i="54"/>
  <c r="T42" i="56"/>
  <c r="U39" i="55"/>
  <c r="X39" i="57"/>
  <c r="X46" i="57"/>
  <c r="X47" i="57"/>
  <c r="G18" i="57"/>
  <c r="P32" i="58"/>
  <c r="AA30" i="59"/>
  <c r="S32" i="62"/>
  <c r="AA32" i="62"/>
  <c r="AL32" i="62"/>
  <c r="K15" i="62"/>
  <c r="Q30" i="49"/>
  <c r="I12" i="49"/>
  <c r="Y30" i="49"/>
  <c r="I20" i="49"/>
  <c r="V30" i="50"/>
  <c r="I17" i="50"/>
  <c r="Q44" i="52"/>
  <c r="U44" i="53"/>
  <c r="Y39" i="57"/>
  <c r="Y46" i="57"/>
  <c r="Y47" i="57"/>
  <c r="G19" i="57"/>
  <c r="Q32" i="58"/>
  <c r="P44" i="52"/>
  <c r="X44" i="52"/>
  <c r="Z39" i="57"/>
  <c r="Z46" i="57"/>
  <c r="Z47" i="57"/>
  <c r="G20" i="57"/>
  <c r="S32" i="61"/>
  <c r="K23" i="62"/>
  <c r="AH30" i="49"/>
  <c r="I29" i="49"/>
  <c r="U44" i="52"/>
  <c r="Q44" i="53"/>
  <c r="AC32" i="58"/>
  <c r="R38" i="54"/>
  <c r="Z38" i="54"/>
  <c r="AH38" i="54"/>
  <c r="AE32" i="61"/>
  <c r="Y32" i="62"/>
  <c r="AJ32" i="62"/>
  <c r="G11" i="35"/>
  <c r="G21" i="35"/>
  <c r="AJ68" i="32"/>
  <c r="F28" i="32"/>
  <c r="AB68" i="32"/>
  <c r="F20" i="32"/>
  <c r="V68" i="32"/>
  <c r="F14" i="32"/>
  <c r="AE68" i="32"/>
  <c r="F23" i="32"/>
  <c r="S68" i="33"/>
  <c r="F11" i="33"/>
  <c r="AA68" i="33"/>
  <c r="AI28" i="33"/>
  <c r="H15" i="33"/>
  <c r="V68" i="33"/>
  <c r="F14" i="33"/>
  <c r="W68" i="33"/>
  <c r="F15" i="33"/>
  <c r="S28" i="33"/>
  <c r="G11" i="33"/>
  <c r="T30" i="49"/>
  <c r="I15" i="49"/>
  <c r="AB30" i="49"/>
  <c r="I23" i="49"/>
  <c r="AG30" i="49"/>
  <c r="I28" i="49"/>
  <c r="U30" i="49"/>
  <c r="I16" i="49"/>
  <c r="AA30" i="49"/>
  <c r="I22" i="49"/>
  <c r="AF30" i="49"/>
  <c r="I27" i="49"/>
  <c r="AB30" i="48"/>
  <c r="I23" i="48"/>
  <c r="AA30" i="48"/>
  <c r="Z30" i="48"/>
  <c r="AC33" i="41"/>
  <c r="P33" i="41"/>
  <c r="I11" i="41"/>
  <c r="X33" i="41"/>
  <c r="S31" i="40"/>
  <c r="AI33" i="40"/>
  <c r="T68" i="33"/>
  <c r="F12" i="33"/>
  <c r="U68" i="33"/>
  <c r="F13" i="33"/>
  <c r="W28" i="33"/>
  <c r="G15" i="33"/>
  <c r="X68" i="33"/>
  <c r="F16" i="33"/>
  <c r="Y68" i="33"/>
  <c r="F17" i="33"/>
  <c r="AN39" i="60"/>
  <c r="AI39" i="60"/>
  <c r="AZ39" i="60"/>
  <c r="AM39" i="60"/>
  <c r="AY39" i="60"/>
  <c r="AP39" i="60"/>
  <c r="AK39" i="60"/>
  <c r="AG39" i="60"/>
  <c r="AS39" i="60"/>
  <c r="AJ39" i="60"/>
  <c r="AV39" i="60"/>
  <c r="AW39" i="60"/>
  <c r="AL39" i="60"/>
  <c r="AX39" i="60"/>
  <c r="AE39" i="60"/>
  <c r="AU39" i="60"/>
  <c r="W39" i="60"/>
  <c r="AO39" i="60"/>
  <c r="AQ39" i="60"/>
  <c r="AF39" i="60"/>
  <c r="AR39" i="60"/>
  <c r="AH39" i="60"/>
  <c r="AT39" i="60"/>
  <c r="X39" i="60"/>
  <c r="Z39" i="60"/>
  <c r="AA39" i="60"/>
  <c r="AC39" i="60"/>
  <c r="U39" i="60"/>
  <c r="V39" i="60"/>
  <c r="AB39" i="60"/>
  <c r="AD39" i="60"/>
  <c r="Y39" i="60"/>
  <c r="S30" i="59"/>
  <c r="AE30" i="59"/>
  <c r="W30" i="59"/>
  <c r="X30" i="59"/>
  <c r="R32" i="58"/>
  <c r="AD32" i="58"/>
  <c r="S32" i="58"/>
  <c r="AE32" i="58"/>
  <c r="T32" i="58"/>
  <c r="AF32" i="58"/>
  <c r="U32" i="58"/>
  <c r="V32" i="58"/>
  <c r="AH32" i="58"/>
  <c r="AG32" i="58"/>
  <c r="X32" i="58"/>
  <c r="AJ32" i="58"/>
  <c r="R39" i="57"/>
  <c r="R46" i="57"/>
  <c r="R47" i="57"/>
  <c r="G12" i="57"/>
  <c r="T39" i="57"/>
  <c r="T46" i="57"/>
  <c r="T47" i="57"/>
  <c r="G14" i="57"/>
  <c r="AA39" i="57"/>
  <c r="AA46" i="57"/>
  <c r="AA47" i="57"/>
  <c r="G21" i="57"/>
  <c r="Q39" i="57"/>
  <c r="Q46" i="57"/>
  <c r="Q47" i="57"/>
  <c r="G11" i="57"/>
  <c r="Q39" i="55"/>
  <c r="R39" i="55"/>
  <c r="P39" i="55"/>
  <c r="S39" i="55"/>
  <c r="Y44" i="52"/>
  <c r="V44" i="52"/>
  <c r="I17" i="52"/>
  <c r="AO39" i="51"/>
  <c r="AP39" i="51"/>
  <c r="AQ39" i="51"/>
  <c r="K16" i="51"/>
  <c r="W44" i="51"/>
  <c r="AA44" i="51"/>
  <c r="K15" i="51"/>
  <c r="AC44" i="51"/>
  <c r="AB44" i="51"/>
  <c r="Z44" i="51"/>
  <c r="AN39" i="51"/>
  <c r="AD44" i="51"/>
  <c r="V44" i="51"/>
  <c r="AL39" i="51"/>
  <c r="AI39" i="51"/>
  <c r="AI47" i="51"/>
  <c r="Y44" i="51"/>
  <c r="X44" i="51"/>
  <c r="AK39" i="51"/>
  <c r="U44" i="51"/>
  <c r="AM39" i="51"/>
  <c r="AJ39" i="51"/>
  <c r="X30" i="50"/>
  <c r="X32" i="50"/>
  <c r="X34" i="50"/>
  <c r="F19" i="50"/>
  <c r="Y30" i="50"/>
  <c r="W30" i="50"/>
  <c r="I18" i="50"/>
  <c r="Q30" i="50"/>
  <c r="Q32" i="50"/>
  <c r="Q34" i="50"/>
  <c r="F12" i="50"/>
  <c r="R30" i="50"/>
  <c r="I13" i="50"/>
  <c r="S30" i="50"/>
  <c r="I14" i="50"/>
  <c r="U30" i="50"/>
  <c r="I16" i="50"/>
  <c r="Z30" i="50"/>
  <c r="P30" i="50"/>
  <c r="P32" i="50"/>
  <c r="P34" i="50"/>
  <c r="F11" i="50"/>
  <c r="AD32" i="49"/>
  <c r="AD34" i="49"/>
  <c r="F25" i="49"/>
  <c r="AE32" i="49"/>
  <c r="AE34" i="49"/>
  <c r="F26" i="49"/>
  <c r="P32" i="49"/>
  <c r="P34" i="49"/>
  <c r="F11" i="49"/>
  <c r="R30" i="49"/>
  <c r="I13" i="49"/>
  <c r="S30" i="49"/>
  <c r="W30" i="49"/>
  <c r="V30" i="49"/>
  <c r="I17" i="49"/>
  <c r="Q32" i="49"/>
  <c r="Q34" i="49"/>
  <c r="F12" i="49"/>
  <c r="T32" i="49"/>
  <c r="T34" i="49"/>
  <c r="F15" i="49"/>
  <c r="V32" i="49"/>
  <c r="V34" i="49"/>
  <c r="F17" i="49"/>
  <c r="Z32" i="49"/>
  <c r="Z34" i="49"/>
  <c r="F21" i="49"/>
  <c r="V34" i="46"/>
  <c r="V36" i="46"/>
  <c r="V38" i="46"/>
  <c r="F17" i="46"/>
  <c r="W34" i="46"/>
  <c r="Q34" i="46"/>
  <c r="Q36" i="46"/>
  <c r="Q38" i="46"/>
  <c r="F12" i="46"/>
  <c r="S34" i="46"/>
  <c r="S36" i="46"/>
  <c r="S38" i="46"/>
  <c r="F14" i="46"/>
  <c r="U34" i="46"/>
  <c r="U36" i="46"/>
  <c r="U38" i="46"/>
  <c r="F16" i="46"/>
  <c r="P34" i="46"/>
  <c r="P36" i="46"/>
  <c r="P38" i="46"/>
  <c r="F11" i="46"/>
  <c r="R34" i="46"/>
  <c r="R36" i="46"/>
  <c r="R38" i="46"/>
  <c r="F13" i="46"/>
  <c r="Y30" i="48"/>
  <c r="T30" i="48"/>
  <c r="I15" i="48"/>
  <c r="Q30" i="48"/>
  <c r="V30" i="48"/>
  <c r="I17" i="48"/>
  <c r="R30" i="48"/>
  <c r="I13" i="48"/>
  <c r="U30" i="48"/>
  <c r="I16" i="48"/>
  <c r="W30" i="48"/>
  <c r="I18" i="48"/>
  <c r="X30" i="48"/>
  <c r="P30" i="48"/>
  <c r="I11" i="48"/>
  <c r="S30" i="48"/>
  <c r="T34" i="46"/>
  <c r="I15" i="46"/>
  <c r="Y33" i="41"/>
  <c r="Z33" i="41"/>
  <c r="AB33" i="41"/>
  <c r="S33" i="41"/>
  <c r="AF33" i="41"/>
  <c r="R33" i="41"/>
  <c r="T33" i="41"/>
  <c r="AG33" i="41"/>
  <c r="U33" i="41"/>
  <c r="AH33" i="41"/>
  <c r="V33" i="41"/>
  <c r="AI33" i="41"/>
  <c r="AL33" i="41"/>
  <c r="W33" i="41"/>
  <c r="AJ33" i="41"/>
  <c r="AK33" i="41"/>
  <c r="AD33" i="41"/>
  <c r="AE33" i="41"/>
  <c r="Q33" i="41"/>
  <c r="AD33" i="40"/>
  <c r="BH33" i="40"/>
  <c r="BH39" i="40"/>
  <c r="S21" i="40"/>
  <c r="AC33" i="40"/>
  <c r="S25" i="40"/>
  <c r="S11" i="40"/>
  <c r="AJ33" i="40"/>
  <c r="AE33" i="40"/>
  <c r="BI33" i="40"/>
  <c r="BI39" i="40"/>
  <c r="BL33" i="40"/>
  <c r="BL39" i="40"/>
  <c r="S15" i="40"/>
  <c r="S13" i="40"/>
  <c r="Z33" i="40"/>
  <c r="BD33" i="40"/>
  <c r="BD39" i="40"/>
  <c r="AH33" i="40"/>
  <c r="BB33" i="40"/>
  <c r="BB39" i="40"/>
  <c r="BC33" i="40"/>
  <c r="BC39" i="40"/>
  <c r="BG33" i="40"/>
  <c r="BG39" i="40"/>
  <c r="BK33" i="40"/>
  <c r="BK39" i="40"/>
  <c r="AF33" i="40"/>
  <c r="BJ33" i="40"/>
  <c r="BJ39" i="40"/>
  <c r="S17" i="40"/>
  <c r="S19" i="40"/>
  <c r="AA33" i="40"/>
  <c r="BE33" i="40"/>
  <c r="BE39" i="40"/>
  <c r="AB33" i="40"/>
  <c r="BF33" i="40"/>
  <c r="BF39" i="40"/>
  <c r="S23" i="40"/>
  <c r="S27" i="40"/>
  <c r="AG33" i="40"/>
  <c r="S29" i="40"/>
  <c r="R18" i="34"/>
  <c r="F35" i="34"/>
  <c r="O18" i="34"/>
  <c r="F11" i="34"/>
  <c r="P18" i="34"/>
  <c r="F18" i="34"/>
  <c r="G18" i="34"/>
  <c r="Q18" i="34"/>
  <c r="F28" i="34"/>
  <c r="W68" i="32"/>
  <c r="F15" i="32"/>
  <c r="AI68" i="32"/>
  <c r="F27" i="32"/>
  <c r="T68" i="32"/>
  <c r="F12" i="32"/>
  <c r="AF68" i="32"/>
  <c r="F24" i="32"/>
  <c r="AH68" i="32"/>
  <c r="F26" i="32"/>
  <c r="X68" i="32"/>
  <c r="F16" i="32"/>
  <c r="Y68" i="32"/>
  <c r="F17" i="32"/>
  <c r="AK68" i="32"/>
  <c r="F29" i="32"/>
  <c r="Z68" i="32"/>
  <c r="F18" i="32"/>
  <c r="AL68" i="32"/>
  <c r="F30" i="32"/>
  <c r="AA68" i="32"/>
  <c r="F19" i="32"/>
  <c r="AC68" i="32"/>
  <c r="F21" i="32"/>
  <c r="AD68" i="32"/>
  <c r="F22" i="32"/>
  <c r="S68" i="32"/>
  <c r="F11" i="32"/>
  <c r="U68" i="32"/>
  <c r="F13" i="32"/>
  <c r="AG68" i="32"/>
  <c r="F25" i="32"/>
  <c r="W28" i="32"/>
  <c r="G15" i="32"/>
  <c r="S28" i="32"/>
  <c r="G11" i="32"/>
  <c r="AA28" i="32"/>
  <c r="G19" i="32"/>
  <c r="AE28" i="32"/>
  <c r="G23" i="32"/>
  <c r="AI28" i="32"/>
  <c r="G27" i="32"/>
  <c r="W36" i="46"/>
  <c r="W38" i="46"/>
  <c r="F18" i="46"/>
  <c r="I18" i="46"/>
  <c r="AA40" i="62"/>
  <c r="AA38" i="62"/>
  <c r="AK38" i="62"/>
  <c r="AK40" i="62"/>
  <c r="G23" i="62"/>
  <c r="U38" i="62"/>
  <c r="U40" i="62"/>
  <c r="F17" i="62"/>
  <c r="AN47" i="51"/>
  <c r="AN48" i="51"/>
  <c r="F25" i="51"/>
  <c r="AL47" i="51"/>
  <c r="AL48" i="51"/>
  <c r="F23" i="51"/>
  <c r="S38" i="62"/>
  <c r="S40" i="62"/>
  <c r="F13" i="62"/>
  <c r="AR48" i="51"/>
  <c r="AR47" i="51"/>
  <c r="AC38" i="62"/>
  <c r="AC40" i="62"/>
  <c r="F33" i="62"/>
  <c r="H33" i="62"/>
  <c r="AB38" i="62"/>
  <c r="AB40" i="62"/>
  <c r="T38" i="62"/>
  <c r="T40" i="62"/>
  <c r="F15" i="62"/>
  <c r="AM40" i="62"/>
  <c r="G27" i="62"/>
  <c r="AM38" i="62"/>
  <c r="AJ47" i="51"/>
  <c r="AJ48" i="51"/>
  <c r="F21" i="51"/>
  <c r="AH38" i="62"/>
  <c r="AH40" i="62"/>
  <c r="G17" i="62"/>
  <c r="AD38" i="62"/>
  <c r="AD40" i="62"/>
  <c r="AO38" i="62"/>
  <c r="AO40" i="62"/>
  <c r="G31" i="62"/>
  <c r="AE40" i="62"/>
  <c r="G11" i="62"/>
  <c r="AE38" i="62"/>
  <c r="AM47" i="51"/>
  <c r="AM48" i="51"/>
  <c r="F24" i="51"/>
  <c r="AI40" i="62"/>
  <c r="G19" i="62"/>
  <c r="AI38" i="62"/>
  <c r="AG40" i="62"/>
  <c r="G15" i="62"/>
  <c r="AG38" i="62"/>
  <c r="AQ48" i="51"/>
  <c r="AQ47" i="51"/>
  <c r="AJ40" i="62"/>
  <c r="G21" i="62"/>
  <c r="AJ38" i="62"/>
  <c r="G41" i="34"/>
  <c r="X32" i="49"/>
  <c r="X34" i="49"/>
  <c r="F19" i="49"/>
  <c r="AB32" i="49"/>
  <c r="AB34" i="49"/>
  <c r="F23" i="49"/>
  <c r="AK48" i="51"/>
  <c r="F22" i="51"/>
  <c r="AK47" i="51"/>
  <c r="AP48" i="51"/>
  <c r="F27" i="51"/>
  <c r="AP47" i="51"/>
  <c r="Y38" i="62"/>
  <c r="Y40" i="62"/>
  <c r="F25" i="62"/>
  <c r="AP40" i="62"/>
  <c r="G33" i="62"/>
  <c r="AP38" i="62"/>
  <c r="X38" i="62"/>
  <c r="X40" i="62"/>
  <c r="F23" i="62"/>
  <c r="H23" i="62"/>
  <c r="G35" i="34"/>
  <c r="AO48" i="51"/>
  <c r="F26" i="51"/>
  <c r="AO47" i="51"/>
  <c r="I11" i="57"/>
  <c r="H11" i="57"/>
  <c r="W40" i="62"/>
  <c r="F21" i="62"/>
  <c r="W38" i="62"/>
  <c r="AL38" i="62"/>
  <c r="AL40" i="62"/>
  <c r="G25" i="62"/>
  <c r="Z40" i="62"/>
  <c r="F27" i="62"/>
  <c r="H27" i="62"/>
  <c r="Z38" i="62"/>
  <c r="AF38" i="62"/>
  <c r="AF40" i="62"/>
  <c r="G13" i="62"/>
  <c r="AN38" i="62"/>
  <c r="AN40" i="62"/>
  <c r="G29" i="62"/>
  <c r="V38" i="62"/>
  <c r="V40" i="62"/>
  <c r="F19" i="62"/>
  <c r="H19" i="62"/>
  <c r="I35" i="34"/>
  <c r="I18" i="34"/>
  <c r="I23" i="32"/>
  <c r="I27" i="32"/>
  <c r="I19" i="32"/>
  <c r="I15" i="32"/>
  <c r="I11" i="32"/>
  <c r="P39" i="41"/>
  <c r="P41" i="41"/>
  <c r="F11" i="41"/>
  <c r="AJ39" i="40"/>
  <c r="AJ41" i="40"/>
  <c r="F31" i="40"/>
  <c r="AC39" i="40"/>
  <c r="AC41" i="40"/>
  <c r="F17" i="40"/>
  <c r="AG39" i="40"/>
  <c r="AG41" i="40"/>
  <c r="F25" i="40"/>
  <c r="AH39" i="40"/>
  <c r="AH41" i="40"/>
  <c r="F27" i="40"/>
  <c r="AB39" i="40"/>
  <c r="AB41" i="40"/>
  <c r="F15" i="40"/>
  <c r="AI39" i="40"/>
  <c r="AI41" i="40"/>
  <c r="F29" i="40"/>
  <c r="AD39" i="40"/>
  <c r="AD41" i="40"/>
  <c r="F19" i="40"/>
  <c r="Z39" i="40"/>
  <c r="Z41" i="40"/>
  <c r="F11" i="40"/>
  <c r="AA39" i="40"/>
  <c r="AA41" i="40"/>
  <c r="F13" i="40"/>
  <c r="AF39" i="40"/>
  <c r="AF41" i="40"/>
  <c r="F23" i="40"/>
  <c r="AE39" i="40"/>
  <c r="AE41" i="40"/>
  <c r="F21" i="40"/>
  <c r="AC32" i="49"/>
  <c r="AC34" i="49"/>
  <c r="F24" i="49"/>
  <c r="AF32" i="49"/>
  <c r="AF34" i="49"/>
  <c r="F27" i="49"/>
  <c r="AA46" i="54"/>
  <c r="AA47" i="54"/>
  <c r="F22" i="54"/>
  <c r="Y46" i="54"/>
  <c r="Y47" i="54"/>
  <c r="F20" i="54"/>
  <c r="V46" i="54"/>
  <c r="V47" i="54"/>
  <c r="F17" i="54"/>
  <c r="AF46" i="54"/>
  <c r="AF47" i="54"/>
  <c r="F27" i="54"/>
  <c r="S46" i="54"/>
  <c r="S47" i="54"/>
  <c r="F14" i="54"/>
  <c r="AK46" i="54"/>
  <c r="AK47" i="54"/>
  <c r="AG46" i="54"/>
  <c r="AG47" i="54"/>
  <c r="F28" i="54"/>
  <c r="U46" i="54"/>
  <c r="U47" i="54"/>
  <c r="F16" i="54"/>
  <c r="AB47" i="54"/>
  <c r="F23" i="54"/>
  <c r="AB46" i="54"/>
  <c r="P46" i="54"/>
  <c r="P47" i="54"/>
  <c r="F11" i="54"/>
  <c r="R46" i="54"/>
  <c r="R47" i="54"/>
  <c r="F13" i="54"/>
  <c r="AJ46" i="54"/>
  <c r="AJ47" i="54"/>
  <c r="F31" i="54"/>
  <c r="X46" i="54"/>
  <c r="X47" i="54"/>
  <c r="F19" i="54"/>
  <c r="T46" i="54"/>
  <c r="T47" i="54"/>
  <c r="F15" i="54"/>
  <c r="AI46" i="54"/>
  <c r="AI47" i="54"/>
  <c r="F30" i="54"/>
  <c r="AL46" i="54"/>
  <c r="AL47" i="54"/>
  <c r="AH46" i="54"/>
  <c r="AH47" i="54"/>
  <c r="F29" i="54"/>
  <c r="Z46" i="54"/>
  <c r="Z47" i="54"/>
  <c r="F21" i="54"/>
  <c r="W46" i="54"/>
  <c r="W47" i="54"/>
  <c r="F18" i="54"/>
  <c r="AD46" i="54"/>
  <c r="AD47" i="54"/>
  <c r="F25" i="54"/>
  <c r="V38" i="59"/>
  <c r="V39" i="59"/>
  <c r="F17" i="59"/>
  <c r="AF38" i="59"/>
  <c r="AF39" i="59"/>
  <c r="Y38" i="59"/>
  <c r="Y39" i="59"/>
  <c r="F20" i="59"/>
  <c r="AA38" i="59"/>
  <c r="AA39" i="59"/>
  <c r="F22" i="59"/>
  <c r="AC38" i="59"/>
  <c r="AC39" i="59"/>
  <c r="F24" i="59"/>
  <c r="AG38" i="59"/>
  <c r="AG39" i="59"/>
  <c r="X38" i="59"/>
  <c r="X39" i="59"/>
  <c r="F19" i="59"/>
  <c r="W38" i="59"/>
  <c r="W39" i="59"/>
  <c r="F18" i="59"/>
  <c r="T38" i="59"/>
  <c r="T39" i="59"/>
  <c r="F15" i="59"/>
  <c r="Q38" i="59"/>
  <c r="Q39" i="59"/>
  <c r="F12" i="59"/>
  <c r="AE38" i="59"/>
  <c r="AE39" i="59"/>
  <c r="AB38" i="59"/>
  <c r="AB39" i="59"/>
  <c r="F23" i="59"/>
  <c r="Z38" i="59"/>
  <c r="Z39" i="59"/>
  <c r="F21" i="59"/>
  <c r="S38" i="59"/>
  <c r="S39" i="59"/>
  <c r="F14" i="59"/>
  <c r="AD38" i="59"/>
  <c r="AD39" i="59"/>
  <c r="U38" i="59"/>
  <c r="U39" i="59"/>
  <c r="F16" i="59"/>
  <c r="P38" i="59"/>
  <c r="P39" i="59"/>
  <c r="F11" i="59"/>
  <c r="R38" i="59"/>
  <c r="R39" i="59"/>
  <c r="F13" i="59"/>
  <c r="AG41" i="58"/>
  <c r="F28" i="58"/>
  <c r="AG40" i="58"/>
  <c r="V40" i="58"/>
  <c r="V41" i="58"/>
  <c r="F17" i="58"/>
  <c r="U40" i="58"/>
  <c r="U41" i="58"/>
  <c r="F16" i="58"/>
  <c r="Y40" i="58"/>
  <c r="Y41" i="58"/>
  <c r="F20" i="58"/>
  <c r="AF40" i="58"/>
  <c r="AF41" i="58"/>
  <c r="F27" i="58"/>
  <c r="AA40" i="58"/>
  <c r="AA41" i="58"/>
  <c r="F22" i="58"/>
  <c r="T40" i="58"/>
  <c r="T41" i="58"/>
  <c r="F15" i="58"/>
  <c r="AK40" i="58"/>
  <c r="AK41" i="58"/>
  <c r="F32" i="58"/>
  <c r="AE40" i="58"/>
  <c r="AE41" i="58"/>
  <c r="F26" i="58"/>
  <c r="AL40" i="58"/>
  <c r="AL41" i="58"/>
  <c r="S40" i="58"/>
  <c r="S41" i="58"/>
  <c r="F14" i="58"/>
  <c r="AC40" i="58"/>
  <c r="AC41" i="58"/>
  <c r="F24" i="58"/>
  <c r="AD41" i="58"/>
  <c r="F25" i="58"/>
  <c r="AD40" i="58"/>
  <c r="Q40" i="58"/>
  <c r="Q41" i="58"/>
  <c r="F12" i="58"/>
  <c r="AI40" i="58"/>
  <c r="AI41" i="58"/>
  <c r="F30" i="58"/>
  <c r="R40" i="58"/>
  <c r="R41" i="58"/>
  <c r="F13" i="58"/>
  <c r="P40" i="58"/>
  <c r="P41" i="58"/>
  <c r="F11" i="58"/>
  <c r="AJ40" i="58"/>
  <c r="AJ41" i="58"/>
  <c r="F31" i="58"/>
  <c r="AB40" i="58"/>
  <c r="AB41" i="58"/>
  <c r="F23" i="58"/>
  <c r="X40" i="58"/>
  <c r="X41" i="58"/>
  <c r="F19" i="58"/>
  <c r="Z40" i="58"/>
  <c r="Z41" i="58"/>
  <c r="F21" i="58"/>
  <c r="AH40" i="58"/>
  <c r="AH41" i="58"/>
  <c r="F29" i="58"/>
  <c r="X48" i="60"/>
  <c r="F14" i="60"/>
  <c r="X47" i="60"/>
  <c r="AW47" i="60"/>
  <c r="AW48" i="60"/>
  <c r="AT47" i="60"/>
  <c r="AT48" i="60"/>
  <c r="F36" i="60"/>
  <c r="AV47" i="60"/>
  <c r="AV48" i="60"/>
  <c r="F38" i="60"/>
  <c r="Y47" i="60"/>
  <c r="Y48" i="60"/>
  <c r="F15" i="60"/>
  <c r="AF47" i="60"/>
  <c r="AF48" i="60"/>
  <c r="F22" i="60"/>
  <c r="AG48" i="60"/>
  <c r="F23" i="60"/>
  <c r="AG47" i="60"/>
  <c r="AD47" i="60"/>
  <c r="AD48" i="60"/>
  <c r="F20" i="60"/>
  <c r="AQ47" i="60"/>
  <c r="AQ48" i="60"/>
  <c r="F33" i="60"/>
  <c r="AK47" i="60"/>
  <c r="AK48" i="60"/>
  <c r="F27" i="60"/>
  <c r="AS47" i="60"/>
  <c r="AS48" i="60"/>
  <c r="F35" i="60"/>
  <c r="AB48" i="60"/>
  <c r="F18" i="60"/>
  <c r="AB47" i="60"/>
  <c r="AO47" i="60"/>
  <c r="AO48" i="60"/>
  <c r="F31" i="60"/>
  <c r="AP47" i="60"/>
  <c r="AP48" i="60"/>
  <c r="F32" i="60"/>
  <c r="AH47" i="60"/>
  <c r="AH48" i="60"/>
  <c r="F24" i="60"/>
  <c r="AR47" i="60"/>
  <c r="AR48" i="60"/>
  <c r="F34" i="60"/>
  <c r="V48" i="60"/>
  <c r="F12" i="60"/>
  <c r="V47" i="60"/>
  <c r="W47" i="60"/>
  <c r="W48" i="60"/>
  <c r="F13" i="60"/>
  <c r="AY47" i="60"/>
  <c r="AY48" i="60"/>
  <c r="AC47" i="60"/>
  <c r="AC48" i="60"/>
  <c r="F19" i="60"/>
  <c r="AE47" i="60"/>
  <c r="AE48" i="60"/>
  <c r="F21" i="60"/>
  <c r="AZ48" i="60"/>
  <c r="AZ47" i="60"/>
  <c r="AJ47" i="60"/>
  <c r="AJ48" i="60"/>
  <c r="F26" i="60"/>
  <c r="U47" i="60"/>
  <c r="U48" i="60"/>
  <c r="F11" i="60"/>
  <c r="H11" i="60"/>
  <c r="AM47" i="60"/>
  <c r="AM48" i="60"/>
  <c r="F29" i="60"/>
  <c r="AA47" i="60"/>
  <c r="AA48" i="60"/>
  <c r="F17" i="60"/>
  <c r="AX47" i="60"/>
  <c r="AX48" i="60"/>
  <c r="AI47" i="60"/>
  <c r="AI48" i="60"/>
  <c r="F25" i="60"/>
  <c r="AU47" i="60"/>
  <c r="AU48" i="60"/>
  <c r="F37" i="60"/>
  <c r="Z47" i="60"/>
  <c r="Z48" i="60"/>
  <c r="F16" i="60"/>
  <c r="AL48" i="60"/>
  <c r="F28" i="60"/>
  <c r="AL47" i="60"/>
  <c r="AN47" i="60"/>
  <c r="AN48" i="60"/>
  <c r="F30" i="60"/>
  <c r="Q40" i="61"/>
  <c r="Q41" i="61"/>
  <c r="F12" i="61"/>
  <c r="AC40" i="61"/>
  <c r="AC41" i="61"/>
  <c r="F24" i="61"/>
  <c r="S41" i="61"/>
  <c r="F14" i="61"/>
  <c r="S40" i="61"/>
  <c r="Z40" i="61"/>
  <c r="Z41" i="61"/>
  <c r="F21" i="61"/>
  <c r="AJ40" i="61"/>
  <c r="AJ41" i="61"/>
  <c r="F31" i="61"/>
  <c r="X41" i="61"/>
  <c r="F19" i="61"/>
  <c r="X40" i="61"/>
  <c r="AL40" i="61"/>
  <c r="AL41" i="61"/>
  <c r="AI40" i="61"/>
  <c r="AI41" i="61"/>
  <c r="F30" i="61"/>
  <c r="W41" i="61"/>
  <c r="F18" i="61"/>
  <c r="W40" i="61"/>
  <c r="AD40" i="61"/>
  <c r="AD41" i="61"/>
  <c r="F25" i="61"/>
  <c r="AG40" i="61"/>
  <c r="AG41" i="61"/>
  <c r="F28" i="61"/>
  <c r="R41" i="61"/>
  <c r="F13" i="61"/>
  <c r="R40" i="61"/>
  <c r="AE40" i="61"/>
  <c r="AE41" i="61"/>
  <c r="F26" i="61"/>
  <c r="U40" i="61"/>
  <c r="U41" i="61"/>
  <c r="F16" i="61"/>
  <c r="AA41" i="61"/>
  <c r="F22" i="61"/>
  <c r="AA40" i="61"/>
  <c r="AF40" i="61"/>
  <c r="AF41" i="61"/>
  <c r="F27" i="61"/>
  <c r="T40" i="61"/>
  <c r="T41" i="61"/>
  <c r="F15" i="61"/>
  <c r="R40" i="62"/>
  <c r="F11" i="62"/>
  <c r="H11" i="62"/>
  <c r="S50" i="56"/>
  <c r="S51" i="56"/>
  <c r="G13" i="56"/>
  <c r="T51" i="56"/>
  <c r="T50" i="56"/>
  <c r="Q50" i="56"/>
  <c r="Q51" i="56"/>
  <c r="G11" i="56"/>
  <c r="R50" i="56"/>
  <c r="R51" i="56"/>
  <c r="G12" i="56"/>
  <c r="V48" i="55"/>
  <c r="V47" i="55"/>
  <c r="U47" i="55"/>
  <c r="U48" i="55"/>
  <c r="F16" i="55"/>
  <c r="H16" i="55"/>
  <c r="G16" i="55"/>
  <c r="Q48" i="55"/>
  <c r="F12" i="55"/>
  <c r="Q47" i="55"/>
  <c r="S47" i="55"/>
  <c r="S48" i="55"/>
  <c r="F14" i="55"/>
  <c r="T48" i="55"/>
  <c r="F15" i="55"/>
  <c r="T47" i="55"/>
  <c r="P47" i="55"/>
  <c r="P48" i="55"/>
  <c r="F11" i="55"/>
  <c r="R47" i="55"/>
  <c r="R48" i="55"/>
  <c r="F13" i="55"/>
  <c r="S52" i="53"/>
  <c r="S53" i="53"/>
  <c r="F14" i="53"/>
  <c r="Q52" i="53"/>
  <c r="Q53" i="53"/>
  <c r="F12" i="53"/>
  <c r="U53" i="53"/>
  <c r="U52" i="53"/>
  <c r="V52" i="53"/>
  <c r="V53" i="53"/>
  <c r="T52" i="53"/>
  <c r="T53" i="53"/>
  <c r="F15" i="53"/>
  <c r="R52" i="53"/>
  <c r="R53" i="53"/>
  <c r="F13" i="53"/>
  <c r="P52" i="53"/>
  <c r="P53" i="53"/>
  <c r="F11" i="53"/>
  <c r="X52" i="52"/>
  <c r="X53" i="52"/>
  <c r="F19" i="52"/>
  <c r="U52" i="52"/>
  <c r="U53" i="52"/>
  <c r="F16" i="52"/>
  <c r="V53" i="52"/>
  <c r="F17" i="52"/>
  <c r="V52" i="52"/>
  <c r="Q52" i="52"/>
  <c r="Q53" i="52"/>
  <c r="F12" i="52"/>
  <c r="T52" i="52"/>
  <c r="T53" i="52"/>
  <c r="F15" i="52"/>
  <c r="Y53" i="52"/>
  <c r="Y52" i="52"/>
  <c r="S53" i="52"/>
  <c r="F14" i="52"/>
  <c r="S52" i="52"/>
  <c r="P52" i="52"/>
  <c r="P53" i="52"/>
  <c r="F11" i="52"/>
  <c r="R52" i="52"/>
  <c r="R53" i="52"/>
  <c r="F13" i="52"/>
  <c r="W52" i="52"/>
  <c r="W53" i="52"/>
  <c r="F18" i="52"/>
  <c r="X52" i="51"/>
  <c r="X53" i="51"/>
  <c r="F14" i="51"/>
  <c r="W52" i="51"/>
  <c r="W53" i="51"/>
  <c r="F13" i="51"/>
  <c r="AA52" i="51"/>
  <c r="AA53" i="51"/>
  <c r="F17" i="51"/>
  <c r="H17" i="51"/>
  <c r="Y52" i="51"/>
  <c r="Y53" i="51"/>
  <c r="F15" i="51"/>
  <c r="V52" i="51"/>
  <c r="V53" i="51"/>
  <c r="F12" i="51"/>
  <c r="AI48" i="51"/>
  <c r="F20" i="51"/>
  <c r="AD52" i="51"/>
  <c r="AD53" i="51"/>
  <c r="Z52" i="51"/>
  <c r="Z53" i="51"/>
  <c r="F16" i="51"/>
  <c r="AB53" i="51"/>
  <c r="F18" i="51"/>
  <c r="AB52" i="51"/>
  <c r="AC52" i="51"/>
  <c r="AC53" i="51"/>
  <c r="U52" i="51"/>
  <c r="U53" i="51"/>
  <c r="F11" i="51"/>
  <c r="N15" i="51"/>
  <c r="T32" i="50"/>
  <c r="T34" i="50"/>
  <c r="F15" i="50"/>
  <c r="W32" i="49"/>
  <c r="W34" i="49"/>
  <c r="F18" i="49"/>
  <c r="H18" i="49"/>
  <c r="I18" i="49"/>
  <c r="S32" i="49"/>
  <c r="S34" i="49"/>
  <c r="F14" i="49"/>
  <c r="I14" i="49"/>
  <c r="Y32" i="49"/>
  <c r="Y34" i="49"/>
  <c r="F20" i="49"/>
  <c r="W32" i="50"/>
  <c r="W34" i="50"/>
  <c r="F18" i="50"/>
  <c r="V32" i="50"/>
  <c r="V34" i="50"/>
  <c r="F17" i="50"/>
  <c r="AH32" i="49"/>
  <c r="AH34" i="49"/>
  <c r="F29" i="49"/>
  <c r="U39" i="41"/>
  <c r="U41" i="41"/>
  <c r="F16" i="41"/>
  <c r="AG39" i="41"/>
  <c r="AG41" i="41"/>
  <c r="F28" i="41"/>
  <c r="Q39" i="41"/>
  <c r="Q41" i="41"/>
  <c r="F12" i="41"/>
  <c r="T39" i="41"/>
  <c r="T41" i="41"/>
  <c r="F15" i="41"/>
  <c r="AC39" i="41"/>
  <c r="AC41" i="41"/>
  <c r="F24" i="41"/>
  <c r="AE39" i="41"/>
  <c r="AE41" i="41"/>
  <c r="F26" i="41"/>
  <c r="R39" i="41"/>
  <c r="R41" i="41"/>
  <c r="F13" i="41"/>
  <c r="AD39" i="41"/>
  <c r="AD41" i="41"/>
  <c r="F25" i="41"/>
  <c r="AF39" i="41"/>
  <c r="AF41" i="41"/>
  <c r="F27" i="41"/>
  <c r="AK39" i="41"/>
  <c r="AK41" i="41"/>
  <c r="F32" i="41"/>
  <c r="S39" i="41"/>
  <c r="S41" i="41"/>
  <c r="F14" i="41"/>
  <c r="AJ39" i="41"/>
  <c r="AJ41" i="41"/>
  <c r="F31" i="41"/>
  <c r="AB39" i="41"/>
  <c r="AB41" i="41"/>
  <c r="F23" i="41"/>
  <c r="W39" i="41"/>
  <c r="W41" i="41"/>
  <c r="F18" i="41"/>
  <c r="Z39" i="41"/>
  <c r="Z41" i="41"/>
  <c r="F21" i="41"/>
  <c r="AL39" i="41"/>
  <c r="AL41" i="41"/>
  <c r="F33" i="41"/>
  <c r="Y39" i="41"/>
  <c r="Y41" i="41"/>
  <c r="F20" i="41"/>
  <c r="AI39" i="41"/>
  <c r="AI41" i="41"/>
  <c r="F30" i="41"/>
  <c r="V39" i="41"/>
  <c r="V41" i="41"/>
  <c r="F17" i="41"/>
  <c r="AH39" i="41"/>
  <c r="AH41" i="41"/>
  <c r="F29" i="41"/>
  <c r="X39" i="41"/>
  <c r="X41" i="41"/>
  <c r="F19" i="41"/>
  <c r="AA32" i="49"/>
  <c r="AA34" i="49"/>
  <c r="F22" i="49"/>
  <c r="AB32" i="48"/>
  <c r="AB34" i="48"/>
  <c r="F23" i="48"/>
  <c r="Y32" i="50"/>
  <c r="Y34" i="50"/>
  <c r="I17" i="46"/>
  <c r="I15" i="33"/>
  <c r="I11" i="33"/>
  <c r="AG32" i="49"/>
  <c r="AG34" i="49"/>
  <c r="F28" i="49"/>
  <c r="U32" i="49"/>
  <c r="U34" i="49"/>
  <c r="F16" i="49"/>
  <c r="Y32" i="48"/>
  <c r="I20" i="48"/>
  <c r="Z32" i="48"/>
  <c r="I21" i="48"/>
  <c r="AA32" i="48"/>
  <c r="AA34" i="48"/>
  <c r="F22" i="48"/>
  <c r="I22" i="48"/>
  <c r="P32" i="48"/>
  <c r="BF41" i="40"/>
  <c r="G20" i="40"/>
  <c r="BD41" i="40"/>
  <c r="G16" i="40"/>
  <c r="BL41" i="40"/>
  <c r="G32" i="40"/>
  <c r="BJ41" i="40"/>
  <c r="G28" i="40"/>
  <c r="BI41" i="40"/>
  <c r="G26" i="40"/>
  <c r="BK41" i="40"/>
  <c r="G30" i="40"/>
  <c r="BG41" i="40"/>
  <c r="G22" i="40"/>
  <c r="BC41" i="40"/>
  <c r="G14" i="40"/>
  <c r="BB41" i="40"/>
  <c r="G12" i="40"/>
  <c r="BH41" i="40"/>
  <c r="G24" i="40"/>
  <c r="BE41" i="40"/>
  <c r="G18" i="40"/>
  <c r="G11" i="34"/>
  <c r="I18" i="57"/>
  <c r="H18" i="57"/>
  <c r="I12" i="57"/>
  <c r="H12" i="57"/>
  <c r="I14" i="57"/>
  <c r="H14" i="57"/>
  <c r="I21" i="57"/>
  <c r="H21" i="57"/>
  <c r="I15" i="57"/>
  <c r="H15" i="57"/>
  <c r="I13" i="57"/>
  <c r="H13" i="57"/>
  <c r="I17" i="57"/>
  <c r="H17" i="57"/>
  <c r="I16" i="57"/>
  <c r="H16" i="57"/>
  <c r="I22" i="57"/>
  <c r="H22" i="57"/>
  <c r="I20" i="57"/>
  <c r="H20" i="57"/>
  <c r="I19" i="57"/>
  <c r="H19" i="57"/>
  <c r="I19" i="50"/>
  <c r="S32" i="50"/>
  <c r="S34" i="50"/>
  <c r="F14" i="50"/>
  <c r="Z32" i="50"/>
  <c r="Z34" i="50"/>
  <c r="R32" i="50"/>
  <c r="R34" i="50"/>
  <c r="F13" i="50"/>
  <c r="U32" i="50"/>
  <c r="U34" i="50"/>
  <c r="F16" i="50"/>
  <c r="I12" i="50"/>
  <c r="I11" i="50"/>
  <c r="R32" i="49"/>
  <c r="R34" i="49"/>
  <c r="F13" i="49"/>
  <c r="I12" i="46"/>
  <c r="I14" i="46"/>
  <c r="I13" i="46"/>
  <c r="I16" i="46"/>
  <c r="I11" i="46"/>
  <c r="V32" i="48"/>
  <c r="T32" i="48"/>
  <c r="S32" i="48"/>
  <c r="I14" i="48"/>
  <c r="X32" i="48"/>
  <c r="I19" i="48"/>
  <c r="Q32" i="48"/>
  <c r="I12" i="48"/>
  <c r="U32" i="48"/>
  <c r="R32" i="48"/>
  <c r="W32" i="48"/>
  <c r="T36" i="46"/>
  <c r="T38" i="46"/>
  <c r="F15" i="46"/>
  <c r="H15" i="46"/>
  <c r="H13" i="62"/>
  <c r="H13" i="55"/>
  <c r="G13" i="55"/>
  <c r="H25" i="62"/>
  <c r="H17" i="62"/>
  <c r="J29" i="62"/>
  <c r="I29" i="62"/>
  <c r="F31" i="62"/>
  <c r="H31" i="62"/>
  <c r="F29" i="62"/>
  <c r="H29" i="62"/>
  <c r="H23" i="59"/>
  <c r="G23" i="59"/>
  <c r="H24" i="49"/>
  <c r="H11" i="46"/>
  <c r="H16" i="46"/>
  <c r="J21" i="60"/>
  <c r="G21" i="60"/>
  <c r="J12" i="51"/>
  <c r="G12" i="51"/>
  <c r="J24" i="60"/>
  <c r="G24" i="60"/>
  <c r="H17" i="46"/>
  <c r="G17" i="46"/>
  <c r="H16" i="61"/>
  <c r="G16" i="61"/>
  <c r="H19" i="58"/>
  <c r="G19" i="58"/>
  <c r="H14" i="46"/>
  <c r="H12" i="52"/>
  <c r="G12" i="52"/>
  <c r="H15" i="53"/>
  <c r="G15" i="53"/>
  <c r="J33" i="60"/>
  <c r="G33" i="60"/>
  <c r="H21" i="62"/>
  <c r="J21" i="62"/>
  <c r="I21" i="62"/>
  <c r="H15" i="62"/>
  <c r="H15" i="49"/>
  <c r="H12" i="46"/>
  <c r="H31" i="61"/>
  <c r="G31" i="61"/>
  <c r="H26" i="49"/>
  <c r="H13" i="46"/>
  <c r="G13" i="46"/>
  <c r="H18" i="46"/>
  <c r="G18" i="46"/>
  <c r="I28" i="34"/>
  <c r="I11" i="34"/>
  <c r="I41" i="34"/>
  <c r="K11" i="33"/>
  <c r="J11" i="33"/>
  <c r="K15" i="33"/>
  <c r="J15" i="33"/>
  <c r="L49" i="40"/>
  <c r="J49" i="40"/>
  <c r="L13" i="40"/>
  <c r="J13" i="40"/>
  <c r="L53" i="40"/>
  <c r="J53" i="40"/>
  <c r="L55" i="40"/>
  <c r="J55" i="40"/>
  <c r="L45" i="40"/>
  <c r="J45" i="40"/>
  <c r="L35" i="40"/>
  <c r="J35" i="40"/>
  <c r="L11" i="40"/>
  <c r="J11" i="40"/>
  <c r="L51" i="40"/>
  <c r="J51" i="40"/>
  <c r="L43" i="40"/>
  <c r="J43" i="40"/>
  <c r="L21" i="40"/>
  <c r="J21" i="40"/>
  <c r="L23" i="40"/>
  <c r="J23" i="40"/>
  <c r="L47" i="40"/>
  <c r="J47" i="40"/>
  <c r="L33" i="40"/>
  <c r="J33" i="40"/>
  <c r="L41" i="40"/>
  <c r="J41" i="40"/>
  <c r="L39" i="40"/>
  <c r="J39" i="40"/>
  <c r="L37" i="40"/>
  <c r="J37" i="40"/>
  <c r="L19" i="40"/>
  <c r="J19" i="40"/>
  <c r="L29" i="40"/>
  <c r="J29" i="40"/>
  <c r="L15" i="40"/>
  <c r="J15" i="40"/>
  <c r="L27" i="40"/>
  <c r="J27" i="40"/>
  <c r="L25" i="40"/>
  <c r="J25" i="40"/>
  <c r="L17" i="40"/>
  <c r="J17" i="40"/>
  <c r="L31" i="40"/>
  <c r="J31" i="40"/>
  <c r="H29" i="49"/>
  <c r="G29" i="49"/>
  <c r="H32" i="49"/>
  <c r="H16" i="49"/>
  <c r="H20" i="49"/>
  <c r="H31" i="49"/>
  <c r="H22" i="49"/>
  <c r="H28" i="49"/>
  <c r="G28" i="49"/>
  <c r="H37" i="49"/>
  <c r="H35" i="49"/>
  <c r="G35" i="49"/>
  <c r="H14" i="49"/>
  <c r="G14" i="49"/>
  <c r="H11" i="49"/>
  <c r="H27" i="49"/>
  <c r="H12" i="49"/>
  <c r="G12" i="49"/>
  <c r="H30" i="49"/>
  <c r="H17" i="49"/>
  <c r="G17" i="49"/>
  <c r="H23" i="49"/>
  <c r="G23" i="49"/>
  <c r="H13" i="49"/>
  <c r="G13" i="49"/>
  <c r="H36" i="49"/>
  <c r="G36" i="49"/>
  <c r="H25" i="49"/>
  <c r="H33" i="49"/>
  <c r="H19" i="49"/>
  <c r="H34" i="49"/>
  <c r="G34" i="49"/>
  <c r="H21" i="49"/>
  <c r="H14" i="54"/>
  <c r="G14" i="54"/>
  <c r="H27" i="54"/>
  <c r="G27" i="54"/>
  <c r="H15" i="54"/>
  <c r="G15" i="54"/>
  <c r="H17" i="54"/>
  <c r="G17" i="54"/>
  <c r="H20" i="54"/>
  <c r="G20" i="54"/>
  <c r="H31" i="54"/>
  <c r="G31" i="54"/>
  <c r="H22" i="54"/>
  <c r="G22" i="54"/>
  <c r="H13" i="54"/>
  <c r="G13" i="54"/>
  <c r="H25" i="54"/>
  <c r="G25" i="54"/>
  <c r="H18" i="54"/>
  <c r="G18" i="54"/>
  <c r="H12" i="54"/>
  <c r="G12" i="54"/>
  <c r="H23" i="54"/>
  <c r="G23" i="54"/>
  <c r="H24" i="54"/>
  <c r="G24" i="54"/>
  <c r="H11" i="54"/>
  <c r="G11" i="54"/>
  <c r="H26" i="54"/>
  <c r="G26" i="54"/>
  <c r="H21" i="54"/>
  <c r="G21" i="54"/>
  <c r="H16" i="54"/>
  <c r="G16" i="54"/>
  <c r="H29" i="54"/>
  <c r="G29" i="54"/>
  <c r="H28" i="54"/>
  <c r="G28" i="54"/>
  <c r="H30" i="54"/>
  <c r="G30" i="54"/>
  <c r="H19" i="54"/>
  <c r="G19" i="54"/>
  <c r="H12" i="59"/>
  <c r="G12" i="59"/>
  <c r="H15" i="59"/>
  <c r="G15" i="59"/>
  <c r="H18" i="59"/>
  <c r="G18" i="59"/>
  <c r="H19" i="59"/>
  <c r="G19" i="59"/>
  <c r="H13" i="59"/>
  <c r="G13" i="59"/>
  <c r="H11" i="59"/>
  <c r="G11" i="59"/>
  <c r="H24" i="59"/>
  <c r="G24" i="59"/>
  <c r="H16" i="59"/>
  <c r="G16" i="59"/>
  <c r="H22" i="59"/>
  <c r="G22" i="59"/>
  <c r="H20" i="59"/>
  <c r="G20" i="59"/>
  <c r="H14" i="59"/>
  <c r="G14" i="59"/>
  <c r="H21" i="59"/>
  <c r="G21" i="59"/>
  <c r="H17" i="59"/>
  <c r="G17" i="59"/>
  <c r="H32" i="58"/>
  <c r="G32" i="58"/>
  <c r="H31" i="58"/>
  <c r="G31" i="58"/>
  <c r="H23" i="58"/>
  <c r="G23" i="58"/>
  <c r="H18" i="58"/>
  <c r="G18" i="58"/>
  <c r="H11" i="58"/>
  <c r="G11" i="58"/>
  <c r="H28" i="58"/>
  <c r="G28" i="58"/>
  <c r="H15" i="58"/>
  <c r="G15" i="58"/>
  <c r="H13" i="58"/>
  <c r="G13" i="58"/>
  <c r="H22" i="58"/>
  <c r="G22" i="58"/>
  <c r="H30" i="58"/>
  <c r="G30" i="58"/>
  <c r="H27" i="58"/>
  <c r="G27" i="58"/>
  <c r="H12" i="58"/>
  <c r="G12" i="58"/>
  <c r="H20" i="58"/>
  <c r="G20" i="58"/>
  <c r="H16" i="58"/>
  <c r="G16" i="58"/>
  <c r="H25" i="58"/>
  <c r="G25" i="58"/>
  <c r="H17" i="58"/>
  <c r="G17" i="58"/>
  <c r="H29" i="58"/>
  <c r="G29" i="58"/>
  <c r="H24" i="58"/>
  <c r="G24" i="58"/>
  <c r="H26" i="58"/>
  <c r="G26" i="58"/>
  <c r="H21" i="58"/>
  <c r="G21" i="58"/>
  <c r="H14" i="58"/>
  <c r="G14" i="58"/>
  <c r="J14" i="60"/>
  <c r="G14" i="60"/>
  <c r="J26" i="60"/>
  <c r="G26" i="60"/>
  <c r="J20" i="60"/>
  <c r="G20" i="60"/>
  <c r="J32" i="60"/>
  <c r="G32" i="60"/>
  <c r="J23" i="60"/>
  <c r="G23" i="60"/>
  <c r="H19" i="60"/>
  <c r="J19" i="60"/>
  <c r="G19" i="60"/>
  <c r="H31" i="60"/>
  <c r="J22" i="60"/>
  <c r="G22" i="60"/>
  <c r="J17" i="60"/>
  <c r="G17" i="60"/>
  <c r="H15" i="60"/>
  <c r="J37" i="60"/>
  <c r="G37" i="60"/>
  <c r="J35" i="60"/>
  <c r="G35" i="60"/>
  <c r="J28" i="60"/>
  <c r="G28" i="60"/>
  <c r="J18" i="60"/>
  <c r="G18" i="60"/>
  <c r="J12" i="60"/>
  <c r="G12" i="60"/>
  <c r="J16" i="60"/>
  <c r="G16" i="60"/>
  <c r="J15" i="60"/>
  <c r="G15" i="60"/>
  <c r="J29" i="60"/>
  <c r="G29" i="60"/>
  <c r="J13" i="60"/>
  <c r="G13" i="60"/>
  <c r="H35" i="60"/>
  <c r="J36" i="60"/>
  <c r="G36" i="60"/>
  <c r="J30" i="60"/>
  <c r="G30" i="60"/>
  <c r="J38" i="60"/>
  <c r="G38" i="60"/>
  <c r="H27" i="60"/>
  <c r="J27" i="60"/>
  <c r="G27" i="60"/>
  <c r="J34" i="60"/>
  <c r="G34" i="60"/>
  <c r="J11" i="60"/>
  <c r="G11" i="60"/>
  <c r="J25" i="60"/>
  <c r="G25" i="60"/>
  <c r="H23" i="60"/>
  <c r="J31" i="60"/>
  <c r="G31" i="60"/>
  <c r="H24" i="61"/>
  <c r="G24" i="61"/>
  <c r="H29" i="61"/>
  <c r="G29" i="61"/>
  <c r="H12" i="61"/>
  <c r="G12" i="61"/>
  <c r="H11" i="61"/>
  <c r="G11" i="61"/>
  <c r="H17" i="61"/>
  <c r="G17" i="61"/>
  <c r="H20" i="61"/>
  <c r="G20" i="61"/>
  <c r="H23" i="61"/>
  <c r="G23" i="61"/>
  <c r="H30" i="61"/>
  <c r="G30" i="61"/>
  <c r="H27" i="61"/>
  <c r="G27" i="61"/>
  <c r="H15" i="61"/>
  <c r="G15" i="61"/>
  <c r="H18" i="61"/>
  <c r="G18" i="61"/>
  <c r="H22" i="61"/>
  <c r="G22" i="61"/>
  <c r="H19" i="61"/>
  <c r="G19" i="61"/>
  <c r="H26" i="61"/>
  <c r="G26" i="61"/>
  <c r="H21" i="61"/>
  <c r="G21" i="61"/>
  <c r="H13" i="61"/>
  <c r="G13" i="61"/>
  <c r="H14" i="61"/>
  <c r="G14" i="61"/>
  <c r="H28" i="61"/>
  <c r="G28" i="61"/>
  <c r="H25" i="61"/>
  <c r="G25" i="61"/>
  <c r="I12" i="56"/>
  <c r="H12" i="56"/>
  <c r="I13" i="56"/>
  <c r="H13" i="56"/>
  <c r="I11" i="56"/>
  <c r="H11" i="56"/>
  <c r="H11" i="55"/>
  <c r="G11" i="55"/>
  <c r="H12" i="55"/>
  <c r="G12" i="55"/>
  <c r="H15" i="55"/>
  <c r="G15" i="55"/>
  <c r="H14" i="55"/>
  <c r="G14" i="55"/>
  <c r="H12" i="53"/>
  <c r="G12" i="53"/>
  <c r="H14" i="53"/>
  <c r="G14" i="53"/>
  <c r="H11" i="53"/>
  <c r="G11" i="53"/>
  <c r="H13" i="53"/>
  <c r="G13" i="53"/>
  <c r="H16" i="52"/>
  <c r="G16" i="52"/>
  <c r="H11" i="52"/>
  <c r="G11" i="52"/>
  <c r="H17" i="52"/>
  <c r="G17" i="52"/>
  <c r="H19" i="52"/>
  <c r="G19" i="52"/>
  <c r="H13" i="52"/>
  <c r="G13" i="52"/>
  <c r="H14" i="52"/>
  <c r="G14" i="52"/>
  <c r="H18" i="52"/>
  <c r="G18" i="52"/>
  <c r="H15" i="52"/>
  <c r="G15" i="52"/>
  <c r="M23" i="60"/>
  <c r="I23" i="60"/>
  <c r="J33" i="62"/>
  <c r="I33" i="62"/>
  <c r="J19" i="62"/>
  <c r="I19" i="62"/>
  <c r="J27" i="62"/>
  <c r="I27" i="62"/>
  <c r="J18" i="51"/>
  <c r="G18" i="51"/>
  <c r="J16" i="51"/>
  <c r="G16" i="51"/>
  <c r="J20" i="51"/>
  <c r="G20" i="51"/>
  <c r="H15" i="51"/>
  <c r="J15" i="51"/>
  <c r="G15" i="51"/>
  <c r="H13" i="51"/>
  <c r="J13" i="51"/>
  <c r="G13" i="51"/>
  <c r="J23" i="51"/>
  <c r="G23" i="51"/>
  <c r="J21" i="51"/>
  <c r="G21" i="51"/>
  <c r="J11" i="51"/>
  <c r="J22" i="51"/>
  <c r="G22" i="51"/>
  <c r="J27" i="51"/>
  <c r="G27" i="51"/>
  <c r="J26" i="51"/>
  <c r="G26" i="51"/>
  <c r="H11" i="51"/>
  <c r="M13" i="51"/>
  <c r="I13" i="51"/>
  <c r="J25" i="51"/>
  <c r="G25" i="51"/>
  <c r="J24" i="51"/>
  <c r="G24" i="51"/>
  <c r="J14" i="51"/>
  <c r="G14" i="51"/>
  <c r="J17" i="51"/>
  <c r="G17" i="51"/>
  <c r="G26" i="49"/>
  <c r="G20" i="49"/>
  <c r="G16" i="49"/>
  <c r="G27" i="49"/>
  <c r="G21" i="49"/>
  <c r="G30" i="49"/>
  <c r="G18" i="49"/>
  <c r="G32" i="49"/>
  <c r="G33" i="49"/>
  <c r="G15" i="49"/>
  <c r="G22" i="49"/>
  <c r="G37" i="49"/>
  <c r="G24" i="49"/>
  <c r="G31" i="49"/>
  <c r="G25" i="49"/>
  <c r="G19" i="49"/>
  <c r="H18" i="41"/>
  <c r="G18" i="41"/>
  <c r="H29" i="41"/>
  <c r="G29" i="41"/>
  <c r="H11" i="41"/>
  <c r="G11" i="41"/>
  <c r="H22" i="41"/>
  <c r="G22" i="41"/>
  <c r="H35" i="41"/>
  <c r="G35" i="41"/>
  <c r="H36" i="41"/>
  <c r="G36" i="41"/>
  <c r="H34" i="41"/>
  <c r="G34" i="41"/>
  <c r="H12" i="41"/>
  <c r="G12" i="41"/>
  <c r="H26" i="41"/>
  <c r="G26" i="41"/>
  <c r="H31" i="41"/>
  <c r="G31" i="41"/>
  <c r="H16" i="41"/>
  <c r="G16" i="41"/>
  <c r="H19" i="41"/>
  <c r="G19" i="41"/>
  <c r="H14" i="41"/>
  <c r="G14" i="41"/>
  <c r="H32" i="41"/>
  <c r="G32" i="41"/>
  <c r="H17" i="41"/>
  <c r="G17" i="41"/>
  <c r="H25" i="41"/>
  <c r="G25" i="41"/>
  <c r="H27" i="41"/>
  <c r="G27" i="41"/>
  <c r="H30" i="41"/>
  <c r="G30" i="41"/>
  <c r="H13" i="41"/>
  <c r="H20" i="41"/>
  <c r="G20" i="41"/>
  <c r="H33" i="41"/>
  <c r="G33" i="41"/>
  <c r="H21" i="41"/>
  <c r="G21" i="41"/>
  <c r="H24" i="41"/>
  <c r="G24" i="41"/>
  <c r="H15" i="41"/>
  <c r="G15" i="41"/>
  <c r="H23" i="41"/>
  <c r="G23" i="41"/>
  <c r="H28" i="41"/>
  <c r="G28" i="41"/>
  <c r="H17" i="50"/>
  <c r="G17" i="50"/>
  <c r="M15" i="60"/>
  <c r="I15" i="60"/>
  <c r="G11" i="46"/>
  <c r="G11" i="49"/>
  <c r="K31" i="32"/>
  <c r="J31" i="32"/>
  <c r="X34" i="48"/>
  <c r="F19" i="48"/>
  <c r="W34" i="48"/>
  <c r="F18" i="48"/>
  <c r="S34" i="48"/>
  <c r="F14" i="48"/>
  <c r="Q34" i="48"/>
  <c r="F12" i="48"/>
  <c r="R34" i="48"/>
  <c r="F13" i="48"/>
  <c r="T34" i="48"/>
  <c r="F15" i="48"/>
  <c r="Z34" i="48"/>
  <c r="F21" i="48"/>
  <c r="P34" i="48"/>
  <c r="F11" i="48"/>
  <c r="H22" i="48"/>
  <c r="U34" i="48"/>
  <c r="F16" i="48"/>
  <c r="V34" i="48"/>
  <c r="F17" i="48"/>
  <c r="Y34" i="48"/>
  <c r="F20" i="48"/>
  <c r="H21" i="40"/>
  <c r="O22" i="40"/>
  <c r="K22" i="40"/>
  <c r="H25" i="40"/>
  <c r="O26" i="40"/>
  <c r="K26" i="40"/>
  <c r="H27" i="40"/>
  <c r="O28" i="40"/>
  <c r="K28" i="40"/>
  <c r="O32" i="40"/>
  <c r="K32" i="40"/>
  <c r="H15" i="40"/>
  <c r="O16" i="40"/>
  <c r="K16" i="40"/>
  <c r="H19" i="40"/>
  <c r="O20" i="40"/>
  <c r="K20" i="40"/>
  <c r="H29" i="40"/>
  <c r="O30" i="40"/>
  <c r="K30" i="40"/>
  <c r="H17" i="40"/>
  <c r="O18" i="40"/>
  <c r="K18" i="40"/>
  <c r="H23" i="40"/>
  <c r="O24" i="40"/>
  <c r="K24" i="40"/>
  <c r="H11" i="40"/>
  <c r="O50" i="40"/>
  <c r="K50" i="40"/>
  <c r="O12" i="40"/>
  <c r="K12" i="40"/>
  <c r="O46" i="40"/>
  <c r="K46" i="40"/>
  <c r="O48" i="40"/>
  <c r="K48" i="40"/>
  <c r="O36" i="40"/>
  <c r="K36" i="40"/>
  <c r="O40" i="40"/>
  <c r="K40" i="40"/>
  <c r="O56" i="40"/>
  <c r="K56" i="40"/>
  <c r="O52" i="40"/>
  <c r="K52" i="40"/>
  <c r="O34" i="40"/>
  <c r="K34" i="40"/>
  <c r="O42" i="40"/>
  <c r="K42" i="40"/>
  <c r="O54" i="40"/>
  <c r="K54" i="40"/>
  <c r="O44" i="40"/>
  <c r="K44" i="40"/>
  <c r="O38" i="40"/>
  <c r="K38" i="40"/>
  <c r="H13" i="40"/>
  <c r="O14" i="40"/>
  <c r="K14" i="40"/>
  <c r="H31" i="40"/>
  <c r="H15" i="50"/>
  <c r="G15" i="50"/>
  <c r="H16" i="50"/>
  <c r="G16" i="50"/>
  <c r="H12" i="50"/>
  <c r="G12" i="50"/>
  <c r="H18" i="50"/>
  <c r="G18" i="50"/>
  <c r="H14" i="50"/>
  <c r="G14" i="50"/>
  <c r="H19" i="50"/>
  <c r="G19" i="50"/>
  <c r="H13" i="50"/>
  <c r="G13" i="50"/>
  <c r="H11" i="50"/>
  <c r="G11" i="50"/>
  <c r="G15" i="46"/>
  <c r="G16" i="46"/>
  <c r="G14" i="46"/>
  <c r="G12" i="46"/>
  <c r="H23" i="48"/>
  <c r="H21" i="48"/>
  <c r="G21" i="48"/>
  <c r="J13" i="62"/>
  <c r="I13" i="62"/>
  <c r="M19" i="60"/>
  <c r="I19" i="60"/>
  <c r="H11" i="48"/>
  <c r="H24" i="48"/>
  <c r="H25" i="48"/>
  <c r="G25" i="48"/>
  <c r="H15" i="48"/>
  <c r="G15" i="48"/>
  <c r="H13" i="48"/>
  <c r="J17" i="62"/>
  <c r="I17" i="62"/>
  <c r="M27" i="60"/>
  <c r="I27" i="60"/>
  <c r="H12" i="48"/>
  <c r="J11" i="62"/>
  <c r="I11" i="62"/>
  <c r="J23" i="62"/>
  <c r="I23" i="62"/>
  <c r="H20" i="48"/>
  <c r="H14" i="48"/>
  <c r="J31" i="62"/>
  <c r="I31" i="62"/>
  <c r="J15" i="62"/>
  <c r="I15" i="62"/>
  <c r="H17" i="48"/>
  <c r="H18" i="48"/>
  <c r="J25" i="62"/>
  <c r="I25" i="62"/>
  <c r="H16" i="48"/>
  <c r="H19" i="48"/>
  <c r="M31" i="60"/>
  <c r="I31" i="60"/>
  <c r="M35" i="60"/>
  <c r="I35" i="60"/>
  <c r="M11" i="60"/>
  <c r="I11" i="60"/>
  <c r="M17" i="51"/>
  <c r="I17" i="51"/>
  <c r="M15" i="51"/>
  <c r="I15" i="51"/>
  <c r="M11" i="51"/>
  <c r="I11" i="51"/>
  <c r="G24" i="48"/>
  <c r="G12" i="48"/>
  <c r="G13" i="48"/>
  <c r="G17" i="48"/>
  <c r="G16" i="48"/>
  <c r="G22" i="48"/>
  <c r="G20" i="48"/>
  <c r="G11" i="48"/>
  <c r="G14" i="48"/>
  <c r="G23" i="48"/>
  <c r="G18" i="48"/>
  <c r="G19" i="48"/>
  <c r="R43" i="40"/>
  <c r="I43" i="40"/>
  <c r="R17" i="40"/>
  <c r="I17" i="40"/>
  <c r="R21" i="40"/>
  <c r="I21" i="40"/>
  <c r="R41" i="40"/>
  <c r="I41" i="40"/>
  <c r="R45" i="40"/>
  <c r="I45" i="40"/>
  <c r="R49" i="40"/>
  <c r="I49" i="40"/>
  <c r="R37" i="40"/>
  <c r="I37" i="40"/>
  <c r="R35" i="40"/>
  <c r="I35" i="40"/>
  <c r="R51" i="40"/>
  <c r="I51" i="40"/>
  <c r="R39" i="40"/>
  <c r="I39" i="40"/>
  <c r="R23" i="40"/>
  <c r="I23" i="40"/>
  <c r="R15" i="40"/>
  <c r="I15" i="40"/>
  <c r="R19" i="40"/>
  <c r="I19" i="40"/>
  <c r="R13" i="40"/>
  <c r="I13" i="40"/>
  <c r="R31" i="40"/>
  <c r="I31" i="40"/>
  <c r="R47" i="40"/>
  <c r="I47" i="40"/>
  <c r="R27" i="40"/>
  <c r="I27" i="40"/>
  <c r="R53" i="40"/>
  <c r="I53" i="40"/>
  <c r="R25" i="40"/>
  <c r="I25" i="40"/>
  <c r="R29" i="40"/>
  <c r="I29" i="40"/>
  <c r="R33" i="40"/>
  <c r="I33" i="40"/>
  <c r="R55" i="40"/>
  <c r="I55" i="40"/>
  <c r="R11" i="40"/>
  <c r="I11" i="40"/>
  <c r="G11" i="51"/>
  <c r="K27" i="32"/>
  <c r="J27" i="32"/>
  <c r="K15" i="32"/>
  <c r="J15" i="32"/>
  <c r="K11" i="32"/>
  <c r="J11" i="32"/>
  <c r="K19" i="32"/>
  <c r="J19" i="32"/>
  <c r="K23" i="32"/>
  <c r="J23" i="32"/>
  <c r="AL27" i="39"/>
  <c r="AL34" i="39"/>
  <c r="S27" i="39"/>
  <c r="S34" i="39"/>
  <c r="AJ27" i="39"/>
  <c r="AJ34" i="39"/>
  <c r="W34" i="39"/>
  <c r="AE34" i="39"/>
  <c r="AC27" i="39"/>
  <c r="AC34" i="39"/>
  <c r="R27" i="39"/>
  <c r="R34" i="39"/>
  <c r="N27" i="39"/>
  <c r="N34" i="39"/>
  <c r="N35" i="39"/>
  <c r="N36" i="39" s="1"/>
  <c r="Q34" i="39"/>
  <c r="Z27" i="39"/>
  <c r="Z34" i="39"/>
  <c r="AB27" i="39"/>
  <c r="AB34" i="39"/>
  <c r="T27" i="39"/>
  <c r="T34" i="39"/>
  <c r="AK34" i="39"/>
  <c r="AF27" i="39"/>
  <c r="AF34" i="39"/>
  <c r="AN27" i="39"/>
  <c r="AN34" i="39"/>
  <c r="AM34" i="39"/>
  <c r="AD27" i="39"/>
  <c r="AD34" i="39"/>
  <c r="AI34" i="39"/>
  <c r="M34" i="39"/>
  <c r="U34" i="39"/>
  <c r="AP27" i="39"/>
  <c r="AP34" i="39"/>
  <c r="O34" i="39"/>
  <c r="AG34" i="39"/>
  <c r="V27" i="39"/>
  <c r="V34" i="39"/>
  <c r="V35" i="39"/>
  <c r="V36" i="39" s="1"/>
  <c r="X34" i="39"/>
  <c r="Y34" i="39"/>
  <c r="P27" i="39"/>
  <c r="P34" i="39"/>
  <c r="AA27" i="39"/>
  <c r="AA34" i="39"/>
  <c r="AA35" i="39"/>
  <c r="AA36" i="39" s="1"/>
  <c r="L27" i="39"/>
  <c r="L34" i="39"/>
  <c r="AH27" i="39"/>
  <c r="AH34" i="39"/>
  <c r="AO34" i="39"/>
  <c r="AQ27" i="39"/>
  <c r="AQ34" i="39"/>
  <c r="AQ35" i="39"/>
  <c r="AQ36" i="39" s="1"/>
  <c r="AR27" i="39"/>
  <c r="AR34" i="39"/>
  <c r="AR35" i="39" s="1"/>
  <c r="AR36" i="39" s="1"/>
  <c r="AH35" i="39" l="1"/>
  <c r="AH36" i="39" s="1"/>
  <c r="AD35" i="39"/>
  <c r="AD36" i="39" s="1"/>
  <c r="AN35" i="39"/>
  <c r="AN36" i="39" s="1"/>
  <c r="AF35" i="39"/>
  <c r="AF36" i="39" s="1"/>
  <c r="Z35" i="39"/>
  <c r="Z36" i="39" s="1"/>
  <c r="AC35" i="39"/>
  <c r="AC36" i="39" s="1"/>
  <c r="O35" i="39"/>
  <c r="O36" i="39" s="1"/>
  <c r="W35" i="39"/>
  <c r="W36" i="39" s="1"/>
  <c r="AM35" i="39"/>
  <c r="AM36" i="39" s="1"/>
  <c r="M27" i="39"/>
  <c r="M35" i="39" s="1"/>
  <c r="M36" i="39" s="1"/>
  <c r="U27" i="39"/>
  <c r="U35" i="39" s="1"/>
  <c r="U36" i="39" s="1"/>
  <c r="AK27" i="39"/>
  <c r="T35" i="39"/>
  <c r="T36" i="39" s="1"/>
  <c r="AG30" i="85"/>
  <c r="AG38" i="85" s="1"/>
  <c r="AG39" i="85" s="1"/>
  <c r="O35" i="36"/>
  <c r="O43" i="36" s="1"/>
  <c r="O44" i="36" s="1"/>
  <c r="AE35" i="36"/>
  <c r="AE43" i="36" s="1"/>
  <c r="AE44" i="36" s="1"/>
  <c r="AF35" i="36"/>
  <c r="Z44" i="26"/>
  <c r="Z45" i="26" s="1"/>
  <c r="P35" i="39"/>
  <c r="P36" i="39" s="1"/>
  <c r="AB35" i="39"/>
  <c r="AB36" i="39" s="1"/>
  <c r="R35" i="39"/>
  <c r="R36" i="39" s="1"/>
  <c r="AP35" i="39"/>
  <c r="AP36" i="39" s="1"/>
  <c r="AJ35" i="39"/>
  <c r="AJ36" i="39" s="1"/>
  <c r="AE35" i="39"/>
  <c r="AE36" i="39" s="1"/>
  <c r="S35" i="39"/>
  <c r="S36" i="39" s="1"/>
  <c r="Q35" i="39"/>
  <c r="Q36" i="39" s="1"/>
  <c r="Y35" i="39"/>
  <c r="Y36" i="39" s="1"/>
  <c r="AG35" i="39"/>
  <c r="AG36" i="39" s="1"/>
  <c r="AO35" i="39"/>
  <c r="AO36" i="39" s="1"/>
  <c r="L35" i="39"/>
  <c r="L36" i="39" s="1"/>
  <c r="AL35" i="39"/>
  <c r="AL36" i="39" s="1"/>
  <c r="AK35" i="39"/>
  <c r="AK36" i="39" s="1"/>
  <c r="X27" i="39"/>
  <c r="X35" i="39" s="1"/>
  <c r="X36" i="39" s="1"/>
  <c r="AI27" i="39"/>
  <c r="AI35" i="39" s="1"/>
  <c r="AI36" i="39" s="1"/>
  <c r="S38" i="68"/>
  <c r="S39" i="68" s="1"/>
  <c r="AA38" i="68"/>
  <c r="AA39" i="68" s="1"/>
  <c r="AG30" i="68"/>
  <c r="AG38" i="68" s="1"/>
  <c r="AG39" i="68" s="1"/>
  <c r="AM38" i="68"/>
  <c r="AM39" i="68" s="1"/>
  <c r="O38" i="68"/>
  <c r="O39" i="68" s="1"/>
  <c r="P30" i="68"/>
  <c r="P38" i="68" s="1"/>
  <c r="P39" i="68" s="1"/>
  <c r="S30" i="45"/>
  <c r="S38" i="45" s="1"/>
  <c r="S39" i="45" s="1"/>
  <c r="AA30" i="45"/>
  <c r="AA38" i="45" s="1"/>
  <c r="AA39" i="45" s="1"/>
  <c r="M38" i="45"/>
  <c r="M39" i="45" s="1"/>
  <c r="U38" i="45"/>
  <c r="U39" i="45" s="1"/>
  <c r="AC38" i="45"/>
  <c r="AC39" i="45" s="1"/>
  <c r="AI30" i="45"/>
  <c r="AI38" i="45" s="1"/>
  <c r="AI39" i="45" s="1"/>
  <c r="O38" i="45"/>
  <c r="O39" i="45" s="1"/>
  <c r="W38" i="45"/>
  <c r="W39" i="45" s="1"/>
  <c r="AE38" i="45"/>
  <c r="AE39" i="45" s="1"/>
  <c r="Q30" i="45"/>
  <c r="Q38" i="45" s="1"/>
  <c r="Q39" i="45" s="1"/>
  <c r="Y30" i="45"/>
  <c r="Y38" i="45" s="1"/>
  <c r="Y39" i="45" s="1"/>
  <c r="T38" i="85"/>
  <c r="T39" i="85" s="1"/>
  <c r="Z30" i="85"/>
  <c r="Z38" i="85" s="1"/>
  <c r="Z39" i="85" s="1"/>
  <c r="AD38" i="85"/>
  <c r="AD39" i="85" s="1"/>
  <c r="L38" i="85"/>
  <c r="L39" i="85" s="1"/>
  <c r="AB38" i="85"/>
  <c r="AB39" i="85" s="1"/>
  <c r="P30" i="85"/>
  <c r="P38" i="85" s="1"/>
  <c r="P39" i="85" s="1"/>
  <c r="X30" i="85"/>
  <c r="X38" i="85" s="1"/>
  <c r="X39" i="85" s="1"/>
  <c r="Q30" i="85"/>
  <c r="Q38" i="85" s="1"/>
  <c r="Q39" i="85" s="1"/>
  <c r="Y30" i="85"/>
  <c r="Y38" i="85" s="1"/>
  <c r="Y39" i="85" s="1"/>
  <c r="AJ35" i="36"/>
  <c r="AJ43" i="36" s="1"/>
  <c r="AJ44" i="36" s="1"/>
  <c r="AF43" i="36"/>
  <c r="AF44" i="36" s="1"/>
  <c r="X35" i="36"/>
  <c r="X43" i="36" s="1"/>
  <c r="X44" i="36" s="1"/>
  <c r="AK43" i="36"/>
  <c r="AK44" i="36" s="1"/>
  <c r="AR35" i="36"/>
  <c r="AR43" i="36" s="1"/>
  <c r="AR44" i="36" s="1"/>
  <c r="L35" i="36"/>
  <c r="L43" i="36" s="1"/>
  <c r="L44" i="36" s="1"/>
  <c r="Y43" i="36"/>
  <c r="Y44" i="36" s="1"/>
  <c r="K35" i="36"/>
  <c r="K43" i="36" s="1"/>
  <c r="K44" i="36" s="1"/>
  <c r="N43" i="36"/>
  <c r="N44" i="36" s="1"/>
  <c r="AB35" i="36"/>
  <c r="AB43" i="36" s="1"/>
  <c r="AB44" i="36" s="1"/>
  <c r="AN35" i="36"/>
  <c r="AN43" i="36" s="1"/>
  <c r="AN44" i="36" s="1"/>
  <c r="V43" i="36"/>
  <c r="V44" i="36" s="1"/>
  <c r="AO43" i="36"/>
  <c r="AO44" i="36" s="1"/>
  <c r="AL35" i="36"/>
  <c r="AL43" i="36" s="1"/>
  <c r="AL44" i="36" s="1"/>
  <c r="AC44" i="26"/>
  <c r="AC45" i="26" s="1"/>
  <c r="X36" i="26"/>
  <c r="X44" i="26" s="1"/>
  <c r="X45" i="26" s="1"/>
  <c r="AN36" i="26"/>
  <c r="AN44" i="26" s="1"/>
  <c r="AN45" i="26" s="1"/>
  <c r="AB36" i="26"/>
  <c r="AB44" i="26" s="1"/>
  <c r="AB45" i="26" s="1"/>
  <c r="AR36" i="26"/>
  <c r="AR44" i="26" s="1"/>
  <c r="AR45" i="26" s="1"/>
  <c r="AK44" i="26"/>
  <c r="AK45" i="26" s="1"/>
  <c r="M44" i="26"/>
  <c r="M45" i="26" s="1"/>
  <c r="N36" i="26"/>
  <c r="N44" i="26" s="1"/>
  <c r="N45" i="26" s="1"/>
  <c r="V36" i="26"/>
  <c r="V44" i="26" s="1"/>
  <c r="V45" i="26" s="1"/>
  <c r="U44" i="26"/>
  <c r="U45" i="26" s="1"/>
  <c r="O36" i="26"/>
  <c r="O44" i="26" s="1"/>
  <c r="O45" i="26" s="1"/>
  <c r="AH36" i="26"/>
  <c r="AH44" i="26" s="1"/>
  <c r="AH45" i="26" s="1"/>
  <c r="P36" i="26"/>
  <c r="P44" i="26" s="1"/>
  <c r="P45" i="26" s="1"/>
  <c r="N34" i="29"/>
  <c r="N32" i="29"/>
  <c r="S34" i="29"/>
  <c r="S32" i="29"/>
  <c r="Q34" i="29"/>
  <c r="Q32" i="29"/>
  <c r="Z19" i="31"/>
  <c r="Z9" i="31"/>
  <c r="Z15" i="31"/>
  <c r="L34" i="29"/>
  <c r="L32" i="29"/>
  <c r="Y19" i="31"/>
  <c r="Y9" i="31"/>
  <c r="Y15" i="31"/>
  <c r="W34" i="29"/>
  <c r="W32" i="29"/>
  <c r="M27" i="29"/>
  <c r="AC17" i="29"/>
  <c r="AC11" i="29"/>
  <c r="AC27" i="29"/>
  <c r="AD19" i="31"/>
  <c r="AD9" i="31"/>
  <c r="AD15" i="31"/>
  <c r="T34" i="29"/>
  <c r="T32" i="29"/>
  <c r="O19" i="31"/>
  <c r="O9" i="31"/>
  <c r="O15" i="31"/>
  <c r="W19" i="31"/>
  <c r="W9" i="31"/>
  <c r="W15" i="31"/>
  <c r="V27" i="29"/>
  <c r="AE17" i="29"/>
  <c r="AE11" i="29"/>
  <c r="AE27" i="29"/>
  <c r="T17" i="29"/>
  <c r="T11" i="29"/>
  <c r="T27" i="29"/>
  <c r="AH19" i="31"/>
  <c r="AH9" i="31"/>
  <c r="AH15" i="31"/>
  <c r="R34" i="29"/>
  <c r="R32" i="29"/>
  <c r="AL19" i="31"/>
  <c r="AL9" i="31"/>
  <c r="AL15" i="31"/>
  <c r="AI17" i="29"/>
  <c r="AI11" i="29"/>
  <c r="AI27" i="29"/>
  <c r="Q19" i="31"/>
  <c r="Q9" i="31"/>
  <c r="Q15" i="31"/>
  <c r="AG17" i="29"/>
  <c r="AG11" i="29"/>
  <c r="AG27" i="29"/>
  <c r="AE19" i="31"/>
  <c r="AE9" i="31"/>
  <c r="AE15" i="31"/>
  <c r="W17" i="29"/>
  <c r="W11" i="29"/>
  <c r="W27" i="29"/>
  <c r="Q17" i="29"/>
  <c r="Q11" i="29"/>
  <c r="Q27" i="29"/>
  <c r="U27" i="29"/>
  <c r="R19" i="31"/>
  <c r="R9" i="31"/>
  <c r="R15" i="31"/>
  <c r="AF19" i="31"/>
  <c r="AF9" i="31"/>
  <c r="AF15" i="31"/>
  <c r="P34" i="29"/>
  <c r="P32" i="29"/>
  <c r="AA17" i="29"/>
  <c r="AA11" i="29"/>
  <c r="AA27" i="29"/>
  <c r="AC19" i="31"/>
  <c r="AC9" i="31"/>
  <c r="AC15" i="31"/>
  <c r="P19" i="31"/>
  <c r="P9" i="31"/>
  <c r="P15" i="31"/>
  <c r="N19" i="31"/>
  <c r="N9" i="31"/>
  <c r="N15" i="31"/>
  <c r="X19" i="31"/>
  <c r="X9" i="31"/>
  <c r="X15" i="31"/>
  <c r="L17" i="29"/>
  <c r="L11" i="29"/>
  <c r="L27" i="29"/>
  <c r="R17" i="29"/>
  <c r="R11" i="29"/>
  <c r="R27" i="29"/>
  <c r="AG19" i="31"/>
  <c r="AG9" i="31"/>
  <c r="AG15" i="31"/>
  <c r="P17" i="29"/>
  <c r="P11" i="29"/>
  <c r="P27" i="29"/>
  <c r="AM19" i="31"/>
  <c r="AM9" i="31"/>
  <c r="AM15" i="31"/>
  <c r="T19" i="31"/>
  <c r="T9" i="31"/>
  <c r="T15" i="31"/>
  <c r="U19" i="31"/>
  <c r="U9" i="31"/>
  <c r="U15" i="31"/>
  <c r="AB17" i="29"/>
  <c r="AB11" i="29"/>
  <c r="AB27" i="29"/>
  <c r="V19" i="31"/>
  <c r="V9" i="31"/>
  <c r="V15" i="31"/>
  <c r="N17" i="29"/>
  <c r="N11" i="29"/>
  <c r="N27" i="29"/>
  <c r="AI19" i="31"/>
  <c r="AI9" i="31"/>
  <c r="AI15" i="31"/>
  <c r="AB19" i="31"/>
  <c r="AB9" i="31"/>
  <c r="AB15" i="31"/>
  <c r="O32" i="29"/>
  <c r="O34" i="29"/>
  <c r="S19" i="31"/>
  <c r="S9" i="31"/>
  <c r="S15" i="31"/>
  <c r="M11" i="29"/>
  <c r="M17" i="29"/>
  <c r="M32" i="29"/>
  <c r="M34" i="29"/>
  <c r="AA19" i="31"/>
  <c r="AA9" i="31"/>
  <c r="AA15" i="31"/>
  <c r="X17" i="29"/>
  <c r="X11" i="29"/>
  <c r="X27" i="29"/>
  <c r="V11" i="29"/>
  <c r="V17" i="29"/>
  <c r="V32" i="29"/>
  <c r="V34" i="29"/>
  <c r="AK19" i="31"/>
  <c r="AK9" i="31"/>
  <c r="AK15" i="31"/>
  <c r="Y17" i="29"/>
  <c r="Y11" i="29"/>
  <c r="Y27" i="29"/>
  <c r="Z17" i="29"/>
  <c r="Z11" i="29"/>
  <c r="Z27" i="29"/>
  <c r="S17" i="29"/>
  <c r="S11" i="29"/>
  <c r="S27" i="29"/>
  <c r="AJ19" i="31"/>
  <c r="AJ9" i="31"/>
  <c r="AJ15" i="31"/>
  <c r="AD17" i="29"/>
  <c r="AD11" i="29"/>
  <c r="AD27" i="29"/>
  <c r="U11" i="29"/>
  <c r="U17" i="29"/>
  <c r="U32" i="29"/>
  <c r="U34" i="29"/>
  <c r="O17" i="29"/>
  <c r="O11" i="29"/>
  <c r="O27" i="29"/>
  <c r="AH17" i="29"/>
  <c r="AH11" i="29"/>
  <c r="AH27" i="29"/>
  <c r="AF17" i="29"/>
  <c r="AF11" i="29"/>
  <c r="AF27" i="29"/>
</calcChain>
</file>

<file path=xl/sharedStrings.xml><?xml version="1.0" encoding="utf-8"?>
<sst xmlns="http://schemas.openxmlformats.org/spreadsheetml/2006/main" count="6186" uniqueCount="887">
  <si>
    <t>Pony Club WA State Dressage Championships 2022</t>
  </si>
  <si>
    <t>Saturday, 6 August 2022</t>
  </si>
  <si>
    <t>Plunkett: Rider 17 – 24 years (Novice 2C)</t>
  </si>
  <si>
    <t>Position: C</t>
  </si>
  <si>
    <t>Rider</t>
  </si>
  <si>
    <t>Horse</t>
  </si>
  <si>
    <t>Club Name</t>
  </si>
  <si>
    <t>Plunkett Team</t>
  </si>
  <si>
    <t>Judge Naomi Edmunds</t>
  </si>
  <si>
    <t>Individual Placing</t>
  </si>
  <si>
    <t>Alivia Coppin</t>
  </si>
  <si>
    <t>KDH TOP THIS</t>
  </si>
  <si>
    <t>Swan Valley</t>
  </si>
  <si>
    <t>Asha Wiegele</t>
  </si>
  <si>
    <t>TULLOWS DARK PRINCE</t>
  </si>
  <si>
    <t xml:space="preserve">King River </t>
  </si>
  <si>
    <t>King River, Mortlock, Wellington District</t>
  </si>
  <si>
    <t>Matilda Agnew</t>
  </si>
  <si>
    <t>SOVEREIGN GALLIANO</t>
  </si>
  <si>
    <t xml:space="preserve">Woodridge </t>
  </si>
  <si>
    <t>Woodridge</t>
  </si>
  <si>
    <t>Mia Death</t>
  </si>
  <si>
    <t>GORDON PARK ROYAL REVIEW</t>
  </si>
  <si>
    <t>Wallangarra</t>
  </si>
  <si>
    <t>Wallangarra 2</t>
  </si>
  <si>
    <t>Jaye Barnesby-Buie</t>
  </si>
  <si>
    <t>BENSONS CHA CHING</t>
  </si>
  <si>
    <t>Orange Grove, South Midlands, Wallangarra</t>
  </si>
  <si>
    <t>Tameaka Smith</t>
  </si>
  <si>
    <t>CLARE DOWNS GANDALF</t>
  </si>
  <si>
    <t xml:space="preserve">Busselton </t>
  </si>
  <si>
    <t>Charvelle Miller</t>
  </si>
  <si>
    <t>KENDALL PARK ODIN</t>
  </si>
  <si>
    <t>Baldivis</t>
  </si>
  <si>
    <t>Baldivis, Busselton</t>
  </si>
  <si>
    <t>Kaeleigh Brown</t>
  </si>
  <si>
    <t>MYSTIC SHADOWS CELTIC WIZARD</t>
  </si>
  <si>
    <t xml:space="preserve">Capel </t>
  </si>
  <si>
    <t>Busselton, Capel</t>
  </si>
  <si>
    <t>Rachelle Brown</t>
  </si>
  <si>
    <t>RED DAR JON</t>
  </si>
  <si>
    <t>Capel, King River</t>
  </si>
  <si>
    <t>Jewel Pivac</t>
  </si>
  <si>
    <t>BOUNTY HUNTER</t>
  </si>
  <si>
    <t xml:space="preserve">Walliston </t>
  </si>
  <si>
    <t>Horsemen's, Walliston</t>
  </si>
  <si>
    <t>Shannon Meakins</t>
  </si>
  <si>
    <t>KARMA PARK ESPRIT</t>
  </si>
  <si>
    <t>Orange Grove</t>
  </si>
  <si>
    <t>Ella Mccrum</t>
  </si>
  <si>
    <t>HEART ON A STRING</t>
  </si>
  <si>
    <t>Gidgegannup</t>
  </si>
  <si>
    <t xml:space="preserve">Gidgegannup </t>
  </si>
  <si>
    <t>Rebecca Suvaljko</t>
  </si>
  <si>
    <t>SP OBSESSION</t>
  </si>
  <si>
    <t xml:space="preserve">Serpentine </t>
  </si>
  <si>
    <t>Serpentine 2</t>
  </si>
  <si>
    <t>Sophie Appleby</t>
  </si>
  <si>
    <t>PENLEY MARCO POLO</t>
  </si>
  <si>
    <t>Serpentine</t>
  </si>
  <si>
    <t>Indi Smith</t>
  </si>
  <si>
    <t>BYALEE MASCARA</t>
  </si>
  <si>
    <t>Moonyoonooka</t>
  </si>
  <si>
    <t>Esperance, Moonyoonooka, Serpentine</t>
  </si>
  <si>
    <t>Caitlin Pritchard</t>
  </si>
  <si>
    <t>SPRINGBROOK BAYLAUREL CRUZ</t>
  </si>
  <si>
    <t>Amy-Louise Ross</t>
  </si>
  <si>
    <t>HALCYON</t>
  </si>
  <si>
    <t>Murray, Wallangarra, Walliston</t>
  </si>
  <si>
    <t>Kaitlyn Brown</t>
  </si>
  <si>
    <t>MELLANDRA TOUCH OF CLASS</t>
  </si>
  <si>
    <t>Busselton</t>
  </si>
  <si>
    <t>Amberlee Brown</t>
  </si>
  <si>
    <t>MACCACINO</t>
  </si>
  <si>
    <t>Albany, Capel, Margaret River</t>
  </si>
  <si>
    <t>Georgia Vaughan</t>
  </si>
  <si>
    <t>FORGOTTEN FANTA-SEE</t>
  </si>
  <si>
    <t>Log Fence</t>
  </si>
  <si>
    <t>Log Fence, West Plantagenet</t>
  </si>
  <si>
    <t>Subtotal</t>
  </si>
  <si>
    <t>Abby Coulson</t>
  </si>
  <si>
    <t>CAMBRIA GEM</t>
  </si>
  <si>
    <t>Bunbury</t>
  </si>
  <si>
    <t>Bunbury, Dardanup</t>
  </si>
  <si>
    <t>Nicole Dragovich</t>
  </si>
  <si>
    <t>FOXDALES MERLIN</t>
  </si>
  <si>
    <t>Baldivis, Wallangarra, Darling Range</t>
  </si>
  <si>
    <t>Collective Marks</t>
  </si>
  <si>
    <t>Olivia Hawkins</t>
  </si>
  <si>
    <t>BILDEN PARK COACHELLA</t>
  </si>
  <si>
    <t>Murray</t>
  </si>
  <si>
    <t>Murray 2</t>
  </si>
  <si>
    <t>1. Paces</t>
  </si>
  <si>
    <t>Lauren Conti</t>
  </si>
  <si>
    <t>SCOTT FREE</t>
  </si>
  <si>
    <t>Wanneroo</t>
  </si>
  <si>
    <t>South Midlands, Wanneroo</t>
  </si>
  <si>
    <t>2. Imp</t>
  </si>
  <si>
    <t>Ashleigh Pritchard</t>
  </si>
  <si>
    <t>BAYLAUREL PANACHE</t>
  </si>
  <si>
    <t>King River, Margaret River, Swan Valley</t>
  </si>
  <si>
    <t>3. Subm</t>
  </si>
  <si>
    <t>Rebecca Simpson</t>
  </si>
  <si>
    <t>KASAC PARK GLOBAL WARRIOR</t>
  </si>
  <si>
    <t>Log Fence, Wallangarra</t>
  </si>
  <si>
    <t>4. Riders Pos</t>
  </si>
  <si>
    <t>Jasmine Barron</t>
  </si>
  <si>
    <t>THE PAINTER</t>
  </si>
  <si>
    <t>Serpentine 1</t>
  </si>
  <si>
    <t>Total Collective Marks</t>
  </si>
  <si>
    <t>Fay Groom</t>
  </si>
  <si>
    <t>WILDWOOD SCARLET TRIBUTE</t>
  </si>
  <si>
    <t>Murray 1</t>
  </si>
  <si>
    <t>Tiffani Tong</t>
  </si>
  <si>
    <t>SHIPPYSHIPPYBANGBANG</t>
  </si>
  <si>
    <t>Peel</t>
  </si>
  <si>
    <t xml:space="preserve">Peel </t>
  </si>
  <si>
    <t>Total Marks</t>
  </si>
  <si>
    <t>Sarah Carter</t>
  </si>
  <si>
    <t>WAYSIDE</t>
  </si>
  <si>
    <t>Baldivis, Gidgegannup</t>
  </si>
  <si>
    <t>Course Errors</t>
  </si>
  <si>
    <t>Taiah Curtis</t>
  </si>
  <si>
    <t>EYDIS</t>
  </si>
  <si>
    <t xml:space="preserve">Albany </t>
  </si>
  <si>
    <t xml:space="preserve">  1st Error (Y)</t>
  </si>
  <si>
    <t>Y</t>
  </si>
  <si>
    <t>y</t>
  </si>
  <si>
    <t>Sarah Little</t>
  </si>
  <si>
    <t>PENLEY GIOVANNI</t>
  </si>
  <si>
    <t xml:space="preserve">  2nd Error (Y)</t>
  </si>
  <si>
    <t>Zoe Fenner</t>
  </si>
  <si>
    <t>LEBONSTERN APPEAL</t>
  </si>
  <si>
    <t>Wallangarra 1</t>
  </si>
  <si>
    <t xml:space="preserve">  3rd Error</t>
  </si>
  <si>
    <t>Elimination</t>
  </si>
  <si>
    <t>Aleisha Guest</t>
  </si>
  <si>
    <t>BALFOUR I SEE U</t>
  </si>
  <si>
    <t>Darlington, Dryandra, Murray</t>
  </si>
  <si>
    <t>Total Errors</t>
  </si>
  <si>
    <t>Technical Faults (No. of faults)</t>
  </si>
  <si>
    <t>Final Mark</t>
  </si>
  <si>
    <t>Total %</t>
  </si>
  <si>
    <t xml:space="preserve"> </t>
  </si>
  <si>
    <t>Plunkett: Rider 14 – 16 years (Novice 2B)</t>
  </si>
  <si>
    <t>Novice 2B 2022</t>
  </si>
  <si>
    <t>Club</t>
  </si>
  <si>
    <t>Plunkett team</t>
  </si>
  <si>
    <t>Judge Janet Reid</t>
  </si>
  <si>
    <t>Maddison Manolini</t>
  </si>
  <si>
    <t>FINAL CUT</t>
  </si>
  <si>
    <t>Milly Mathews</t>
  </si>
  <si>
    <t>HIGGINS</t>
  </si>
  <si>
    <t>Abby Green</t>
  </si>
  <si>
    <t>BARRABADEEN MYSTIQUE</t>
  </si>
  <si>
    <t>Reagan Hughan</t>
  </si>
  <si>
    <t>ARIA MISTRETTA</t>
  </si>
  <si>
    <t>Savannah Beveridge</t>
  </si>
  <si>
    <t>MIDAS PARISIAN AFFAIR</t>
  </si>
  <si>
    <t xml:space="preserve">West Plantagenet </t>
  </si>
  <si>
    <t>Jorja Wareham</t>
  </si>
  <si>
    <t>TIAJA PARK FEARLESS</t>
  </si>
  <si>
    <t>Sophie Morrison</t>
  </si>
  <si>
    <t>POWDERBARK ORLAITH</t>
  </si>
  <si>
    <t>Margaret River</t>
  </si>
  <si>
    <t>Kailani Muir</t>
  </si>
  <si>
    <t>MELAYNE ROSEANNA</t>
  </si>
  <si>
    <t>Ellie Gilberd</t>
  </si>
  <si>
    <t>NOBLEWOOD CASABLANCA</t>
  </si>
  <si>
    <t>NADALLA PARK I'M SO SPECIAL</t>
  </si>
  <si>
    <t>Ava Debrito</t>
  </si>
  <si>
    <t>SHAME N SCANDAL</t>
  </si>
  <si>
    <t>Dardanup</t>
  </si>
  <si>
    <t>Sune Snyman</t>
  </si>
  <si>
    <t>GORDON PARK SMARTY PANTS</t>
  </si>
  <si>
    <t>Amy Lockhart</t>
  </si>
  <si>
    <t>KINGSBURY</t>
  </si>
  <si>
    <t>Kate Banner</t>
  </si>
  <si>
    <t>OVER THE RAINBOW</t>
  </si>
  <si>
    <t>Meg Fowler</t>
  </si>
  <si>
    <t>WINTERFALL</t>
  </si>
  <si>
    <t>Rosie Mcconigley</t>
  </si>
  <si>
    <t>KELLERAINS VANCHER</t>
  </si>
  <si>
    <t>Zoe Purser</t>
  </si>
  <si>
    <t>BALMONT BOY</t>
  </si>
  <si>
    <t>Sadie Gemmell</t>
  </si>
  <si>
    <t>BY CHANCE</t>
  </si>
  <si>
    <t>Mia Fellows</t>
  </si>
  <si>
    <t>WESTWOOD ROYAL ROMEO</t>
  </si>
  <si>
    <t>Nell Howorth</t>
  </si>
  <si>
    <t>FLIRT WITH HAL</t>
  </si>
  <si>
    <t>Krystina Bercene</t>
  </si>
  <si>
    <t>MY OPHELIA</t>
  </si>
  <si>
    <t>Wellington District</t>
  </si>
  <si>
    <t>Imogen Murray</t>
  </si>
  <si>
    <t>CIVIL RIGHTS</t>
  </si>
  <si>
    <t>Indigo Smith</t>
  </si>
  <si>
    <t>HUGO</t>
  </si>
  <si>
    <t>Zali Ryan</t>
  </si>
  <si>
    <t>KATELLE CASINO</t>
  </si>
  <si>
    <t>Tiana Woollams</t>
  </si>
  <si>
    <t>KING CARRERA</t>
  </si>
  <si>
    <t>Darlington</t>
  </si>
  <si>
    <t>Sam Bryan</t>
  </si>
  <si>
    <t>LULU</t>
  </si>
  <si>
    <t>Aleska Wearne</t>
  </si>
  <si>
    <t>BERTIE DE LUX</t>
  </si>
  <si>
    <t>Caitlin Worth</t>
  </si>
  <si>
    <t>JERRY SEINFAIR</t>
  </si>
  <si>
    <t>Zarli Curtis</t>
  </si>
  <si>
    <t>EVERLY PARK FORTUNE TELLER</t>
  </si>
  <si>
    <t>Sheridan Clarson</t>
  </si>
  <si>
    <t>TIAJA PARK HALO</t>
  </si>
  <si>
    <t>Harriet Forrest</t>
  </si>
  <si>
    <t>BRAMLEY ROYALTY</t>
  </si>
  <si>
    <t>Kadee Taylor</t>
  </si>
  <si>
    <t>MAPINDUZI VIIPURI</t>
  </si>
  <si>
    <t>Madison Taylor</t>
  </si>
  <si>
    <t>MARGLYN BIEN CRUISIN</t>
  </si>
  <si>
    <t>Preliminary 1B (11-13 years) Heat 1</t>
  </si>
  <si>
    <t xml:space="preserve">Judge </t>
  </si>
  <si>
    <t>Jill Kessell</t>
  </si>
  <si>
    <t>Judge Jill Kessell</t>
  </si>
  <si>
    <t>Holly Greening</t>
  </si>
  <si>
    <t>JUDAROO TOLEDO</t>
  </si>
  <si>
    <t>Alyssa Scott</t>
  </si>
  <si>
    <t>MOREFAIR RHYDER</t>
  </si>
  <si>
    <t>Amelia Gordon</t>
  </si>
  <si>
    <t>ARYLINE BOBBY SOX</t>
  </si>
  <si>
    <t>Ithica Harris</t>
  </si>
  <si>
    <t>LUNA ECLIPSE</t>
  </si>
  <si>
    <t>Sophie Dagnall</t>
  </si>
  <si>
    <t>EBONY ROSE SPOTLIGHT</t>
  </si>
  <si>
    <t>Emily Stampalia</t>
  </si>
  <si>
    <t>ARCADIAN ANARCHY</t>
  </si>
  <si>
    <t>Eva Anning</t>
  </si>
  <si>
    <t>THE BRASS BEAR</t>
  </si>
  <si>
    <t>Ruby McDonald</t>
  </si>
  <si>
    <t>THORNE PARK HIGHTIME</t>
  </si>
  <si>
    <t>Demi Perkins</t>
  </si>
  <si>
    <t>FREDI</t>
  </si>
  <si>
    <t>Sophie Tennant</t>
  </si>
  <si>
    <t>WANDIERA SPECIAL ADDITION</t>
  </si>
  <si>
    <t>South Midlands</t>
  </si>
  <si>
    <t>Amy Lethlean</t>
  </si>
  <si>
    <t>MISSLETOE JACK</t>
  </si>
  <si>
    <t>Georgia Coward</t>
  </si>
  <si>
    <t>AUTUMN FRENCH ROSE</t>
  </si>
  <si>
    <t xml:space="preserve">Esperance </t>
  </si>
  <si>
    <t>Sarah Mcconigley</t>
  </si>
  <si>
    <t>ALL TOO FLASH</t>
  </si>
  <si>
    <t>Abbie Kirkham</t>
  </si>
  <si>
    <t>LUMINOUS STAR</t>
  </si>
  <si>
    <t>Lexy Colton</t>
  </si>
  <si>
    <t>POWDERBARK CALVIN KLEIN</t>
  </si>
  <si>
    <t>Lily McBride</t>
  </si>
  <si>
    <t>JACK</t>
  </si>
  <si>
    <t>Grace Johnson</t>
  </si>
  <si>
    <t xml:space="preserve">SOLAR MEDAL </t>
  </si>
  <si>
    <t>Marni Bercene</t>
  </si>
  <si>
    <t>PARKIARRUP EDWARD</t>
  </si>
  <si>
    <t>Mya Robertson</t>
  </si>
  <si>
    <t>HANDFUL OF DUST</t>
  </si>
  <si>
    <t>Mikayla Downey</t>
  </si>
  <si>
    <t>ZIA PARK SOLDIER ON</t>
  </si>
  <si>
    <t>Preliminary 1B (11-13 years) Heat 2</t>
  </si>
  <si>
    <t>Lolah Day</t>
  </si>
  <si>
    <t>ELLENJAY NAKYE</t>
  </si>
  <si>
    <t>Chenin Hislop</t>
  </si>
  <si>
    <t>ARDIENTES BEAUTIFUL MELODY</t>
  </si>
  <si>
    <t>Annalyce Page</t>
  </si>
  <si>
    <t>CORONATION FLORA</t>
  </si>
  <si>
    <t>Dryandra</t>
  </si>
  <si>
    <t>Kenzie Manson</t>
  </si>
  <si>
    <t>GLOMAX ROYAL ROULETTE</t>
  </si>
  <si>
    <t>Edie Hawke</t>
  </si>
  <si>
    <t>LITTLE MISS TILLY</t>
  </si>
  <si>
    <t>Amelia Mcdonald</t>
  </si>
  <si>
    <t>SPRINGWATER CHANEL</t>
  </si>
  <si>
    <t xml:space="preserve">King River  </t>
  </si>
  <si>
    <t>Zahara Winters</t>
  </si>
  <si>
    <t>YARTARLA PARK SILHOUETTE</t>
  </si>
  <si>
    <t>Romy Lenz</t>
  </si>
  <si>
    <t>WENDAMAR TALENT</t>
  </si>
  <si>
    <t>Lieve Ludgate</t>
  </si>
  <si>
    <t>KIRRALEA SHOWMAN</t>
  </si>
  <si>
    <t xml:space="preserve">Eastern Hills </t>
  </si>
  <si>
    <t>Ivy Colebrook</t>
  </si>
  <si>
    <t>LEEDALE DANNY BOY</t>
  </si>
  <si>
    <t>Emily Brimblecombe</t>
  </si>
  <si>
    <t>SENLAC CROWLEY</t>
  </si>
  <si>
    <t xml:space="preserve">Willow Hawkins </t>
  </si>
  <si>
    <t>RAGNAR LOTHBROK</t>
  </si>
  <si>
    <t>Mia Dicandilo</t>
  </si>
  <si>
    <t>GORDON PARK WALTZ</t>
  </si>
  <si>
    <t>Rylee Dawe</t>
  </si>
  <si>
    <t>WILDWOOD BEYOND PARADISE</t>
  </si>
  <si>
    <t>Isla Hendry</t>
  </si>
  <si>
    <t>KARMA PARK EASTER PARADE</t>
  </si>
  <si>
    <t>Tahlia Burke</t>
  </si>
  <si>
    <t>ALSAROSH</t>
  </si>
  <si>
    <t>Alexis Wyllie</t>
  </si>
  <si>
    <t>BUFFALO SOLDIER</t>
  </si>
  <si>
    <t>Emily Sweetman</t>
  </si>
  <si>
    <t>ERIGOLIA</t>
  </si>
  <si>
    <t>Horsemen's</t>
  </si>
  <si>
    <t>Ngakita Mahuika SCR</t>
  </si>
  <si>
    <t>SILVER BULLET</t>
  </si>
  <si>
    <t>Amelia Curd SCR</t>
  </si>
  <si>
    <t>HUNTER BROOK RIVER DANCE</t>
  </si>
  <si>
    <t>Note to scorers:</t>
  </si>
  <si>
    <t>Enter Y for each error of course</t>
  </si>
  <si>
    <t>Enter the number of technical faults noted (i.e. 1,2,3 etc)</t>
  </si>
  <si>
    <t>Preliminary 1A 2022</t>
  </si>
  <si>
    <t>Plunkett: Rider 10 years &amp; under (Preliminary 1A)</t>
  </si>
  <si>
    <t>Judge A</t>
  </si>
  <si>
    <t>Sharon Elisabeth</t>
  </si>
  <si>
    <t>Judge  Sharon Elisabeth</t>
  </si>
  <si>
    <t>Chloe Wood</t>
  </si>
  <si>
    <t>TEIFI VALLEY CYRUS</t>
  </si>
  <si>
    <t>Joshua Duncan</t>
  </si>
  <si>
    <t>TYALLA ORIOLE</t>
  </si>
  <si>
    <t xml:space="preserve">Mortlock </t>
  </si>
  <si>
    <t>Ruby Gilberd</t>
  </si>
  <si>
    <t>KIRRALEA CABERET</t>
  </si>
  <si>
    <t>Ava Bowles</t>
  </si>
  <si>
    <t>GORDON PARK PETER PAN</t>
  </si>
  <si>
    <t>Ruby Douglas</t>
  </si>
  <si>
    <t>SECRET VALLEY ROCKSTAR</t>
  </si>
  <si>
    <t>Madison Kain</t>
  </si>
  <si>
    <t>CIMERON POCKET ROCKET</t>
  </si>
  <si>
    <t>Sienna Balinski</t>
  </si>
  <si>
    <t>BEELO BI SUSIE</t>
  </si>
  <si>
    <t>LIMEHILL KOCHIECE</t>
  </si>
  <si>
    <t>Jenaveve Page</t>
  </si>
  <si>
    <t>WATCHWOOD DRUID</t>
  </si>
  <si>
    <t>Ruby Luty</t>
  </si>
  <si>
    <t>PANGARI AMADEUS</t>
  </si>
  <si>
    <t>Elise Stampalia</t>
  </si>
  <si>
    <t>WENDEMAR FIZZ</t>
  </si>
  <si>
    <t>Willow Bennett</t>
  </si>
  <si>
    <t>BEELO-BI THORPEDO</t>
  </si>
  <si>
    <t>Elaria Atheis</t>
  </si>
  <si>
    <t>CANDY</t>
  </si>
  <si>
    <t>Eloise Bijl</t>
  </si>
  <si>
    <t>BOXER</t>
  </si>
  <si>
    <t>Abigail Float</t>
  </si>
  <si>
    <t>SANROSE PRIMA DONNA</t>
  </si>
  <si>
    <t>Kaylee Fisher</t>
  </si>
  <si>
    <t>GEM PARK ROYAL BELLE</t>
  </si>
  <si>
    <t>Kate Watkins</t>
  </si>
  <si>
    <t>APPLEWOOD CLASSIC DELUXE</t>
  </si>
  <si>
    <t>Pippa Black</t>
  </si>
  <si>
    <t>TRAPALANDA DOWNS PEGASUS</t>
  </si>
  <si>
    <t>Amelia Chester</t>
  </si>
  <si>
    <t>GEM PARK TINKERBELLE</t>
  </si>
  <si>
    <t>Makayla Ryan</t>
  </si>
  <si>
    <t>COCO</t>
  </si>
  <si>
    <t>Josephine Anning</t>
  </si>
  <si>
    <t>BRAYSIDE SENSATION</t>
  </si>
  <si>
    <t>Grace Cox</t>
  </si>
  <si>
    <t>MILO</t>
  </si>
  <si>
    <t>Penelope Freeman</t>
  </si>
  <si>
    <t>SPRINGWATER DUSTYN</t>
  </si>
  <si>
    <t>Eliza Hickman</t>
  </si>
  <si>
    <t>JADEBROOK ROYAL INSPIRATION</t>
  </si>
  <si>
    <t>Ebony Jones</t>
  </si>
  <si>
    <t>JEJUCHA PANDAMONIUM</t>
  </si>
  <si>
    <t>Kasey Barr</t>
  </si>
  <si>
    <t>NELSON</t>
  </si>
  <si>
    <t>Sophie Mosey</t>
  </si>
  <si>
    <t>OWENDALE JESSICA</t>
  </si>
  <si>
    <t>Harpa Byrne</t>
  </si>
  <si>
    <t>JUDAROO LOTTIE JONES</t>
  </si>
  <si>
    <t>Brianna Sheriff</t>
  </si>
  <si>
    <t>ACE OF HEARTS</t>
  </si>
  <si>
    <t>Mikayla Holden</t>
  </si>
  <si>
    <t>BRIMFIELD TINY DANCER</t>
  </si>
  <si>
    <t>Pas De Deux - Prelim/Novice</t>
  </si>
  <si>
    <t>Pas de Deux - Horses</t>
  </si>
  <si>
    <t>Dinah Fleming</t>
  </si>
  <si>
    <t>Chris Hope</t>
  </si>
  <si>
    <t>Position:</t>
  </si>
  <si>
    <t>Pony Club Name</t>
  </si>
  <si>
    <t>Judge Dinah Fleming</t>
  </si>
  <si>
    <t>Judge Chris Hope</t>
  </si>
  <si>
    <t>Final Score</t>
  </si>
  <si>
    <t>Placing</t>
  </si>
  <si>
    <t>Capel 1</t>
  </si>
  <si>
    <t>Performance</t>
  </si>
  <si>
    <t>Capel 2</t>
  </si>
  <si>
    <t>Complexity</t>
  </si>
  <si>
    <t>Creativity</t>
  </si>
  <si>
    <t>King River  2</t>
  </si>
  <si>
    <t>HOOSIER</t>
  </si>
  <si>
    <t>Charli Holmes</t>
  </si>
  <si>
    <t>Darci Peace</t>
  </si>
  <si>
    <t>Ava DeBrito</t>
  </si>
  <si>
    <t>EGMONT FAITH</t>
  </si>
  <si>
    <t>Artistic Presentation</t>
  </si>
  <si>
    <t>Tiarlie Wareham</t>
  </si>
  <si>
    <t>Bunbury 1</t>
  </si>
  <si>
    <t>Abby Coulsen</t>
  </si>
  <si>
    <t>TIAJA PARK ECLIPSE</t>
  </si>
  <si>
    <t>CHINO</t>
  </si>
  <si>
    <t>Bunbury 2</t>
  </si>
  <si>
    <t xml:space="preserve">Costume </t>
  </si>
  <si>
    <t>King River 1</t>
  </si>
  <si>
    <t>Charlie Black</t>
  </si>
  <si>
    <t>MIKENY'S CARUSO</t>
  </si>
  <si>
    <t>Total Artistic</t>
  </si>
  <si>
    <t>Costume Score</t>
  </si>
  <si>
    <t>Pas de Deux - Ponies</t>
  </si>
  <si>
    <t>Judge B</t>
  </si>
  <si>
    <t>Lateesha Coppin</t>
  </si>
  <si>
    <t>BROADWATER PARK STANDING OVATION</t>
  </si>
  <si>
    <t>Swan Valley 2</t>
  </si>
  <si>
    <t>KARMA PARK FESTIVITY</t>
  </si>
  <si>
    <t>Orange Grove 2</t>
  </si>
  <si>
    <t>Taylah Smith</t>
  </si>
  <si>
    <t>QUIDAM JESTER</t>
  </si>
  <si>
    <t>Lily Fitzgerald</t>
  </si>
  <si>
    <t>KARMA PARK ROYAL RASCAL</t>
  </si>
  <si>
    <t>Kady Middlecoat</t>
  </si>
  <si>
    <t>MALLAINE MOTOWN</t>
  </si>
  <si>
    <t>Swan Valley 1</t>
  </si>
  <si>
    <t>Emma Bennett</t>
  </si>
  <si>
    <t>KYNWYN FOXY LASY</t>
  </si>
  <si>
    <t>Orange Grove 1</t>
  </si>
  <si>
    <t>Suitability</t>
  </si>
  <si>
    <t>Overall Impression</t>
  </si>
  <si>
    <t>Pas De Deux - Elementary</t>
  </si>
  <si>
    <t>Time</t>
  </si>
  <si>
    <t>Rider Order</t>
  </si>
  <si>
    <t>MONTCALM BAYLAUREL JOE</t>
  </si>
  <si>
    <t>Felicity Ericsson</t>
  </si>
  <si>
    <t>ALL BLACK STYLE</t>
  </si>
  <si>
    <t>Nicola Lachenicht</t>
  </si>
  <si>
    <t>NEWHOPE SPARKS FLY</t>
  </si>
  <si>
    <t>Pair Order</t>
  </si>
  <si>
    <t>Pony Club Western Australia</t>
  </si>
  <si>
    <t>State Dressage Championships 2022</t>
  </si>
  <si>
    <t>Kanandah &amp; Gingamurrah Trophies Workout Marking Sheet - 2008</t>
  </si>
  <si>
    <t>Gail Simms</t>
  </si>
  <si>
    <t>Date</t>
  </si>
  <si>
    <t>Time Posted</t>
  </si>
  <si>
    <t>Class</t>
  </si>
  <si>
    <t xml:space="preserve"> Kanandah Team </t>
  </si>
  <si>
    <t>Arena</t>
  </si>
  <si>
    <t>Indoor</t>
  </si>
  <si>
    <t>Workout</t>
  </si>
  <si>
    <t xml:space="preserve">Position: </t>
  </si>
  <si>
    <t>Test</t>
  </si>
  <si>
    <t>Co-efficient</t>
  </si>
  <si>
    <t>Judge Gail Simms</t>
  </si>
  <si>
    <t>Team No</t>
  </si>
  <si>
    <t>Turnout Score</t>
  </si>
  <si>
    <t>Workout Score</t>
  </si>
  <si>
    <t>Rank</t>
  </si>
  <si>
    <t>Total Collective</t>
  </si>
  <si>
    <t>Tie Adjust</t>
  </si>
  <si>
    <t>Lauren Rowe</t>
  </si>
  <si>
    <t>NEP CADILLAC</t>
  </si>
  <si>
    <t>Lyla Valuri</t>
  </si>
  <si>
    <t>TIMLI ENTHUSIAST</t>
  </si>
  <si>
    <t>Baldivis 2</t>
  </si>
  <si>
    <t>Ruby Weightman</t>
  </si>
  <si>
    <t>CAPOTE</t>
  </si>
  <si>
    <t>Jemma Swarts</t>
  </si>
  <si>
    <t>WITHOUT COMPROMISE</t>
  </si>
  <si>
    <t>Kayley Brahim</t>
  </si>
  <si>
    <t>ESPRESSO MARTINI</t>
  </si>
  <si>
    <t>Willow Hawkins</t>
  </si>
  <si>
    <t>RAGNER</t>
  </si>
  <si>
    <t>Work as a Team</t>
  </si>
  <si>
    <t>Harmony</t>
  </si>
  <si>
    <t>Total Workout Points</t>
  </si>
  <si>
    <t>Baldivis 1</t>
  </si>
  <si>
    <t>Caitlin Maguire</t>
  </si>
  <si>
    <t>ICARUS BALTY BEAUTY</t>
  </si>
  <si>
    <t>Workout Points</t>
  </si>
  <si>
    <t>Sarah Hatch</t>
  </si>
  <si>
    <t>CETHANA KINGSTON COURT</t>
  </si>
  <si>
    <t>Turnout Sheet</t>
  </si>
  <si>
    <t xml:space="preserve">   Horse</t>
  </si>
  <si>
    <t>Head</t>
  </si>
  <si>
    <t>Mane</t>
  </si>
  <si>
    <t>Rump</t>
  </si>
  <si>
    <t>Tail</t>
  </si>
  <si>
    <t>Underbody</t>
  </si>
  <si>
    <t>Legs</t>
  </si>
  <si>
    <t>Hooves</t>
  </si>
  <si>
    <t>Coat</t>
  </si>
  <si>
    <t>General Condition</t>
  </si>
  <si>
    <t xml:space="preserve">   Gear Condition</t>
  </si>
  <si>
    <t>Bridle Leather</t>
  </si>
  <si>
    <t>Bit</t>
  </si>
  <si>
    <t>Bridle Stiching</t>
  </si>
  <si>
    <t>Bridle Fit</t>
  </si>
  <si>
    <t>Saddle Fit</t>
  </si>
  <si>
    <t>Saddle</t>
  </si>
  <si>
    <t>Girth</t>
  </si>
  <si>
    <t>Stirrups</t>
  </si>
  <si>
    <t>Stirrup Leathers</t>
  </si>
  <si>
    <t>Saddle Cloths</t>
  </si>
  <si>
    <t xml:space="preserve">   Rider</t>
  </si>
  <si>
    <t>Jodhpurs</t>
  </si>
  <si>
    <t>Boots</t>
  </si>
  <si>
    <t>Shirt, Tie, Jumper</t>
  </si>
  <si>
    <t>Helmet, Hair</t>
  </si>
  <si>
    <t>Gloves, Badge/Disk</t>
  </si>
  <si>
    <t>Overall Picture</t>
  </si>
  <si>
    <t>Total</t>
  </si>
  <si>
    <t>Kanandah Team</t>
  </si>
  <si>
    <t>Position: E</t>
  </si>
  <si>
    <t xml:space="preserve"> Gingamurrah Team </t>
  </si>
  <si>
    <t>Stella Brown</t>
  </si>
  <si>
    <t>BEVANLEE BANTER</t>
  </si>
  <si>
    <t>Chaise Fowler</t>
  </si>
  <si>
    <t>GLOBAL SUPREME</t>
  </si>
  <si>
    <t>OAKOVER TOO MUCH CHATTER</t>
  </si>
  <si>
    <t xml:space="preserve">Gingamurrah Team </t>
  </si>
  <si>
    <t>Oakover Terena</t>
  </si>
  <si>
    <t>Judge</t>
  </si>
  <si>
    <t>Linda Page</t>
  </si>
  <si>
    <t>Oakover Terena Musical Ride</t>
  </si>
  <si>
    <t>Musical Ride</t>
  </si>
  <si>
    <t>Judge: Linda Page</t>
  </si>
  <si>
    <t>Judges:Kery Mercer, Fiona Logan
 and Jacqui Moon</t>
  </si>
  <si>
    <t>Placing Ride</t>
  </si>
  <si>
    <t>Costume</t>
  </si>
  <si>
    <t>Placing Costume</t>
  </si>
  <si>
    <t>Izabel Corrigan</t>
  </si>
  <si>
    <t>STARDUST</t>
  </si>
  <si>
    <t>Pippa O'Neill</t>
  </si>
  <si>
    <t>WENDAMAR EXPRESSION</t>
  </si>
  <si>
    <t>Total Musical Ride</t>
  </si>
  <si>
    <t>Percentage</t>
  </si>
  <si>
    <t>Costume Score Sheet - Kerry Mercer</t>
  </si>
  <si>
    <t>Ruby Pitter</t>
  </si>
  <si>
    <t>JUDROO TROPICANA</t>
  </si>
  <si>
    <t>Bayleigh Tieleman-French</t>
  </si>
  <si>
    <t>FAWLEY LIMITED EDITION</t>
  </si>
  <si>
    <t xml:space="preserve">Log Fence </t>
  </si>
  <si>
    <t>Lara Nottle</t>
  </si>
  <si>
    <t>LEEDALE KYLIE</t>
  </si>
  <si>
    <t>Taylor Sherlock</t>
  </si>
  <si>
    <t>DARBY</t>
  </si>
  <si>
    <t>Summer Sherlock</t>
  </si>
  <si>
    <t>FANTA</t>
  </si>
  <si>
    <t>Sub - Total Costume</t>
  </si>
  <si>
    <t>Mia Mcdonald</t>
  </si>
  <si>
    <t>JUDAROO WATER LILY</t>
  </si>
  <si>
    <t>Bella Barr</t>
  </si>
  <si>
    <t>HOLLAND PARK VIENNA</t>
  </si>
  <si>
    <t>Costume Score Sheet - Jacqui Moon &amp; Fiona Logan</t>
  </si>
  <si>
    <t>Capri Sellenger</t>
  </si>
  <si>
    <t>PAT</t>
  </si>
  <si>
    <t>Jenna Perkins</t>
  </si>
  <si>
    <t>MISTY</t>
  </si>
  <si>
    <t>Total Costume</t>
  </si>
  <si>
    <t>Percentage Costume Score</t>
  </si>
  <si>
    <t>Mackenzie Sustek</t>
  </si>
  <si>
    <t>WILLOW</t>
  </si>
  <si>
    <t>Formation Ride</t>
  </si>
  <si>
    <t>Formation</t>
  </si>
  <si>
    <t>Rory O'Neill</t>
  </si>
  <si>
    <t>STYLISH FORTYNINER DOC</t>
  </si>
  <si>
    <t>Shakayla Fiegert</t>
  </si>
  <si>
    <t>MYSTIC SHADOWS BLACK ICE</t>
  </si>
  <si>
    <t>Summer Thorn</t>
  </si>
  <si>
    <t>HE'S SMOKIN</t>
  </si>
  <si>
    <t>Kiara Fitze</t>
  </si>
  <si>
    <t>JAZZ</t>
  </si>
  <si>
    <t>KIRRALEA CABARET</t>
  </si>
  <si>
    <t>Total Formation</t>
  </si>
  <si>
    <t>Emmi Kneale</t>
  </si>
  <si>
    <t>CHARISMA JAMES BOND</t>
  </si>
  <si>
    <t>Eliza Hutton</t>
  </si>
  <si>
    <t>PEPTOS SPIDER</t>
  </si>
  <si>
    <t>Mia Staines</t>
  </si>
  <si>
    <t>SILVER</t>
  </si>
  <si>
    <t>Prix Caprilli Test 2018</t>
  </si>
  <si>
    <t>M'Liss Henry</t>
  </si>
  <si>
    <t>Kai Schuler</t>
  </si>
  <si>
    <t>Prix Caprili Team Test (2018) - Club Pairs Group A</t>
  </si>
  <si>
    <t>CQuest 1 &amp; 2</t>
  </si>
  <si>
    <t>Compulsory Movements</t>
  </si>
  <si>
    <t>Retired</t>
  </si>
  <si>
    <t>E</t>
  </si>
  <si>
    <t>C Quest 1</t>
  </si>
  <si>
    <t>C Quest 2</t>
  </si>
  <si>
    <t>Judge M'Liss Henry</t>
  </si>
  <si>
    <t>Judge Kai Schuler</t>
  </si>
  <si>
    <t>Team Placing</t>
  </si>
  <si>
    <t>Indiv Arena Placing</t>
  </si>
  <si>
    <t>Rank CQ 1</t>
  </si>
  <si>
    <t>Coll</t>
  </si>
  <si>
    <t>Rank CQ2</t>
  </si>
  <si>
    <t>Rank Pairs</t>
  </si>
  <si>
    <t>Total Team Coll</t>
  </si>
  <si>
    <t>Capel  2</t>
  </si>
  <si>
    <t>Jasmine Hodkinson</t>
  </si>
  <si>
    <t>GRANTULLA BEDWYR</t>
  </si>
  <si>
    <t>FRANKS REWARD</t>
  </si>
  <si>
    <t>Albany  1</t>
  </si>
  <si>
    <t>Albany 1</t>
  </si>
  <si>
    <t>Darci Peace RETIRED</t>
  </si>
  <si>
    <t>4. Jumps</t>
  </si>
  <si>
    <t>5. Rider</t>
  </si>
  <si>
    <t>Peel 2</t>
  </si>
  <si>
    <t>King River  1</t>
  </si>
  <si>
    <t>Albany, Mortlock</t>
  </si>
  <si>
    <t>Tahlia Burke E</t>
  </si>
  <si>
    <t>Capel  1</t>
  </si>
  <si>
    <t>Ebonie Richardson</t>
  </si>
  <si>
    <t>LYNDAM PARK VALENTINO</t>
  </si>
  <si>
    <t>Aleska Wearne H/C</t>
  </si>
  <si>
    <t>Peel 1</t>
  </si>
  <si>
    <t>Prix Caprili Team Test (2018) - Club Pairs</t>
  </si>
  <si>
    <t>HC</t>
  </si>
  <si>
    <t>RET</t>
  </si>
  <si>
    <t>Prix Caprilli Preparatory Test 2018</t>
  </si>
  <si>
    <t>Erica Stotter</t>
  </si>
  <si>
    <t>Prix Caprili Preparatory - Non Championship</t>
  </si>
  <si>
    <t>CQuest 1</t>
  </si>
  <si>
    <t>Order</t>
  </si>
  <si>
    <t>Judge Erica Stotter</t>
  </si>
  <si>
    <t>Total Coll</t>
  </si>
  <si>
    <t>Sienna Chester</t>
  </si>
  <si>
    <t>GEM PARK SURPRISE</t>
  </si>
  <si>
    <t>Natalie Berzins</t>
  </si>
  <si>
    <t>FFARBURN LEILA</t>
  </si>
  <si>
    <t>Kate Berzins</t>
  </si>
  <si>
    <t>GEM PARK TWINKLE TOES</t>
  </si>
  <si>
    <t>Makenzie Hrubos</t>
  </si>
  <si>
    <t>LIL MISS BLOSSOM SOCKS</t>
  </si>
  <si>
    <t>Charlotte Henshall</t>
  </si>
  <si>
    <t>TRADIE</t>
  </si>
  <si>
    <t>Alice Colebrook</t>
  </si>
  <si>
    <t>CELESTINE WINSTON</t>
  </si>
  <si>
    <t>Skye Boschetti</t>
  </si>
  <si>
    <t>WENDAMAR BRAXTON</t>
  </si>
  <si>
    <t>Olive Beckley</t>
  </si>
  <si>
    <t>SHANLEY SHILO</t>
  </si>
  <si>
    <t>Lexi O'Neill</t>
  </si>
  <si>
    <t>GLEN AVON STATESMAN</t>
  </si>
  <si>
    <t>Willow Yeates</t>
  </si>
  <si>
    <t>LET'S TANGO</t>
  </si>
  <si>
    <t>Val Mayger</t>
  </si>
  <si>
    <t>Prix Caprili Individual - Non Championship</t>
  </si>
  <si>
    <t>CQuest 2</t>
  </si>
  <si>
    <t>Judge Val Mayger</t>
  </si>
  <si>
    <t>Ashlyn O'Brien</t>
  </si>
  <si>
    <t>DIZZY</t>
  </si>
  <si>
    <t>MELODY PARK MYSTICAL LADY</t>
  </si>
  <si>
    <t>Jayne Travers</t>
  </si>
  <si>
    <t>MISS MANDLIKOVA</t>
  </si>
  <si>
    <t>Tea Groot</t>
  </si>
  <si>
    <t>BEVANLEE HAVANA</t>
  </si>
  <si>
    <t>Warren</t>
  </si>
  <si>
    <t xml:space="preserve">Pony Club WA State Dressage Championships - Sunday 7 August 2022     </t>
  </si>
  <si>
    <t>Class #</t>
  </si>
  <si>
    <t>Bridle #</t>
  </si>
  <si>
    <t>Theme</t>
  </si>
  <si>
    <t>Judge(s)</t>
  </si>
  <si>
    <t>#</t>
  </si>
  <si>
    <t xml:space="preserve">SUN - Preliminary Freestyle (10 years &amp; under) </t>
  </si>
  <si>
    <t>Wizard of Oz</t>
  </si>
  <si>
    <t xml:space="preserve">Indoor </t>
  </si>
  <si>
    <t>TBA</t>
  </si>
  <si>
    <t>Ballerina</t>
  </si>
  <si>
    <t>Lion King</t>
  </si>
  <si>
    <t xml:space="preserve">Stranger Things </t>
  </si>
  <si>
    <t>Secretariat</t>
  </si>
  <si>
    <t>The Lion King</t>
  </si>
  <si>
    <t>Queen</t>
  </si>
  <si>
    <t>Moana</t>
  </si>
  <si>
    <t>Break</t>
  </si>
  <si>
    <t xml:space="preserve">Warrior </t>
  </si>
  <si>
    <t>Tess McGinty</t>
  </si>
  <si>
    <t>KISMET PARK FANTASY</t>
  </si>
  <si>
    <t>Indian Theme</t>
  </si>
  <si>
    <t>Spirit</t>
  </si>
  <si>
    <t>Mary Poppins</t>
  </si>
  <si>
    <t>Peter Pan</t>
  </si>
  <si>
    <t>Madagascar</t>
  </si>
  <si>
    <t>SUN - Preliminary Freestyle (11 -13 years)</t>
  </si>
  <si>
    <t>Beauty and the Beast</t>
  </si>
  <si>
    <t>Arabian Nights</t>
  </si>
  <si>
    <t>A Celtic Garden</t>
  </si>
  <si>
    <t>Game of Thrones</t>
  </si>
  <si>
    <t>Bridgerton</t>
  </si>
  <si>
    <t>Alice In Wonderland</t>
  </si>
  <si>
    <t>Barbie</t>
  </si>
  <si>
    <t xml:space="preserve">Pirates of the Caribbean </t>
  </si>
  <si>
    <t>Sky Full of Stars</t>
  </si>
  <si>
    <t xml:space="preserve">Kate Bush- Stranger Things </t>
  </si>
  <si>
    <t>Holly Russell</t>
  </si>
  <si>
    <t>ARTSWORTH FOREVER YOURS</t>
  </si>
  <si>
    <t>Darling Range</t>
  </si>
  <si>
    <t>Spiderman</t>
  </si>
  <si>
    <t>A Medley of Disney</t>
  </si>
  <si>
    <t xml:space="preserve">Rocky </t>
  </si>
  <si>
    <t xml:space="preserve">Michael Jackson </t>
  </si>
  <si>
    <t>Ngakita Mahuika</t>
  </si>
  <si>
    <t>Royalty</t>
  </si>
  <si>
    <t>Legends of Rockstars</t>
  </si>
  <si>
    <t>Pooh Bear</t>
  </si>
  <si>
    <t>Sleeping Beauty</t>
  </si>
  <si>
    <t>Skyelah De vries</t>
  </si>
  <si>
    <t>BERTIE BEETLE</t>
  </si>
  <si>
    <t>How to train your dragon</t>
  </si>
  <si>
    <t xml:space="preserve">The Lion King </t>
  </si>
  <si>
    <t>Trolls</t>
  </si>
  <si>
    <t xml:space="preserve">Elton John </t>
  </si>
  <si>
    <t>SUN - Preliminary Freestyle (14 - 16 years)</t>
  </si>
  <si>
    <t>Ava Clarke</t>
  </si>
  <si>
    <t>LANCEFIELD PARK AMANZI</t>
  </si>
  <si>
    <t>Top Gun</t>
  </si>
  <si>
    <t xml:space="preserve">Jurassic Park </t>
  </si>
  <si>
    <t>Lylah Ettia</t>
  </si>
  <si>
    <t>DAYS SECRET CAVA</t>
  </si>
  <si>
    <t>Love Story</t>
  </si>
  <si>
    <t>Beetlejuice</t>
  </si>
  <si>
    <t xml:space="preserve">Phantom of the Opera </t>
  </si>
  <si>
    <t xml:space="preserve">Top gun </t>
  </si>
  <si>
    <t>TBC</t>
  </si>
  <si>
    <t>SUN - Novice Freestyle (8 -13 years)</t>
  </si>
  <si>
    <t>Shrek</t>
  </si>
  <si>
    <t>Raya and the last dragon</t>
  </si>
  <si>
    <t>Cruella</t>
  </si>
  <si>
    <t>Hippy 60s 70s</t>
  </si>
  <si>
    <t>Aristocats</t>
  </si>
  <si>
    <t xml:space="preserve">SUN - Novice Freestyle (14 - 16 years) </t>
  </si>
  <si>
    <t>Genie</t>
  </si>
  <si>
    <t>Strictly Ballroom</t>
  </si>
  <si>
    <t>The Bee Movie</t>
  </si>
  <si>
    <t>ABBA</t>
  </si>
  <si>
    <t>Finish</t>
  </si>
  <si>
    <t>Note to scorers: Enter Y if a time penalty or Y if a deduction is noted in orange cells</t>
  </si>
  <si>
    <t>Novice Freestyle 2021</t>
  </si>
  <si>
    <t>Novice Freestyle (14-16 years)</t>
  </si>
  <si>
    <t>Artistic Score</t>
  </si>
  <si>
    <t>Deductions</t>
  </si>
  <si>
    <t>Total Tech</t>
  </si>
  <si>
    <t>Time Penalty (Y/N)</t>
  </si>
  <si>
    <t>Time Penalty Marks</t>
  </si>
  <si>
    <t>Total for Artistic</t>
  </si>
  <si>
    <t>Total for Technical</t>
  </si>
  <si>
    <t>Final score</t>
  </si>
  <si>
    <t>Note to scorers: Enter Y if a time penalty is noted in orange cells</t>
  </si>
  <si>
    <t>Preliminary Freestyle to Music - 2020 Revised</t>
  </si>
  <si>
    <t>Preliminary Freestyle 10y &amp; under</t>
  </si>
  <si>
    <t>Tess McGinty SCR</t>
  </si>
  <si>
    <t>Preliminary Freestyle (11-13 years)</t>
  </si>
  <si>
    <t>Preliminary Freestyle (14-16 years)</t>
  </si>
  <si>
    <t>Novice Freestyle (8-13 years)</t>
  </si>
  <si>
    <t>Team</t>
  </si>
  <si>
    <t xml:space="preserve">SUN - Zone Teams Challenge -Elementary 3C </t>
  </si>
  <si>
    <t>Teagan Christie</t>
  </si>
  <si>
    <t>AMANI PHANTASIE</t>
  </si>
  <si>
    <t>Metropolitan - Orange Grove</t>
  </si>
  <si>
    <t>ZTC - E/N</t>
  </si>
  <si>
    <t>International</t>
  </si>
  <si>
    <t>West Coastal - Baldivis</t>
  </si>
  <si>
    <t xml:space="preserve">Great Southern 1 - King River </t>
  </si>
  <si>
    <t>Swan - Swan Valley</t>
  </si>
  <si>
    <t>Metropolitan - Wallangarra</t>
  </si>
  <si>
    <t>LIMESTONE PARK GOOD AS GOLD</t>
  </si>
  <si>
    <t>Swan - Woodridge</t>
  </si>
  <si>
    <t xml:space="preserve">West Coastal - Log Fence </t>
  </si>
  <si>
    <t xml:space="preserve">SUN - Zone Teams Challenge -Novice 2C </t>
  </si>
  <si>
    <t>West Coastal - Murray</t>
  </si>
  <si>
    <t xml:space="preserve">Great Southern 1 - West Plantagenet </t>
  </si>
  <si>
    <t xml:space="preserve">SUN - Elementary 3B Test (8 -16 years) </t>
  </si>
  <si>
    <t xml:space="preserve">FINAL CUT </t>
  </si>
  <si>
    <t xml:space="preserve">SUN - Elementary 3C Test (17 -24 years) </t>
  </si>
  <si>
    <t xml:space="preserve">SUN - Medium 4B Test (8 -24 years) </t>
  </si>
  <si>
    <t>Mia Tollarzo</t>
  </si>
  <si>
    <t>DALLU STANLEY</t>
  </si>
  <si>
    <t>Ashleigh Middendorp</t>
  </si>
  <si>
    <t>JOSHUA BROOK BUDWEIZER</t>
  </si>
  <si>
    <t xml:space="preserve">SUN - Advanced 5A Test (8 -24 years) </t>
  </si>
  <si>
    <t>SAT - Preliminary 1B Test (11 -13 years) &amp; Plunkett (11 - 13 years)</t>
  </si>
  <si>
    <t>Heat 3 Sunday</t>
  </si>
  <si>
    <t>Alexis Nixon</t>
  </si>
  <si>
    <t>CEDAR LAKES ALAKAZOO</t>
  </si>
  <si>
    <t>BROADWATER PARK GARLAND</t>
  </si>
  <si>
    <t>Hills 1 - Gidgegannup</t>
  </si>
  <si>
    <t>Elementary 3C 2022</t>
  </si>
  <si>
    <t>Novice 2C 2022</t>
  </si>
  <si>
    <t>Elisabeth Behringer</t>
  </si>
  <si>
    <t xml:space="preserve">Elem/Nov Zone Teams Challenge </t>
  </si>
  <si>
    <t>Judge Elisabeth Behringer</t>
  </si>
  <si>
    <t>Indiv Placing</t>
  </si>
  <si>
    <t>Team Score</t>
  </si>
  <si>
    <t>Indiv Rank</t>
  </si>
  <si>
    <t>Indiv Collectives</t>
  </si>
  <si>
    <t>Indiv Tie Adjust</t>
  </si>
  <si>
    <t>Team Rank</t>
  </si>
  <si>
    <t>Team Collectives</t>
  </si>
  <si>
    <t>Team Tie Adjust</t>
  </si>
  <si>
    <t>1 3C</t>
  </si>
  <si>
    <t>2 3C</t>
  </si>
  <si>
    <t>3 3C</t>
  </si>
  <si>
    <t>4 3C</t>
  </si>
  <si>
    <t>1 2C</t>
  </si>
  <si>
    <t>2 2C</t>
  </si>
  <si>
    <t>3 2C</t>
  </si>
  <si>
    <t>4 2C</t>
  </si>
  <si>
    <t>Elementary 3B</t>
  </si>
  <si>
    <t>Elementary 3B (8-16 years) Championship Test</t>
  </si>
  <si>
    <t>Elementary 3C</t>
  </si>
  <si>
    <t>Elementary 3C (17-24 years) Championship Test</t>
  </si>
  <si>
    <t>Medium 4B 2022</t>
  </si>
  <si>
    <t>Judge  Zoe Harrison</t>
  </si>
  <si>
    <t>Medium 4B tests (8 - 24 years)</t>
  </si>
  <si>
    <t>Judge Zoe Harrison</t>
  </si>
  <si>
    <t>Advanced 5A 2022</t>
  </si>
  <si>
    <t>Advanced 5A Championship Test</t>
  </si>
  <si>
    <t>Preliminary 1B 2022</t>
  </si>
  <si>
    <t>Preliminary 1B (11-13 years) Heat 3</t>
  </si>
  <si>
    <t>MORNINGSIDE MUSIC MAKER</t>
  </si>
  <si>
    <t xml:space="preserve">SUN - Wanda Nelson (Club Pairs -14.2h &amp; under) </t>
  </si>
  <si>
    <t>Angie Sorensen &amp; Erica Stotter</t>
  </si>
  <si>
    <t>Lexi Caldwell</t>
  </si>
  <si>
    <t>HARRINGTON PARK CAROUSEL</t>
  </si>
  <si>
    <t>Busselton 1</t>
  </si>
  <si>
    <t>Busselton 2</t>
  </si>
  <si>
    <t>Hannah Horne</t>
  </si>
  <si>
    <t>PENLEY VINTAGE</t>
  </si>
  <si>
    <t xml:space="preserve">SUN - Preliminary 1C Test (14 -16 years) </t>
  </si>
  <si>
    <t>Brea Viney</t>
  </si>
  <si>
    <t>COLONEL'S SPINNER</t>
  </si>
  <si>
    <t xml:space="preserve">Great Southern 2 - Albany </t>
  </si>
  <si>
    <t xml:space="preserve">Hills 1 - Walliston </t>
  </si>
  <si>
    <t>South West 1 - Bunbury</t>
  </si>
  <si>
    <t xml:space="preserve">Great Southern 2 - King River </t>
  </si>
  <si>
    <t>South West 2 - Dardanup</t>
  </si>
  <si>
    <t>Hills 2 - Gidgegannup</t>
  </si>
  <si>
    <t xml:space="preserve">South West 1 - Busselton </t>
  </si>
  <si>
    <t xml:space="preserve">Swan - Woodridge </t>
  </si>
  <si>
    <t xml:space="preserve">South West  2- Capel </t>
  </si>
  <si>
    <t>Kaitlin Goss</t>
  </si>
  <si>
    <t>VINTAGE VALLEY DARK KNIGHT</t>
  </si>
  <si>
    <t xml:space="preserve">Hills 2 - Eastern Hills </t>
  </si>
  <si>
    <t xml:space="preserve">South West 2 - Capel </t>
  </si>
  <si>
    <t>South West 1 - Busselton</t>
  </si>
  <si>
    <t xml:space="preserve">West Coastal - Serpentine </t>
  </si>
  <si>
    <t>Hills 2 - Darlington</t>
  </si>
  <si>
    <t>South West 1 - Wellington District</t>
  </si>
  <si>
    <t>Please check the rider judged by the C judge is listed first - if not swap pair names around</t>
  </si>
  <si>
    <t>Stuart Harkness/Wanda Nelson</t>
  </si>
  <si>
    <t>Judge  Angie Sorensen</t>
  </si>
  <si>
    <t>Judge  Jill Kessell</t>
  </si>
  <si>
    <t>Wanda Nelson Trophy (Pair of Ponies 14.2h &amp; under)</t>
  </si>
  <si>
    <t>Judge Angie Sorensen</t>
  </si>
  <si>
    <t>3. Pos</t>
  </si>
  <si>
    <t>4. Gen Imp</t>
  </si>
  <si>
    <t>Preliminary 1C 2022</t>
  </si>
  <si>
    <t xml:space="preserve">Preliminary 1C (14-16 years) </t>
  </si>
  <si>
    <t>Angie Sorensen</t>
  </si>
  <si>
    <t xml:space="preserve">Nov/Nov (2C) Zone Teams Challenge </t>
  </si>
  <si>
    <t xml:space="preserve">Pony Club WA State Dressage Championships - Saturday 6 August 2022     </t>
  </si>
  <si>
    <t> </t>
  </si>
  <si>
    <t xml:space="preserve">SUN - Preliminary 1C Test (17 -24 years) </t>
  </si>
  <si>
    <t>SUN - Preparatory E Test 10 years &amp; under (Non-Championship)</t>
  </si>
  <si>
    <t>Holly Ferguson</t>
  </si>
  <si>
    <t>WINDAL PARK PIXIE MAGIC</t>
  </si>
  <si>
    <t>Charlee Hagley</t>
  </si>
  <si>
    <t>COLA</t>
  </si>
  <si>
    <t xml:space="preserve">SUN - Novice 2B Test (8 -13 years) </t>
  </si>
  <si>
    <t>Elizabeth Behringer</t>
  </si>
  <si>
    <t>Emma Tomlinson</t>
  </si>
  <si>
    <t>LIL BUZZ</t>
  </si>
  <si>
    <t xml:space="preserve">Preliminary 1C (17-24 years) </t>
  </si>
  <si>
    <t>Judge Sharon Elisabeth</t>
  </si>
  <si>
    <t>Preparatory E 2022</t>
  </si>
  <si>
    <t>Preparatory E - Non Championship</t>
  </si>
  <si>
    <t>Novice 2B (8 - 13years)</t>
  </si>
  <si>
    <t>Prix St. Georges</t>
  </si>
  <si>
    <t>43) Prix St George Test (8 * 24 years)</t>
  </si>
  <si>
    <t>General Impression</t>
  </si>
  <si>
    <t xml:space="preserve">  1st Error</t>
  </si>
  <si>
    <t xml:space="preserve">  2nd Error</t>
  </si>
  <si>
    <t>Technical Faults (each)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</si>
</sst>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%"/>
    <numFmt numFmtId="166" formatCode="0.000"/>
    <numFmt numFmtId="167" formatCode="[$-F400]h:mm:ss\ AM/PM"/>
  </numFmts>
  <fonts count="3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i/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name val="SansSerif"/>
    </font>
    <font>
      <sz val="11"/>
      <name val="Calibri (Body)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name val="Calibri (Body)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rgb="FF000000"/>
      <name val="Calibri"/>
      <family val="2"/>
    </font>
    <font>
      <b/>
      <i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i/>
      <sz val="11"/>
      <color theme="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charset val="1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69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7" fillId="0" borderId="0"/>
    <xf numFmtId="0" fontId="11" fillId="0" borderId="0"/>
    <xf numFmtId="9" fontId="19" fillId="0" borderId="0" applyFont="0" applyFill="0" applyBorder="0" applyAlignment="0" applyProtection="0"/>
    <xf numFmtId="0" fontId="19" fillId="0" borderId="0"/>
    <xf numFmtId="0" fontId="5" fillId="0" borderId="0"/>
  </cellStyleXfs>
  <cellXfs count="278">
    <xf numFmtId="0" fontId="0" fillId="0" borderId="0" xfId="0"/>
    <xf numFmtId="20" fontId="9" fillId="0" borderId="1" xfId="1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 indent="1"/>
    </xf>
    <xf numFmtId="20" fontId="13" fillId="0" borderId="1" xfId="1" applyNumberFormat="1" applyFont="1" applyBorder="1" applyAlignment="1">
      <alignment horizontal="center" vertical="center"/>
    </xf>
    <xf numFmtId="20" fontId="10" fillId="0" borderId="3" xfId="0" applyNumberFormat="1" applyFont="1" applyBorder="1" applyAlignment="1">
      <alignment horizontal="center" vertical="center"/>
    </xf>
    <xf numFmtId="20" fontId="10" fillId="0" borderId="4" xfId="0" applyNumberFormat="1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21" fillId="0" borderId="0" xfId="2" applyFont="1" applyAlignment="1">
      <alignment horizontal="left" vertical="center" indent="1"/>
    </xf>
    <xf numFmtId="0" fontId="6" fillId="0" borderId="0" xfId="0" applyFont="1"/>
    <xf numFmtId="0" fontId="22" fillId="0" borderId="0" xfId="0" applyFont="1"/>
    <xf numFmtId="0" fontId="22" fillId="0" borderId="6" xfId="0" applyFont="1" applyBorder="1"/>
    <xf numFmtId="0" fontId="22" fillId="0" borderId="7" xfId="0" applyFont="1" applyBorder="1"/>
    <xf numFmtId="0" fontId="22" fillId="2" borderId="7" xfId="0" applyFont="1" applyFill="1" applyBorder="1"/>
    <xf numFmtId="0" fontId="24" fillId="3" borderId="1" xfId="1" applyFont="1" applyFill="1" applyBorder="1" applyAlignment="1">
      <alignment horizontal="left" vertical="center" indent="1"/>
    </xf>
    <xf numFmtId="0" fontId="24" fillId="3" borderId="1" xfId="1" applyFont="1" applyFill="1" applyBorder="1" applyAlignment="1">
      <alignment horizontal="center" vertical="center"/>
    </xf>
    <xf numFmtId="0" fontId="24" fillId="3" borderId="1" xfId="1" applyFont="1" applyFill="1" applyBorder="1" applyAlignment="1">
      <alignment horizontal="left" vertical="center" wrapText="1" indent="1"/>
    </xf>
    <xf numFmtId="0" fontId="16" fillId="0" borderId="1" xfId="2" applyFont="1" applyBorder="1" applyAlignment="1">
      <alignment horizontal="left" vertical="center" indent="1"/>
    </xf>
    <xf numFmtId="20" fontId="15" fillId="0" borderId="1" xfId="1" applyNumberFormat="1" applyFont="1" applyBorder="1" applyAlignment="1">
      <alignment horizontal="center" vertical="center"/>
    </xf>
    <xf numFmtId="0" fontId="20" fillId="4" borderId="1" xfId="1" applyFont="1" applyFill="1" applyBorder="1" applyAlignment="1">
      <alignment horizontal="left" vertical="center" indent="1"/>
    </xf>
    <xf numFmtId="20" fontId="15" fillId="4" borderId="1" xfId="1" applyNumberFormat="1" applyFont="1" applyFill="1" applyBorder="1" applyAlignment="1">
      <alignment horizontal="center" vertical="center"/>
    </xf>
    <xf numFmtId="0" fontId="25" fillId="3" borderId="1" xfId="1" applyFont="1" applyFill="1" applyBorder="1" applyAlignment="1">
      <alignment horizontal="center" vertical="center"/>
    </xf>
    <xf numFmtId="0" fontId="25" fillId="3" borderId="1" xfId="1" applyFont="1" applyFill="1" applyBorder="1" applyAlignment="1">
      <alignment horizontal="left" vertical="center" indent="1"/>
    </xf>
    <xf numFmtId="0" fontId="24" fillId="3" borderId="1" xfId="1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left" vertical="center" wrapText="1"/>
    </xf>
    <xf numFmtId="0" fontId="26" fillId="0" borderId="0" xfId="2" applyFont="1" applyAlignment="1">
      <alignment horizontal="left" vertical="center" indent="1"/>
    </xf>
    <xf numFmtId="0" fontId="25" fillId="3" borderId="1" xfId="1" applyFont="1" applyFill="1" applyBorder="1" applyAlignment="1">
      <alignment horizontal="center" vertical="center" wrapText="1"/>
    </xf>
    <xf numFmtId="0" fontId="25" fillId="3" borderId="1" xfId="1" applyFont="1" applyFill="1" applyBorder="1" applyAlignment="1">
      <alignment horizontal="left" vertical="center" wrapText="1"/>
    </xf>
    <xf numFmtId="0" fontId="16" fillId="0" borderId="16" xfId="2" applyFont="1" applyBorder="1" applyAlignment="1">
      <alignment horizontal="left" vertical="center" indent="1"/>
    </xf>
    <xf numFmtId="0" fontId="16" fillId="0" borderId="3" xfId="2" applyFont="1" applyBorder="1" applyAlignment="1">
      <alignment horizontal="left" vertical="center" indent="1"/>
    </xf>
    <xf numFmtId="0" fontId="17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13" fillId="0" borderId="0" xfId="1" applyFont="1" applyAlignment="1">
      <alignment vertical="center"/>
    </xf>
    <xf numFmtId="20" fontId="13" fillId="0" borderId="0" xfId="1" applyNumberFormat="1" applyFont="1" applyAlignment="1">
      <alignment vertical="center"/>
    </xf>
    <xf numFmtId="0" fontId="13" fillId="0" borderId="1" xfId="1" applyFont="1" applyBorder="1" applyAlignment="1">
      <alignment vertical="center"/>
    </xf>
    <xf numFmtId="20" fontId="13" fillId="0" borderId="12" xfId="1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left" indent="1"/>
    </xf>
    <xf numFmtId="0" fontId="13" fillId="0" borderId="18" xfId="0" applyFont="1" applyBorder="1" applyAlignment="1">
      <alignment horizontal="left" indent="1"/>
    </xf>
    <xf numFmtId="0" fontId="24" fillId="5" borderId="14" xfId="1" applyFont="1" applyFill="1" applyBorder="1" applyAlignment="1">
      <alignment horizontal="center" vertical="center"/>
    </xf>
    <xf numFmtId="0" fontId="13" fillId="0" borderId="0" xfId="1" applyFont="1"/>
    <xf numFmtId="0" fontId="28" fillId="0" borderId="0" xfId="4" applyFont="1" applyAlignment="1">
      <alignment vertical="center"/>
    </xf>
    <xf numFmtId="0" fontId="29" fillId="0" borderId="0" xfId="4" applyFont="1" applyAlignment="1">
      <alignment vertical="center"/>
    </xf>
    <xf numFmtId="0" fontId="28" fillId="0" borderId="0" xfId="4" applyFont="1" applyAlignment="1">
      <alignment horizontal="left" vertical="center" indent="2"/>
    </xf>
    <xf numFmtId="0" fontId="29" fillId="0" borderId="0" xfId="4" applyFont="1" applyAlignment="1">
      <alignment horizontal="left" vertical="center" indent="2"/>
    </xf>
    <xf numFmtId="0" fontId="29" fillId="0" borderId="0" xfId="4" applyFont="1" applyAlignment="1">
      <alignment horizontal="center" vertical="center" indent="2"/>
    </xf>
    <xf numFmtId="0" fontId="30" fillId="0" borderId="0" xfId="4" applyFont="1" applyAlignment="1">
      <alignment horizontal="left" vertical="center" indent="1"/>
    </xf>
    <xf numFmtId="0" fontId="30" fillId="0" borderId="0" xfId="4" applyFont="1" applyAlignment="1">
      <alignment horizontal="center" vertical="center"/>
    </xf>
    <xf numFmtId="0" fontId="29" fillId="0" borderId="0" xfId="4" applyFont="1" applyAlignment="1">
      <alignment horizontal="left" vertical="center" indent="1"/>
    </xf>
    <xf numFmtId="0" fontId="29" fillId="0" borderId="0" xfId="4" applyFont="1" applyAlignment="1">
      <alignment horizontal="center" vertical="center"/>
    </xf>
    <xf numFmtId="0" fontId="28" fillId="0" borderId="0" xfId="4" applyFont="1" applyAlignment="1">
      <alignment horizontal="center" vertical="center"/>
    </xf>
    <xf numFmtId="0" fontId="24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20" fontId="13" fillId="0" borderId="1" xfId="1" applyNumberFormat="1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indent="1"/>
    </xf>
    <xf numFmtId="0" fontId="28" fillId="0" borderId="1" xfId="0" applyFont="1" applyBorder="1" applyAlignment="1">
      <alignment horizontal="center" vertical="center" indent="1"/>
    </xf>
    <xf numFmtId="0" fontId="31" fillId="0" borderId="1" xfId="0" applyFont="1" applyBorder="1" applyAlignment="1">
      <alignment horizontal="left" vertical="center" indent="1"/>
    </xf>
    <xf numFmtId="14" fontId="31" fillId="0" borderId="1" xfId="0" applyNumberFormat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 indent="1"/>
    </xf>
    <xf numFmtId="20" fontId="13" fillId="5" borderId="14" xfId="1" applyNumberFormat="1" applyFont="1" applyFill="1" applyBorder="1" applyAlignment="1">
      <alignment horizontal="center" vertical="center"/>
    </xf>
    <xf numFmtId="0" fontId="14" fillId="5" borderId="14" xfId="1" applyFont="1" applyFill="1" applyBorder="1" applyAlignment="1">
      <alignment horizontal="left" vertical="center" indent="1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left" indent="1"/>
    </xf>
    <xf numFmtId="0" fontId="32" fillId="0" borderId="0" xfId="1" applyFont="1" applyAlignment="1">
      <alignment horizontal="left" indent="3"/>
    </xf>
    <xf numFmtId="0" fontId="13" fillId="0" borderId="0" xfId="1" applyFont="1" applyAlignment="1">
      <alignment horizontal="left" indent="3"/>
    </xf>
    <xf numFmtId="0" fontId="13" fillId="0" borderId="0" xfId="1" applyFont="1" applyAlignment="1">
      <alignment horizontal="center" indent="3"/>
    </xf>
    <xf numFmtId="0" fontId="13" fillId="0" borderId="0" xfId="1" applyFont="1" applyAlignment="1">
      <alignment horizontal="left" indent="2"/>
    </xf>
    <xf numFmtId="0" fontId="24" fillId="5" borderId="1" xfId="1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/>
    </xf>
    <xf numFmtId="0" fontId="24" fillId="5" borderId="1" xfId="1" applyFont="1" applyFill="1" applyBorder="1" applyAlignment="1">
      <alignment horizontal="left" vertical="center" indent="1"/>
    </xf>
    <xf numFmtId="0" fontId="33" fillId="5" borderId="1" xfId="1" applyFont="1" applyFill="1" applyBorder="1" applyAlignment="1">
      <alignment horizontal="left" vertical="center" indent="3"/>
    </xf>
    <xf numFmtId="0" fontId="24" fillId="5" borderId="1" xfId="1" applyFont="1" applyFill="1" applyBorder="1" applyAlignment="1">
      <alignment horizontal="left" vertical="center" indent="3"/>
    </xf>
    <xf numFmtId="0" fontId="24" fillId="5" borderId="1" xfId="1" applyFont="1" applyFill="1" applyBorder="1" applyAlignment="1">
      <alignment horizontal="left" vertical="center" indent="2"/>
    </xf>
    <xf numFmtId="0" fontId="14" fillId="0" borderId="12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24" fillId="5" borderId="12" xfId="1" applyFont="1" applyFill="1" applyBorder="1" applyAlignment="1">
      <alignment horizontal="center" vertical="center" indent="3"/>
    </xf>
    <xf numFmtId="0" fontId="28" fillId="0" borderId="6" xfId="0" applyFont="1" applyBorder="1" applyAlignment="1">
      <alignment horizontal="left" vertical="center" indent="1"/>
    </xf>
    <xf numFmtId="0" fontId="31" fillId="0" borderId="2" xfId="0" applyFont="1" applyBorder="1" applyAlignment="1">
      <alignment horizontal="left" vertical="center" indent="1"/>
    </xf>
    <xf numFmtId="14" fontId="28" fillId="0" borderId="1" xfId="0" applyNumberFormat="1" applyFont="1" applyBorder="1" applyAlignment="1">
      <alignment horizontal="center" vertical="center"/>
    </xf>
    <xf numFmtId="0" fontId="24" fillId="5" borderId="17" xfId="1" applyFont="1" applyFill="1" applyBorder="1" applyAlignment="1">
      <alignment horizontal="center" vertical="center"/>
    </xf>
    <xf numFmtId="0" fontId="28" fillId="0" borderId="12" xfId="0" applyFont="1" applyBorder="1" applyAlignment="1">
      <alignment horizontal="left" vertical="center" indent="1"/>
    </xf>
    <xf numFmtId="0" fontId="31" fillId="0" borderId="12" xfId="0" applyFont="1" applyBorder="1" applyAlignment="1">
      <alignment horizontal="left" vertical="center" indent="1"/>
    </xf>
    <xf numFmtId="20" fontId="13" fillId="0" borderId="12" xfId="1" applyNumberFormat="1" applyFont="1" applyBorder="1" applyAlignment="1">
      <alignment horizontal="center"/>
    </xf>
    <xf numFmtId="0" fontId="28" fillId="0" borderId="12" xfId="0" applyFont="1" applyBorder="1" applyAlignment="1">
      <alignment horizontal="center" vertical="center"/>
    </xf>
    <xf numFmtId="14" fontId="28" fillId="0" borderId="12" xfId="0" applyNumberFormat="1" applyFont="1" applyBorder="1" applyAlignment="1">
      <alignment horizontal="center" vertical="center"/>
    </xf>
    <xf numFmtId="20" fontId="13" fillId="0" borderId="14" xfId="1" applyNumberFormat="1" applyFont="1" applyBorder="1" applyAlignment="1">
      <alignment horizontal="center"/>
    </xf>
    <xf numFmtId="0" fontId="28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horizontal="left" vertical="center" indent="1"/>
    </xf>
    <xf numFmtId="0" fontId="31" fillId="6" borderId="14" xfId="0" applyFont="1" applyFill="1" applyBorder="1" applyAlignment="1">
      <alignment horizontal="center" vertical="center"/>
    </xf>
    <xf numFmtId="14" fontId="28" fillId="0" borderId="14" xfId="0" applyNumberFormat="1" applyFont="1" applyBorder="1" applyAlignment="1">
      <alignment horizontal="center" vertical="center"/>
    </xf>
    <xf numFmtId="0" fontId="31" fillId="0" borderId="14" xfId="0" applyFont="1" applyBorder="1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0" fontId="28" fillId="0" borderId="0" xfId="0" applyFont="1" applyAlignment="1">
      <alignment horizontal="center" vertical="center" indent="1"/>
    </xf>
    <xf numFmtId="0" fontId="31" fillId="0" borderId="0" xfId="0" applyFont="1" applyAlignment="1">
      <alignment horizontal="left" vertical="center" indent="1"/>
    </xf>
    <xf numFmtId="20" fontId="13" fillId="5" borderId="1" xfId="1" applyNumberFormat="1" applyFont="1" applyFill="1" applyBorder="1" applyAlignment="1">
      <alignment horizontal="center"/>
    </xf>
    <xf numFmtId="0" fontId="32" fillId="0" borderId="1" xfId="0" applyFont="1" applyBorder="1" applyAlignment="1">
      <alignment horizontal="left" vertical="center" indent="1"/>
    </xf>
    <xf numFmtId="0" fontId="28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left" vertical="center" indent="1"/>
    </xf>
    <xf numFmtId="0" fontId="31" fillId="5" borderId="1" xfId="0" applyFont="1" applyFill="1" applyBorder="1" applyAlignment="1">
      <alignment horizontal="left" vertical="center" indent="1"/>
    </xf>
    <xf numFmtId="0" fontId="13" fillId="5" borderId="1" xfId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left" vertical="center" indent="1"/>
    </xf>
    <xf numFmtId="0" fontId="24" fillId="0" borderId="14" xfId="1" applyFont="1" applyBorder="1" applyAlignment="1">
      <alignment horizontal="center" vertical="center"/>
    </xf>
    <xf numFmtId="0" fontId="29" fillId="0" borderId="0" xfId="4" applyFont="1"/>
    <xf numFmtId="0" fontId="24" fillId="7" borderId="14" xfId="0" applyFont="1" applyFill="1" applyBorder="1" applyAlignment="1">
      <alignment horizontal="center" vertical="center"/>
    </xf>
    <xf numFmtId="0" fontId="14" fillId="7" borderId="18" xfId="0" applyFont="1" applyFill="1" applyBorder="1" applyAlignment="1">
      <alignment vertical="center"/>
    </xf>
    <xf numFmtId="0" fontId="24" fillId="7" borderId="18" xfId="0" applyFont="1" applyFill="1" applyBorder="1" applyAlignment="1">
      <alignment horizontal="center" vertical="center"/>
    </xf>
    <xf numFmtId="0" fontId="24" fillId="7" borderId="18" xfId="0" applyFont="1" applyFill="1" applyBorder="1" applyAlignment="1">
      <alignment horizontal="left" vertical="center" indent="1"/>
    </xf>
    <xf numFmtId="0" fontId="33" fillId="7" borderId="18" xfId="0" applyFont="1" applyFill="1" applyBorder="1" applyAlignment="1">
      <alignment horizontal="left" vertical="center" indent="1"/>
    </xf>
    <xf numFmtId="0" fontId="24" fillId="7" borderId="18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28" fillId="0" borderId="1" xfId="0" applyFont="1" applyBorder="1" applyAlignment="1">
      <alignment horizontal="left" indent="1"/>
    </xf>
    <xf numFmtId="0" fontId="31" fillId="0" borderId="1" xfId="0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1" fillId="0" borderId="0" xfId="2" applyFont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center" wrapText="1"/>
    </xf>
    <xf numFmtId="0" fontId="27" fillId="3" borderId="1" xfId="1" applyFont="1" applyFill="1" applyBorder="1" applyAlignment="1">
      <alignment horizontal="left" vertical="center" wrapText="1"/>
    </xf>
    <xf numFmtId="0" fontId="32" fillId="0" borderId="1" xfId="2" applyFont="1" applyBorder="1" applyAlignment="1">
      <alignment horizontal="left" vertical="center" indent="1"/>
    </xf>
    <xf numFmtId="0" fontId="28" fillId="0" borderId="1" xfId="0" applyFont="1" applyBorder="1"/>
    <xf numFmtId="165" fontId="28" fillId="0" borderId="1" xfId="0" applyNumberFormat="1" applyFont="1" applyBorder="1"/>
    <xf numFmtId="166" fontId="28" fillId="0" borderId="1" xfId="0" applyNumberFormat="1" applyFont="1" applyBorder="1"/>
    <xf numFmtId="1" fontId="28" fillId="2" borderId="1" xfId="0" applyNumberFormat="1" applyFont="1" applyFill="1" applyBorder="1"/>
    <xf numFmtId="165" fontId="28" fillId="0" borderId="1" xfId="3" applyNumberFormat="1" applyFont="1" applyBorder="1"/>
    <xf numFmtId="0" fontId="22" fillId="2" borderId="6" xfId="0" applyFont="1" applyFill="1" applyBorder="1"/>
    <xf numFmtId="0" fontId="16" fillId="4" borderId="1" xfId="2" applyFont="1" applyFill="1" applyBorder="1" applyAlignment="1">
      <alignment horizontal="left" vertical="center" indent="1"/>
    </xf>
    <xf numFmtId="0" fontId="3" fillId="0" borderId="0" xfId="0" applyFont="1"/>
    <xf numFmtId="0" fontId="16" fillId="0" borderId="0" xfId="2" applyFont="1" applyAlignment="1">
      <alignment horizontal="left" vertical="center" indent="1"/>
    </xf>
    <xf numFmtId="167" fontId="0" fillId="0" borderId="0" xfId="0" applyNumberFormat="1"/>
    <xf numFmtId="0" fontId="0" fillId="0" borderId="1" xfId="0" applyBorder="1"/>
    <xf numFmtId="0" fontId="35" fillId="0" borderId="0" xfId="0" applyFont="1"/>
    <xf numFmtId="14" fontId="35" fillId="0" borderId="0" xfId="0" applyNumberFormat="1" applyFont="1"/>
    <xf numFmtId="0" fontId="12" fillId="0" borderId="3" xfId="2" applyFont="1" applyBorder="1" applyAlignment="1">
      <alignment horizontal="left" vertical="center" indent="1"/>
    </xf>
    <xf numFmtId="0" fontId="12" fillId="0" borderId="16" xfId="2" applyFont="1" applyBorder="1" applyAlignment="1">
      <alignment horizontal="left" vertical="center" indent="1"/>
    </xf>
    <xf numFmtId="0" fontId="2" fillId="0" borderId="0" xfId="0" applyFont="1"/>
    <xf numFmtId="20" fontId="13" fillId="0" borderId="0" xfId="1" applyNumberFormat="1" applyFont="1" applyAlignment="1">
      <alignment horizontal="center" vertical="center"/>
    </xf>
    <xf numFmtId="0" fontId="12" fillId="0" borderId="0" xfId="2" applyFont="1" applyAlignment="1">
      <alignment horizontal="left" vertical="center" indent="1"/>
    </xf>
    <xf numFmtId="0" fontId="2" fillId="0" borderId="0" xfId="0" applyFont="1" applyAlignment="1">
      <alignment horizontal="center"/>
    </xf>
    <xf numFmtId="0" fontId="21" fillId="0" borderId="0" xfId="2" applyFont="1" applyAlignment="1">
      <alignment horizontal="left" vertical="center"/>
    </xf>
    <xf numFmtId="0" fontId="26" fillId="0" borderId="0" xfId="2" applyFont="1" applyAlignment="1">
      <alignment horizontal="left" vertical="center"/>
    </xf>
    <xf numFmtId="0" fontId="12" fillId="0" borderId="12" xfId="2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36" fillId="0" borderId="0" xfId="0" applyFont="1"/>
    <xf numFmtId="14" fontId="1" fillId="0" borderId="0" xfId="0" applyNumberFormat="1" applyFont="1"/>
    <xf numFmtId="0" fontId="1" fillId="0" borderId="8" xfId="0" applyFont="1" applyBorder="1"/>
    <xf numFmtId="164" fontId="1" fillId="2" borderId="0" xfId="0" applyNumberFormat="1" applyFont="1" applyFill="1"/>
    <xf numFmtId="0" fontId="1" fillId="0" borderId="1" xfId="0" applyFont="1" applyBorder="1"/>
    <xf numFmtId="165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65" fontId="1" fillId="0" borderId="1" xfId="3" applyNumberFormat="1" applyFont="1" applyBorder="1"/>
    <xf numFmtId="164" fontId="1" fillId="2" borderId="9" xfId="0" applyNumberFormat="1" applyFont="1" applyFill="1" applyBorder="1"/>
    <xf numFmtId="164" fontId="1" fillId="0" borderId="0" xfId="0" applyNumberFormat="1" applyFont="1"/>
    <xf numFmtId="0" fontId="1" fillId="8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0" fontId="1" fillId="9" borderId="0" xfId="0" applyFont="1" applyFill="1" applyAlignment="1">
      <alignment horizontal="center"/>
    </xf>
    <xf numFmtId="164" fontId="1" fillId="0" borderId="9" xfId="0" applyNumberFormat="1" applyFont="1" applyBorder="1"/>
    <xf numFmtId="165" fontId="1" fillId="0" borderId="0" xfId="3" applyNumberFormat="1" applyFont="1"/>
    <xf numFmtId="165" fontId="1" fillId="0" borderId="0" xfId="0" applyNumberFormat="1" applyFont="1"/>
    <xf numFmtId="2" fontId="1" fillId="0" borderId="0" xfId="0" applyNumberFormat="1" applyFont="1"/>
    <xf numFmtId="165" fontId="1" fillId="0" borderId="1" xfId="0" applyNumberFormat="1" applyFont="1" applyBorder="1" applyAlignment="1">
      <alignment horizontal="center"/>
    </xf>
    <xf numFmtId="165" fontId="1" fillId="0" borderId="1" xfId="3" applyNumberFormat="1" applyFont="1" applyBorder="1" applyAlignment="1">
      <alignment horizontal="center"/>
    </xf>
    <xf numFmtId="0" fontId="1" fillId="8" borderId="0" xfId="0" applyFont="1" applyFill="1"/>
    <xf numFmtId="0" fontId="1" fillId="0" borderId="0" xfId="0" applyFont="1" applyAlignment="1">
      <alignment vertical="center"/>
    </xf>
    <xf numFmtId="0" fontId="1" fillId="9" borderId="0" xfId="0" applyFont="1" applyFill="1"/>
    <xf numFmtId="164" fontId="1" fillId="2" borderId="5" xfId="0" applyNumberFormat="1" applyFont="1" applyFill="1" applyBorder="1"/>
    <xf numFmtId="165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5" xfId="0" applyFont="1" applyBorder="1"/>
    <xf numFmtId="164" fontId="1" fillId="0" borderId="5" xfId="0" applyNumberFormat="1" applyFont="1" applyBorder="1"/>
    <xf numFmtId="165" fontId="1" fillId="0" borderId="0" xfId="3" applyNumberFormat="1" applyFont="1" applyFill="1" applyAlignment="1">
      <alignment horizontal="center"/>
    </xf>
    <xf numFmtId="164" fontId="1" fillId="2" borderId="10" xfId="0" applyNumberFormat="1" applyFont="1" applyFill="1" applyBorder="1"/>
    <xf numFmtId="165" fontId="1" fillId="0" borderId="0" xfId="0" applyNumberFormat="1" applyFont="1" applyAlignment="1">
      <alignment horizontal="center"/>
    </xf>
    <xf numFmtId="166" fontId="1" fillId="0" borderId="12" xfId="0" applyNumberFormat="1" applyFont="1" applyBorder="1" applyAlignment="1">
      <alignment horizontal="center"/>
    </xf>
    <xf numFmtId="165" fontId="1" fillId="0" borderId="0" xfId="3" applyNumberFormat="1" applyFont="1" applyBorder="1" applyAlignment="1">
      <alignment horizontal="center"/>
    </xf>
    <xf numFmtId="0" fontId="1" fillId="0" borderId="12" xfId="0" applyFont="1" applyBorder="1"/>
    <xf numFmtId="2" fontId="1" fillId="0" borderId="0" xfId="0" applyNumberFormat="1" applyFont="1" applyAlignment="1">
      <alignment horizontal="center"/>
    </xf>
    <xf numFmtId="0" fontId="1" fillId="2" borderId="1" xfId="0" applyFont="1" applyFill="1" applyBorder="1"/>
    <xf numFmtId="0" fontId="1" fillId="0" borderId="0" xfId="0" applyFont="1" applyAlignment="1">
      <alignment wrapText="1"/>
    </xf>
    <xf numFmtId="164" fontId="1" fillId="0" borderId="1" xfId="0" applyNumberFormat="1" applyFont="1" applyBorder="1"/>
    <xf numFmtId="164" fontId="1" fillId="0" borderId="12" xfId="0" applyNumberFormat="1" applyFont="1" applyBorder="1"/>
    <xf numFmtId="166" fontId="1" fillId="0" borderId="12" xfId="0" applyNumberFormat="1" applyFont="1" applyBorder="1"/>
    <xf numFmtId="1" fontId="1" fillId="2" borderId="12" xfId="0" applyNumberFormat="1" applyFont="1" applyFill="1" applyBorder="1"/>
    <xf numFmtId="164" fontId="1" fillId="0" borderId="13" xfId="3" applyNumberFormat="1" applyFont="1" applyBorder="1"/>
    <xf numFmtId="164" fontId="1" fillId="0" borderId="13" xfId="0" applyNumberFormat="1" applyFont="1" applyBorder="1"/>
    <xf numFmtId="165" fontId="1" fillId="0" borderId="13" xfId="3" applyNumberFormat="1" applyFont="1" applyBorder="1"/>
    <xf numFmtId="0" fontId="1" fillId="0" borderId="13" xfId="0" applyFont="1" applyBorder="1"/>
    <xf numFmtId="166" fontId="1" fillId="0" borderId="13" xfId="0" applyNumberFormat="1" applyFont="1" applyBorder="1"/>
    <xf numFmtId="1" fontId="1" fillId="2" borderId="13" xfId="0" applyNumberFormat="1" applyFont="1" applyFill="1" applyBorder="1"/>
    <xf numFmtId="164" fontId="1" fillId="0" borderId="3" xfId="3" applyNumberFormat="1" applyFont="1" applyBorder="1"/>
    <xf numFmtId="164" fontId="1" fillId="0" borderId="3" xfId="0" applyNumberFormat="1" applyFont="1" applyBorder="1"/>
    <xf numFmtId="165" fontId="1" fillId="0" borderId="3" xfId="3" applyNumberFormat="1" applyFont="1" applyBorder="1"/>
    <xf numFmtId="0" fontId="1" fillId="0" borderId="3" xfId="0" applyFont="1" applyBorder="1"/>
    <xf numFmtId="166" fontId="1" fillId="0" borderId="3" xfId="0" applyNumberFormat="1" applyFont="1" applyBorder="1"/>
    <xf numFmtId="1" fontId="1" fillId="2" borderId="3" xfId="0" applyNumberFormat="1" applyFont="1" applyFill="1" applyBorder="1"/>
    <xf numFmtId="0" fontId="1" fillId="2" borderId="0" xfId="0" applyFont="1" applyFill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/>
    <xf numFmtId="164" fontId="1" fillId="0" borderId="0" xfId="3" applyNumberFormat="1" applyFont="1"/>
    <xf numFmtId="0" fontId="1" fillId="0" borderId="0" xfId="0" applyFont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3" xfId="3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5" fontId="1" fillId="0" borderId="13" xfId="3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/>
    <xf numFmtId="164" fontId="1" fillId="0" borderId="16" xfId="0" applyNumberFormat="1" applyFont="1" applyBorder="1" applyAlignment="1">
      <alignment horizontal="center"/>
    </xf>
    <xf numFmtId="164" fontId="1" fillId="0" borderId="15" xfId="3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5" fontId="1" fillId="0" borderId="15" xfId="3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11" xfId="0" applyFont="1" applyBorder="1"/>
    <xf numFmtId="164" fontId="1" fillId="0" borderId="10" xfId="0" applyNumberFormat="1" applyFont="1" applyBorder="1"/>
    <xf numFmtId="164" fontId="1" fillId="0" borderId="3" xfId="3" applyNumberFormat="1" applyFont="1" applyBorder="1" applyAlignment="1">
      <alignment horizontal="center"/>
    </xf>
    <xf numFmtId="165" fontId="1" fillId="0" borderId="3" xfId="3" applyNumberFormat="1" applyFont="1" applyBorder="1" applyAlignment="1">
      <alignment horizontal="center"/>
    </xf>
    <xf numFmtId="1" fontId="1" fillId="0" borderId="0" xfId="3" applyNumberFormat="1" applyFont="1"/>
    <xf numFmtId="165" fontId="1" fillId="0" borderId="12" xfId="0" applyNumberFormat="1" applyFont="1" applyBorder="1"/>
    <xf numFmtId="165" fontId="1" fillId="0" borderId="13" xfId="0" applyNumberFormat="1" applyFont="1" applyBorder="1"/>
    <xf numFmtId="165" fontId="1" fillId="0" borderId="3" xfId="0" applyNumberFormat="1" applyFont="1" applyBorder="1"/>
    <xf numFmtId="165" fontId="1" fillId="0" borderId="12" xfId="3" applyNumberFormat="1" applyFont="1" applyBorder="1"/>
    <xf numFmtId="165" fontId="1" fillId="0" borderId="13" xfId="0" applyNumberFormat="1" applyFont="1" applyBorder="1" applyAlignment="1">
      <alignment horizontal="center"/>
    </xf>
    <xf numFmtId="165" fontId="1" fillId="0" borderId="12" xfId="3" applyNumberFormat="1" applyFont="1" applyBorder="1" applyAlignment="1">
      <alignment horizontal="center"/>
    </xf>
    <xf numFmtId="165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4" borderId="1" xfId="0" applyFont="1" applyFill="1" applyBorder="1"/>
    <xf numFmtId="164" fontId="1" fillId="0" borderId="8" xfId="0" applyNumberFormat="1" applyFont="1" applyBorder="1" applyAlignment="1">
      <alignment horizontal="center"/>
    </xf>
    <xf numFmtId="165" fontId="1" fillId="0" borderId="0" xfId="3" applyNumberFormat="1" applyFont="1" applyFill="1" applyBorder="1" applyAlignment="1">
      <alignment horizontal="center"/>
    </xf>
    <xf numFmtId="1" fontId="1" fillId="2" borderId="1" xfId="0" applyNumberFormat="1" applyFont="1" applyFill="1" applyBorder="1"/>
    <xf numFmtId="0" fontId="1" fillId="0" borderId="1" xfId="0" applyFont="1" applyBorder="1" applyAlignment="1">
      <alignment horizontal="left" vertical="center" indent="1"/>
    </xf>
    <xf numFmtId="166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164" fontId="1" fillId="8" borderId="0" xfId="0" applyNumberFormat="1" applyFont="1" applyFill="1" applyAlignment="1">
      <alignment horizontal="right"/>
    </xf>
    <xf numFmtId="166" fontId="1" fillId="0" borderId="0" xfId="3" applyNumberFormat="1" applyFont="1"/>
    <xf numFmtId="166" fontId="1" fillId="0" borderId="0" xfId="0" applyNumberFormat="1" applyFont="1"/>
    <xf numFmtId="10" fontId="1" fillId="0" borderId="0" xfId="0" applyNumberFormat="1" applyFont="1"/>
    <xf numFmtId="0" fontId="1" fillId="8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center"/>
    </xf>
    <xf numFmtId="165" fontId="1" fillId="4" borderId="1" xfId="0" applyNumberFormat="1" applyFont="1" applyFill="1" applyBorder="1"/>
    <xf numFmtId="166" fontId="1" fillId="4" borderId="1" xfId="0" applyNumberFormat="1" applyFont="1" applyFill="1" applyBorder="1"/>
    <xf numFmtId="1" fontId="1" fillId="4" borderId="3" xfId="0" applyNumberFormat="1" applyFont="1" applyFill="1" applyBorder="1"/>
    <xf numFmtId="0" fontId="1" fillId="4" borderId="3" xfId="0" applyFont="1" applyFill="1" applyBorder="1"/>
    <xf numFmtId="0" fontId="1" fillId="10" borderId="0" xfId="0" applyFont="1" applyFill="1"/>
    <xf numFmtId="164" fontId="1" fillId="0" borderId="11" xfId="0" applyNumberFormat="1" applyFont="1" applyBorder="1"/>
    <xf numFmtId="2" fontId="1" fillId="0" borderId="1" xfId="0" applyNumberFormat="1" applyFont="1" applyBorder="1"/>
    <xf numFmtId="0" fontId="1" fillId="8" borderId="5" xfId="0" applyFon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164" fontId="1" fillId="0" borderId="5" xfId="0" applyNumberFormat="1" applyFont="1" applyBorder="1" applyAlignment="1">
      <alignment horizontal="center"/>
    </xf>
    <xf numFmtId="165" fontId="1" fillId="0" borderId="5" xfId="3" applyNumberFormat="1" applyFont="1" applyFill="1" applyBorder="1" applyAlignment="1">
      <alignment horizontal="center"/>
    </xf>
    <xf numFmtId="0" fontId="25" fillId="3" borderId="6" xfId="1" applyFont="1" applyFill="1" applyBorder="1" applyAlignment="1">
      <alignment horizontal="left" vertical="center" wrapText="1"/>
    </xf>
    <xf numFmtId="0" fontId="25" fillId="3" borderId="2" xfId="1" applyFont="1" applyFill="1" applyBorder="1" applyAlignment="1">
      <alignment horizontal="left" vertical="center" wrapText="1"/>
    </xf>
    <xf numFmtId="0" fontId="25" fillId="3" borderId="6" xfId="1" applyFont="1" applyFill="1" applyBorder="1" applyAlignment="1">
      <alignment horizontal="center" vertical="center" wrapText="1"/>
    </xf>
    <xf numFmtId="0" fontId="25" fillId="3" borderId="2" xfId="1" applyFont="1" applyFill="1" applyBorder="1" applyAlignment="1">
      <alignment horizontal="center" vertical="center" wrapText="1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14" xfId="0" applyFill="1" applyBorder="1" applyAlignment="1">
      <alignment horizontal="center"/>
    </xf>
    <xf numFmtId="165" fontId="1" fillId="0" borderId="19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4" fillId="3" borderId="12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</cellXfs>
  <cellStyles count="6">
    <cellStyle name="Normal" xfId="0" builtinId="0"/>
    <cellStyle name="Normal 2" xfId="5" xr:uid="{12BD846D-2D03-4C5F-A26B-33D0C6B8CAAE}"/>
    <cellStyle name="Normal 2 2" xfId="4" xr:uid="{92AE1DA5-F0E1-4A06-9C43-F024BFDEC972}"/>
    <cellStyle name="Normal 2 3" xfId="1" xr:uid="{C125DC71-0D4F-E94B-A57B-AABD33890400}"/>
    <cellStyle name="Normal 4" xfId="2" xr:uid="{11F0AFD3-616A-E247-99E4-ED654E8A5C8C}"/>
    <cellStyle name="Percent" xfId="3" builtinId="5"/>
  </cellStyles>
  <dxfs count="0"/>
  <tableStyles count="0" defaultTableStyle="TableStyleMedium2" defaultPivotStyle="PivotStyleLight16"/>
  <colors>
    <mruColors>
      <color rgb="FFFF85FF"/>
      <color rgb="FFFFCCFF"/>
      <color rgb="FFFF99FF"/>
      <color rgb="FFFF7E79"/>
      <color rgb="FFEA94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4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6.bin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0.bin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2.bin"/><Relationship Id="rId1" Type="http://schemas.openxmlformats.org/officeDocument/2006/relationships/customProperty" Target="../customProperty3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4.bin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6.bin"/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8.bin"/><Relationship Id="rId2" Type="http://schemas.openxmlformats.org/officeDocument/2006/relationships/customProperty" Target="../customProperty37.bin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0.bin"/><Relationship Id="rId2" Type="http://schemas.openxmlformats.org/officeDocument/2006/relationships/customProperty" Target="../customProperty39.bin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2.bin"/><Relationship Id="rId2" Type="http://schemas.openxmlformats.org/officeDocument/2006/relationships/customProperty" Target="../customProperty41.bin"/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4.bin"/><Relationship Id="rId1" Type="http://schemas.openxmlformats.org/officeDocument/2006/relationships/customProperty" Target="../customProperty43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6.bin"/><Relationship Id="rId2" Type="http://schemas.openxmlformats.org/officeDocument/2006/relationships/customProperty" Target="../customProperty45.bin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8.bin"/><Relationship Id="rId2" Type="http://schemas.openxmlformats.org/officeDocument/2006/relationships/customProperty" Target="../customProperty47.bin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0.bin"/><Relationship Id="rId2" Type="http://schemas.openxmlformats.org/officeDocument/2006/relationships/customProperty" Target="../customProperty49.bin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2.bin"/><Relationship Id="rId2" Type="http://schemas.openxmlformats.org/officeDocument/2006/relationships/customProperty" Target="../customProperty51.bin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4.bin"/><Relationship Id="rId2" Type="http://schemas.openxmlformats.org/officeDocument/2006/relationships/customProperty" Target="../customProperty53.bin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6.bin"/><Relationship Id="rId2" Type="http://schemas.openxmlformats.org/officeDocument/2006/relationships/customProperty" Target="../customProperty55.bin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8.bin"/><Relationship Id="rId2" Type="http://schemas.openxmlformats.org/officeDocument/2006/relationships/customProperty" Target="../customProperty57.bin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0.bin"/><Relationship Id="rId2" Type="http://schemas.openxmlformats.org/officeDocument/2006/relationships/customProperty" Target="../customProperty59.bin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2.bin"/><Relationship Id="rId2" Type="http://schemas.openxmlformats.org/officeDocument/2006/relationships/customProperty" Target="../customProperty61.bin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4.bin"/><Relationship Id="rId2" Type="http://schemas.openxmlformats.org/officeDocument/2006/relationships/customProperty" Target="../customProperty63.bin"/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6.bin"/><Relationship Id="rId1" Type="http://schemas.openxmlformats.org/officeDocument/2006/relationships/customProperty" Target="../customProperty65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8.bin"/><Relationship Id="rId2" Type="http://schemas.openxmlformats.org/officeDocument/2006/relationships/customProperty" Target="../customProperty67.bin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0.bin"/><Relationship Id="rId2" Type="http://schemas.openxmlformats.org/officeDocument/2006/relationships/customProperty" Target="../customProperty69.bin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2.bin"/><Relationship Id="rId2" Type="http://schemas.openxmlformats.org/officeDocument/2006/relationships/customProperty" Target="../customProperty71.bin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4.bin"/><Relationship Id="rId2" Type="http://schemas.openxmlformats.org/officeDocument/2006/relationships/customProperty" Target="../customProperty73.bin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767C4-AD39-41A6-AD3D-DC6AC5650779}">
  <sheetPr codeName="Sheet29">
    <tabColor theme="5" tint="-0.249977111117893"/>
    <pageSetUpPr fitToPage="1"/>
  </sheetPr>
  <dimension ref="A1:BL87"/>
  <sheetViews>
    <sheetView zoomScale="98" zoomScaleNormal="98" workbookViewId="0">
      <selection activeCell="F40" sqref="F40:F41"/>
    </sheetView>
  </sheetViews>
  <sheetFormatPr defaultColWidth="11" defaultRowHeight="15"/>
  <cols>
    <col min="1" max="1" width="16" style="134" bestFit="1" customWidth="1"/>
    <col min="2" max="2" width="27.375" style="134" bestFit="1" customWidth="1"/>
    <col min="3" max="3" width="22.625" style="134" customWidth="1"/>
    <col min="4" max="4" width="32.375" style="134" bestFit="1" customWidth="1"/>
    <col min="5" max="5" width="11" style="134"/>
    <col min="6" max="6" width="12.625" style="137" customWidth="1"/>
    <col min="7" max="7" width="11" style="134"/>
    <col min="8" max="8" width="0" style="134" hidden="1" customWidth="1"/>
    <col min="9" max="9" width="19.375" style="134" hidden="1" customWidth="1"/>
    <col min="10" max="10" width="0" style="134" hidden="1" customWidth="1"/>
    <col min="11" max="11" width="3.625" style="134" hidden="1" customWidth="1"/>
    <col min="12" max="12" width="7.125" style="134" hidden="1" customWidth="1"/>
    <col min="13" max="13" width="6.875" style="134" hidden="1" customWidth="1"/>
    <col min="14" max="14" width="7.125" style="134" hidden="1" customWidth="1"/>
    <col min="15" max="15" width="7.875" style="134" hidden="1" customWidth="1"/>
    <col min="16" max="16" width="7" style="134" hidden="1" customWidth="1"/>
    <col min="17" max="18" width="7.125" style="134" hidden="1" customWidth="1"/>
    <col min="19" max="19" width="6.875" style="134" hidden="1" customWidth="1"/>
    <col min="20" max="20" width="7.125" style="134" hidden="1" customWidth="1"/>
    <col min="21" max="21" width="8.125" style="134" hidden="1" customWidth="1"/>
    <col min="22" max="22" width="6.375" style="134" hidden="1" customWidth="1"/>
    <col min="23" max="23" width="6.875" style="134" hidden="1" customWidth="1"/>
    <col min="24" max="25" width="7.125" style="134" hidden="1" customWidth="1"/>
    <col min="26" max="26" width="7" style="134" hidden="1" customWidth="1"/>
    <col min="27" max="27" width="7.125" style="134" hidden="1" customWidth="1"/>
    <col min="28" max="28" width="7.625" style="134" hidden="1" customWidth="1"/>
    <col min="29" max="29" width="7.125" style="134" hidden="1" customWidth="1"/>
    <col min="30" max="31" width="7.5" style="134" hidden="1" customWidth="1"/>
    <col min="32" max="32" width="7.125" style="134" hidden="1" customWidth="1"/>
    <col min="33" max="33" width="7.375" style="134" hidden="1" customWidth="1"/>
    <col min="34" max="34" width="8.375" style="134" hidden="1" customWidth="1"/>
    <col min="35" max="35" width="7.5" style="134" hidden="1" customWidth="1"/>
    <col min="36" max="36" width="7" style="134" hidden="1" customWidth="1"/>
    <col min="37" max="37" width="7.125" style="134" hidden="1" customWidth="1"/>
    <col min="38" max="38" width="7.625" style="134" hidden="1" customWidth="1"/>
    <col min="39" max="39" width="6.875" style="134" hidden="1" customWidth="1"/>
    <col min="40" max="40" width="7" style="134" hidden="1" customWidth="1"/>
    <col min="41" max="41" width="7.125" style="134" hidden="1" customWidth="1"/>
    <col min="42" max="42" width="6.375" style="134" hidden="1" customWidth="1"/>
    <col min="43" max="43" width="7.5" style="134" hidden="1" customWidth="1"/>
    <col min="44" max="44" width="6.375" style="134" hidden="1" customWidth="1"/>
    <col min="45" max="45" width="7.375" style="134" hidden="1" customWidth="1"/>
    <col min="46" max="46" width="6.375" style="134" hidden="1" customWidth="1"/>
    <col min="47" max="64" width="0" style="134" hidden="1" customWidth="1"/>
    <col min="65" max="16384" width="11" style="134"/>
  </cols>
  <sheetData>
    <row r="1" spans="1:64" customFormat="1" ht="15.75">
      <c r="A1" s="143"/>
      <c r="B1" s="143"/>
      <c r="C1" s="143"/>
      <c r="D1" s="149"/>
      <c r="E1" s="149"/>
    </row>
    <row r="2" spans="1:64" s="143" customFormat="1">
      <c r="A2" s="150" t="s">
        <v>0</v>
      </c>
      <c r="D2" s="149"/>
      <c r="E2" s="149"/>
      <c r="F2" s="149"/>
      <c r="G2" s="149"/>
    </row>
    <row r="3" spans="1:64" s="143" customFormat="1">
      <c r="A3" s="150" t="s">
        <v>1</v>
      </c>
      <c r="D3" s="149"/>
      <c r="E3" s="149"/>
      <c r="F3" s="149"/>
      <c r="G3" s="149"/>
    </row>
    <row r="4" spans="1:64">
      <c r="A4" s="151" t="s">
        <v>2</v>
      </c>
      <c r="B4" s="152"/>
      <c r="C4" s="10"/>
      <c r="D4" s="143"/>
      <c r="E4" s="143"/>
      <c r="F4" s="149"/>
      <c r="G4" s="143"/>
      <c r="H4" s="143"/>
      <c r="I4" s="143"/>
      <c r="J4" s="143"/>
      <c r="K4" s="143"/>
      <c r="L4" s="153" t="e">
        <f>#REF!</f>
        <v>#REF!</v>
      </c>
      <c r="M4" s="153" t="e">
        <f>#REF!</f>
        <v>#REF!</v>
      </c>
      <c r="N4" s="153" t="e">
        <f>#REF!</f>
        <v>#REF!</v>
      </c>
      <c r="O4" s="153" t="e">
        <f>#REF!</f>
        <v>#REF!</v>
      </c>
      <c r="P4" s="153" t="e">
        <f>#REF!</f>
        <v>#REF!</v>
      </c>
      <c r="Q4" s="153" t="e">
        <f>#REF!</f>
        <v>#REF!</v>
      </c>
      <c r="R4" s="153" t="e">
        <f>#REF!</f>
        <v>#REF!</v>
      </c>
      <c r="S4" s="153" t="e">
        <f>#REF!</f>
        <v>#REF!</v>
      </c>
      <c r="T4" s="153" t="e">
        <f>#REF!</f>
        <v>#REF!</v>
      </c>
      <c r="U4" s="153" t="e">
        <f>#REF!</f>
        <v>#REF!</v>
      </c>
      <c r="V4" s="153" t="e">
        <f>#REF!</f>
        <v>#REF!</v>
      </c>
      <c r="W4" s="153" t="e">
        <f>#REF!</f>
        <v>#REF!</v>
      </c>
      <c r="X4" s="153" t="e">
        <f>#REF!</f>
        <v>#REF!</v>
      </c>
      <c r="Y4" s="153" t="e">
        <f>#REF!</f>
        <v>#REF!</v>
      </c>
      <c r="Z4" s="153" t="e">
        <f>#REF!</f>
        <v>#REF!</v>
      </c>
      <c r="AA4" s="153" t="e">
        <f>#REF!</f>
        <v>#REF!</v>
      </c>
      <c r="AB4" s="143" t="e">
        <f>#REF!</f>
        <v>#REF!</v>
      </c>
      <c r="AC4" s="143" t="e">
        <f>#REF!</f>
        <v>#REF!</v>
      </c>
      <c r="AD4" s="143" t="e">
        <f>#REF!</f>
        <v>#REF!</v>
      </c>
      <c r="AE4" s="143" t="e">
        <f>#REF!</f>
        <v>#REF!</v>
      </c>
      <c r="AF4" s="143" t="e">
        <f>#REF!</f>
        <v>#REF!</v>
      </c>
      <c r="AG4" s="143" t="e">
        <f>#REF!</f>
        <v>#REF!</v>
      </c>
      <c r="AH4" s="143" t="e">
        <f>#REF!</f>
        <v>#REF!</v>
      </c>
      <c r="AI4" s="143" t="e">
        <f>#REF!</f>
        <v>#REF!</v>
      </c>
      <c r="AJ4" s="143" t="e">
        <f>#REF!</f>
        <v>#REF!</v>
      </c>
      <c r="AK4" s="143" t="e">
        <f>#REF!</f>
        <v>#REF!</v>
      </c>
      <c r="AL4" s="143" t="e">
        <f>#REF!</f>
        <v>#REF!</v>
      </c>
      <c r="AM4" s="143" t="e">
        <f>#REF!</f>
        <v>#REF!</v>
      </c>
      <c r="AN4" s="143" t="e">
        <f>#REF!</f>
        <v>#REF!</v>
      </c>
      <c r="AO4" s="143" t="e">
        <f>#REF!</f>
        <v>#REF!</v>
      </c>
      <c r="AP4" s="143" t="e">
        <f>#REF!</f>
        <v>#REF!</v>
      </c>
      <c r="AQ4" s="143" t="e">
        <f>#REF!</f>
        <v>#REF!</v>
      </c>
      <c r="AR4" s="143" t="e">
        <f>#REF!</f>
        <v>#REF!</v>
      </c>
      <c r="AS4" s="143" t="e">
        <f>#REF!</f>
        <v>#REF!</v>
      </c>
      <c r="AT4" s="143" t="e">
        <f>#REF!</f>
        <v>#REF!</v>
      </c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</row>
    <row r="5" spans="1:64">
      <c r="A5" s="143"/>
      <c r="B5" s="143"/>
      <c r="C5" s="143"/>
      <c r="D5" s="143"/>
      <c r="E5" s="143"/>
      <c r="F5" s="149"/>
      <c r="G5" s="143"/>
      <c r="H5" s="143"/>
      <c r="I5" s="143">
        <v>1</v>
      </c>
      <c r="J5" s="143"/>
      <c r="K5" s="143"/>
      <c r="L5" s="154">
        <v>6.5</v>
      </c>
      <c r="M5" s="154">
        <v>6.5</v>
      </c>
      <c r="N5" s="154">
        <v>7</v>
      </c>
      <c r="O5" s="154">
        <v>6</v>
      </c>
      <c r="P5" s="154">
        <v>6</v>
      </c>
      <c r="Q5" s="154">
        <v>6</v>
      </c>
      <c r="R5" s="154">
        <v>6.5</v>
      </c>
      <c r="S5" s="154">
        <v>7</v>
      </c>
      <c r="T5" s="154">
        <v>6.5</v>
      </c>
      <c r="U5" s="154">
        <v>6</v>
      </c>
      <c r="V5" s="154"/>
      <c r="W5" s="154">
        <v>6</v>
      </c>
      <c r="X5" s="154">
        <v>6.5</v>
      </c>
      <c r="Y5" s="154">
        <v>6</v>
      </c>
      <c r="Z5" s="154">
        <v>6.5</v>
      </c>
      <c r="AA5" s="154">
        <v>6</v>
      </c>
      <c r="AB5" s="154">
        <v>6</v>
      </c>
      <c r="AC5" s="154">
        <v>6</v>
      </c>
      <c r="AD5" s="154">
        <v>6</v>
      </c>
      <c r="AE5" s="154">
        <v>6.5</v>
      </c>
      <c r="AF5" s="154">
        <v>7</v>
      </c>
      <c r="AG5" s="154">
        <v>6</v>
      </c>
      <c r="AH5" s="154">
        <v>6.5</v>
      </c>
      <c r="AI5" s="154">
        <v>6</v>
      </c>
      <c r="AJ5" s="154">
        <v>6</v>
      </c>
      <c r="AK5" s="154">
        <v>6.5</v>
      </c>
      <c r="AL5" s="154">
        <v>6.5</v>
      </c>
      <c r="AM5" s="154">
        <v>6.5</v>
      </c>
      <c r="AN5" s="154">
        <v>6</v>
      </c>
      <c r="AO5" s="154">
        <v>6.5</v>
      </c>
      <c r="AP5" s="154">
        <v>5.5</v>
      </c>
      <c r="AQ5" s="154">
        <v>5.5</v>
      </c>
      <c r="AR5" s="154"/>
      <c r="AS5" s="154">
        <v>7.5</v>
      </c>
      <c r="AT5" s="154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</row>
    <row r="6" spans="1:64">
      <c r="A6" s="143"/>
      <c r="B6" s="143"/>
      <c r="C6" s="143"/>
      <c r="D6" s="143"/>
      <c r="E6" s="14" t="s">
        <v>3</v>
      </c>
      <c r="F6" s="149"/>
      <c r="G6" s="143"/>
      <c r="H6" s="143"/>
      <c r="I6" s="143">
        <v>2</v>
      </c>
      <c r="J6" s="143"/>
      <c r="K6" s="143"/>
      <c r="L6" s="154">
        <v>6.5</v>
      </c>
      <c r="M6" s="154">
        <v>5.5</v>
      </c>
      <c r="N6" s="154">
        <v>6</v>
      </c>
      <c r="O6" s="154">
        <v>6</v>
      </c>
      <c r="P6" s="154">
        <v>6.5</v>
      </c>
      <c r="Q6" s="154">
        <v>6</v>
      </c>
      <c r="R6" s="154">
        <v>5.5</v>
      </c>
      <c r="S6" s="154">
        <v>6</v>
      </c>
      <c r="T6" s="154">
        <v>6.5</v>
      </c>
      <c r="U6" s="154">
        <v>5.5</v>
      </c>
      <c r="V6" s="154"/>
      <c r="W6" s="154">
        <v>6</v>
      </c>
      <c r="X6" s="154">
        <v>6</v>
      </c>
      <c r="Y6" s="154">
        <v>6</v>
      </c>
      <c r="Z6" s="154">
        <v>7</v>
      </c>
      <c r="AA6" s="154">
        <v>6</v>
      </c>
      <c r="AB6" s="154">
        <v>6</v>
      </c>
      <c r="AC6" s="154">
        <v>6</v>
      </c>
      <c r="AD6" s="154">
        <v>6</v>
      </c>
      <c r="AE6" s="154">
        <v>7</v>
      </c>
      <c r="AF6" s="154">
        <v>6</v>
      </c>
      <c r="AG6" s="154">
        <v>7</v>
      </c>
      <c r="AH6" s="154">
        <v>6</v>
      </c>
      <c r="AI6" s="154">
        <v>6</v>
      </c>
      <c r="AJ6" s="154">
        <v>6</v>
      </c>
      <c r="AK6" s="154">
        <v>6</v>
      </c>
      <c r="AL6" s="154">
        <v>6.5</v>
      </c>
      <c r="AM6" s="154">
        <v>6</v>
      </c>
      <c r="AN6" s="154">
        <v>5.5</v>
      </c>
      <c r="AO6" s="154">
        <v>6.5</v>
      </c>
      <c r="AP6" s="154">
        <v>4</v>
      </c>
      <c r="AQ6" s="154">
        <v>6.5</v>
      </c>
      <c r="AR6" s="154"/>
      <c r="AS6" s="154">
        <v>6.5</v>
      </c>
      <c r="AT6" s="154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</row>
    <row r="7" spans="1:64" ht="45">
      <c r="A7" s="24" t="s">
        <v>4</v>
      </c>
      <c r="B7" s="24" t="s">
        <v>5</v>
      </c>
      <c r="C7" s="24" t="s">
        <v>6</v>
      </c>
      <c r="D7" s="24" t="s">
        <v>7</v>
      </c>
      <c r="E7" s="24" t="s">
        <v>8</v>
      </c>
      <c r="F7" s="23" t="s">
        <v>9</v>
      </c>
      <c r="G7" s="143"/>
      <c r="H7" s="143"/>
      <c r="I7" s="143">
        <v>3</v>
      </c>
      <c r="J7" s="143">
        <v>2</v>
      </c>
      <c r="K7" s="143"/>
      <c r="L7" s="154">
        <v>6</v>
      </c>
      <c r="M7" s="154">
        <v>6</v>
      </c>
      <c r="N7" s="154">
        <v>6</v>
      </c>
      <c r="O7" s="154">
        <v>5.5</v>
      </c>
      <c r="P7" s="154">
        <v>6.5</v>
      </c>
      <c r="Q7" s="154">
        <v>5</v>
      </c>
      <c r="R7" s="154">
        <v>6</v>
      </c>
      <c r="S7" s="154">
        <v>5.5</v>
      </c>
      <c r="T7" s="154">
        <v>6</v>
      </c>
      <c r="U7" s="154">
        <v>6</v>
      </c>
      <c r="V7" s="154"/>
      <c r="W7" s="154">
        <v>5</v>
      </c>
      <c r="X7" s="154">
        <v>5.5</v>
      </c>
      <c r="Y7" s="154">
        <v>5.5</v>
      </c>
      <c r="Z7" s="154">
        <v>6.5</v>
      </c>
      <c r="AA7" s="154">
        <v>5.5</v>
      </c>
      <c r="AB7" s="154">
        <v>5.5</v>
      </c>
      <c r="AC7" s="154">
        <v>6</v>
      </c>
      <c r="AD7" s="154">
        <v>5.5</v>
      </c>
      <c r="AE7" s="154">
        <v>6</v>
      </c>
      <c r="AF7" s="154">
        <v>6</v>
      </c>
      <c r="AG7" s="154">
        <v>6</v>
      </c>
      <c r="AH7" s="154">
        <v>6</v>
      </c>
      <c r="AI7" s="154">
        <v>6.5</v>
      </c>
      <c r="AJ7" s="154">
        <v>6</v>
      </c>
      <c r="AK7" s="154">
        <v>5.5</v>
      </c>
      <c r="AL7" s="154">
        <v>6</v>
      </c>
      <c r="AM7" s="154">
        <v>6</v>
      </c>
      <c r="AN7" s="154">
        <v>4.5</v>
      </c>
      <c r="AO7" s="154">
        <v>6</v>
      </c>
      <c r="AP7" s="154">
        <v>5.5</v>
      </c>
      <c r="AQ7" s="154">
        <v>6</v>
      </c>
      <c r="AR7" s="154"/>
      <c r="AS7" s="154">
        <v>6</v>
      </c>
      <c r="AT7" s="154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</row>
    <row r="8" spans="1:64">
      <c r="A8" s="155" t="s">
        <v>10</v>
      </c>
      <c r="B8" s="155" t="s">
        <v>11</v>
      </c>
      <c r="C8" s="155" t="s">
        <v>12</v>
      </c>
      <c r="D8" s="155" t="s">
        <v>12</v>
      </c>
      <c r="E8" s="156">
        <v>0.71857142857142853</v>
      </c>
      <c r="F8" s="157">
        <v>1</v>
      </c>
      <c r="G8" s="143"/>
      <c r="H8" s="143"/>
      <c r="I8" s="143">
        <v>4</v>
      </c>
      <c r="J8" s="143"/>
      <c r="K8" s="143"/>
      <c r="L8" s="154">
        <v>6.5</v>
      </c>
      <c r="M8" s="154">
        <v>5.5</v>
      </c>
      <c r="N8" s="154">
        <v>6</v>
      </c>
      <c r="O8" s="154">
        <v>5.5</v>
      </c>
      <c r="P8" s="154">
        <v>5.5</v>
      </c>
      <c r="Q8" s="154">
        <v>5.5</v>
      </c>
      <c r="R8" s="154">
        <v>5.5</v>
      </c>
      <c r="S8" s="154">
        <v>6</v>
      </c>
      <c r="T8" s="154">
        <v>6</v>
      </c>
      <c r="U8" s="154">
        <v>6</v>
      </c>
      <c r="V8" s="154"/>
      <c r="W8" s="154">
        <v>5.5</v>
      </c>
      <c r="X8" s="154">
        <v>6</v>
      </c>
      <c r="Y8" s="154">
        <v>5.5</v>
      </c>
      <c r="Z8" s="154">
        <v>7</v>
      </c>
      <c r="AA8" s="154">
        <v>7</v>
      </c>
      <c r="AB8" s="154">
        <v>6</v>
      </c>
      <c r="AC8" s="154">
        <v>6</v>
      </c>
      <c r="AD8" s="154">
        <v>5.5</v>
      </c>
      <c r="AE8" s="154">
        <v>7</v>
      </c>
      <c r="AF8" s="154">
        <v>6</v>
      </c>
      <c r="AG8" s="154">
        <v>6.5</v>
      </c>
      <c r="AH8" s="154">
        <v>6.5</v>
      </c>
      <c r="AI8" s="154">
        <v>6.5</v>
      </c>
      <c r="AJ8" s="154">
        <v>6</v>
      </c>
      <c r="AK8" s="154">
        <v>7</v>
      </c>
      <c r="AL8" s="154">
        <v>6</v>
      </c>
      <c r="AM8" s="154">
        <v>6</v>
      </c>
      <c r="AN8" s="154">
        <v>5.5</v>
      </c>
      <c r="AO8" s="154">
        <v>7.5</v>
      </c>
      <c r="AP8" s="154">
        <v>5</v>
      </c>
      <c r="AQ8" s="154">
        <v>6</v>
      </c>
      <c r="AR8" s="154"/>
      <c r="AS8" s="154">
        <v>6.5</v>
      </c>
      <c r="AT8" s="154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</row>
    <row r="9" spans="1:64">
      <c r="A9" s="155" t="s">
        <v>13</v>
      </c>
      <c r="B9" s="155" t="s">
        <v>14</v>
      </c>
      <c r="C9" s="155" t="s">
        <v>15</v>
      </c>
      <c r="D9" s="155" t="s">
        <v>16</v>
      </c>
      <c r="E9" s="156">
        <v>0.67571428571428571</v>
      </c>
      <c r="F9" s="157">
        <v>2</v>
      </c>
      <c r="G9" s="143"/>
      <c r="H9" s="143"/>
      <c r="I9" s="143">
        <v>5</v>
      </c>
      <c r="J9" s="143">
        <v>2</v>
      </c>
      <c r="K9" s="143"/>
      <c r="L9" s="154">
        <v>6</v>
      </c>
      <c r="M9" s="154">
        <v>6</v>
      </c>
      <c r="N9" s="154">
        <v>7</v>
      </c>
      <c r="O9" s="154">
        <v>5.5</v>
      </c>
      <c r="P9" s="154">
        <v>6</v>
      </c>
      <c r="Q9" s="154">
        <v>6</v>
      </c>
      <c r="R9" s="154">
        <v>5.5</v>
      </c>
      <c r="S9" s="154">
        <v>5.5</v>
      </c>
      <c r="T9" s="154">
        <v>4</v>
      </c>
      <c r="U9" s="154">
        <v>6.5</v>
      </c>
      <c r="V9" s="154"/>
      <c r="W9" s="154">
        <v>6</v>
      </c>
      <c r="X9" s="154">
        <v>6.5</v>
      </c>
      <c r="Y9" s="154">
        <v>6</v>
      </c>
      <c r="Z9" s="154">
        <v>7.5</v>
      </c>
      <c r="AA9" s="154">
        <v>6</v>
      </c>
      <c r="AB9" s="154">
        <v>6</v>
      </c>
      <c r="AC9" s="154">
        <v>7.5</v>
      </c>
      <c r="AD9" s="154">
        <v>6</v>
      </c>
      <c r="AE9" s="154">
        <v>6.5</v>
      </c>
      <c r="AF9" s="154">
        <v>7</v>
      </c>
      <c r="AG9" s="154">
        <v>6</v>
      </c>
      <c r="AH9" s="154">
        <v>6</v>
      </c>
      <c r="AI9" s="154">
        <v>7</v>
      </c>
      <c r="AJ9" s="154">
        <v>6</v>
      </c>
      <c r="AK9" s="154">
        <v>7</v>
      </c>
      <c r="AL9" s="154">
        <v>6</v>
      </c>
      <c r="AM9" s="154">
        <v>6</v>
      </c>
      <c r="AN9" s="154">
        <v>6</v>
      </c>
      <c r="AO9" s="154">
        <v>6.5</v>
      </c>
      <c r="AP9" s="154">
        <v>7</v>
      </c>
      <c r="AQ9" s="154">
        <v>6</v>
      </c>
      <c r="AR9" s="154"/>
      <c r="AS9" s="154">
        <v>7</v>
      </c>
      <c r="AT9" s="154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</row>
    <row r="10" spans="1:64">
      <c r="A10" s="155" t="s">
        <v>17</v>
      </c>
      <c r="B10" s="155" t="s">
        <v>18</v>
      </c>
      <c r="C10" s="155" t="s">
        <v>19</v>
      </c>
      <c r="D10" s="155" t="s">
        <v>20</v>
      </c>
      <c r="E10" s="156">
        <v>0.66857142857142859</v>
      </c>
      <c r="F10" s="157">
        <v>3</v>
      </c>
      <c r="G10" s="143"/>
      <c r="H10" s="143"/>
      <c r="I10" s="143">
        <v>6</v>
      </c>
      <c r="J10" s="143"/>
      <c r="K10" s="143"/>
      <c r="L10" s="154">
        <v>6</v>
      </c>
      <c r="M10" s="154">
        <v>6.5</v>
      </c>
      <c r="N10" s="154">
        <v>5.5</v>
      </c>
      <c r="O10" s="154">
        <v>6</v>
      </c>
      <c r="P10" s="154">
        <v>5.5</v>
      </c>
      <c r="Q10" s="154">
        <v>5.5</v>
      </c>
      <c r="R10" s="154">
        <v>5.5</v>
      </c>
      <c r="S10" s="154">
        <v>5.5</v>
      </c>
      <c r="T10" s="154">
        <v>6.5</v>
      </c>
      <c r="U10" s="154">
        <v>5.5</v>
      </c>
      <c r="V10" s="154"/>
      <c r="W10" s="154">
        <v>6</v>
      </c>
      <c r="X10" s="154">
        <v>6</v>
      </c>
      <c r="Y10" s="154">
        <v>5.5</v>
      </c>
      <c r="Z10" s="154">
        <v>7</v>
      </c>
      <c r="AA10" s="154">
        <v>6</v>
      </c>
      <c r="AB10" s="154">
        <v>6.5</v>
      </c>
      <c r="AC10" s="154">
        <v>6.5</v>
      </c>
      <c r="AD10" s="154">
        <v>5.5</v>
      </c>
      <c r="AE10" s="154">
        <v>7</v>
      </c>
      <c r="AF10" s="154">
        <v>6.5</v>
      </c>
      <c r="AG10" s="154">
        <v>5.5</v>
      </c>
      <c r="AH10" s="154">
        <v>7</v>
      </c>
      <c r="AI10" s="154">
        <v>6.5</v>
      </c>
      <c r="AJ10" s="154">
        <v>6</v>
      </c>
      <c r="AK10" s="154">
        <v>6</v>
      </c>
      <c r="AL10" s="154">
        <v>6.5</v>
      </c>
      <c r="AM10" s="154">
        <v>5.5</v>
      </c>
      <c r="AN10" s="154">
        <v>6</v>
      </c>
      <c r="AO10" s="154">
        <v>7.5</v>
      </c>
      <c r="AP10" s="154">
        <v>4</v>
      </c>
      <c r="AQ10" s="154">
        <v>6.5</v>
      </c>
      <c r="AR10" s="154"/>
      <c r="AS10" s="154">
        <v>6</v>
      </c>
      <c r="AT10" s="154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</row>
    <row r="11" spans="1:64">
      <c r="A11" s="155" t="s">
        <v>21</v>
      </c>
      <c r="B11" s="155" t="s">
        <v>22</v>
      </c>
      <c r="C11" s="155" t="s">
        <v>23</v>
      </c>
      <c r="D11" s="155" t="s">
        <v>24</v>
      </c>
      <c r="E11" s="156">
        <v>0.66</v>
      </c>
      <c r="F11" s="157">
        <v>4</v>
      </c>
      <c r="G11" s="143"/>
      <c r="H11" s="143"/>
      <c r="I11" s="143">
        <v>7</v>
      </c>
      <c r="J11" s="143">
        <v>2</v>
      </c>
      <c r="K11" s="143"/>
      <c r="L11" s="154">
        <v>6</v>
      </c>
      <c r="M11" s="154">
        <v>6</v>
      </c>
      <c r="N11" s="154">
        <v>6</v>
      </c>
      <c r="O11" s="154">
        <v>5.5</v>
      </c>
      <c r="P11" s="154">
        <v>6.5</v>
      </c>
      <c r="Q11" s="154">
        <v>5.5</v>
      </c>
      <c r="R11" s="154">
        <v>6</v>
      </c>
      <c r="S11" s="154">
        <v>6</v>
      </c>
      <c r="T11" s="154">
        <v>6</v>
      </c>
      <c r="U11" s="154">
        <v>6</v>
      </c>
      <c r="V11" s="154"/>
      <c r="W11" s="154">
        <v>6.5</v>
      </c>
      <c r="X11" s="154">
        <v>6</v>
      </c>
      <c r="Y11" s="154">
        <v>6</v>
      </c>
      <c r="Z11" s="154">
        <v>8</v>
      </c>
      <c r="AA11" s="154">
        <v>6</v>
      </c>
      <c r="AB11" s="154">
        <v>8</v>
      </c>
      <c r="AC11" s="154">
        <v>6</v>
      </c>
      <c r="AD11" s="154">
        <v>6</v>
      </c>
      <c r="AE11" s="154">
        <v>6.5</v>
      </c>
      <c r="AF11" s="154">
        <v>6</v>
      </c>
      <c r="AG11" s="154">
        <v>6.5</v>
      </c>
      <c r="AH11" s="154">
        <v>6</v>
      </c>
      <c r="AI11" s="154">
        <v>5.5</v>
      </c>
      <c r="AJ11" s="154">
        <v>6.5</v>
      </c>
      <c r="AK11" s="154">
        <v>6</v>
      </c>
      <c r="AL11" s="154">
        <v>6.5</v>
      </c>
      <c r="AM11" s="154">
        <v>5.5</v>
      </c>
      <c r="AN11" s="154">
        <v>6.5</v>
      </c>
      <c r="AO11" s="154">
        <v>6.5</v>
      </c>
      <c r="AP11" s="154"/>
      <c r="AQ11" s="154">
        <v>6</v>
      </c>
      <c r="AR11" s="154"/>
      <c r="AS11" s="154">
        <v>6</v>
      </c>
      <c r="AT11" s="154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</row>
    <row r="12" spans="1:64">
      <c r="A12" s="155" t="s">
        <v>25</v>
      </c>
      <c r="B12" s="155" t="s">
        <v>26</v>
      </c>
      <c r="C12" s="155" t="s">
        <v>23</v>
      </c>
      <c r="D12" s="155" t="s">
        <v>27</v>
      </c>
      <c r="E12" s="156">
        <v>0.65857142857142859</v>
      </c>
      <c r="F12" s="157">
        <v>5</v>
      </c>
      <c r="G12" s="143"/>
      <c r="H12" s="143"/>
      <c r="I12" s="143">
        <v>8</v>
      </c>
      <c r="J12" s="143">
        <v>2</v>
      </c>
      <c r="K12" s="143"/>
      <c r="L12" s="154">
        <v>6</v>
      </c>
      <c r="M12" s="154">
        <v>6</v>
      </c>
      <c r="N12" s="154">
        <v>7</v>
      </c>
      <c r="O12" s="154">
        <v>6</v>
      </c>
      <c r="P12" s="154">
        <v>6</v>
      </c>
      <c r="Q12" s="154">
        <v>5.5</v>
      </c>
      <c r="R12" s="154">
        <v>6</v>
      </c>
      <c r="S12" s="154">
        <v>5.5</v>
      </c>
      <c r="T12" s="154">
        <v>5.5</v>
      </c>
      <c r="U12" s="154">
        <v>6.5</v>
      </c>
      <c r="V12" s="154"/>
      <c r="W12" s="154">
        <v>5</v>
      </c>
      <c r="X12" s="154">
        <v>7</v>
      </c>
      <c r="Y12" s="154">
        <v>6</v>
      </c>
      <c r="Z12" s="154">
        <v>7.5</v>
      </c>
      <c r="AA12" s="154">
        <v>6</v>
      </c>
      <c r="AB12" s="154">
        <v>6.5</v>
      </c>
      <c r="AC12" s="154">
        <v>5.5</v>
      </c>
      <c r="AD12" s="154">
        <v>6</v>
      </c>
      <c r="AE12" s="154">
        <v>7</v>
      </c>
      <c r="AF12" s="154">
        <v>7</v>
      </c>
      <c r="AG12" s="154">
        <v>6.5</v>
      </c>
      <c r="AH12" s="154">
        <v>7</v>
      </c>
      <c r="AI12" s="154">
        <v>6</v>
      </c>
      <c r="AJ12" s="154">
        <v>6</v>
      </c>
      <c r="AK12" s="154">
        <v>6</v>
      </c>
      <c r="AL12" s="154">
        <v>6.5</v>
      </c>
      <c r="AM12" s="154">
        <v>6</v>
      </c>
      <c r="AN12" s="154">
        <v>6</v>
      </c>
      <c r="AO12" s="154">
        <v>7</v>
      </c>
      <c r="AP12" s="154"/>
      <c r="AQ12" s="154">
        <v>6</v>
      </c>
      <c r="AR12" s="154"/>
      <c r="AS12" s="154">
        <v>6.5</v>
      </c>
      <c r="AT12" s="154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</row>
    <row r="13" spans="1:64">
      <c r="A13" s="155" t="s">
        <v>28</v>
      </c>
      <c r="B13" s="155" t="s">
        <v>29</v>
      </c>
      <c r="C13" s="155" t="s">
        <v>30</v>
      </c>
      <c r="D13" s="155"/>
      <c r="E13" s="156">
        <v>0.65428571428571425</v>
      </c>
      <c r="F13" s="157">
        <v>6</v>
      </c>
      <c r="G13" s="143"/>
      <c r="H13" s="143"/>
      <c r="I13" s="143">
        <v>9</v>
      </c>
      <c r="J13" s="143">
        <v>2</v>
      </c>
      <c r="K13" s="143"/>
      <c r="L13" s="154">
        <v>4</v>
      </c>
      <c r="M13" s="154">
        <v>5.5</v>
      </c>
      <c r="N13" s="154">
        <v>6</v>
      </c>
      <c r="O13" s="154">
        <v>5.5</v>
      </c>
      <c r="P13" s="154">
        <v>6</v>
      </c>
      <c r="Q13" s="154">
        <v>6</v>
      </c>
      <c r="R13" s="154">
        <v>6.5</v>
      </c>
      <c r="S13" s="154">
        <v>5.5</v>
      </c>
      <c r="T13" s="154">
        <v>4.5</v>
      </c>
      <c r="U13" s="154">
        <v>5</v>
      </c>
      <c r="V13" s="154"/>
      <c r="W13" s="154">
        <v>6</v>
      </c>
      <c r="X13" s="154">
        <v>7</v>
      </c>
      <c r="Y13" s="154">
        <v>6</v>
      </c>
      <c r="Z13" s="154">
        <v>7</v>
      </c>
      <c r="AA13" s="154">
        <v>7</v>
      </c>
      <c r="AB13" s="154">
        <v>6.5</v>
      </c>
      <c r="AC13" s="154">
        <v>6.5</v>
      </c>
      <c r="AD13" s="154">
        <v>6</v>
      </c>
      <c r="AE13" s="154">
        <v>7.5</v>
      </c>
      <c r="AF13" s="154">
        <v>6.5</v>
      </c>
      <c r="AG13" s="154">
        <v>6</v>
      </c>
      <c r="AH13" s="154">
        <v>4</v>
      </c>
      <c r="AI13" s="154">
        <v>3</v>
      </c>
      <c r="AJ13" s="154">
        <v>6</v>
      </c>
      <c r="AK13" s="154">
        <v>5</v>
      </c>
      <c r="AL13" s="154">
        <v>7</v>
      </c>
      <c r="AM13" s="154">
        <v>6</v>
      </c>
      <c r="AN13" s="154">
        <v>7</v>
      </c>
      <c r="AO13" s="154">
        <v>7.5</v>
      </c>
      <c r="AP13" s="154"/>
      <c r="AQ13" s="154">
        <v>6</v>
      </c>
      <c r="AR13" s="154"/>
      <c r="AS13" s="154">
        <v>6</v>
      </c>
      <c r="AT13" s="154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</row>
    <row r="14" spans="1:64">
      <c r="A14" s="155" t="s">
        <v>31</v>
      </c>
      <c r="B14" s="155" t="s">
        <v>32</v>
      </c>
      <c r="C14" s="155" t="s">
        <v>33</v>
      </c>
      <c r="D14" s="155" t="s">
        <v>34</v>
      </c>
      <c r="E14" s="158">
        <v>0.64142857142857146</v>
      </c>
      <c r="F14" s="157">
        <v>7</v>
      </c>
      <c r="G14" s="143"/>
      <c r="H14" s="143"/>
      <c r="I14" s="143">
        <v>10</v>
      </c>
      <c r="J14" s="143"/>
      <c r="K14" s="143"/>
      <c r="L14" s="154">
        <v>6</v>
      </c>
      <c r="M14" s="154">
        <v>6</v>
      </c>
      <c r="N14" s="154">
        <v>6</v>
      </c>
      <c r="O14" s="154">
        <v>5.5</v>
      </c>
      <c r="P14" s="154">
        <v>6</v>
      </c>
      <c r="Q14" s="154">
        <v>6</v>
      </c>
      <c r="R14" s="154">
        <v>6</v>
      </c>
      <c r="S14" s="154">
        <v>5.5</v>
      </c>
      <c r="T14" s="154">
        <v>4.5</v>
      </c>
      <c r="U14" s="154">
        <v>6</v>
      </c>
      <c r="V14" s="154"/>
      <c r="W14" s="154">
        <v>5</v>
      </c>
      <c r="X14" s="154">
        <v>6</v>
      </c>
      <c r="Y14" s="154">
        <v>5.5</v>
      </c>
      <c r="Z14" s="154">
        <v>6.5</v>
      </c>
      <c r="AA14" s="154">
        <v>6</v>
      </c>
      <c r="AB14" s="154">
        <v>6.5</v>
      </c>
      <c r="AC14" s="154">
        <v>6.5</v>
      </c>
      <c r="AD14" s="154">
        <v>6</v>
      </c>
      <c r="AE14" s="154">
        <v>6.5</v>
      </c>
      <c r="AF14" s="154">
        <v>6</v>
      </c>
      <c r="AG14" s="154">
        <v>6.5</v>
      </c>
      <c r="AH14" s="154">
        <v>6</v>
      </c>
      <c r="AI14" s="154">
        <v>6.5</v>
      </c>
      <c r="AJ14" s="154">
        <v>6</v>
      </c>
      <c r="AK14" s="154">
        <v>6.5</v>
      </c>
      <c r="AL14" s="154">
        <v>6</v>
      </c>
      <c r="AM14" s="154">
        <v>5.5</v>
      </c>
      <c r="AN14" s="154">
        <v>6.5</v>
      </c>
      <c r="AO14" s="154">
        <v>6.5</v>
      </c>
      <c r="AP14" s="154"/>
      <c r="AQ14" s="154">
        <v>6</v>
      </c>
      <c r="AR14" s="154"/>
      <c r="AS14" s="154">
        <v>5.5</v>
      </c>
      <c r="AT14" s="154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</row>
    <row r="15" spans="1:64">
      <c r="A15" s="155" t="s">
        <v>35</v>
      </c>
      <c r="B15" s="155" t="s">
        <v>36</v>
      </c>
      <c r="C15" s="155" t="s">
        <v>37</v>
      </c>
      <c r="D15" s="155" t="s">
        <v>38</v>
      </c>
      <c r="E15" s="156">
        <v>0.64</v>
      </c>
      <c r="F15" s="157">
        <v>8</v>
      </c>
      <c r="G15" s="143"/>
      <c r="H15" s="143"/>
      <c r="I15" s="143">
        <v>11</v>
      </c>
      <c r="J15" s="143">
        <v>2</v>
      </c>
      <c r="K15" s="143"/>
      <c r="L15" s="154">
        <v>6</v>
      </c>
      <c r="M15" s="154">
        <v>6</v>
      </c>
      <c r="N15" s="154">
        <v>6.5</v>
      </c>
      <c r="O15" s="154">
        <v>6</v>
      </c>
      <c r="P15" s="154">
        <v>5.5</v>
      </c>
      <c r="Q15" s="154">
        <v>4.5</v>
      </c>
      <c r="R15" s="154">
        <v>6</v>
      </c>
      <c r="S15" s="154">
        <v>6</v>
      </c>
      <c r="T15" s="154">
        <v>6</v>
      </c>
      <c r="U15" s="154">
        <v>6</v>
      </c>
      <c r="V15" s="154"/>
      <c r="W15" s="154">
        <v>6.5</v>
      </c>
      <c r="X15" s="154">
        <v>6.5</v>
      </c>
      <c r="Y15" s="154">
        <v>6</v>
      </c>
      <c r="Z15" s="154">
        <v>7.5</v>
      </c>
      <c r="AA15" s="154">
        <v>7.5</v>
      </c>
      <c r="AB15" s="154">
        <v>7</v>
      </c>
      <c r="AC15" s="154">
        <v>6.5</v>
      </c>
      <c r="AD15" s="154">
        <v>6</v>
      </c>
      <c r="AE15" s="154">
        <v>4.5</v>
      </c>
      <c r="AF15" s="154">
        <v>7</v>
      </c>
      <c r="AG15" s="154">
        <v>8</v>
      </c>
      <c r="AH15" s="154">
        <v>5.5</v>
      </c>
      <c r="AI15" s="154">
        <v>6</v>
      </c>
      <c r="AJ15" s="154">
        <v>6.5</v>
      </c>
      <c r="AK15" s="154">
        <v>7</v>
      </c>
      <c r="AL15" s="154">
        <v>7</v>
      </c>
      <c r="AM15" s="154">
        <v>6</v>
      </c>
      <c r="AN15" s="154">
        <v>4.5</v>
      </c>
      <c r="AO15" s="154">
        <v>8</v>
      </c>
      <c r="AP15" s="154"/>
      <c r="AQ15" s="154">
        <v>5.5</v>
      </c>
      <c r="AR15" s="154"/>
      <c r="AS15" s="154">
        <v>6</v>
      </c>
      <c r="AT15" s="154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</row>
    <row r="16" spans="1:64">
      <c r="A16" s="155" t="s">
        <v>39</v>
      </c>
      <c r="B16" s="155" t="s">
        <v>40</v>
      </c>
      <c r="C16" s="155" t="s">
        <v>37</v>
      </c>
      <c r="D16" s="155" t="s">
        <v>41</v>
      </c>
      <c r="E16" s="156">
        <v>0.64</v>
      </c>
      <c r="F16" s="157">
        <v>8</v>
      </c>
      <c r="G16" s="143"/>
      <c r="H16" s="143"/>
      <c r="I16" s="143">
        <v>12</v>
      </c>
      <c r="J16" s="143"/>
      <c r="K16" s="143"/>
      <c r="L16" s="154">
        <v>6</v>
      </c>
      <c r="M16" s="154">
        <v>6</v>
      </c>
      <c r="N16" s="154">
        <v>6.5</v>
      </c>
      <c r="O16" s="154">
        <v>6</v>
      </c>
      <c r="P16" s="154">
        <v>5.5</v>
      </c>
      <c r="Q16" s="154">
        <v>7</v>
      </c>
      <c r="R16" s="154">
        <v>6</v>
      </c>
      <c r="S16" s="154">
        <v>5.5</v>
      </c>
      <c r="T16" s="154">
        <v>6</v>
      </c>
      <c r="U16" s="154">
        <v>5.5</v>
      </c>
      <c r="V16" s="154"/>
      <c r="W16" s="154">
        <v>6</v>
      </c>
      <c r="X16" s="154">
        <v>6</v>
      </c>
      <c r="Y16" s="154">
        <v>5.5</v>
      </c>
      <c r="Z16" s="154">
        <v>6.5</v>
      </c>
      <c r="AA16" s="154">
        <v>6</v>
      </c>
      <c r="AB16" s="154">
        <v>5.5</v>
      </c>
      <c r="AC16" s="154">
        <v>6.5</v>
      </c>
      <c r="AD16" s="154">
        <v>5.5</v>
      </c>
      <c r="AE16" s="154">
        <v>6.5</v>
      </c>
      <c r="AF16" s="154">
        <v>6.5</v>
      </c>
      <c r="AG16" s="154">
        <v>6.5</v>
      </c>
      <c r="AH16" s="154">
        <v>6</v>
      </c>
      <c r="AI16" s="154">
        <v>6.5</v>
      </c>
      <c r="AJ16" s="154">
        <v>6.5</v>
      </c>
      <c r="AK16" s="154">
        <v>7.5</v>
      </c>
      <c r="AL16" s="154">
        <v>6.5</v>
      </c>
      <c r="AM16" s="154">
        <v>5.5</v>
      </c>
      <c r="AN16" s="154">
        <v>5.5</v>
      </c>
      <c r="AO16" s="154">
        <v>6.5</v>
      </c>
      <c r="AP16" s="154"/>
      <c r="AQ16" s="154">
        <v>6</v>
      </c>
      <c r="AR16" s="154"/>
      <c r="AS16" s="154">
        <v>6.5</v>
      </c>
      <c r="AT16" s="154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</row>
    <row r="17" spans="1:64">
      <c r="A17" s="155" t="s">
        <v>42</v>
      </c>
      <c r="B17" s="155" t="s">
        <v>43</v>
      </c>
      <c r="C17" s="155" t="s">
        <v>44</v>
      </c>
      <c r="D17" s="155" t="s">
        <v>45</v>
      </c>
      <c r="E17" s="156">
        <v>0.63857142857142857</v>
      </c>
      <c r="F17" s="157">
        <v>10</v>
      </c>
      <c r="G17" s="143"/>
      <c r="H17" s="143"/>
      <c r="I17" s="143">
        <v>13</v>
      </c>
      <c r="J17" s="143"/>
      <c r="K17" s="143"/>
      <c r="L17" s="154">
        <v>6</v>
      </c>
      <c r="M17" s="154">
        <v>6.5</v>
      </c>
      <c r="N17" s="154">
        <v>7</v>
      </c>
      <c r="O17" s="154">
        <v>6.5</v>
      </c>
      <c r="P17" s="154">
        <v>6.5</v>
      </c>
      <c r="Q17" s="154">
        <v>6</v>
      </c>
      <c r="R17" s="154">
        <v>5.5</v>
      </c>
      <c r="S17" s="154">
        <v>7</v>
      </c>
      <c r="T17" s="154">
        <v>5.5</v>
      </c>
      <c r="U17" s="154">
        <v>6</v>
      </c>
      <c r="V17" s="154"/>
      <c r="W17" s="154">
        <v>6</v>
      </c>
      <c r="X17" s="154">
        <v>7</v>
      </c>
      <c r="Y17" s="154">
        <v>5.5</v>
      </c>
      <c r="Z17" s="154">
        <v>8</v>
      </c>
      <c r="AA17" s="154">
        <v>5.5</v>
      </c>
      <c r="AB17" s="154">
        <v>6</v>
      </c>
      <c r="AC17" s="154">
        <v>7</v>
      </c>
      <c r="AD17" s="154">
        <v>5.5</v>
      </c>
      <c r="AE17" s="154">
        <v>7.5</v>
      </c>
      <c r="AF17" s="154">
        <v>7</v>
      </c>
      <c r="AG17" s="154">
        <v>7</v>
      </c>
      <c r="AH17" s="154">
        <v>6.5</v>
      </c>
      <c r="AI17" s="154">
        <v>7</v>
      </c>
      <c r="AJ17" s="154">
        <v>7</v>
      </c>
      <c r="AK17" s="154">
        <v>8</v>
      </c>
      <c r="AL17" s="154">
        <v>6</v>
      </c>
      <c r="AM17" s="154">
        <v>5.5</v>
      </c>
      <c r="AN17" s="154">
        <v>6</v>
      </c>
      <c r="AO17" s="154">
        <v>7.5</v>
      </c>
      <c r="AP17" s="154"/>
      <c r="AQ17" s="154">
        <v>6.5</v>
      </c>
      <c r="AR17" s="154"/>
      <c r="AS17" s="154">
        <v>5.5</v>
      </c>
      <c r="AT17" s="154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</row>
    <row r="18" spans="1:64">
      <c r="A18" s="155" t="s">
        <v>46</v>
      </c>
      <c r="B18" s="155" t="s">
        <v>47</v>
      </c>
      <c r="C18" s="155" t="s">
        <v>48</v>
      </c>
      <c r="D18" s="155"/>
      <c r="E18" s="156">
        <v>0.63142857142857145</v>
      </c>
      <c r="F18" s="157">
        <v>11</v>
      </c>
      <c r="G18" s="143"/>
      <c r="H18" s="143"/>
      <c r="I18" s="143">
        <v>14</v>
      </c>
      <c r="J18" s="143"/>
      <c r="K18" s="143"/>
      <c r="L18" s="154">
        <v>6.5</v>
      </c>
      <c r="M18" s="154">
        <v>4.5</v>
      </c>
      <c r="N18" s="154">
        <v>6.5</v>
      </c>
      <c r="O18" s="154">
        <v>6.5</v>
      </c>
      <c r="P18" s="154">
        <v>5.5</v>
      </c>
      <c r="Q18" s="154">
        <v>6.5</v>
      </c>
      <c r="R18" s="154">
        <v>6</v>
      </c>
      <c r="S18" s="154">
        <v>4.5</v>
      </c>
      <c r="T18" s="154">
        <v>6</v>
      </c>
      <c r="U18" s="154">
        <v>6</v>
      </c>
      <c r="V18" s="154"/>
      <c r="W18" s="154">
        <v>6</v>
      </c>
      <c r="X18" s="154">
        <v>7</v>
      </c>
      <c r="Y18" s="154">
        <v>6</v>
      </c>
      <c r="Z18" s="154">
        <v>8</v>
      </c>
      <c r="AA18" s="154">
        <v>7</v>
      </c>
      <c r="AB18" s="154">
        <v>7</v>
      </c>
      <c r="AC18" s="154">
        <v>6</v>
      </c>
      <c r="AD18" s="154">
        <v>7</v>
      </c>
      <c r="AE18" s="154">
        <v>7</v>
      </c>
      <c r="AF18" s="154">
        <v>7</v>
      </c>
      <c r="AG18" s="154">
        <v>7.5</v>
      </c>
      <c r="AH18" s="154">
        <v>7</v>
      </c>
      <c r="AI18" s="154">
        <v>6.5</v>
      </c>
      <c r="AJ18" s="154">
        <v>6.5</v>
      </c>
      <c r="AK18" s="154">
        <v>7.5</v>
      </c>
      <c r="AL18" s="154">
        <v>6.5</v>
      </c>
      <c r="AM18" s="154">
        <v>5.5</v>
      </c>
      <c r="AN18" s="154">
        <v>6.5</v>
      </c>
      <c r="AO18" s="154">
        <v>7.5</v>
      </c>
      <c r="AP18" s="154"/>
      <c r="AQ18" s="154">
        <v>6.5</v>
      </c>
      <c r="AR18" s="154"/>
      <c r="AS18" s="154">
        <v>6.5</v>
      </c>
      <c r="AT18" s="154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</row>
    <row r="19" spans="1:64">
      <c r="A19" s="155" t="s">
        <v>49</v>
      </c>
      <c r="B19" s="155" t="s">
        <v>50</v>
      </c>
      <c r="C19" s="155" t="s">
        <v>51</v>
      </c>
      <c r="D19" s="155" t="s">
        <v>52</v>
      </c>
      <c r="E19" s="156">
        <v>0.62571428571428567</v>
      </c>
      <c r="F19" s="157">
        <v>12</v>
      </c>
      <c r="G19" s="143"/>
      <c r="H19" s="143"/>
      <c r="I19" s="143">
        <v>15</v>
      </c>
      <c r="J19" s="143"/>
      <c r="K19" s="143"/>
      <c r="L19" s="154">
        <v>6</v>
      </c>
      <c r="M19" s="154">
        <v>4</v>
      </c>
      <c r="N19" s="154">
        <v>6</v>
      </c>
      <c r="O19" s="154">
        <v>5.5</v>
      </c>
      <c r="P19" s="154">
        <v>5.5</v>
      </c>
      <c r="Q19" s="154">
        <v>4.5</v>
      </c>
      <c r="R19" s="154">
        <v>5.5</v>
      </c>
      <c r="S19" s="154">
        <v>5</v>
      </c>
      <c r="T19" s="154">
        <v>6</v>
      </c>
      <c r="U19" s="154">
        <v>6</v>
      </c>
      <c r="V19" s="154"/>
      <c r="W19" s="154">
        <v>4.5</v>
      </c>
      <c r="X19" s="154">
        <v>6.5</v>
      </c>
      <c r="Y19" s="154">
        <v>6</v>
      </c>
      <c r="Z19" s="154">
        <v>8</v>
      </c>
      <c r="AA19" s="154">
        <v>6</v>
      </c>
      <c r="AB19" s="154">
        <v>6.5</v>
      </c>
      <c r="AC19" s="154">
        <v>6</v>
      </c>
      <c r="AD19" s="154">
        <v>6</v>
      </c>
      <c r="AE19" s="154">
        <v>6.5</v>
      </c>
      <c r="AF19" s="154">
        <v>6.5</v>
      </c>
      <c r="AG19" s="154">
        <v>7.5</v>
      </c>
      <c r="AH19" s="154">
        <v>5</v>
      </c>
      <c r="AI19" s="154">
        <v>6</v>
      </c>
      <c r="AJ19" s="154">
        <v>6.5</v>
      </c>
      <c r="AK19" s="154">
        <v>6.5</v>
      </c>
      <c r="AL19" s="154">
        <v>5.5</v>
      </c>
      <c r="AM19" s="154">
        <v>4.5</v>
      </c>
      <c r="AN19" s="154">
        <v>4.5</v>
      </c>
      <c r="AO19" s="154">
        <v>6</v>
      </c>
      <c r="AP19" s="154"/>
      <c r="AQ19" s="154">
        <v>6</v>
      </c>
      <c r="AR19" s="154"/>
      <c r="AS19" s="154">
        <v>5.5</v>
      </c>
      <c r="AT19" s="154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</row>
    <row r="20" spans="1:64">
      <c r="A20" s="155" t="s">
        <v>53</v>
      </c>
      <c r="B20" s="155" t="s">
        <v>54</v>
      </c>
      <c r="C20" s="155" t="s">
        <v>55</v>
      </c>
      <c r="D20" s="155" t="s">
        <v>56</v>
      </c>
      <c r="E20" s="156">
        <v>0.62428571428571433</v>
      </c>
      <c r="F20" s="157">
        <v>13</v>
      </c>
      <c r="G20" s="143"/>
      <c r="H20" s="143"/>
      <c r="I20" s="143">
        <v>16</v>
      </c>
      <c r="J20" s="143">
        <v>2</v>
      </c>
      <c r="K20" s="143"/>
      <c r="L20" s="154">
        <v>6</v>
      </c>
      <c r="M20" s="154">
        <v>6</v>
      </c>
      <c r="N20" s="154">
        <v>6.5</v>
      </c>
      <c r="O20" s="154">
        <v>6.5</v>
      </c>
      <c r="P20" s="154">
        <v>5.5</v>
      </c>
      <c r="Q20" s="154">
        <v>4.5</v>
      </c>
      <c r="R20" s="154">
        <v>6</v>
      </c>
      <c r="S20" s="154">
        <v>5.5</v>
      </c>
      <c r="T20" s="154">
        <v>7</v>
      </c>
      <c r="U20" s="154">
        <v>5.5</v>
      </c>
      <c r="V20" s="154"/>
      <c r="W20" s="154">
        <v>6</v>
      </c>
      <c r="X20" s="154">
        <v>7</v>
      </c>
      <c r="Y20" s="154">
        <v>6</v>
      </c>
      <c r="Z20" s="154">
        <v>4.5</v>
      </c>
      <c r="AA20" s="154">
        <v>7.5</v>
      </c>
      <c r="AB20" s="154">
        <v>6</v>
      </c>
      <c r="AC20" s="154">
        <v>4.5</v>
      </c>
      <c r="AD20" s="154">
        <v>6.5</v>
      </c>
      <c r="AE20" s="154">
        <v>7.5</v>
      </c>
      <c r="AF20" s="154">
        <v>7</v>
      </c>
      <c r="AG20" s="154">
        <v>7.5</v>
      </c>
      <c r="AH20" s="154">
        <v>4.5</v>
      </c>
      <c r="AI20" s="154">
        <v>7</v>
      </c>
      <c r="AJ20" s="154">
        <v>6</v>
      </c>
      <c r="AK20" s="154">
        <v>8</v>
      </c>
      <c r="AL20" s="154">
        <v>6.5</v>
      </c>
      <c r="AM20" s="154">
        <v>6</v>
      </c>
      <c r="AN20" s="154">
        <v>4.5</v>
      </c>
      <c r="AO20" s="154">
        <v>4</v>
      </c>
      <c r="AP20" s="154"/>
      <c r="AQ20" s="154">
        <v>6</v>
      </c>
      <c r="AR20" s="154"/>
      <c r="AS20" s="154">
        <v>6.5</v>
      </c>
      <c r="AT20" s="154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</row>
    <row r="21" spans="1:64">
      <c r="A21" s="155" t="s">
        <v>57</v>
      </c>
      <c r="B21" s="155" t="s">
        <v>58</v>
      </c>
      <c r="C21" s="155" t="s">
        <v>59</v>
      </c>
      <c r="D21" s="155"/>
      <c r="E21" s="156">
        <v>0.62142857142857144</v>
      </c>
      <c r="F21" s="157">
        <v>14</v>
      </c>
      <c r="G21" s="143"/>
      <c r="H21" s="143"/>
      <c r="I21" s="143">
        <v>17</v>
      </c>
      <c r="J21" s="143"/>
      <c r="K21" s="143"/>
      <c r="L21" s="154">
        <v>5.5</v>
      </c>
      <c r="M21" s="154">
        <v>5.5</v>
      </c>
      <c r="N21" s="154">
        <v>6.5</v>
      </c>
      <c r="O21" s="154">
        <v>6.5</v>
      </c>
      <c r="P21" s="154">
        <v>5.5</v>
      </c>
      <c r="Q21" s="154">
        <v>5.5</v>
      </c>
      <c r="R21" s="154">
        <v>5.5</v>
      </c>
      <c r="S21" s="154">
        <v>5.5</v>
      </c>
      <c r="T21" s="154">
        <v>4.5</v>
      </c>
      <c r="U21" s="154">
        <v>5.5</v>
      </c>
      <c r="V21" s="154"/>
      <c r="W21" s="154">
        <v>5.5</v>
      </c>
      <c r="X21" s="154">
        <v>6</v>
      </c>
      <c r="Y21" s="154">
        <v>5.5</v>
      </c>
      <c r="Z21" s="154">
        <v>7.5</v>
      </c>
      <c r="AA21" s="154">
        <v>6.5</v>
      </c>
      <c r="AB21" s="154">
        <v>7</v>
      </c>
      <c r="AC21" s="154">
        <v>6</v>
      </c>
      <c r="AD21" s="154">
        <v>6.5</v>
      </c>
      <c r="AE21" s="154">
        <v>6.5</v>
      </c>
      <c r="AF21" s="154">
        <v>6</v>
      </c>
      <c r="AG21" s="154">
        <v>6</v>
      </c>
      <c r="AH21" s="154">
        <v>5.5</v>
      </c>
      <c r="AI21" s="154">
        <v>6.5</v>
      </c>
      <c r="AJ21" s="154">
        <v>6</v>
      </c>
      <c r="AK21" s="154">
        <v>6</v>
      </c>
      <c r="AL21" s="154">
        <v>5.5</v>
      </c>
      <c r="AM21" s="154">
        <v>4.5</v>
      </c>
      <c r="AN21" s="154">
        <v>5.5</v>
      </c>
      <c r="AO21" s="154">
        <v>6</v>
      </c>
      <c r="AP21" s="154"/>
      <c r="AQ21" s="154">
        <v>5.5</v>
      </c>
      <c r="AR21" s="154"/>
      <c r="AS21" s="154">
        <v>6</v>
      </c>
      <c r="AT21" s="154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</row>
    <row r="22" spans="1:64">
      <c r="A22" s="155" t="s">
        <v>60</v>
      </c>
      <c r="B22" s="155" t="s">
        <v>61</v>
      </c>
      <c r="C22" s="155" t="s">
        <v>62</v>
      </c>
      <c r="D22" s="155" t="s">
        <v>63</v>
      </c>
      <c r="E22" s="156">
        <v>0.61428571428571432</v>
      </c>
      <c r="F22" s="157">
        <v>15</v>
      </c>
      <c r="G22" s="143"/>
      <c r="H22" s="143"/>
      <c r="I22" s="143">
        <v>18</v>
      </c>
      <c r="J22" s="143"/>
      <c r="K22" s="143"/>
      <c r="L22" s="154">
        <v>6.5</v>
      </c>
      <c r="M22" s="154">
        <v>6</v>
      </c>
      <c r="N22" s="154">
        <v>6.5</v>
      </c>
      <c r="O22" s="154">
        <v>6.5</v>
      </c>
      <c r="P22" s="154">
        <v>6.5</v>
      </c>
      <c r="Q22" s="154">
        <v>6.5</v>
      </c>
      <c r="R22" s="154">
        <v>6</v>
      </c>
      <c r="S22" s="154">
        <v>6.5</v>
      </c>
      <c r="T22" s="154">
        <v>6.5</v>
      </c>
      <c r="U22" s="154">
        <v>6</v>
      </c>
      <c r="V22" s="154"/>
      <c r="W22" s="154">
        <v>6</v>
      </c>
      <c r="X22" s="154">
        <v>7</v>
      </c>
      <c r="Y22" s="154">
        <v>6.5</v>
      </c>
      <c r="Z22" s="154">
        <v>8</v>
      </c>
      <c r="AA22" s="154">
        <v>7</v>
      </c>
      <c r="AB22" s="154">
        <v>6</v>
      </c>
      <c r="AC22" s="154">
        <v>7</v>
      </c>
      <c r="AD22" s="154">
        <v>7</v>
      </c>
      <c r="AE22" s="154">
        <v>7</v>
      </c>
      <c r="AF22" s="154">
        <v>7</v>
      </c>
      <c r="AG22" s="154">
        <v>6.5</v>
      </c>
      <c r="AH22" s="154">
        <v>6.5</v>
      </c>
      <c r="AI22" s="154">
        <v>6.5</v>
      </c>
      <c r="AJ22" s="154">
        <v>6</v>
      </c>
      <c r="AK22" s="154">
        <v>8</v>
      </c>
      <c r="AL22" s="154">
        <v>6.5</v>
      </c>
      <c r="AM22" s="154">
        <v>6.5</v>
      </c>
      <c r="AN22" s="154">
        <v>5.5</v>
      </c>
      <c r="AO22" s="154">
        <v>7</v>
      </c>
      <c r="AP22" s="154"/>
      <c r="AQ22" s="154">
        <v>7.5</v>
      </c>
      <c r="AR22" s="154"/>
      <c r="AS22" s="154">
        <v>6.5</v>
      </c>
      <c r="AT22" s="154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</row>
    <row r="23" spans="1:64">
      <c r="A23" s="155" t="s">
        <v>64</v>
      </c>
      <c r="B23" s="155" t="s">
        <v>65</v>
      </c>
      <c r="C23" s="155" t="s">
        <v>15</v>
      </c>
      <c r="D23" s="155" t="s">
        <v>15</v>
      </c>
      <c r="E23" s="156">
        <v>0.61428571428571432</v>
      </c>
      <c r="F23" s="157">
        <v>15</v>
      </c>
      <c r="G23" s="143"/>
      <c r="H23" s="143"/>
      <c r="I23" s="143">
        <v>19</v>
      </c>
      <c r="J23" s="143"/>
      <c r="K23" s="143"/>
      <c r="L23" s="154">
        <v>6.5</v>
      </c>
      <c r="M23" s="154">
        <v>6.5</v>
      </c>
      <c r="N23" s="154">
        <v>6.5</v>
      </c>
      <c r="O23" s="154">
        <v>6.5</v>
      </c>
      <c r="P23" s="154">
        <v>5.5</v>
      </c>
      <c r="Q23" s="154">
        <v>6</v>
      </c>
      <c r="R23" s="154">
        <v>6</v>
      </c>
      <c r="S23" s="154">
        <v>6</v>
      </c>
      <c r="T23" s="154">
        <v>5.5</v>
      </c>
      <c r="U23" s="154">
        <v>6</v>
      </c>
      <c r="V23" s="154"/>
      <c r="W23" s="154">
        <v>6</v>
      </c>
      <c r="X23" s="154">
        <v>6.5</v>
      </c>
      <c r="Y23" s="154">
        <v>6</v>
      </c>
      <c r="Z23" s="154">
        <v>8</v>
      </c>
      <c r="AA23" s="154">
        <v>6</v>
      </c>
      <c r="AB23" s="154">
        <v>6.5</v>
      </c>
      <c r="AC23" s="154">
        <v>7</v>
      </c>
      <c r="AD23" s="154">
        <v>7</v>
      </c>
      <c r="AE23" s="154">
        <v>7</v>
      </c>
      <c r="AF23" s="154">
        <v>7</v>
      </c>
      <c r="AG23" s="154">
        <v>7</v>
      </c>
      <c r="AH23" s="154">
        <v>6.5</v>
      </c>
      <c r="AI23" s="154">
        <v>6.5</v>
      </c>
      <c r="AJ23" s="154">
        <v>6</v>
      </c>
      <c r="AK23" s="154">
        <v>8</v>
      </c>
      <c r="AL23" s="154">
        <v>6.5</v>
      </c>
      <c r="AM23" s="154">
        <v>6</v>
      </c>
      <c r="AN23" s="154">
        <v>6.5</v>
      </c>
      <c r="AO23" s="154">
        <v>6.5</v>
      </c>
      <c r="AP23" s="154"/>
      <c r="AQ23" s="154">
        <v>7</v>
      </c>
      <c r="AR23" s="154"/>
      <c r="AS23" s="154">
        <v>7</v>
      </c>
      <c r="AT23" s="154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</row>
    <row r="24" spans="1:64">
      <c r="A24" s="155" t="s">
        <v>66</v>
      </c>
      <c r="B24" s="155" t="s">
        <v>67</v>
      </c>
      <c r="C24" s="155" t="s">
        <v>44</v>
      </c>
      <c r="D24" s="155" t="s">
        <v>68</v>
      </c>
      <c r="E24" s="156">
        <v>0.61285714285714288</v>
      </c>
      <c r="F24" s="157">
        <v>17</v>
      </c>
      <c r="G24" s="143"/>
      <c r="H24" s="143"/>
      <c r="I24" s="143">
        <v>20</v>
      </c>
      <c r="J24" s="143"/>
      <c r="K24" s="143"/>
      <c r="L24" s="154">
        <v>6.5</v>
      </c>
      <c r="M24" s="154">
        <v>6.5</v>
      </c>
      <c r="N24" s="154">
        <v>6.5</v>
      </c>
      <c r="O24" s="154">
        <v>6</v>
      </c>
      <c r="P24" s="154">
        <v>5.5</v>
      </c>
      <c r="Q24" s="154">
        <v>5.5</v>
      </c>
      <c r="R24" s="154">
        <v>6</v>
      </c>
      <c r="S24" s="154">
        <v>6</v>
      </c>
      <c r="T24" s="154">
        <v>6</v>
      </c>
      <c r="U24" s="154">
        <v>6.5</v>
      </c>
      <c r="V24" s="154"/>
      <c r="W24" s="154">
        <v>6</v>
      </c>
      <c r="X24" s="154">
        <v>6</v>
      </c>
      <c r="Y24" s="154">
        <v>6</v>
      </c>
      <c r="Z24" s="154">
        <v>6.5</v>
      </c>
      <c r="AA24" s="154">
        <v>6</v>
      </c>
      <c r="AB24" s="154">
        <v>6.5</v>
      </c>
      <c r="AC24" s="154">
        <v>6</v>
      </c>
      <c r="AD24" s="154">
        <v>6.5</v>
      </c>
      <c r="AE24" s="154">
        <v>7</v>
      </c>
      <c r="AF24" s="154">
        <v>6.5</v>
      </c>
      <c r="AG24" s="154">
        <v>6</v>
      </c>
      <c r="AH24" s="154">
        <v>5.5</v>
      </c>
      <c r="AI24" s="154">
        <v>6.5</v>
      </c>
      <c r="AJ24" s="154">
        <v>6.5</v>
      </c>
      <c r="AK24" s="154">
        <v>6.5</v>
      </c>
      <c r="AL24" s="154">
        <v>6.5</v>
      </c>
      <c r="AM24" s="154">
        <v>5.5</v>
      </c>
      <c r="AN24" s="154">
        <v>5.5</v>
      </c>
      <c r="AO24" s="154">
        <v>5.5</v>
      </c>
      <c r="AP24" s="154"/>
      <c r="AQ24" s="154">
        <v>6</v>
      </c>
      <c r="AR24" s="154"/>
      <c r="AS24" s="154">
        <v>6</v>
      </c>
      <c r="AT24" s="154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</row>
    <row r="25" spans="1:64">
      <c r="A25" s="155" t="s">
        <v>69</v>
      </c>
      <c r="B25" s="155" t="s">
        <v>70</v>
      </c>
      <c r="C25" s="155" t="s">
        <v>30</v>
      </c>
      <c r="D25" s="155" t="s">
        <v>71</v>
      </c>
      <c r="E25" s="156">
        <v>0.60285714285714287</v>
      </c>
      <c r="F25" s="157">
        <v>18</v>
      </c>
      <c r="G25" s="143"/>
      <c r="H25" s="143"/>
      <c r="I25" s="143">
        <v>21</v>
      </c>
      <c r="J25" s="143"/>
      <c r="K25" s="143"/>
      <c r="L25" s="154">
        <v>6</v>
      </c>
      <c r="M25" s="154">
        <v>6</v>
      </c>
      <c r="N25" s="154">
        <v>6</v>
      </c>
      <c r="O25" s="154">
        <v>6</v>
      </c>
      <c r="P25" s="154">
        <v>7</v>
      </c>
      <c r="Q25" s="154">
        <v>6</v>
      </c>
      <c r="R25" s="154">
        <v>6</v>
      </c>
      <c r="S25" s="154">
        <v>6</v>
      </c>
      <c r="T25" s="154">
        <v>6</v>
      </c>
      <c r="U25" s="154">
        <v>6</v>
      </c>
      <c r="V25" s="154"/>
      <c r="W25" s="154">
        <v>6.5</v>
      </c>
      <c r="X25" s="154">
        <v>6</v>
      </c>
      <c r="Y25" s="154">
        <v>6</v>
      </c>
      <c r="Z25" s="154">
        <v>8</v>
      </c>
      <c r="AA25" s="154">
        <v>6</v>
      </c>
      <c r="AB25" s="154">
        <v>6</v>
      </c>
      <c r="AC25" s="154">
        <v>6</v>
      </c>
      <c r="AD25" s="154">
        <v>7</v>
      </c>
      <c r="AE25" s="154">
        <v>7.5</v>
      </c>
      <c r="AF25" s="154">
        <v>6</v>
      </c>
      <c r="AG25" s="154">
        <v>6</v>
      </c>
      <c r="AH25" s="154">
        <v>6.5</v>
      </c>
      <c r="AI25" s="154">
        <v>6</v>
      </c>
      <c r="AJ25" s="154">
        <v>6</v>
      </c>
      <c r="AK25" s="154">
        <v>7</v>
      </c>
      <c r="AL25" s="154">
        <v>6</v>
      </c>
      <c r="AM25" s="154">
        <v>6</v>
      </c>
      <c r="AN25" s="154">
        <v>5.5</v>
      </c>
      <c r="AO25" s="154">
        <v>6</v>
      </c>
      <c r="AP25" s="154"/>
      <c r="AQ25" s="154">
        <v>6</v>
      </c>
      <c r="AR25" s="154"/>
      <c r="AS25" s="154">
        <v>6</v>
      </c>
      <c r="AT25" s="154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</row>
    <row r="26" spans="1:64">
      <c r="A26" s="155" t="s">
        <v>72</v>
      </c>
      <c r="B26" s="155" t="s">
        <v>73</v>
      </c>
      <c r="C26" s="155" t="s">
        <v>37</v>
      </c>
      <c r="D26" s="155" t="s">
        <v>74</v>
      </c>
      <c r="E26" s="158">
        <v>0.5971428571428572</v>
      </c>
      <c r="F26" s="157">
        <v>19</v>
      </c>
      <c r="G26" s="143"/>
      <c r="H26" s="143"/>
      <c r="I26" s="143">
        <v>22</v>
      </c>
      <c r="J26" s="143"/>
      <c r="K26" s="143"/>
      <c r="L26" s="159">
        <v>6</v>
      </c>
      <c r="M26" s="159">
        <v>5.5</v>
      </c>
      <c r="N26" s="159">
        <v>7</v>
      </c>
      <c r="O26" s="159">
        <v>7</v>
      </c>
      <c r="P26" s="159">
        <v>6</v>
      </c>
      <c r="Q26" s="159">
        <v>5.5</v>
      </c>
      <c r="R26" s="159">
        <v>6</v>
      </c>
      <c r="S26" s="159">
        <v>6</v>
      </c>
      <c r="T26" s="159">
        <v>6</v>
      </c>
      <c r="U26" s="159">
        <v>6</v>
      </c>
      <c r="V26" s="159"/>
      <c r="W26" s="159">
        <v>6</v>
      </c>
      <c r="X26" s="159">
        <v>6</v>
      </c>
      <c r="Y26" s="159">
        <v>6</v>
      </c>
      <c r="Z26" s="159">
        <v>6.5</v>
      </c>
      <c r="AA26" s="159">
        <v>5.5</v>
      </c>
      <c r="AB26" s="159">
        <v>6</v>
      </c>
      <c r="AC26" s="159">
        <v>5.5</v>
      </c>
      <c r="AD26" s="159">
        <v>6.5</v>
      </c>
      <c r="AE26" s="159">
        <v>6.5</v>
      </c>
      <c r="AF26" s="159">
        <v>6</v>
      </c>
      <c r="AG26" s="159">
        <v>6.5</v>
      </c>
      <c r="AH26" s="159">
        <v>6</v>
      </c>
      <c r="AI26" s="159">
        <v>5.5</v>
      </c>
      <c r="AJ26" s="159">
        <v>6.5</v>
      </c>
      <c r="AK26" s="159">
        <v>6.5</v>
      </c>
      <c r="AL26" s="159">
        <v>6.5</v>
      </c>
      <c r="AM26" s="159">
        <v>5.5</v>
      </c>
      <c r="AN26" s="159">
        <v>5.5</v>
      </c>
      <c r="AO26" s="159">
        <v>5.5</v>
      </c>
      <c r="AP26" s="159"/>
      <c r="AQ26" s="159">
        <v>6</v>
      </c>
      <c r="AR26" s="159"/>
      <c r="AS26" s="159">
        <v>6.5</v>
      </c>
      <c r="AT26" s="159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</row>
    <row r="27" spans="1:64">
      <c r="A27" s="155" t="s">
        <v>75</v>
      </c>
      <c r="B27" s="155" t="s">
        <v>76</v>
      </c>
      <c r="C27" s="155" t="s">
        <v>77</v>
      </c>
      <c r="D27" s="155" t="s">
        <v>78</v>
      </c>
      <c r="E27" s="156">
        <v>0.59571428571428575</v>
      </c>
      <c r="F27" s="157">
        <v>20</v>
      </c>
      <c r="G27" s="143"/>
      <c r="H27" s="143"/>
      <c r="I27" s="143" t="s">
        <v>79</v>
      </c>
      <c r="J27" s="143"/>
      <c r="K27" s="143"/>
      <c r="L27" s="160">
        <f>SUM(L5:L26)+L7+L9+SUM(L11:L13)+L20+L15</f>
        <v>173</v>
      </c>
      <c r="M27" s="160">
        <f t="shared" ref="M27:AL27" si="0">SUM(M5:M26)+M7+M9+SUM(M11:M13)+M20+M15</f>
        <v>170</v>
      </c>
      <c r="N27" s="160">
        <f t="shared" si="0"/>
        <v>185.5</v>
      </c>
      <c r="O27" s="160">
        <f t="shared" si="0"/>
        <v>173</v>
      </c>
      <c r="P27" s="160">
        <f t="shared" si="0"/>
        <v>172.5</v>
      </c>
      <c r="Q27" s="160">
        <f t="shared" si="0"/>
        <v>162</v>
      </c>
      <c r="R27" s="160">
        <f t="shared" si="0"/>
        <v>171.5</v>
      </c>
      <c r="S27" s="160">
        <f t="shared" si="0"/>
        <v>167</v>
      </c>
      <c r="T27" s="160">
        <f t="shared" si="0"/>
        <v>166</v>
      </c>
      <c r="U27" s="160">
        <f t="shared" si="0"/>
        <v>171.5</v>
      </c>
      <c r="V27" s="160">
        <f t="shared" si="0"/>
        <v>0</v>
      </c>
      <c r="W27" s="160">
        <f t="shared" si="0"/>
        <v>169</v>
      </c>
      <c r="X27" s="160">
        <f t="shared" si="0"/>
        <v>185.5</v>
      </c>
      <c r="Y27" s="160">
        <f t="shared" si="0"/>
        <v>170.5</v>
      </c>
      <c r="Z27" s="160">
        <f t="shared" si="0"/>
        <v>206</v>
      </c>
      <c r="AA27" s="160">
        <f t="shared" si="0"/>
        <v>183.5</v>
      </c>
      <c r="AB27" s="160">
        <f t="shared" si="0"/>
        <v>185</v>
      </c>
      <c r="AC27" s="160">
        <f t="shared" si="0"/>
        <v>179</v>
      </c>
      <c r="AD27" s="160">
        <f t="shared" si="0"/>
        <v>177.5</v>
      </c>
      <c r="AE27" s="160">
        <f t="shared" si="0"/>
        <v>194</v>
      </c>
      <c r="AF27" s="160">
        <f t="shared" si="0"/>
        <v>190</v>
      </c>
      <c r="AG27" s="160">
        <f t="shared" si="0"/>
        <v>191</v>
      </c>
      <c r="AH27" s="160">
        <f t="shared" si="0"/>
        <v>171</v>
      </c>
      <c r="AI27" s="160">
        <f t="shared" si="0"/>
        <v>177</v>
      </c>
      <c r="AJ27" s="160">
        <f t="shared" si="0"/>
        <v>179.5</v>
      </c>
      <c r="AK27" s="160">
        <f t="shared" si="0"/>
        <v>192.5</v>
      </c>
      <c r="AL27" s="160">
        <f t="shared" si="0"/>
        <v>184.5</v>
      </c>
      <c r="AM27" s="160">
        <f t="shared" ref="AM27:AT27" si="1">SUM(AM5:AM26)+AM7+AM9+SUM(AM11:AM13)+AM20+AM15</f>
        <v>167.5</v>
      </c>
      <c r="AN27" s="160">
        <f t="shared" si="1"/>
        <v>164</v>
      </c>
      <c r="AO27" s="160">
        <f t="shared" si="1"/>
        <v>189.5</v>
      </c>
      <c r="AP27" s="160">
        <f t="shared" si="1"/>
        <v>43.5</v>
      </c>
      <c r="AQ27" s="160">
        <f t="shared" si="1"/>
        <v>176.5</v>
      </c>
      <c r="AR27" s="160">
        <f t="shared" si="1"/>
        <v>0</v>
      </c>
      <c r="AS27" s="160">
        <f t="shared" si="1"/>
        <v>182</v>
      </c>
      <c r="AT27" s="160">
        <f t="shared" si="1"/>
        <v>0</v>
      </c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</row>
    <row r="28" spans="1:64">
      <c r="A28" s="155" t="s">
        <v>80</v>
      </c>
      <c r="B28" s="155" t="s">
        <v>81</v>
      </c>
      <c r="C28" s="155" t="s">
        <v>82</v>
      </c>
      <c r="D28" s="155" t="s">
        <v>83</v>
      </c>
      <c r="E28" s="156">
        <v>0.59285714285714286</v>
      </c>
      <c r="F28" s="157">
        <v>21</v>
      </c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</row>
    <row r="29" spans="1:64">
      <c r="A29" s="155" t="s">
        <v>84</v>
      </c>
      <c r="B29" s="155" t="s">
        <v>85</v>
      </c>
      <c r="C29" s="155" t="s">
        <v>33</v>
      </c>
      <c r="D29" s="155" t="s">
        <v>86</v>
      </c>
      <c r="E29" s="156">
        <v>0.59285714285714286</v>
      </c>
      <c r="F29" s="157">
        <v>21</v>
      </c>
      <c r="G29" s="143"/>
      <c r="H29" s="143"/>
      <c r="I29" s="143" t="s">
        <v>87</v>
      </c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</row>
    <row r="30" spans="1:64">
      <c r="A30" s="155" t="s">
        <v>88</v>
      </c>
      <c r="B30" s="155" t="s">
        <v>89</v>
      </c>
      <c r="C30" s="155" t="s">
        <v>90</v>
      </c>
      <c r="D30" s="155" t="s">
        <v>91</v>
      </c>
      <c r="E30" s="156">
        <v>0.59285714285714286</v>
      </c>
      <c r="F30" s="157">
        <v>21</v>
      </c>
      <c r="G30" s="143"/>
      <c r="H30" s="143"/>
      <c r="I30" s="143" t="s">
        <v>92</v>
      </c>
      <c r="J30" s="143">
        <v>1</v>
      </c>
      <c r="K30" s="143"/>
      <c r="L30" s="154">
        <v>6.5</v>
      </c>
      <c r="M30" s="154">
        <v>6</v>
      </c>
      <c r="N30" s="154">
        <v>6.5</v>
      </c>
      <c r="O30" s="154">
        <v>6</v>
      </c>
      <c r="P30" s="154">
        <v>6</v>
      </c>
      <c r="Q30" s="154">
        <v>6</v>
      </c>
      <c r="R30" s="154">
        <v>6</v>
      </c>
      <c r="S30" s="154">
        <v>6</v>
      </c>
      <c r="T30" s="154">
        <v>6</v>
      </c>
      <c r="U30" s="154">
        <v>6</v>
      </c>
      <c r="V30" s="154"/>
      <c r="W30" s="154">
        <v>6.5</v>
      </c>
      <c r="X30" s="154">
        <v>7</v>
      </c>
      <c r="Y30" s="154">
        <v>6</v>
      </c>
      <c r="Z30" s="154">
        <v>8</v>
      </c>
      <c r="AA30" s="154">
        <v>7</v>
      </c>
      <c r="AB30" s="154">
        <v>6.5</v>
      </c>
      <c r="AC30" s="154">
        <v>6.5</v>
      </c>
      <c r="AD30" s="154">
        <v>6.5</v>
      </c>
      <c r="AE30" s="154">
        <v>7.5</v>
      </c>
      <c r="AF30" s="154">
        <v>7</v>
      </c>
      <c r="AG30" s="154">
        <v>7</v>
      </c>
      <c r="AH30" s="154">
        <v>6.5</v>
      </c>
      <c r="AI30" s="154">
        <v>6</v>
      </c>
      <c r="AJ30" s="154">
        <v>6.5</v>
      </c>
      <c r="AK30" s="154">
        <v>6.5</v>
      </c>
      <c r="AL30" s="154">
        <v>6.5</v>
      </c>
      <c r="AM30" s="154">
        <v>6</v>
      </c>
      <c r="AN30" s="154">
        <v>6.5</v>
      </c>
      <c r="AO30" s="154">
        <v>7</v>
      </c>
      <c r="AP30" s="154"/>
      <c r="AQ30" s="154">
        <v>6.5</v>
      </c>
      <c r="AR30" s="154"/>
      <c r="AS30" s="154">
        <v>6.5</v>
      </c>
      <c r="AT30" s="154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</row>
    <row r="31" spans="1:64">
      <c r="A31" s="155" t="s">
        <v>93</v>
      </c>
      <c r="B31" s="155" t="s">
        <v>94</v>
      </c>
      <c r="C31" s="155" t="s">
        <v>95</v>
      </c>
      <c r="D31" s="155" t="s">
        <v>96</v>
      </c>
      <c r="E31" s="156">
        <v>0.59</v>
      </c>
      <c r="F31" s="157">
        <v>24</v>
      </c>
      <c r="G31" s="143"/>
      <c r="H31" s="143"/>
      <c r="I31" s="143" t="s">
        <v>97</v>
      </c>
      <c r="J31" s="143">
        <v>1</v>
      </c>
      <c r="K31" s="143"/>
      <c r="L31" s="154">
        <v>6.5</v>
      </c>
      <c r="M31" s="154">
        <v>6</v>
      </c>
      <c r="N31" s="154">
        <v>6.5</v>
      </c>
      <c r="O31" s="154">
        <v>6</v>
      </c>
      <c r="P31" s="154">
        <v>6</v>
      </c>
      <c r="Q31" s="154">
        <v>6</v>
      </c>
      <c r="R31" s="154">
        <v>6</v>
      </c>
      <c r="S31" s="154">
        <v>6</v>
      </c>
      <c r="T31" s="154">
        <v>6</v>
      </c>
      <c r="U31" s="154">
        <v>6</v>
      </c>
      <c r="V31" s="154"/>
      <c r="W31" s="154">
        <v>6</v>
      </c>
      <c r="X31" s="154">
        <v>6.5</v>
      </c>
      <c r="Y31" s="154">
        <v>6</v>
      </c>
      <c r="Z31" s="154">
        <v>7.5</v>
      </c>
      <c r="AA31" s="154">
        <v>6.5</v>
      </c>
      <c r="AB31" s="154">
        <v>6.5</v>
      </c>
      <c r="AC31" s="154">
        <v>6</v>
      </c>
      <c r="AD31" s="154">
        <v>6</v>
      </c>
      <c r="AE31" s="154">
        <v>7</v>
      </c>
      <c r="AF31" s="154">
        <v>6.5</v>
      </c>
      <c r="AG31" s="154">
        <v>7</v>
      </c>
      <c r="AH31" s="154">
        <v>6</v>
      </c>
      <c r="AI31" s="154">
        <v>6</v>
      </c>
      <c r="AJ31" s="154">
        <v>6.5</v>
      </c>
      <c r="AK31" s="154">
        <v>7</v>
      </c>
      <c r="AL31" s="154">
        <v>6.5</v>
      </c>
      <c r="AM31" s="154">
        <v>6</v>
      </c>
      <c r="AN31" s="154">
        <v>6</v>
      </c>
      <c r="AO31" s="154">
        <v>6.5</v>
      </c>
      <c r="AP31" s="154"/>
      <c r="AQ31" s="154">
        <v>6.5</v>
      </c>
      <c r="AR31" s="154"/>
      <c r="AS31" s="154">
        <v>6.5</v>
      </c>
      <c r="AT31" s="154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</row>
    <row r="32" spans="1:64">
      <c r="A32" s="155" t="s">
        <v>98</v>
      </c>
      <c r="B32" s="155" t="s">
        <v>99</v>
      </c>
      <c r="C32" s="155" t="s">
        <v>15</v>
      </c>
      <c r="D32" s="155" t="s">
        <v>100</v>
      </c>
      <c r="E32" s="156">
        <v>0.5842857142857143</v>
      </c>
      <c r="F32" s="157">
        <v>25</v>
      </c>
      <c r="G32" s="143"/>
      <c r="H32" s="143"/>
      <c r="I32" s="143" t="s">
        <v>101</v>
      </c>
      <c r="J32" s="143">
        <v>2</v>
      </c>
      <c r="K32" s="143"/>
      <c r="L32" s="154">
        <v>6</v>
      </c>
      <c r="M32" s="154">
        <v>6</v>
      </c>
      <c r="N32" s="154">
        <v>6.5</v>
      </c>
      <c r="O32" s="154">
        <v>6</v>
      </c>
      <c r="P32" s="154">
        <v>6</v>
      </c>
      <c r="Q32" s="154">
        <v>6</v>
      </c>
      <c r="R32" s="154">
        <v>6</v>
      </c>
      <c r="S32" s="154">
        <v>6</v>
      </c>
      <c r="T32" s="154">
        <v>6</v>
      </c>
      <c r="U32" s="154">
        <v>6</v>
      </c>
      <c r="V32" s="154"/>
      <c r="W32" s="154">
        <v>6</v>
      </c>
      <c r="X32" s="154">
        <v>6</v>
      </c>
      <c r="Y32" s="154">
        <v>6</v>
      </c>
      <c r="Z32" s="154">
        <v>7.5</v>
      </c>
      <c r="AA32" s="154">
        <v>6.5</v>
      </c>
      <c r="AB32" s="154">
        <v>6.5</v>
      </c>
      <c r="AC32" s="154">
        <v>6.5</v>
      </c>
      <c r="AD32" s="154">
        <v>6</v>
      </c>
      <c r="AE32" s="154">
        <v>7</v>
      </c>
      <c r="AF32" s="154">
        <v>6.5</v>
      </c>
      <c r="AG32" s="154">
        <v>6.5</v>
      </c>
      <c r="AH32" s="154">
        <v>6.5</v>
      </c>
      <c r="AI32" s="154">
        <v>6.5</v>
      </c>
      <c r="AJ32" s="154">
        <v>6.5</v>
      </c>
      <c r="AK32" s="154">
        <v>7</v>
      </c>
      <c r="AL32" s="154">
        <v>6.5</v>
      </c>
      <c r="AM32" s="154">
        <v>5.5</v>
      </c>
      <c r="AN32" s="154">
        <v>6</v>
      </c>
      <c r="AO32" s="154">
        <v>6.5</v>
      </c>
      <c r="AP32" s="154"/>
      <c r="AQ32" s="154">
        <v>6</v>
      </c>
      <c r="AR32" s="154"/>
      <c r="AS32" s="154">
        <v>6.5</v>
      </c>
      <c r="AT32" s="154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</row>
    <row r="33" spans="1:64">
      <c r="A33" s="155" t="s">
        <v>102</v>
      </c>
      <c r="B33" s="155" t="s">
        <v>103</v>
      </c>
      <c r="C33" s="155" t="s">
        <v>77</v>
      </c>
      <c r="D33" s="155" t="s">
        <v>104</v>
      </c>
      <c r="E33" s="158">
        <v>0.58285714285714285</v>
      </c>
      <c r="F33" s="157">
        <v>26</v>
      </c>
      <c r="G33" s="143"/>
      <c r="H33" s="143"/>
      <c r="I33" s="143" t="s">
        <v>105</v>
      </c>
      <c r="J33" s="143">
        <v>2</v>
      </c>
      <c r="K33" s="143"/>
      <c r="L33" s="159">
        <v>6.5</v>
      </c>
      <c r="M33" s="159">
        <v>6</v>
      </c>
      <c r="N33" s="159">
        <v>6.5</v>
      </c>
      <c r="O33" s="159">
        <v>6</v>
      </c>
      <c r="P33" s="159">
        <v>6</v>
      </c>
      <c r="Q33" s="159">
        <v>6</v>
      </c>
      <c r="R33" s="159">
        <v>6</v>
      </c>
      <c r="S33" s="159">
        <v>6</v>
      </c>
      <c r="T33" s="159">
        <v>6</v>
      </c>
      <c r="U33" s="159">
        <v>6</v>
      </c>
      <c r="V33" s="159"/>
      <c r="W33" s="159">
        <v>6.5</v>
      </c>
      <c r="X33" s="159">
        <v>6.5</v>
      </c>
      <c r="Y33" s="159">
        <v>6</v>
      </c>
      <c r="Z33" s="159">
        <v>7.5</v>
      </c>
      <c r="AA33" s="159">
        <v>6.5</v>
      </c>
      <c r="AB33" s="159">
        <v>6.5</v>
      </c>
      <c r="AC33" s="159">
        <v>6.5</v>
      </c>
      <c r="AD33" s="159">
        <v>6.5</v>
      </c>
      <c r="AE33" s="159">
        <v>7</v>
      </c>
      <c r="AF33" s="159">
        <v>7</v>
      </c>
      <c r="AG33" s="159">
        <v>6.5</v>
      </c>
      <c r="AH33" s="159">
        <v>6.5</v>
      </c>
      <c r="AI33" s="159">
        <v>6.5</v>
      </c>
      <c r="AJ33" s="159">
        <v>6.5</v>
      </c>
      <c r="AK33" s="159">
        <v>7</v>
      </c>
      <c r="AL33" s="159">
        <v>6.5</v>
      </c>
      <c r="AM33" s="159">
        <v>6</v>
      </c>
      <c r="AN33" s="159">
        <v>6</v>
      </c>
      <c r="AO33" s="159">
        <v>6.5</v>
      </c>
      <c r="AP33" s="159"/>
      <c r="AQ33" s="159">
        <v>6.5</v>
      </c>
      <c r="AR33" s="159"/>
      <c r="AS33" s="159">
        <v>6.5</v>
      </c>
      <c r="AT33" s="159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</row>
    <row r="34" spans="1:64">
      <c r="A34" s="155" t="s">
        <v>106</v>
      </c>
      <c r="B34" s="155" t="s">
        <v>107</v>
      </c>
      <c r="C34" s="155" t="s">
        <v>55</v>
      </c>
      <c r="D34" s="155" t="s">
        <v>108</v>
      </c>
      <c r="E34" s="156">
        <v>0.57999999999999996</v>
      </c>
      <c r="F34" s="157">
        <v>27</v>
      </c>
      <c r="G34" s="143"/>
      <c r="H34" s="143"/>
      <c r="I34" s="143" t="s">
        <v>109</v>
      </c>
      <c r="J34" s="143"/>
      <c r="K34" s="143"/>
      <c r="L34" s="160">
        <f>SUM(L30:L33)+SUM(L32:L33)</f>
        <v>38</v>
      </c>
      <c r="M34" s="160">
        <f t="shared" ref="M34:O34" si="2">SUM(M30:M33)+SUM(M32:M33)</f>
        <v>36</v>
      </c>
      <c r="N34" s="160">
        <f t="shared" si="2"/>
        <v>39</v>
      </c>
      <c r="O34" s="160">
        <f t="shared" si="2"/>
        <v>36</v>
      </c>
      <c r="P34" s="160">
        <f t="shared" ref="P34:AA34" si="3">SUM(P30:P33)+SUM(P32:P33)</f>
        <v>36</v>
      </c>
      <c r="Q34" s="160">
        <f t="shared" si="3"/>
        <v>36</v>
      </c>
      <c r="R34" s="160">
        <f t="shared" si="3"/>
        <v>36</v>
      </c>
      <c r="S34" s="160">
        <f t="shared" si="3"/>
        <v>36</v>
      </c>
      <c r="T34" s="160">
        <f t="shared" si="3"/>
        <v>36</v>
      </c>
      <c r="U34" s="160">
        <f t="shared" si="3"/>
        <v>36</v>
      </c>
      <c r="V34" s="160">
        <f t="shared" si="3"/>
        <v>0</v>
      </c>
      <c r="W34" s="160">
        <f t="shared" si="3"/>
        <v>37.5</v>
      </c>
      <c r="X34" s="160">
        <f t="shared" si="3"/>
        <v>38.5</v>
      </c>
      <c r="Y34" s="160">
        <f t="shared" si="3"/>
        <v>36</v>
      </c>
      <c r="Z34" s="160">
        <f t="shared" si="3"/>
        <v>45.5</v>
      </c>
      <c r="AA34" s="160">
        <f t="shared" si="3"/>
        <v>39.5</v>
      </c>
      <c r="AB34" s="160">
        <f t="shared" ref="AB34:AT34" si="4">SUM(AB30:AB33)+SUM(AB32:AB33)</f>
        <v>39</v>
      </c>
      <c r="AC34" s="160">
        <f t="shared" si="4"/>
        <v>38.5</v>
      </c>
      <c r="AD34" s="160">
        <f t="shared" si="4"/>
        <v>37.5</v>
      </c>
      <c r="AE34" s="160">
        <f t="shared" si="4"/>
        <v>42.5</v>
      </c>
      <c r="AF34" s="160">
        <f t="shared" si="4"/>
        <v>40.5</v>
      </c>
      <c r="AG34" s="160">
        <f t="shared" si="4"/>
        <v>40</v>
      </c>
      <c r="AH34" s="160">
        <f t="shared" si="4"/>
        <v>38.5</v>
      </c>
      <c r="AI34" s="160">
        <f t="shared" si="4"/>
        <v>38</v>
      </c>
      <c r="AJ34" s="160">
        <f t="shared" si="4"/>
        <v>39</v>
      </c>
      <c r="AK34" s="160">
        <f t="shared" si="4"/>
        <v>41.5</v>
      </c>
      <c r="AL34" s="160">
        <f t="shared" si="4"/>
        <v>39</v>
      </c>
      <c r="AM34" s="160">
        <f t="shared" si="4"/>
        <v>35</v>
      </c>
      <c r="AN34" s="160">
        <f t="shared" si="4"/>
        <v>36.5</v>
      </c>
      <c r="AO34" s="160">
        <f t="shared" si="4"/>
        <v>39.5</v>
      </c>
      <c r="AP34" s="160">
        <f t="shared" si="4"/>
        <v>0</v>
      </c>
      <c r="AQ34" s="160">
        <f t="shared" si="4"/>
        <v>38</v>
      </c>
      <c r="AR34" s="160">
        <f t="shared" si="4"/>
        <v>0</v>
      </c>
      <c r="AS34" s="160">
        <f t="shared" si="4"/>
        <v>39</v>
      </c>
      <c r="AT34" s="160">
        <f t="shared" si="4"/>
        <v>0</v>
      </c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</row>
    <row r="35" spans="1:64">
      <c r="A35" s="155" t="s">
        <v>110</v>
      </c>
      <c r="B35" s="155" t="s">
        <v>111</v>
      </c>
      <c r="C35" s="155" t="s">
        <v>90</v>
      </c>
      <c r="D35" s="155" t="s">
        <v>112</v>
      </c>
      <c r="E35" s="156">
        <v>0.57857142857142863</v>
      </c>
      <c r="F35" s="157">
        <v>28</v>
      </c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</row>
    <row r="36" spans="1:64">
      <c r="A36" s="155" t="s">
        <v>113</v>
      </c>
      <c r="B36" s="155" t="s">
        <v>114</v>
      </c>
      <c r="C36" s="155" t="s">
        <v>115</v>
      </c>
      <c r="D36" s="155" t="s">
        <v>116</v>
      </c>
      <c r="E36" s="156">
        <v>0.57714285714285718</v>
      </c>
      <c r="F36" s="157">
        <v>29</v>
      </c>
      <c r="G36" s="143"/>
      <c r="H36" s="143"/>
      <c r="I36" s="143" t="s">
        <v>117</v>
      </c>
      <c r="J36" s="143">
        <v>350</v>
      </c>
      <c r="K36" s="143"/>
      <c r="L36" s="160">
        <f>L27+L34</f>
        <v>211</v>
      </c>
      <c r="M36" s="160">
        <f t="shared" ref="M36:AT36" si="5">M27+M34</f>
        <v>206</v>
      </c>
      <c r="N36" s="160">
        <f t="shared" si="5"/>
        <v>224.5</v>
      </c>
      <c r="O36" s="160">
        <f t="shared" si="5"/>
        <v>209</v>
      </c>
      <c r="P36" s="160">
        <f t="shared" si="5"/>
        <v>208.5</v>
      </c>
      <c r="Q36" s="160">
        <f t="shared" si="5"/>
        <v>198</v>
      </c>
      <c r="R36" s="160">
        <f t="shared" si="5"/>
        <v>207.5</v>
      </c>
      <c r="S36" s="160">
        <f t="shared" si="5"/>
        <v>203</v>
      </c>
      <c r="T36" s="160">
        <f t="shared" si="5"/>
        <v>202</v>
      </c>
      <c r="U36" s="160">
        <f t="shared" si="5"/>
        <v>207.5</v>
      </c>
      <c r="V36" s="160">
        <f t="shared" si="5"/>
        <v>0</v>
      </c>
      <c r="W36" s="160">
        <f t="shared" si="5"/>
        <v>206.5</v>
      </c>
      <c r="X36" s="160">
        <f t="shared" si="5"/>
        <v>224</v>
      </c>
      <c r="Y36" s="160">
        <f t="shared" si="5"/>
        <v>206.5</v>
      </c>
      <c r="Z36" s="160">
        <f t="shared" si="5"/>
        <v>251.5</v>
      </c>
      <c r="AA36" s="160">
        <f t="shared" si="5"/>
        <v>223</v>
      </c>
      <c r="AB36" s="160">
        <f t="shared" si="5"/>
        <v>224</v>
      </c>
      <c r="AC36" s="160">
        <f t="shared" si="5"/>
        <v>217.5</v>
      </c>
      <c r="AD36" s="160">
        <f t="shared" si="5"/>
        <v>215</v>
      </c>
      <c r="AE36" s="160">
        <f t="shared" si="5"/>
        <v>236.5</v>
      </c>
      <c r="AF36" s="160">
        <f t="shared" si="5"/>
        <v>230.5</v>
      </c>
      <c r="AG36" s="160">
        <f t="shared" si="5"/>
        <v>231</v>
      </c>
      <c r="AH36" s="160">
        <f t="shared" si="5"/>
        <v>209.5</v>
      </c>
      <c r="AI36" s="160">
        <f t="shared" si="5"/>
        <v>215</v>
      </c>
      <c r="AJ36" s="160">
        <f t="shared" si="5"/>
        <v>218.5</v>
      </c>
      <c r="AK36" s="160">
        <f t="shared" si="5"/>
        <v>234</v>
      </c>
      <c r="AL36" s="160">
        <f t="shared" si="5"/>
        <v>223.5</v>
      </c>
      <c r="AM36" s="160">
        <f t="shared" si="5"/>
        <v>202.5</v>
      </c>
      <c r="AN36" s="160">
        <f t="shared" si="5"/>
        <v>200.5</v>
      </c>
      <c r="AO36" s="160">
        <f t="shared" si="5"/>
        <v>229</v>
      </c>
      <c r="AP36" s="160">
        <f t="shared" si="5"/>
        <v>43.5</v>
      </c>
      <c r="AQ36" s="160">
        <f t="shared" si="5"/>
        <v>214.5</v>
      </c>
      <c r="AR36" s="160">
        <f t="shared" si="5"/>
        <v>0</v>
      </c>
      <c r="AS36" s="160">
        <f t="shared" si="5"/>
        <v>221</v>
      </c>
      <c r="AT36" s="160">
        <f t="shared" si="5"/>
        <v>0</v>
      </c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</row>
    <row r="37" spans="1:64">
      <c r="A37" s="155" t="s">
        <v>118</v>
      </c>
      <c r="B37" s="155" t="s">
        <v>119</v>
      </c>
      <c r="C37" s="155" t="s">
        <v>33</v>
      </c>
      <c r="D37" s="155" t="s">
        <v>120</v>
      </c>
      <c r="E37" s="156">
        <v>0.57285714285714284</v>
      </c>
      <c r="F37" s="157">
        <v>30</v>
      </c>
      <c r="G37" s="143"/>
      <c r="H37" s="143"/>
      <c r="I37" s="10" t="s">
        <v>121</v>
      </c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</row>
    <row r="38" spans="1:64">
      <c r="A38" s="155" t="s">
        <v>122</v>
      </c>
      <c r="B38" s="155" t="s">
        <v>123</v>
      </c>
      <c r="C38" s="155" t="s">
        <v>124</v>
      </c>
      <c r="D38" s="155" t="s">
        <v>124</v>
      </c>
      <c r="E38" s="156">
        <v>0.56571428571428573</v>
      </c>
      <c r="F38" s="157">
        <v>31</v>
      </c>
      <c r="G38" s="143"/>
      <c r="H38" s="143"/>
      <c r="I38" s="143" t="s">
        <v>125</v>
      </c>
      <c r="J38" s="143">
        <v>-2</v>
      </c>
      <c r="K38" s="143"/>
      <c r="L38" s="161"/>
      <c r="M38" s="161" t="s">
        <v>126</v>
      </c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 t="s">
        <v>127</v>
      </c>
      <c r="Z38" s="161"/>
      <c r="AA38" s="161" t="s">
        <v>127</v>
      </c>
      <c r="AB38" s="161"/>
      <c r="AC38" s="161"/>
      <c r="AD38" s="161"/>
      <c r="AE38" s="161"/>
      <c r="AF38" s="161"/>
      <c r="AG38" s="161"/>
      <c r="AH38" s="161" t="s">
        <v>127</v>
      </c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 t="s">
        <v>127</v>
      </c>
      <c r="AT38" s="161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</row>
    <row r="39" spans="1:64">
      <c r="A39" s="155" t="s">
        <v>128</v>
      </c>
      <c r="B39" s="155" t="s">
        <v>129</v>
      </c>
      <c r="C39" s="155" t="s">
        <v>48</v>
      </c>
      <c r="D39" s="155" t="s">
        <v>48</v>
      </c>
      <c r="E39" s="156">
        <v>0.12428571428571429</v>
      </c>
      <c r="F39" s="157">
        <v>32</v>
      </c>
      <c r="G39" s="143"/>
      <c r="H39" s="143"/>
      <c r="I39" s="143" t="s">
        <v>130</v>
      </c>
      <c r="J39" s="143">
        <v>-4</v>
      </c>
      <c r="K39" s="143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</row>
    <row r="40" spans="1:64">
      <c r="A40" s="155" t="s">
        <v>131</v>
      </c>
      <c r="B40" s="155" t="s">
        <v>132</v>
      </c>
      <c r="C40" s="155" t="s">
        <v>23</v>
      </c>
      <c r="D40" s="155" t="s">
        <v>133</v>
      </c>
      <c r="E40" s="156">
        <v>0</v>
      </c>
      <c r="F40" s="157"/>
      <c r="G40" s="143"/>
      <c r="H40" s="143"/>
      <c r="I40" s="143" t="s">
        <v>134</v>
      </c>
      <c r="J40" s="162" t="s">
        <v>135</v>
      </c>
      <c r="K40" s="14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</row>
    <row r="41" spans="1:64">
      <c r="A41" s="155" t="s">
        <v>136</v>
      </c>
      <c r="B41" s="155" t="s">
        <v>137</v>
      </c>
      <c r="C41" s="155" t="s">
        <v>90</v>
      </c>
      <c r="D41" s="155" t="s">
        <v>138</v>
      </c>
      <c r="E41" s="156">
        <v>0</v>
      </c>
      <c r="F41" s="157"/>
      <c r="G41" s="143"/>
      <c r="H41" s="143"/>
      <c r="I41" s="143" t="s">
        <v>139</v>
      </c>
      <c r="J41" s="162"/>
      <c r="K41" s="143"/>
      <c r="L41" s="164">
        <f>IF(L38="Y",-2,0)+IF(L39="Y",-4,0)</f>
        <v>0</v>
      </c>
      <c r="M41" s="164">
        <f t="shared" ref="M41:AT41" si="6">IF(M38="Y",-2,0)+IF(M39="Y",-4,0)</f>
        <v>-2</v>
      </c>
      <c r="N41" s="164">
        <f t="shared" si="6"/>
        <v>0</v>
      </c>
      <c r="O41" s="164">
        <f t="shared" si="6"/>
        <v>0</v>
      </c>
      <c r="P41" s="164">
        <f t="shared" si="6"/>
        <v>0</v>
      </c>
      <c r="Q41" s="164">
        <f t="shared" si="6"/>
        <v>0</v>
      </c>
      <c r="R41" s="164">
        <f t="shared" si="6"/>
        <v>0</v>
      </c>
      <c r="S41" s="164">
        <f t="shared" si="6"/>
        <v>0</v>
      </c>
      <c r="T41" s="164">
        <f t="shared" si="6"/>
        <v>0</v>
      </c>
      <c r="U41" s="164">
        <f t="shared" si="6"/>
        <v>0</v>
      </c>
      <c r="V41" s="164">
        <f t="shared" si="6"/>
        <v>0</v>
      </c>
      <c r="W41" s="164">
        <f t="shared" si="6"/>
        <v>0</v>
      </c>
      <c r="X41" s="164">
        <f t="shared" si="6"/>
        <v>0</v>
      </c>
      <c r="Y41" s="164">
        <f t="shared" si="6"/>
        <v>-2</v>
      </c>
      <c r="Z41" s="164">
        <f t="shared" si="6"/>
        <v>0</v>
      </c>
      <c r="AA41" s="164">
        <f t="shared" si="6"/>
        <v>-2</v>
      </c>
      <c r="AB41" s="164">
        <f t="shared" si="6"/>
        <v>0</v>
      </c>
      <c r="AC41" s="164">
        <f t="shared" si="6"/>
        <v>0</v>
      </c>
      <c r="AD41" s="164">
        <f t="shared" si="6"/>
        <v>0</v>
      </c>
      <c r="AE41" s="164">
        <f t="shared" si="6"/>
        <v>0</v>
      </c>
      <c r="AF41" s="164">
        <f t="shared" si="6"/>
        <v>0</v>
      </c>
      <c r="AG41" s="164">
        <f t="shared" si="6"/>
        <v>0</v>
      </c>
      <c r="AH41" s="164">
        <f t="shared" si="6"/>
        <v>-2</v>
      </c>
      <c r="AI41" s="164">
        <f t="shared" si="6"/>
        <v>0</v>
      </c>
      <c r="AJ41" s="164">
        <f t="shared" si="6"/>
        <v>0</v>
      </c>
      <c r="AK41" s="164">
        <f t="shared" si="6"/>
        <v>0</v>
      </c>
      <c r="AL41" s="164">
        <f t="shared" si="6"/>
        <v>0</v>
      </c>
      <c r="AM41" s="164">
        <f t="shared" si="6"/>
        <v>0</v>
      </c>
      <c r="AN41" s="164">
        <f t="shared" si="6"/>
        <v>0</v>
      </c>
      <c r="AO41" s="164">
        <f t="shared" si="6"/>
        <v>0</v>
      </c>
      <c r="AP41" s="164">
        <f t="shared" si="6"/>
        <v>0</v>
      </c>
      <c r="AQ41" s="164">
        <f t="shared" si="6"/>
        <v>0</v>
      </c>
      <c r="AR41" s="164">
        <f t="shared" si="6"/>
        <v>0</v>
      </c>
      <c r="AS41" s="164">
        <f t="shared" si="6"/>
        <v>-2</v>
      </c>
      <c r="AT41" s="164">
        <f t="shared" si="6"/>
        <v>0</v>
      </c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</row>
    <row r="42" spans="1:64">
      <c r="A42" s="155"/>
      <c r="B42" s="155"/>
      <c r="C42" s="155"/>
      <c r="D42" s="155"/>
      <c r="E42" s="156"/>
      <c r="F42" s="157"/>
      <c r="G42" s="143"/>
      <c r="H42" s="143"/>
      <c r="I42" s="10" t="s">
        <v>140</v>
      </c>
      <c r="J42" s="162"/>
      <c r="K42" s="143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</row>
    <row r="43" spans="1:64">
      <c r="A43" s="143"/>
      <c r="B43" s="143"/>
      <c r="C43" s="143"/>
      <c r="D43" s="143"/>
      <c r="E43" s="143"/>
      <c r="F43" s="149"/>
      <c r="G43" s="143"/>
      <c r="H43" s="143"/>
      <c r="I43" s="143"/>
      <c r="J43" s="143">
        <v>-5.0000000000000001E-3</v>
      </c>
      <c r="K43" s="143"/>
      <c r="L43" s="166">
        <f>$J$43*$J$36*L42</f>
        <v>0</v>
      </c>
      <c r="M43" s="166">
        <f t="shared" ref="M43:AT43" si="7">$J$43*$J$36*M42</f>
        <v>0</v>
      </c>
      <c r="N43" s="166">
        <f t="shared" si="7"/>
        <v>0</v>
      </c>
      <c r="O43" s="166">
        <f t="shared" si="7"/>
        <v>0</v>
      </c>
      <c r="P43" s="166">
        <f t="shared" si="7"/>
        <v>0</v>
      </c>
      <c r="Q43" s="166">
        <f t="shared" si="7"/>
        <v>0</v>
      </c>
      <c r="R43" s="166">
        <f t="shared" si="7"/>
        <v>0</v>
      </c>
      <c r="S43" s="166">
        <f t="shared" si="7"/>
        <v>0</v>
      </c>
      <c r="T43" s="166">
        <f t="shared" si="7"/>
        <v>0</v>
      </c>
      <c r="U43" s="166">
        <f t="shared" si="7"/>
        <v>0</v>
      </c>
      <c r="V43" s="166">
        <f t="shared" si="7"/>
        <v>0</v>
      </c>
      <c r="W43" s="166">
        <f t="shared" si="7"/>
        <v>0</v>
      </c>
      <c r="X43" s="166">
        <f t="shared" si="7"/>
        <v>0</v>
      </c>
      <c r="Y43" s="166">
        <f t="shared" si="7"/>
        <v>0</v>
      </c>
      <c r="Z43" s="166">
        <f t="shared" si="7"/>
        <v>0</v>
      </c>
      <c r="AA43" s="166">
        <f t="shared" si="7"/>
        <v>0</v>
      </c>
      <c r="AB43" s="166">
        <f t="shared" si="7"/>
        <v>0</v>
      </c>
      <c r="AC43" s="166">
        <f t="shared" si="7"/>
        <v>0</v>
      </c>
      <c r="AD43" s="166">
        <f t="shared" si="7"/>
        <v>0</v>
      </c>
      <c r="AE43" s="166">
        <f t="shared" si="7"/>
        <v>0</v>
      </c>
      <c r="AF43" s="166">
        <f t="shared" si="7"/>
        <v>0</v>
      </c>
      <c r="AG43" s="166">
        <f t="shared" si="7"/>
        <v>0</v>
      </c>
      <c r="AH43" s="166">
        <f t="shared" si="7"/>
        <v>0</v>
      </c>
      <c r="AI43" s="166">
        <f t="shared" si="7"/>
        <v>0</v>
      </c>
      <c r="AJ43" s="166">
        <f t="shared" si="7"/>
        <v>0</v>
      </c>
      <c r="AK43" s="166">
        <f t="shared" si="7"/>
        <v>0</v>
      </c>
      <c r="AL43" s="166">
        <f t="shared" si="7"/>
        <v>0</v>
      </c>
      <c r="AM43" s="166">
        <f t="shared" si="7"/>
        <v>0</v>
      </c>
      <c r="AN43" s="166">
        <f t="shared" si="7"/>
        <v>0</v>
      </c>
      <c r="AO43" s="166">
        <f t="shared" si="7"/>
        <v>0</v>
      </c>
      <c r="AP43" s="166">
        <f t="shared" si="7"/>
        <v>0</v>
      </c>
      <c r="AQ43" s="166">
        <f t="shared" si="7"/>
        <v>0</v>
      </c>
      <c r="AR43" s="166">
        <f t="shared" si="7"/>
        <v>0</v>
      </c>
      <c r="AS43" s="166">
        <f t="shared" si="7"/>
        <v>0</v>
      </c>
      <c r="AT43" s="166">
        <f t="shared" si="7"/>
        <v>0</v>
      </c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</row>
    <row r="44" spans="1:64">
      <c r="A44" s="143"/>
      <c r="B44" s="143"/>
      <c r="C44" s="143"/>
      <c r="D44" s="143"/>
      <c r="E44" s="143"/>
      <c r="F44" s="149"/>
      <c r="G44" s="143"/>
      <c r="H44" s="143"/>
      <c r="I44" s="143" t="s">
        <v>141</v>
      </c>
      <c r="J44" s="143"/>
      <c r="K44" s="143"/>
      <c r="L44" s="160">
        <f>L36+L41+L43</f>
        <v>211</v>
      </c>
      <c r="M44" s="160">
        <f t="shared" ref="M44:AT44" si="8">M36+M41+M43</f>
        <v>204</v>
      </c>
      <c r="N44" s="160">
        <f t="shared" si="8"/>
        <v>224.5</v>
      </c>
      <c r="O44" s="160">
        <f t="shared" si="8"/>
        <v>209</v>
      </c>
      <c r="P44" s="160">
        <f t="shared" si="8"/>
        <v>208.5</v>
      </c>
      <c r="Q44" s="160">
        <f t="shared" si="8"/>
        <v>198</v>
      </c>
      <c r="R44" s="160">
        <f t="shared" si="8"/>
        <v>207.5</v>
      </c>
      <c r="S44" s="160">
        <f t="shared" si="8"/>
        <v>203</v>
      </c>
      <c r="T44" s="160">
        <f t="shared" si="8"/>
        <v>202</v>
      </c>
      <c r="U44" s="160">
        <f t="shared" si="8"/>
        <v>207.5</v>
      </c>
      <c r="V44" s="160">
        <f t="shared" si="8"/>
        <v>0</v>
      </c>
      <c r="W44" s="160">
        <f t="shared" si="8"/>
        <v>206.5</v>
      </c>
      <c r="X44" s="160">
        <f t="shared" si="8"/>
        <v>224</v>
      </c>
      <c r="Y44" s="160">
        <f t="shared" si="8"/>
        <v>204.5</v>
      </c>
      <c r="Z44" s="160">
        <f t="shared" si="8"/>
        <v>251.5</v>
      </c>
      <c r="AA44" s="160">
        <f t="shared" si="8"/>
        <v>221</v>
      </c>
      <c r="AB44" s="160">
        <f t="shared" si="8"/>
        <v>224</v>
      </c>
      <c r="AC44" s="160">
        <f t="shared" si="8"/>
        <v>217.5</v>
      </c>
      <c r="AD44" s="160">
        <f t="shared" si="8"/>
        <v>215</v>
      </c>
      <c r="AE44" s="160">
        <f t="shared" si="8"/>
        <v>236.5</v>
      </c>
      <c r="AF44" s="160">
        <f t="shared" si="8"/>
        <v>230.5</v>
      </c>
      <c r="AG44" s="160">
        <f t="shared" si="8"/>
        <v>231</v>
      </c>
      <c r="AH44" s="160">
        <f t="shared" si="8"/>
        <v>207.5</v>
      </c>
      <c r="AI44" s="160">
        <f t="shared" si="8"/>
        <v>215</v>
      </c>
      <c r="AJ44" s="160">
        <f t="shared" si="8"/>
        <v>218.5</v>
      </c>
      <c r="AK44" s="160">
        <f t="shared" si="8"/>
        <v>234</v>
      </c>
      <c r="AL44" s="160">
        <f t="shared" si="8"/>
        <v>223.5</v>
      </c>
      <c r="AM44" s="160">
        <f t="shared" si="8"/>
        <v>202.5</v>
      </c>
      <c r="AN44" s="160">
        <f t="shared" si="8"/>
        <v>200.5</v>
      </c>
      <c r="AO44" s="160">
        <f t="shared" si="8"/>
        <v>229</v>
      </c>
      <c r="AP44" s="160">
        <f t="shared" si="8"/>
        <v>43.5</v>
      </c>
      <c r="AQ44" s="160">
        <f t="shared" si="8"/>
        <v>214.5</v>
      </c>
      <c r="AR44" s="160">
        <f t="shared" si="8"/>
        <v>0</v>
      </c>
      <c r="AS44" s="160">
        <f t="shared" si="8"/>
        <v>219</v>
      </c>
      <c r="AT44" s="160">
        <f t="shared" si="8"/>
        <v>0</v>
      </c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3"/>
      <c r="BG44" s="143"/>
      <c r="BH44" s="143"/>
      <c r="BI44" s="143"/>
      <c r="BJ44" s="143"/>
      <c r="BK44" s="143"/>
      <c r="BL44" s="143"/>
    </row>
    <row r="45" spans="1:64">
      <c r="A45" s="143"/>
      <c r="B45" s="143"/>
      <c r="C45" s="143"/>
      <c r="D45" s="143"/>
      <c r="E45" s="143"/>
      <c r="F45" s="149"/>
      <c r="G45" s="143"/>
      <c r="H45" s="143"/>
      <c r="I45" s="143" t="s">
        <v>142</v>
      </c>
      <c r="J45" s="143"/>
      <c r="K45" s="143"/>
      <c r="L45" s="167">
        <f>L44/$J$36</f>
        <v>0.60285714285714287</v>
      </c>
      <c r="M45" s="167">
        <f t="shared" ref="M45:AT45" si="9">M44/$J$36</f>
        <v>0.58285714285714285</v>
      </c>
      <c r="N45" s="167">
        <f t="shared" si="9"/>
        <v>0.64142857142857146</v>
      </c>
      <c r="O45" s="167">
        <f t="shared" si="9"/>
        <v>0.5971428571428572</v>
      </c>
      <c r="P45" s="167">
        <f t="shared" si="9"/>
        <v>0.59571428571428575</v>
      </c>
      <c r="Q45" s="167">
        <f t="shared" si="9"/>
        <v>0.56571428571428573</v>
      </c>
      <c r="R45" s="167">
        <f t="shared" si="9"/>
        <v>0.59285714285714286</v>
      </c>
      <c r="S45" s="167">
        <f t="shared" si="9"/>
        <v>0.57999999999999996</v>
      </c>
      <c r="T45" s="167">
        <f t="shared" si="9"/>
        <v>0.57714285714285718</v>
      </c>
      <c r="U45" s="167">
        <f t="shared" si="9"/>
        <v>0.59285714285714286</v>
      </c>
      <c r="V45" s="167">
        <f t="shared" si="9"/>
        <v>0</v>
      </c>
      <c r="W45" s="167">
        <f t="shared" si="9"/>
        <v>0.59</v>
      </c>
      <c r="X45" s="167">
        <f t="shared" si="9"/>
        <v>0.64</v>
      </c>
      <c r="Y45" s="167">
        <f t="shared" si="9"/>
        <v>0.5842857142857143</v>
      </c>
      <c r="Z45" s="167">
        <f t="shared" si="9"/>
        <v>0.71857142857142853</v>
      </c>
      <c r="AA45" s="167">
        <f t="shared" si="9"/>
        <v>0.63142857142857145</v>
      </c>
      <c r="AB45" s="167">
        <f t="shared" si="9"/>
        <v>0.64</v>
      </c>
      <c r="AC45" s="167">
        <f t="shared" si="9"/>
        <v>0.62142857142857144</v>
      </c>
      <c r="AD45" s="167">
        <f t="shared" si="9"/>
        <v>0.61428571428571432</v>
      </c>
      <c r="AE45" s="167">
        <f t="shared" si="9"/>
        <v>0.67571428571428571</v>
      </c>
      <c r="AF45" s="167">
        <f t="shared" si="9"/>
        <v>0.65857142857142859</v>
      </c>
      <c r="AG45" s="167">
        <f t="shared" si="9"/>
        <v>0.66</v>
      </c>
      <c r="AH45" s="167">
        <f t="shared" si="9"/>
        <v>0.59285714285714286</v>
      </c>
      <c r="AI45" s="167">
        <f t="shared" si="9"/>
        <v>0.61428571428571432</v>
      </c>
      <c r="AJ45" s="167">
        <f t="shared" si="9"/>
        <v>0.62428571428571433</v>
      </c>
      <c r="AK45" s="167">
        <f t="shared" si="9"/>
        <v>0.66857142857142859</v>
      </c>
      <c r="AL45" s="167">
        <f t="shared" si="9"/>
        <v>0.63857142857142857</v>
      </c>
      <c r="AM45" s="167">
        <f t="shared" si="9"/>
        <v>0.57857142857142863</v>
      </c>
      <c r="AN45" s="167">
        <f t="shared" si="9"/>
        <v>0.57285714285714284</v>
      </c>
      <c r="AO45" s="167">
        <f t="shared" si="9"/>
        <v>0.65428571428571425</v>
      </c>
      <c r="AP45" s="167">
        <f t="shared" si="9"/>
        <v>0.12428571428571429</v>
      </c>
      <c r="AQ45" s="167">
        <f t="shared" si="9"/>
        <v>0.61285714285714288</v>
      </c>
      <c r="AR45" s="167">
        <f t="shared" si="9"/>
        <v>0</v>
      </c>
      <c r="AS45" s="167">
        <f t="shared" si="9"/>
        <v>0.62571428571428567</v>
      </c>
      <c r="AT45" s="167">
        <f t="shared" si="9"/>
        <v>0</v>
      </c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</row>
    <row r="46" spans="1:64">
      <c r="A46" s="143"/>
      <c r="B46" s="143"/>
      <c r="C46" s="143"/>
      <c r="D46" s="143"/>
      <c r="E46" s="143"/>
      <c r="F46" s="149"/>
      <c r="G46" s="143"/>
      <c r="H46" s="143"/>
      <c r="I46" s="143"/>
      <c r="J46" s="143"/>
      <c r="K46" s="143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 t="s">
        <v>143</v>
      </c>
      <c r="AL46" s="168"/>
      <c r="AM46" s="168"/>
      <c r="AN46" s="168"/>
      <c r="AO46" s="168"/>
      <c r="AP46" s="168"/>
      <c r="AQ46" s="168"/>
      <c r="AR46" s="168"/>
      <c r="AS46" s="168" t="s">
        <v>143</v>
      </c>
      <c r="AT46" s="168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</row>
    <row r="47" spans="1:64">
      <c r="A47" s="143"/>
      <c r="B47" s="143"/>
      <c r="C47" s="143"/>
      <c r="D47" s="143"/>
      <c r="E47" s="143"/>
      <c r="F47" s="149"/>
      <c r="G47" s="143"/>
      <c r="H47" s="143"/>
      <c r="I47" s="143"/>
      <c r="J47" s="143"/>
      <c r="K47" s="143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</row>
    <row r="48" spans="1:64">
      <c r="A48" s="143"/>
      <c r="B48" s="143"/>
      <c r="C48" s="143"/>
      <c r="D48" s="143"/>
      <c r="E48" s="143"/>
      <c r="F48" s="149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</row>
    <row r="49" spans="1:64">
      <c r="A49" s="143"/>
      <c r="B49" s="143"/>
      <c r="C49" s="143"/>
      <c r="D49" s="143"/>
      <c r="E49" s="143"/>
      <c r="F49" s="149"/>
      <c r="G49" s="143"/>
      <c r="H49" s="143"/>
      <c r="I49" s="143"/>
      <c r="J49" s="143"/>
      <c r="K49" s="143"/>
      <c r="L49" s="169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</row>
    <row r="51" spans="1:64">
      <c r="A51" s="143"/>
      <c r="B51" s="143"/>
      <c r="C51" s="143"/>
      <c r="D51" s="143"/>
      <c r="E51" s="143"/>
      <c r="F51" s="149"/>
      <c r="G51" s="143"/>
      <c r="H51" s="143"/>
      <c r="I51" s="143"/>
      <c r="J51" s="143"/>
      <c r="K51" s="143"/>
      <c r="L51" s="169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</row>
    <row r="53" spans="1:64">
      <c r="A53" s="143"/>
      <c r="B53" s="143"/>
      <c r="C53" s="143"/>
      <c r="D53" s="143"/>
      <c r="E53" s="143"/>
      <c r="F53" s="149"/>
      <c r="G53" s="143"/>
      <c r="H53" s="143"/>
      <c r="I53" s="143"/>
      <c r="J53" s="143"/>
      <c r="K53" s="143"/>
      <c r="L53" s="169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</row>
    <row r="55" spans="1:64">
      <c r="A55" s="143"/>
      <c r="B55" s="143"/>
      <c r="C55" s="143"/>
      <c r="D55" s="143"/>
      <c r="E55" s="143"/>
      <c r="F55" s="149"/>
      <c r="G55" s="143"/>
      <c r="H55" s="143"/>
      <c r="I55" s="143"/>
      <c r="J55" s="143"/>
      <c r="K55" s="143"/>
      <c r="L55" s="169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3"/>
      <c r="BG55" s="143"/>
      <c r="BH55" s="143"/>
      <c r="BI55" s="143"/>
      <c r="BJ55" s="143"/>
      <c r="BK55" s="143"/>
      <c r="BL55" s="143"/>
    </row>
    <row r="57" spans="1:64">
      <c r="A57" s="143"/>
      <c r="B57" s="143"/>
      <c r="C57" s="143"/>
      <c r="D57" s="143"/>
      <c r="E57" s="143"/>
      <c r="F57" s="149"/>
      <c r="G57" s="143"/>
      <c r="H57" s="143"/>
      <c r="I57" s="143"/>
      <c r="J57" s="143"/>
      <c r="K57" s="143"/>
      <c r="L57" s="169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  <c r="BF57" s="143"/>
      <c r="BG57" s="143"/>
      <c r="BH57" s="143"/>
      <c r="BI57" s="143"/>
      <c r="BJ57" s="143"/>
      <c r="BK57" s="143"/>
      <c r="BL57" s="143"/>
    </row>
    <row r="59" spans="1:64">
      <c r="A59" s="143"/>
      <c r="B59" s="143"/>
      <c r="C59" s="143"/>
      <c r="D59" s="143"/>
      <c r="E59" s="143"/>
      <c r="F59" s="149"/>
      <c r="G59" s="143"/>
      <c r="H59" s="143"/>
      <c r="I59" s="143"/>
      <c r="J59" s="143"/>
      <c r="K59" s="143"/>
      <c r="L59" s="169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143"/>
      <c r="BB59" s="143"/>
      <c r="BC59" s="143"/>
      <c r="BD59" s="143"/>
      <c r="BE59" s="143"/>
      <c r="BF59" s="143"/>
      <c r="BG59" s="143"/>
      <c r="BH59" s="143"/>
      <c r="BI59" s="143"/>
      <c r="BJ59" s="143"/>
      <c r="BK59" s="143"/>
      <c r="BL59" s="143"/>
    </row>
    <row r="61" spans="1:64">
      <c r="A61" s="143"/>
      <c r="B61" s="143"/>
      <c r="C61" s="143"/>
      <c r="D61" s="143"/>
      <c r="E61" s="143"/>
      <c r="F61" s="149"/>
      <c r="G61" s="143"/>
      <c r="H61" s="143"/>
      <c r="I61" s="143"/>
      <c r="J61" s="143"/>
      <c r="K61" s="143"/>
      <c r="L61" s="169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43"/>
      <c r="AT61" s="143"/>
      <c r="AU61" s="143"/>
      <c r="AV61" s="143"/>
      <c r="AW61" s="143"/>
      <c r="AX61" s="143"/>
      <c r="AY61" s="143"/>
      <c r="AZ61" s="143"/>
      <c r="BA61" s="143"/>
      <c r="BB61" s="143"/>
      <c r="BC61" s="143"/>
      <c r="BD61" s="143"/>
      <c r="BE61" s="143"/>
      <c r="BF61" s="143"/>
      <c r="BG61" s="143"/>
      <c r="BH61" s="143"/>
      <c r="BI61" s="143"/>
      <c r="BJ61" s="143"/>
      <c r="BK61" s="143"/>
      <c r="BL61" s="143"/>
    </row>
    <row r="62" spans="1:64">
      <c r="A62" s="143"/>
      <c r="B62" s="143"/>
      <c r="C62" s="143"/>
      <c r="D62" s="143"/>
      <c r="E62" s="143"/>
      <c r="F62" s="149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</row>
    <row r="63" spans="1:64">
      <c r="A63" s="143"/>
      <c r="B63" s="143"/>
      <c r="C63" s="143"/>
      <c r="D63" s="143"/>
      <c r="E63" s="143"/>
      <c r="F63" s="149"/>
      <c r="G63" s="143"/>
      <c r="H63" s="143"/>
      <c r="I63" s="143"/>
      <c r="J63" s="143"/>
      <c r="K63" s="143"/>
      <c r="L63" s="169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  <c r="BA63" s="143"/>
      <c r="BB63" s="143"/>
      <c r="BC63" s="143"/>
      <c r="BD63" s="143"/>
      <c r="BE63" s="143"/>
      <c r="BF63" s="143"/>
      <c r="BG63" s="143"/>
      <c r="BH63" s="143"/>
      <c r="BI63" s="143"/>
      <c r="BJ63" s="143"/>
      <c r="BK63" s="143"/>
      <c r="BL63" s="143"/>
    </row>
    <row r="65" spans="1:64">
      <c r="A65" s="143"/>
      <c r="B65" s="143"/>
      <c r="C65" s="143"/>
      <c r="D65" s="143"/>
      <c r="E65" s="143"/>
      <c r="F65" s="149"/>
      <c r="G65" s="143"/>
      <c r="H65" s="143"/>
      <c r="I65" s="143"/>
      <c r="J65" s="143"/>
      <c r="K65" s="143"/>
      <c r="L65" s="169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3"/>
      <c r="BD65" s="143"/>
      <c r="BE65" s="143"/>
      <c r="BF65" s="143"/>
      <c r="BG65" s="143"/>
      <c r="BH65" s="143"/>
      <c r="BI65" s="143"/>
      <c r="BJ65" s="143"/>
      <c r="BK65" s="143"/>
      <c r="BL65" s="143"/>
    </row>
    <row r="67" spans="1:64">
      <c r="A67" s="143"/>
      <c r="B67" s="143"/>
      <c r="C67" s="143"/>
      <c r="D67" s="143"/>
      <c r="E67" s="143"/>
      <c r="F67" s="149"/>
      <c r="G67" s="143"/>
      <c r="H67" s="143"/>
      <c r="I67" s="143"/>
      <c r="J67" s="143"/>
      <c r="K67" s="143"/>
      <c r="L67" s="169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  <c r="AQ67" s="143"/>
      <c r="AR67" s="143"/>
      <c r="AS67" s="143"/>
      <c r="AT67" s="143"/>
      <c r="AU67" s="143"/>
      <c r="AV67" s="143"/>
      <c r="AW67" s="143"/>
      <c r="AX67" s="143"/>
      <c r="AY67" s="143"/>
      <c r="AZ67" s="143"/>
      <c r="BA67" s="143"/>
      <c r="BB67" s="143"/>
      <c r="BC67" s="143"/>
      <c r="BD67" s="143"/>
      <c r="BE67" s="143"/>
      <c r="BF67" s="143"/>
      <c r="BG67" s="143"/>
      <c r="BH67" s="143"/>
      <c r="BI67" s="143"/>
      <c r="BJ67" s="143"/>
      <c r="BK67" s="143"/>
      <c r="BL67" s="143"/>
    </row>
    <row r="69" spans="1:64">
      <c r="A69" s="143"/>
      <c r="B69" s="143"/>
      <c r="C69" s="143"/>
      <c r="D69" s="143"/>
      <c r="E69" s="143"/>
      <c r="F69" s="149"/>
      <c r="G69" s="143"/>
      <c r="H69" s="143"/>
      <c r="I69" s="143"/>
      <c r="J69" s="143"/>
      <c r="K69" s="143"/>
      <c r="L69" s="169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  <c r="AQ69" s="143"/>
      <c r="AR69" s="143"/>
      <c r="AS69" s="143"/>
      <c r="AT69" s="143"/>
      <c r="AU69" s="143"/>
      <c r="AV69" s="143"/>
      <c r="AW69" s="143"/>
      <c r="AX69" s="143"/>
      <c r="AY69" s="143"/>
      <c r="AZ69" s="143"/>
      <c r="BA69" s="143"/>
      <c r="BB69" s="143"/>
      <c r="BC69" s="143"/>
      <c r="BD69" s="143"/>
      <c r="BE69" s="143"/>
      <c r="BF69" s="143"/>
      <c r="BG69" s="143"/>
      <c r="BH69" s="143"/>
      <c r="BI69" s="143"/>
      <c r="BJ69" s="143"/>
      <c r="BK69" s="143"/>
      <c r="BL69" s="143"/>
    </row>
    <row r="71" spans="1:64">
      <c r="A71" s="143"/>
      <c r="B71" s="143"/>
      <c r="C71" s="143"/>
      <c r="D71" s="143"/>
      <c r="E71" s="143"/>
      <c r="F71" s="149"/>
      <c r="G71" s="143"/>
      <c r="H71" s="143"/>
      <c r="I71" s="143"/>
      <c r="J71" s="143"/>
      <c r="K71" s="143"/>
      <c r="L71" s="169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  <c r="AI71" s="143"/>
      <c r="AJ71" s="143"/>
      <c r="AK71" s="143"/>
      <c r="AL71" s="143"/>
      <c r="AM71" s="143"/>
      <c r="AN71" s="143"/>
      <c r="AO71" s="143"/>
      <c r="AP71" s="143"/>
      <c r="AQ71" s="143"/>
      <c r="AR71" s="143"/>
      <c r="AS71" s="143"/>
      <c r="AT71" s="143"/>
      <c r="AU71" s="143"/>
      <c r="AV71" s="143"/>
      <c r="AW71" s="143"/>
      <c r="AX71" s="143"/>
      <c r="AY71" s="143"/>
      <c r="AZ71" s="143"/>
      <c r="BA71" s="143"/>
      <c r="BB71" s="143"/>
      <c r="BC71" s="143"/>
      <c r="BD71" s="143"/>
      <c r="BE71" s="143"/>
      <c r="BF71" s="143"/>
      <c r="BG71" s="143"/>
      <c r="BH71" s="143"/>
      <c r="BI71" s="143"/>
      <c r="BJ71" s="143"/>
      <c r="BK71" s="143"/>
      <c r="BL71" s="143"/>
    </row>
    <row r="73" spans="1:64">
      <c r="A73" s="143"/>
      <c r="B73" s="143"/>
      <c r="C73" s="143"/>
      <c r="D73" s="143"/>
      <c r="E73" s="143"/>
      <c r="F73" s="149"/>
      <c r="G73" s="143"/>
      <c r="H73" s="143"/>
      <c r="I73" s="143"/>
      <c r="J73" s="143"/>
      <c r="K73" s="143"/>
      <c r="L73" s="169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3"/>
      <c r="AJ73" s="143"/>
      <c r="AK73" s="143"/>
      <c r="AL73" s="143"/>
      <c r="AM73" s="143"/>
      <c r="AN73" s="143"/>
      <c r="AO73" s="143"/>
      <c r="AP73" s="143"/>
      <c r="AQ73" s="143"/>
      <c r="AR73" s="143"/>
      <c r="AS73" s="143"/>
      <c r="AT73" s="143"/>
      <c r="AU73" s="143"/>
      <c r="AV73" s="143"/>
      <c r="AW73" s="143"/>
      <c r="AX73" s="143"/>
      <c r="AY73" s="143"/>
      <c r="AZ73" s="143"/>
      <c r="BA73" s="143"/>
      <c r="BB73" s="143"/>
      <c r="BC73" s="143"/>
      <c r="BD73" s="143"/>
      <c r="BE73" s="143"/>
      <c r="BF73" s="143"/>
      <c r="BG73" s="143"/>
      <c r="BH73" s="143"/>
      <c r="BI73" s="143"/>
      <c r="BJ73" s="143"/>
      <c r="BK73" s="143"/>
      <c r="BL73" s="143"/>
    </row>
    <row r="75" spans="1:64">
      <c r="A75" s="143"/>
      <c r="B75" s="143"/>
      <c r="C75" s="143"/>
      <c r="D75" s="143"/>
      <c r="E75" s="143"/>
      <c r="F75" s="149"/>
      <c r="G75" s="143"/>
      <c r="H75" s="143"/>
      <c r="I75" s="143"/>
      <c r="J75" s="143"/>
      <c r="K75" s="143"/>
      <c r="L75" s="169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  <c r="AP75" s="143"/>
      <c r="AQ75" s="143"/>
      <c r="AR75" s="143"/>
      <c r="AS75" s="143"/>
      <c r="AT75" s="143"/>
      <c r="AU75" s="143"/>
      <c r="AV75" s="143"/>
      <c r="AW75" s="143"/>
      <c r="AX75" s="143"/>
      <c r="AY75" s="143"/>
      <c r="AZ75" s="143"/>
      <c r="BA75" s="143"/>
      <c r="BB75" s="143"/>
      <c r="BC75" s="143"/>
      <c r="BD75" s="143"/>
      <c r="BE75" s="143"/>
      <c r="BF75" s="143"/>
      <c r="BG75" s="143"/>
      <c r="BH75" s="143"/>
      <c r="BI75" s="143"/>
      <c r="BJ75" s="143"/>
      <c r="BK75" s="143"/>
      <c r="BL75" s="143"/>
    </row>
    <row r="77" spans="1:64">
      <c r="A77" s="143"/>
      <c r="B77" s="143"/>
      <c r="C77" s="143"/>
      <c r="D77" s="143"/>
      <c r="E77" s="143"/>
      <c r="F77" s="149"/>
      <c r="G77" s="143"/>
      <c r="H77" s="143"/>
      <c r="I77" s="143"/>
      <c r="J77" s="143"/>
      <c r="K77" s="143"/>
      <c r="L77" s="169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3"/>
      <c r="AU77" s="143"/>
      <c r="AV77" s="143"/>
      <c r="AW77" s="143"/>
      <c r="AX77" s="143"/>
      <c r="AY77" s="143"/>
      <c r="AZ77" s="143"/>
      <c r="BA77" s="143"/>
      <c r="BB77" s="143"/>
      <c r="BC77" s="143"/>
      <c r="BD77" s="143"/>
      <c r="BE77" s="143"/>
      <c r="BF77" s="143"/>
      <c r="BG77" s="143"/>
      <c r="BH77" s="143"/>
      <c r="BI77" s="143"/>
      <c r="BJ77" s="143"/>
      <c r="BK77" s="143"/>
      <c r="BL77" s="143"/>
    </row>
    <row r="79" spans="1:64">
      <c r="A79" s="143"/>
      <c r="B79" s="143"/>
      <c r="C79" s="143"/>
      <c r="D79" s="143"/>
      <c r="E79" s="143"/>
      <c r="F79" s="149"/>
      <c r="G79" s="143"/>
      <c r="H79" s="143"/>
      <c r="I79" s="143"/>
      <c r="J79" s="143"/>
      <c r="K79" s="143"/>
      <c r="L79" s="169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  <c r="AR79" s="143"/>
      <c r="AS79" s="143"/>
      <c r="AT79" s="143"/>
      <c r="AU79" s="143"/>
      <c r="AV79" s="143"/>
      <c r="AW79" s="143"/>
      <c r="AX79" s="143"/>
      <c r="AY79" s="143"/>
      <c r="AZ79" s="143"/>
      <c r="BA79" s="143"/>
      <c r="BB79" s="143"/>
      <c r="BC79" s="143"/>
      <c r="BD79" s="143"/>
      <c r="BE79" s="143"/>
      <c r="BF79" s="143"/>
      <c r="BG79" s="143"/>
      <c r="BH79" s="143"/>
      <c r="BI79" s="143"/>
      <c r="BJ79" s="143"/>
      <c r="BK79" s="143"/>
      <c r="BL79" s="143"/>
    </row>
    <row r="81" spans="1:64">
      <c r="A81" s="143"/>
      <c r="B81" s="143"/>
      <c r="C81" s="143"/>
      <c r="D81" s="143"/>
      <c r="E81" s="143"/>
      <c r="F81" s="149"/>
      <c r="G81" s="143"/>
      <c r="H81" s="143"/>
      <c r="I81" s="143"/>
      <c r="J81" s="143"/>
      <c r="K81" s="143"/>
      <c r="L81" s="169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3"/>
      <c r="AF81" s="143"/>
      <c r="AG81" s="143"/>
      <c r="AH81" s="143"/>
      <c r="AI81" s="143"/>
      <c r="AJ81" s="143"/>
      <c r="AK81" s="143"/>
      <c r="AL81" s="143"/>
      <c r="AM81" s="143"/>
      <c r="AN81" s="143"/>
      <c r="AO81" s="143"/>
      <c r="AP81" s="143"/>
      <c r="AQ81" s="143"/>
      <c r="AR81" s="143"/>
      <c r="AS81" s="143"/>
      <c r="AT81" s="143"/>
      <c r="AU81" s="143"/>
      <c r="AV81" s="143"/>
      <c r="AW81" s="143"/>
      <c r="AX81" s="143"/>
      <c r="AY81" s="143"/>
      <c r="AZ81" s="143"/>
      <c r="BA81" s="143"/>
      <c r="BB81" s="143"/>
      <c r="BC81" s="143"/>
      <c r="BD81" s="143"/>
      <c r="BE81" s="143"/>
      <c r="BF81" s="143"/>
      <c r="BG81" s="143"/>
      <c r="BH81" s="143"/>
      <c r="BI81" s="143"/>
      <c r="BJ81" s="143"/>
      <c r="BK81" s="143"/>
      <c r="BL81" s="143"/>
    </row>
    <row r="83" spans="1:64">
      <c r="A83" s="143"/>
      <c r="B83" s="143"/>
      <c r="C83" s="143"/>
      <c r="D83" s="143"/>
      <c r="E83" s="143"/>
      <c r="F83" s="149"/>
      <c r="G83" s="143"/>
      <c r="H83" s="143"/>
      <c r="I83" s="143"/>
      <c r="J83" s="143"/>
      <c r="K83" s="143"/>
      <c r="L83" s="169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3"/>
      <c r="AJ83" s="143"/>
      <c r="AK83" s="143"/>
      <c r="AL83" s="143"/>
      <c r="AM83" s="143"/>
      <c r="AN83" s="143"/>
      <c r="AO83" s="143"/>
      <c r="AP83" s="143"/>
      <c r="AQ83" s="143"/>
      <c r="AR83" s="143"/>
      <c r="AS83" s="143"/>
      <c r="AT83" s="143"/>
      <c r="AU83" s="143"/>
      <c r="AV83" s="143"/>
      <c r="AW83" s="143"/>
      <c r="AX83" s="143"/>
      <c r="AY83" s="143"/>
      <c r="AZ83" s="143"/>
      <c r="BA83" s="143"/>
      <c r="BB83" s="143"/>
      <c r="BC83" s="143"/>
      <c r="BD83" s="143"/>
      <c r="BE83" s="143"/>
      <c r="BF83" s="143"/>
      <c r="BG83" s="143"/>
      <c r="BH83" s="143"/>
      <c r="BI83" s="143"/>
      <c r="BJ83" s="143"/>
      <c r="BK83" s="143"/>
      <c r="BL83" s="143"/>
    </row>
    <row r="85" spans="1:64">
      <c r="A85" s="143"/>
      <c r="B85" s="143"/>
      <c r="C85" s="143"/>
      <c r="D85" s="143"/>
      <c r="E85" s="143"/>
      <c r="F85" s="149"/>
      <c r="G85" s="143"/>
      <c r="H85" s="143"/>
      <c r="I85" s="143"/>
      <c r="J85" s="143"/>
      <c r="K85" s="143"/>
      <c r="L85" s="169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3"/>
      <c r="AJ85" s="143"/>
      <c r="AK85" s="143"/>
      <c r="AL85" s="143"/>
      <c r="AM85" s="143"/>
      <c r="AN85" s="143"/>
      <c r="AO85" s="143"/>
      <c r="AP85" s="143"/>
      <c r="AQ85" s="143"/>
      <c r="AR85" s="143"/>
      <c r="AS85" s="143"/>
      <c r="AT85" s="143"/>
      <c r="AU85" s="143"/>
      <c r="AV85" s="143"/>
      <c r="AW85" s="143"/>
      <c r="AX85" s="143"/>
      <c r="AY85" s="143"/>
      <c r="AZ85" s="143"/>
      <c r="BA85" s="143"/>
      <c r="BB85" s="143"/>
      <c r="BC85" s="143"/>
      <c r="BD85" s="143"/>
      <c r="BE85" s="143"/>
      <c r="BF85" s="143"/>
      <c r="BG85" s="143"/>
      <c r="BH85" s="143"/>
      <c r="BI85" s="143"/>
      <c r="BJ85" s="143"/>
      <c r="BK85" s="143"/>
      <c r="BL85" s="143"/>
    </row>
    <row r="87" spans="1:64">
      <c r="A87" s="143"/>
      <c r="B87" s="143"/>
      <c r="C87" s="143"/>
      <c r="D87" s="143"/>
      <c r="E87" s="143"/>
      <c r="F87" s="149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3"/>
      <c r="AJ87" s="143"/>
      <c r="AK87" s="143"/>
      <c r="AL87" s="143"/>
      <c r="AM87" s="143"/>
      <c r="AN87" s="143"/>
      <c r="AO87" s="143"/>
      <c r="AP87" s="143"/>
      <c r="AQ87" s="143"/>
      <c r="AR87" s="143"/>
      <c r="AS87" s="143"/>
      <c r="AT87" s="143"/>
      <c r="AU87" s="143"/>
      <c r="AV87" s="143"/>
      <c r="AW87" s="143"/>
      <c r="AX87" s="143"/>
      <c r="AY87" s="143"/>
      <c r="AZ87" s="143"/>
      <c r="BA87" s="143"/>
      <c r="BB87" s="143"/>
      <c r="BC87" s="143"/>
      <c r="BD87" s="143"/>
      <c r="BE87" s="143"/>
      <c r="BF87" s="143"/>
      <c r="BG87" s="143"/>
      <c r="BH87" s="143"/>
      <c r="BI87" s="143"/>
      <c r="BJ87" s="143"/>
      <c r="BK87" s="143"/>
      <c r="BL87" s="143"/>
    </row>
  </sheetData>
  <sheetProtection sheet="1" objects="1" scenarios="1"/>
  <autoFilter ref="A7:F7" xr:uid="{236767C4-AD39-41A6-AD3D-DC6AC5650779}">
    <sortState xmlns:xlrd2="http://schemas.microsoft.com/office/spreadsheetml/2017/richdata2" ref="A8:F41">
      <sortCondition ref="F7"/>
    </sortState>
  </autoFilter>
  <phoneticPr fontId="23" type="noConversion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A9B0C-1737-4FA7-B9A9-467C6BBABD03}">
  <sheetPr codeName="Sheet36">
    <tabColor theme="5" tint="-0.249977111117893"/>
    <pageSetUpPr fitToPage="1"/>
  </sheetPr>
  <dimension ref="A2:AZ109"/>
  <sheetViews>
    <sheetView workbookViewId="0"/>
  </sheetViews>
  <sheetFormatPr defaultColWidth="11" defaultRowHeight="15"/>
  <cols>
    <col min="1" max="1" width="11" style="9"/>
    <col min="2" max="2" width="12.375" style="9" customWidth="1"/>
    <col min="3" max="3" width="18.625" style="9" customWidth="1"/>
    <col min="4" max="4" width="25.125" style="9" bestFit="1" customWidth="1"/>
    <col min="5" max="5" width="16.875" style="9" bestFit="1" customWidth="1"/>
    <col min="6" max="6" width="14.5" style="9" customWidth="1"/>
    <col min="7" max="8" width="12.625" style="9" customWidth="1"/>
    <col min="9" max="11" width="11" style="9"/>
    <col min="12" max="12" width="16.125" style="9" bestFit="1" customWidth="1"/>
    <col min="13" max="14" width="11" style="9"/>
    <col min="15" max="15" width="0" style="9" hidden="1" customWidth="1"/>
    <col min="16" max="16" width="19.375" style="9" hidden="1" customWidth="1"/>
    <col min="17" max="17" width="0" style="9" hidden="1" customWidth="1"/>
    <col min="18" max="18" width="3.625" style="9" hidden="1" customWidth="1"/>
    <col min="19" max="28" width="6.375" style="9" hidden="1" customWidth="1"/>
    <col min="29" max="29" width="7.375" style="9" hidden="1" customWidth="1"/>
    <col min="30" max="37" width="6.375" style="9" hidden="1" customWidth="1"/>
    <col min="38" max="38" width="10" style="9" hidden="1" customWidth="1"/>
    <col min="39" max="39" width="6.875" style="9" hidden="1" customWidth="1"/>
    <col min="40" max="42" width="6.375" style="9" hidden="1" customWidth="1"/>
    <col min="43" max="43" width="4.375" style="9" hidden="1" customWidth="1"/>
    <col min="44" max="45" width="0" style="9" hidden="1" customWidth="1"/>
    <col min="46" max="46" width="5.125" style="9" hidden="1" customWidth="1"/>
    <col min="47" max="69" width="0" style="9" hidden="1" customWidth="1"/>
    <col min="70" max="16384" width="11" style="9"/>
  </cols>
  <sheetData>
    <row r="2" spans="1:52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</row>
    <row r="3" spans="1:52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8" t="s">
        <v>442</v>
      </c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</row>
    <row r="4" spans="1:52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1" t="s">
        <v>220</v>
      </c>
      <c r="T4" s="12"/>
      <c r="U4" s="12"/>
      <c r="V4" s="12"/>
      <c r="W4" s="13" t="s">
        <v>443</v>
      </c>
      <c r="X4" s="13"/>
      <c r="Y4" s="13"/>
      <c r="Z4" s="13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43"/>
      <c r="AR4" s="143"/>
      <c r="AS4" s="143"/>
      <c r="AT4" s="143"/>
      <c r="AU4" s="11" t="s">
        <v>220</v>
      </c>
      <c r="AV4" s="13" t="s">
        <v>381</v>
      </c>
      <c r="AW4" s="12"/>
      <c r="AX4" s="12"/>
      <c r="AY4" s="12"/>
      <c r="AZ4" s="12"/>
    </row>
    <row r="5" spans="1:52">
      <c r="A5" s="143" t="s">
        <v>444</v>
      </c>
      <c r="B5" s="152">
        <v>44779</v>
      </c>
      <c r="C5" s="143"/>
      <c r="D5" s="10" t="s">
        <v>445</v>
      </c>
      <c r="E5" s="189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53">
        <f>B11</f>
        <v>1</v>
      </c>
      <c r="T5" s="153"/>
      <c r="U5" s="153"/>
      <c r="V5" s="153"/>
      <c r="W5" s="153">
        <f>B15</f>
        <v>2</v>
      </c>
      <c r="X5" s="153"/>
      <c r="Y5" s="153"/>
      <c r="Z5" s="153"/>
      <c r="AA5" s="153">
        <f>B19</f>
        <v>3</v>
      </c>
      <c r="AB5" s="153"/>
      <c r="AC5" s="153"/>
      <c r="AD5" s="153"/>
      <c r="AE5" s="153">
        <f>B24</f>
        <v>4</v>
      </c>
      <c r="AF5" s="153"/>
      <c r="AG5" s="153"/>
      <c r="AH5" s="153"/>
      <c r="AI5" s="153">
        <f>B27</f>
        <v>5</v>
      </c>
      <c r="AJ5" s="143"/>
      <c r="AK5" s="143"/>
      <c r="AL5" s="143"/>
      <c r="AM5" s="153">
        <f>B31</f>
        <v>6</v>
      </c>
      <c r="AN5" s="143"/>
      <c r="AO5" s="143"/>
      <c r="AP5" s="143"/>
      <c r="AQ5" s="143"/>
      <c r="AR5" s="143"/>
      <c r="AS5" s="143"/>
      <c r="AT5" s="143"/>
      <c r="AU5" s="153">
        <f>S5</f>
        <v>1</v>
      </c>
      <c r="AV5" s="153">
        <f>W5</f>
        <v>2</v>
      </c>
      <c r="AW5" s="153">
        <f>AA5</f>
        <v>3</v>
      </c>
      <c r="AX5" s="153">
        <f>AE5</f>
        <v>4</v>
      </c>
      <c r="AY5" s="153">
        <f>AI5</f>
        <v>5</v>
      </c>
      <c r="AZ5" s="153">
        <f>AM5</f>
        <v>6</v>
      </c>
    </row>
    <row r="6" spans="1:52">
      <c r="A6" s="143" t="s">
        <v>446</v>
      </c>
      <c r="B6" s="8" t="s">
        <v>447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0"/>
      <c r="Q6" s="143"/>
      <c r="R6" s="143"/>
      <c r="S6" s="143" t="str">
        <f>E11</f>
        <v>Busselton</v>
      </c>
      <c r="T6" s="143"/>
      <c r="U6" s="143"/>
      <c r="V6" s="143"/>
      <c r="W6" s="143" t="str">
        <f>E15</f>
        <v>Woodridge</v>
      </c>
      <c r="X6" s="143"/>
      <c r="Y6" s="143"/>
      <c r="Z6" s="143"/>
      <c r="AA6" s="143" t="str">
        <f>E19</f>
        <v>Baldivis 2</v>
      </c>
      <c r="AB6" s="143"/>
      <c r="AC6" s="143"/>
      <c r="AD6" s="143"/>
      <c r="AE6" s="143" t="str">
        <f>E23</f>
        <v>Murray</v>
      </c>
      <c r="AF6" s="143"/>
      <c r="AG6" s="143"/>
      <c r="AH6" s="143"/>
      <c r="AI6" s="143" t="str">
        <f>E27</f>
        <v>Baldivis 1</v>
      </c>
      <c r="AJ6" s="143"/>
      <c r="AK6" s="143"/>
      <c r="AL6" s="143"/>
      <c r="AM6" s="143" t="str">
        <f>E31</f>
        <v xml:space="preserve">King River </v>
      </c>
      <c r="AN6" s="143"/>
      <c r="AO6" s="143"/>
      <c r="AP6" s="143"/>
      <c r="AQ6" s="143"/>
      <c r="AR6" s="10"/>
      <c r="AS6" s="143"/>
      <c r="AT6" s="143"/>
      <c r="AU6" s="143" t="str">
        <f>S6</f>
        <v>Busselton</v>
      </c>
      <c r="AV6" s="143" t="str">
        <f>W6</f>
        <v>Woodridge</v>
      </c>
      <c r="AW6" s="143" t="str">
        <f>AA6</f>
        <v>Baldivis 2</v>
      </c>
      <c r="AX6" s="143" t="str">
        <f>AE6</f>
        <v>Murray</v>
      </c>
      <c r="AY6" s="143" t="str">
        <f>AI6</f>
        <v>Baldivis 1</v>
      </c>
      <c r="AZ6" s="143" t="str">
        <f>AM6</f>
        <v xml:space="preserve">King River </v>
      </c>
    </row>
    <row r="7" spans="1:52">
      <c r="A7" s="143" t="s">
        <v>448</v>
      </c>
      <c r="B7" s="143" t="s">
        <v>449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0" t="s">
        <v>450</v>
      </c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0" t="s">
        <v>450</v>
      </c>
      <c r="AS7" s="143"/>
      <c r="AT7" s="143"/>
      <c r="AU7" s="143"/>
      <c r="AV7" s="143"/>
      <c r="AW7" s="143"/>
      <c r="AX7" s="143"/>
      <c r="AY7" s="143"/>
      <c r="AZ7" s="143"/>
    </row>
    <row r="8" spans="1:52">
      <c r="A8" s="114"/>
      <c r="B8" s="190"/>
      <c r="C8" s="190"/>
      <c r="D8" s="190"/>
      <c r="E8" s="190"/>
      <c r="F8" s="190"/>
      <c r="G8" s="24" t="s">
        <v>3</v>
      </c>
      <c r="H8" s="24" t="s">
        <v>451</v>
      </c>
      <c r="I8" s="190"/>
      <c r="J8" s="190"/>
      <c r="K8" s="190"/>
      <c r="L8" s="190"/>
      <c r="M8" s="190"/>
      <c r="N8" s="143"/>
      <c r="O8" s="143"/>
      <c r="P8" s="143" t="s">
        <v>452</v>
      </c>
      <c r="Q8" s="143" t="s">
        <v>453</v>
      </c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 t="s">
        <v>452</v>
      </c>
      <c r="AS8" s="143" t="s">
        <v>453</v>
      </c>
      <c r="AT8" s="143"/>
      <c r="AU8" s="143"/>
      <c r="AV8" s="143"/>
      <c r="AW8" s="143"/>
      <c r="AX8" s="143"/>
      <c r="AY8" s="143"/>
      <c r="AZ8" s="143"/>
    </row>
    <row r="9" spans="1:52" ht="30">
      <c r="A9" s="190"/>
      <c r="B9" s="190"/>
      <c r="C9" s="190"/>
      <c r="D9" s="190"/>
      <c r="E9" s="190"/>
      <c r="F9" s="190"/>
      <c r="G9" s="24" t="s">
        <v>454</v>
      </c>
      <c r="H9" s="24" t="s">
        <v>385</v>
      </c>
      <c r="I9" s="190"/>
      <c r="J9" s="190"/>
      <c r="K9" s="190"/>
      <c r="L9" s="190"/>
      <c r="M9" s="190"/>
      <c r="N9" s="143"/>
      <c r="O9" s="143"/>
      <c r="P9" s="143">
        <v>1</v>
      </c>
      <c r="Q9" s="143"/>
      <c r="R9" s="143"/>
      <c r="S9" s="154">
        <v>8</v>
      </c>
      <c r="T9" s="160"/>
      <c r="U9" s="160"/>
      <c r="V9" s="160"/>
      <c r="W9" s="154">
        <v>7.5</v>
      </c>
      <c r="X9" s="160"/>
      <c r="Y9" s="160"/>
      <c r="Z9" s="160"/>
      <c r="AA9" s="154">
        <v>7.5</v>
      </c>
      <c r="AB9" s="160"/>
      <c r="AC9" s="160"/>
      <c r="AD9" s="160"/>
      <c r="AE9" s="154">
        <v>7.5</v>
      </c>
      <c r="AF9" s="160"/>
      <c r="AG9" s="160"/>
      <c r="AH9" s="160"/>
      <c r="AI9" s="154">
        <v>6</v>
      </c>
      <c r="AJ9" s="160"/>
      <c r="AK9" s="160"/>
      <c r="AL9" s="160"/>
      <c r="AM9" s="154">
        <v>6.5</v>
      </c>
      <c r="AN9" s="160"/>
      <c r="AO9" s="160"/>
      <c r="AP9" s="160"/>
      <c r="AQ9" s="143"/>
      <c r="AR9" s="143">
        <v>1</v>
      </c>
      <c r="AS9" s="143"/>
      <c r="AT9" s="143"/>
      <c r="AU9" s="154">
        <v>8</v>
      </c>
      <c r="AV9" s="154">
        <v>8</v>
      </c>
      <c r="AW9" s="154">
        <v>7</v>
      </c>
      <c r="AX9" s="154">
        <v>6</v>
      </c>
      <c r="AY9" s="154">
        <v>6</v>
      </c>
      <c r="AZ9" s="154">
        <v>7</v>
      </c>
    </row>
    <row r="10" spans="1:52" ht="15.75">
      <c r="A10" s="115" t="s">
        <v>432</v>
      </c>
      <c r="B10" s="24" t="s">
        <v>455</v>
      </c>
      <c r="C10" s="116" t="s">
        <v>4</v>
      </c>
      <c r="D10" s="24" t="s">
        <v>5</v>
      </c>
      <c r="E10" s="24" t="s">
        <v>383</v>
      </c>
      <c r="F10" s="24" t="s">
        <v>456</v>
      </c>
      <c r="G10" s="24" t="s">
        <v>457</v>
      </c>
      <c r="H10" s="24" t="s">
        <v>457</v>
      </c>
      <c r="I10" s="24" t="s">
        <v>386</v>
      </c>
      <c r="J10" s="24" t="s">
        <v>387</v>
      </c>
      <c r="K10" s="24" t="s">
        <v>458</v>
      </c>
      <c r="L10" s="24" t="s">
        <v>459</v>
      </c>
      <c r="M10" s="24" t="s">
        <v>460</v>
      </c>
      <c r="N10" s="143"/>
      <c r="O10" s="143"/>
      <c r="P10" s="143">
        <v>2</v>
      </c>
      <c r="Q10" s="143"/>
      <c r="R10" s="143"/>
      <c r="S10" s="154">
        <v>7.5</v>
      </c>
      <c r="T10" s="160"/>
      <c r="U10" s="160"/>
      <c r="V10" s="160"/>
      <c r="W10" s="154">
        <v>7.5</v>
      </c>
      <c r="X10" s="160"/>
      <c r="Y10" s="160"/>
      <c r="Z10" s="160"/>
      <c r="AA10" s="154">
        <v>7.5</v>
      </c>
      <c r="AB10" s="160"/>
      <c r="AC10" s="160"/>
      <c r="AD10" s="160"/>
      <c r="AE10" s="154">
        <v>7.5</v>
      </c>
      <c r="AF10" s="160"/>
      <c r="AG10" s="160"/>
      <c r="AH10" s="160"/>
      <c r="AI10" s="154">
        <v>6.5</v>
      </c>
      <c r="AJ10" s="160"/>
      <c r="AK10" s="160"/>
      <c r="AL10" s="160"/>
      <c r="AM10" s="154">
        <v>8</v>
      </c>
      <c r="AN10" s="160"/>
      <c r="AO10" s="160"/>
      <c r="AP10" s="160"/>
      <c r="AQ10" s="143"/>
      <c r="AR10" s="143">
        <v>2</v>
      </c>
      <c r="AS10" s="143"/>
      <c r="AT10" s="143"/>
      <c r="AU10" s="154">
        <v>7</v>
      </c>
      <c r="AV10" s="154">
        <v>7</v>
      </c>
      <c r="AW10" s="154">
        <v>7</v>
      </c>
      <c r="AX10" s="154">
        <v>7</v>
      </c>
      <c r="AY10" s="154">
        <v>6.5</v>
      </c>
      <c r="AZ10" s="154">
        <v>8</v>
      </c>
    </row>
    <row r="11" spans="1:52">
      <c r="A11" s="3">
        <v>0.67708333333333226</v>
      </c>
      <c r="B11" s="157">
        <v>1</v>
      </c>
      <c r="C11" s="2" t="s">
        <v>213</v>
      </c>
      <c r="D11" s="155" t="s">
        <v>214</v>
      </c>
      <c r="E11" s="155" t="s">
        <v>71</v>
      </c>
      <c r="F11" s="191">
        <f>S68</f>
        <v>260</v>
      </c>
      <c r="G11" s="192">
        <f>S28</f>
        <v>4140</v>
      </c>
      <c r="H11" s="192">
        <f>AU28</f>
        <v>3792</v>
      </c>
      <c r="I11" s="192">
        <f>SUM(F11:F14)+AVERAGE(G11,H11)</f>
        <v>5056</v>
      </c>
      <c r="J11" s="187">
        <f>IF(K11&gt;M11,K11,M11)</f>
        <v>1</v>
      </c>
      <c r="K11" s="187">
        <f>RANK(I11,$I$11:$I$42,0)</f>
        <v>1</v>
      </c>
      <c r="L11" s="193">
        <f>S26</f>
        <v>44</v>
      </c>
      <c r="M11" s="194"/>
      <c r="N11" s="143"/>
      <c r="O11" s="143"/>
      <c r="P11" s="143">
        <v>3</v>
      </c>
      <c r="Q11" s="143"/>
      <c r="R11" s="143"/>
      <c r="S11" s="154">
        <v>8.5</v>
      </c>
      <c r="T11" s="160"/>
      <c r="U11" s="160"/>
      <c r="V11" s="160"/>
      <c r="W11" s="154">
        <v>8.5</v>
      </c>
      <c r="X11" s="160"/>
      <c r="Y11" s="160"/>
      <c r="Z11" s="160"/>
      <c r="AA11" s="154">
        <v>7.5</v>
      </c>
      <c r="AB11" s="160"/>
      <c r="AC11" s="160"/>
      <c r="AD11" s="160"/>
      <c r="AE11" s="154">
        <v>7</v>
      </c>
      <c r="AF11" s="160"/>
      <c r="AG11" s="160"/>
      <c r="AH11" s="160"/>
      <c r="AI11" s="154">
        <v>6</v>
      </c>
      <c r="AJ11" s="160"/>
      <c r="AK11" s="160"/>
      <c r="AL11" s="160"/>
      <c r="AM11" s="154">
        <v>8.5</v>
      </c>
      <c r="AN11" s="160"/>
      <c r="AO11" s="160"/>
      <c r="AP11" s="160"/>
      <c r="AQ11" s="143"/>
      <c r="AR11" s="143">
        <v>3</v>
      </c>
      <c r="AS11" s="143"/>
      <c r="AT11" s="143"/>
      <c r="AU11" s="154">
        <v>7</v>
      </c>
      <c r="AV11" s="154">
        <v>8</v>
      </c>
      <c r="AW11" s="154">
        <v>7</v>
      </c>
      <c r="AX11" s="154">
        <v>6.5</v>
      </c>
      <c r="AY11" s="154">
        <v>6.5</v>
      </c>
      <c r="AZ11" s="154">
        <v>8</v>
      </c>
    </row>
    <row r="12" spans="1:52">
      <c r="A12" s="3">
        <v>0.67708333333333226</v>
      </c>
      <c r="B12" s="157">
        <v>1</v>
      </c>
      <c r="C12" s="2" t="s">
        <v>28</v>
      </c>
      <c r="D12" s="155" t="s">
        <v>29</v>
      </c>
      <c r="E12" s="155" t="s">
        <v>30</v>
      </c>
      <c r="F12" s="191">
        <f>T68</f>
        <v>283</v>
      </c>
      <c r="G12" s="195"/>
      <c r="H12" s="196"/>
      <c r="I12" s="197"/>
      <c r="J12" s="198"/>
      <c r="K12" s="198"/>
      <c r="L12" s="199"/>
      <c r="M12" s="200"/>
      <c r="N12" s="143"/>
      <c r="O12" s="143"/>
      <c r="P12" s="143">
        <v>4</v>
      </c>
      <c r="Q12" s="143">
        <v>2</v>
      </c>
      <c r="R12" s="143"/>
      <c r="S12" s="154">
        <v>7.5</v>
      </c>
      <c r="T12" s="160"/>
      <c r="U12" s="160"/>
      <c r="V12" s="160"/>
      <c r="W12" s="154">
        <v>8</v>
      </c>
      <c r="X12" s="160"/>
      <c r="Y12" s="160"/>
      <c r="Z12" s="160"/>
      <c r="AA12" s="154">
        <v>7.5</v>
      </c>
      <c r="AB12" s="160"/>
      <c r="AC12" s="160"/>
      <c r="AD12" s="160"/>
      <c r="AE12" s="154">
        <v>7</v>
      </c>
      <c r="AF12" s="160"/>
      <c r="AG12" s="160"/>
      <c r="AH12" s="160"/>
      <c r="AI12" s="154">
        <v>6.5</v>
      </c>
      <c r="AJ12" s="160"/>
      <c r="AK12" s="160"/>
      <c r="AL12" s="160"/>
      <c r="AM12" s="154">
        <v>7.5</v>
      </c>
      <c r="AN12" s="160"/>
      <c r="AO12" s="160"/>
      <c r="AP12" s="160"/>
      <c r="AQ12" s="143"/>
      <c r="AR12" s="143">
        <v>4</v>
      </c>
      <c r="AS12" s="143">
        <v>2</v>
      </c>
      <c r="AT12" s="143"/>
      <c r="AU12" s="154">
        <v>8</v>
      </c>
      <c r="AV12" s="154">
        <v>7</v>
      </c>
      <c r="AW12" s="154">
        <v>7</v>
      </c>
      <c r="AX12" s="154">
        <v>7</v>
      </c>
      <c r="AY12" s="154">
        <v>6.5</v>
      </c>
      <c r="AZ12" s="154">
        <v>7.5</v>
      </c>
    </row>
    <row r="13" spans="1:52">
      <c r="A13" s="3">
        <v>0.67708333333333226</v>
      </c>
      <c r="B13" s="157">
        <v>1</v>
      </c>
      <c r="C13" s="2" t="s">
        <v>69</v>
      </c>
      <c r="D13" s="155" t="s">
        <v>70</v>
      </c>
      <c r="E13" s="155" t="s">
        <v>30</v>
      </c>
      <c r="F13" s="191">
        <f>U68</f>
        <v>279</v>
      </c>
      <c r="G13" s="195"/>
      <c r="H13" s="196"/>
      <c r="I13" s="197"/>
      <c r="J13" s="198"/>
      <c r="K13" s="198"/>
      <c r="L13" s="199"/>
      <c r="M13" s="200"/>
      <c r="N13" s="143"/>
      <c r="O13" s="143"/>
      <c r="P13" s="143">
        <v>5</v>
      </c>
      <c r="Q13" s="143"/>
      <c r="R13" s="143"/>
      <c r="S13" s="154">
        <v>8.5</v>
      </c>
      <c r="T13" s="160"/>
      <c r="U13" s="160"/>
      <c r="V13" s="160"/>
      <c r="W13" s="154">
        <v>7.5</v>
      </c>
      <c r="X13" s="160"/>
      <c r="Y13" s="160"/>
      <c r="Z13" s="160"/>
      <c r="AA13" s="154">
        <v>7</v>
      </c>
      <c r="AB13" s="160"/>
      <c r="AC13" s="160"/>
      <c r="AD13" s="160"/>
      <c r="AE13" s="154">
        <v>6.5</v>
      </c>
      <c r="AF13" s="160"/>
      <c r="AG13" s="160"/>
      <c r="AH13" s="160"/>
      <c r="AI13" s="154">
        <v>7</v>
      </c>
      <c r="AJ13" s="160"/>
      <c r="AK13" s="160"/>
      <c r="AL13" s="160"/>
      <c r="AM13" s="154">
        <v>8</v>
      </c>
      <c r="AN13" s="160"/>
      <c r="AO13" s="160"/>
      <c r="AP13" s="160"/>
      <c r="AQ13" s="143"/>
      <c r="AR13" s="143">
        <v>5</v>
      </c>
      <c r="AS13" s="143"/>
      <c r="AT13" s="143"/>
      <c r="AU13" s="154">
        <v>8</v>
      </c>
      <c r="AV13" s="154">
        <v>7</v>
      </c>
      <c r="AW13" s="154">
        <v>6.5</v>
      </c>
      <c r="AX13" s="154">
        <v>6</v>
      </c>
      <c r="AY13" s="154">
        <v>6</v>
      </c>
      <c r="AZ13" s="154">
        <v>7</v>
      </c>
    </row>
    <row r="14" spans="1:52">
      <c r="A14" s="3">
        <v>0.67708333333333226</v>
      </c>
      <c r="B14" s="157">
        <v>1</v>
      </c>
      <c r="C14" s="2" t="s">
        <v>461</v>
      </c>
      <c r="D14" s="155" t="s">
        <v>462</v>
      </c>
      <c r="E14" s="155" t="s">
        <v>30</v>
      </c>
      <c r="F14" s="191">
        <f>V68</f>
        <v>268</v>
      </c>
      <c r="G14" s="201"/>
      <c r="H14" s="202"/>
      <c r="I14" s="203"/>
      <c r="J14" s="204"/>
      <c r="K14" s="204"/>
      <c r="L14" s="205"/>
      <c r="M14" s="206"/>
      <c r="N14" s="143"/>
      <c r="O14" s="143"/>
      <c r="P14" s="143">
        <v>6</v>
      </c>
      <c r="Q14" s="143">
        <v>2</v>
      </c>
      <c r="R14" s="143"/>
      <c r="S14" s="154">
        <v>8.5</v>
      </c>
      <c r="T14" s="160"/>
      <c r="U14" s="160"/>
      <c r="V14" s="160"/>
      <c r="W14" s="154">
        <v>7.5</v>
      </c>
      <c r="X14" s="160"/>
      <c r="Y14" s="160"/>
      <c r="Z14" s="160"/>
      <c r="AA14" s="154">
        <v>4</v>
      </c>
      <c r="AB14" s="160"/>
      <c r="AC14" s="160"/>
      <c r="AD14" s="160"/>
      <c r="AE14" s="154">
        <v>5</v>
      </c>
      <c r="AF14" s="160"/>
      <c r="AG14" s="160"/>
      <c r="AH14" s="160"/>
      <c r="AI14" s="154">
        <v>6</v>
      </c>
      <c r="AJ14" s="160"/>
      <c r="AK14" s="160"/>
      <c r="AL14" s="160"/>
      <c r="AM14" s="154">
        <v>7</v>
      </c>
      <c r="AN14" s="160"/>
      <c r="AO14" s="160"/>
      <c r="AP14" s="160"/>
      <c r="AQ14" s="143"/>
      <c r="AR14" s="143">
        <v>6</v>
      </c>
      <c r="AS14" s="143">
        <v>2</v>
      </c>
      <c r="AT14" s="143"/>
      <c r="AU14" s="154">
        <v>7.5</v>
      </c>
      <c r="AV14" s="154">
        <v>7</v>
      </c>
      <c r="AW14" s="154">
        <v>7</v>
      </c>
      <c r="AX14" s="154">
        <v>7</v>
      </c>
      <c r="AY14" s="154">
        <v>5.5</v>
      </c>
      <c r="AZ14" s="154">
        <v>8</v>
      </c>
    </row>
    <row r="15" spans="1:52">
      <c r="A15" s="3">
        <v>0.68749999999999889</v>
      </c>
      <c r="B15" s="157">
        <v>2</v>
      </c>
      <c r="C15" s="2" t="s">
        <v>268</v>
      </c>
      <c r="D15" s="155" t="s">
        <v>269</v>
      </c>
      <c r="E15" s="155" t="s">
        <v>20</v>
      </c>
      <c r="F15" s="191">
        <f>W68</f>
        <v>267</v>
      </c>
      <c r="G15" s="192">
        <f>W28</f>
        <v>3756</v>
      </c>
      <c r="H15" s="192">
        <f>AV28</f>
        <v>3624</v>
      </c>
      <c r="I15" s="192">
        <f>SUM(F15:F18)+AVERAGE(G15,H15)</f>
        <v>4749.5</v>
      </c>
      <c r="J15" s="187">
        <f>IF(K15&gt;M15,K15,M15)</f>
        <v>3</v>
      </c>
      <c r="K15" s="187">
        <f>RANK(I15,$I$11:$I$42,0)</f>
        <v>3</v>
      </c>
      <c r="L15" s="193">
        <f>W26</f>
        <v>39</v>
      </c>
      <c r="M15" s="194"/>
      <c r="N15" s="143"/>
      <c r="O15" s="143"/>
      <c r="P15" s="143">
        <v>7</v>
      </c>
      <c r="Q15" s="143"/>
      <c r="R15" s="143"/>
      <c r="S15" s="154">
        <v>9</v>
      </c>
      <c r="T15" s="160"/>
      <c r="U15" s="160"/>
      <c r="V15" s="160"/>
      <c r="W15" s="154">
        <v>8</v>
      </c>
      <c r="X15" s="160"/>
      <c r="Y15" s="160"/>
      <c r="Z15" s="160"/>
      <c r="AA15" s="154">
        <v>7</v>
      </c>
      <c r="AB15" s="160"/>
      <c r="AC15" s="160"/>
      <c r="AD15" s="160"/>
      <c r="AE15" s="154">
        <v>7</v>
      </c>
      <c r="AF15" s="160"/>
      <c r="AG15" s="160"/>
      <c r="AH15" s="160"/>
      <c r="AI15" s="154">
        <v>6.5</v>
      </c>
      <c r="AJ15" s="160"/>
      <c r="AK15" s="160"/>
      <c r="AL15" s="160"/>
      <c r="AM15" s="154">
        <v>8</v>
      </c>
      <c r="AN15" s="160"/>
      <c r="AO15" s="160"/>
      <c r="AP15" s="160"/>
      <c r="AQ15" s="143"/>
      <c r="AR15" s="143">
        <v>7</v>
      </c>
      <c r="AS15" s="143"/>
      <c r="AT15" s="143"/>
      <c r="AU15" s="154">
        <v>7</v>
      </c>
      <c r="AV15" s="154">
        <v>8</v>
      </c>
      <c r="AW15" s="154">
        <v>8</v>
      </c>
      <c r="AX15" s="154">
        <v>7</v>
      </c>
      <c r="AY15" s="154">
        <v>7</v>
      </c>
      <c r="AZ15" s="154">
        <v>7.5</v>
      </c>
    </row>
    <row r="16" spans="1:52">
      <c r="A16" s="3">
        <v>0.68749999999999889</v>
      </c>
      <c r="B16" s="157">
        <v>2</v>
      </c>
      <c r="C16" s="2" t="s">
        <v>17</v>
      </c>
      <c r="D16" s="155" t="s">
        <v>18</v>
      </c>
      <c r="E16" s="155" t="s">
        <v>20</v>
      </c>
      <c r="F16" s="191">
        <f>X68</f>
        <v>274</v>
      </c>
      <c r="G16" s="195"/>
      <c r="H16" s="196"/>
      <c r="I16" s="197"/>
      <c r="J16" s="198"/>
      <c r="K16" s="198"/>
      <c r="L16" s="199"/>
      <c r="M16" s="200"/>
      <c r="N16" s="143"/>
      <c r="O16" s="143"/>
      <c r="P16" s="143">
        <v>8</v>
      </c>
      <c r="Q16" s="143"/>
      <c r="R16" s="143"/>
      <c r="S16" s="154">
        <v>9</v>
      </c>
      <c r="T16" s="160"/>
      <c r="U16" s="160"/>
      <c r="V16" s="160"/>
      <c r="W16" s="154">
        <v>8</v>
      </c>
      <c r="X16" s="160"/>
      <c r="Y16" s="160"/>
      <c r="Z16" s="160"/>
      <c r="AA16" s="154">
        <v>7</v>
      </c>
      <c r="AB16" s="160"/>
      <c r="AC16" s="160"/>
      <c r="AD16" s="160"/>
      <c r="AE16" s="154">
        <v>6.5</v>
      </c>
      <c r="AF16" s="160"/>
      <c r="AG16" s="160"/>
      <c r="AH16" s="160"/>
      <c r="AI16" s="154">
        <v>7</v>
      </c>
      <c r="AJ16" s="160"/>
      <c r="AK16" s="160"/>
      <c r="AL16" s="160"/>
      <c r="AM16" s="154">
        <v>8.5</v>
      </c>
      <c r="AN16" s="160"/>
      <c r="AO16" s="160"/>
      <c r="AP16" s="160"/>
      <c r="AQ16" s="143"/>
      <c r="AR16" s="143">
        <v>8</v>
      </c>
      <c r="AS16" s="143"/>
      <c r="AT16" s="143"/>
      <c r="AU16" s="154">
        <v>8</v>
      </c>
      <c r="AV16" s="154">
        <v>7</v>
      </c>
      <c r="AW16" s="154">
        <v>8</v>
      </c>
      <c r="AX16" s="154">
        <v>6.5</v>
      </c>
      <c r="AY16" s="154">
        <v>6.5</v>
      </c>
      <c r="AZ16" s="154">
        <v>7</v>
      </c>
    </row>
    <row r="17" spans="1:52">
      <c r="A17" s="3">
        <v>0.68749999999999889</v>
      </c>
      <c r="B17" s="157">
        <v>2</v>
      </c>
      <c r="C17" s="2" t="s">
        <v>463</v>
      </c>
      <c r="D17" s="155" t="s">
        <v>464</v>
      </c>
      <c r="E17" s="155" t="s">
        <v>19</v>
      </c>
      <c r="F17" s="191">
        <f>Y68</f>
        <v>263</v>
      </c>
      <c r="G17" s="195"/>
      <c r="H17" s="196"/>
      <c r="I17" s="197"/>
      <c r="J17" s="198"/>
      <c r="K17" s="198"/>
      <c r="L17" s="199"/>
      <c r="M17" s="200"/>
      <c r="N17" s="143"/>
      <c r="O17" s="143"/>
      <c r="P17" s="143">
        <v>9</v>
      </c>
      <c r="Q17" s="143"/>
      <c r="R17" s="143"/>
      <c r="S17" s="154">
        <v>8.5</v>
      </c>
      <c r="T17" s="160"/>
      <c r="U17" s="160"/>
      <c r="V17" s="160"/>
      <c r="W17" s="154">
        <v>8</v>
      </c>
      <c r="X17" s="160"/>
      <c r="Y17" s="160"/>
      <c r="Z17" s="160"/>
      <c r="AA17" s="154">
        <v>7</v>
      </c>
      <c r="AB17" s="160"/>
      <c r="AC17" s="160"/>
      <c r="AD17" s="160"/>
      <c r="AE17" s="154">
        <v>6.5</v>
      </c>
      <c r="AF17" s="160"/>
      <c r="AG17" s="160"/>
      <c r="AH17" s="160"/>
      <c r="AI17" s="154">
        <v>5</v>
      </c>
      <c r="AJ17" s="160"/>
      <c r="AK17" s="160"/>
      <c r="AL17" s="160"/>
      <c r="AM17" s="154">
        <v>8</v>
      </c>
      <c r="AN17" s="160"/>
      <c r="AO17" s="160"/>
      <c r="AP17" s="160"/>
      <c r="AQ17" s="143"/>
      <c r="AR17" s="143">
        <v>9</v>
      </c>
      <c r="AS17" s="143"/>
      <c r="AT17" s="143"/>
      <c r="AU17" s="154">
        <v>7</v>
      </c>
      <c r="AV17" s="154">
        <v>7</v>
      </c>
      <c r="AW17" s="154">
        <v>7</v>
      </c>
      <c r="AX17" s="154">
        <v>7</v>
      </c>
      <c r="AY17" s="154">
        <v>6</v>
      </c>
      <c r="AZ17" s="154">
        <v>8</v>
      </c>
    </row>
    <row r="18" spans="1:52">
      <c r="A18" s="3">
        <v>0.68749999999999889</v>
      </c>
      <c r="B18" s="157">
        <v>2</v>
      </c>
      <c r="C18" s="2" t="s">
        <v>185</v>
      </c>
      <c r="D18" s="155" t="s">
        <v>186</v>
      </c>
      <c r="E18" s="155" t="s">
        <v>19</v>
      </c>
      <c r="F18" s="191">
        <f>Z68</f>
        <v>255.5</v>
      </c>
      <c r="G18" s="201"/>
      <c r="H18" s="202"/>
      <c r="I18" s="203"/>
      <c r="J18" s="204"/>
      <c r="K18" s="204"/>
      <c r="L18" s="205"/>
      <c r="M18" s="206"/>
      <c r="N18" s="143"/>
      <c r="O18" s="143"/>
      <c r="P18" s="143">
        <v>10</v>
      </c>
      <c r="Q18" s="143">
        <v>2</v>
      </c>
      <c r="R18" s="143"/>
      <c r="S18" s="154">
        <v>9.5</v>
      </c>
      <c r="T18" s="160"/>
      <c r="U18" s="160"/>
      <c r="V18" s="160"/>
      <c r="W18" s="154">
        <v>8</v>
      </c>
      <c r="X18" s="160"/>
      <c r="Y18" s="160"/>
      <c r="Z18" s="160"/>
      <c r="AA18" s="154">
        <v>7.5</v>
      </c>
      <c r="AB18" s="160"/>
      <c r="AC18" s="160"/>
      <c r="AD18" s="160"/>
      <c r="AE18" s="154">
        <v>7.5</v>
      </c>
      <c r="AF18" s="160"/>
      <c r="AG18" s="160"/>
      <c r="AH18" s="160"/>
      <c r="AI18" s="154">
        <v>6.5</v>
      </c>
      <c r="AJ18" s="160"/>
      <c r="AK18" s="160"/>
      <c r="AL18" s="160"/>
      <c r="AM18" s="154">
        <v>9</v>
      </c>
      <c r="AN18" s="160"/>
      <c r="AO18" s="160"/>
      <c r="AP18" s="160"/>
      <c r="AQ18" s="143"/>
      <c r="AR18" s="143">
        <v>10</v>
      </c>
      <c r="AS18" s="143">
        <v>2</v>
      </c>
      <c r="AT18" s="143"/>
      <c r="AU18" s="154">
        <v>7</v>
      </c>
      <c r="AV18" s="154">
        <v>8</v>
      </c>
      <c r="AW18" s="154">
        <v>7</v>
      </c>
      <c r="AX18" s="154">
        <v>6.5</v>
      </c>
      <c r="AY18" s="154">
        <v>6.5</v>
      </c>
      <c r="AZ18" s="154">
        <v>9</v>
      </c>
    </row>
    <row r="19" spans="1:52">
      <c r="A19" s="3">
        <v>0.69791666666666552</v>
      </c>
      <c r="B19" s="157">
        <v>3</v>
      </c>
      <c r="C19" s="2" t="s">
        <v>31</v>
      </c>
      <c r="D19" s="155" t="s">
        <v>32</v>
      </c>
      <c r="E19" s="155" t="s">
        <v>465</v>
      </c>
      <c r="F19" s="191">
        <f>AA68</f>
        <v>277</v>
      </c>
      <c r="G19" s="192">
        <f>AA28</f>
        <v>3456</v>
      </c>
      <c r="H19" s="192">
        <f>AW28</f>
        <v>3420</v>
      </c>
      <c r="I19" s="192">
        <f>SUM(F19:F22)+AVERAGE(G19,H19)</f>
        <v>4500</v>
      </c>
      <c r="J19" s="187">
        <f>IF(K19&gt;M19,K19,M19)</f>
        <v>4</v>
      </c>
      <c r="K19" s="187">
        <f>RANK(I19,$I$11:$I$42,0)</f>
        <v>4</v>
      </c>
      <c r="L19" s="193">
        <f>AA26</f>
        <v>39</v>
      </c>
      <c r="M19" s="194"/>
      <c r="N19" s="143"/>
      <c r="O19" s="143"/>
      <c r="P19" s="143">
        <v>11</v>
      </c>
      <c r="Q19" s="143"/>
      <c r="R19" s="143"/>
      <c r="S19" s="154">
        <v>9.5</v>
      </c>
      <c r="T19" s="160"/>
      <c r="U19" s="160"/>
      <c r="V19" s="160"/>
      <c r="W19" s="154">
        <v>7.5</v>
      </c>
      <c r="X19" s="160"/>
      <c r="Y19" s="160"/>
      <c r="Z19" s="160"/>
      <c r="AA19" s="154">
        <v>8.5</v>
      </c>
      <c r="AB19" s="160"/>
      <c r="AC19" s="160"/>
      <c r="AD19" s="160"/>
      <c r="AE19" s="154">
        <v>7.5</v>
      </c>
      <c r="AF19" s="160"/>
      <c r="AG19" s="160"/>
      <c r="AH19" s="160"/>
      <c r="AI19" s="154">
        <v>6</v>
      </c>
      <c r="AJ19" s="160"/>
      <c r="AK19" s="160"/>
      <c r="AL19" s="160"/>
      <c r="AM19" s="154">
        <v>9</v>
      </c>
      <c r="AN19" s="160"/>
      <c r="AO19" s="160"/>
      <c r="AP19" s="160"/>
      <c r="AQ19" s="143"/>
      <c r="AR19" s="143">
        <v>11</v>
      </c>
      <c r="AS19" s="143"/>
      <c r="AT19" s="143"/>
      <c r="AU19" s="154">
        <v>8</v>
      </c>
      <c r="AV19" s="154">
        <v>7</v>
      </c>
      <c r="AW19" s="154">
        <v>7</v>
      </c>
      <c r="AX19" s="154">
        <v>7</v>
      </c>
      <c r="AY19" s="154">
        <v>5.5</v>
      </c>
      <c r="AZ19" s="154">
        <v>9</v>
      </c>
    </row>
    <row r="20" spans="1:52">
      <c r="A20" s="3">
        <v>0.69791666666666552</v>
      </c>
      <c r="B20" s="157">
        <v>3</v>
      </c>
      <c r="C20" s="2" t="s">
        <v>466</v>
      </c>
      <c r="D20" s="155" t="s">
        <v>467</v>
      </c>
      <c r="E20" s="155" t="s">
        <v>465</v>
      </c>
      <c r="F20" s="191">
        <f>AB68</f>
        <v>264</v>
      </c>
      <c r="G20" s="195"/>
      <c r="H20" s="196"/>
      <c r="I20" s="197"/>
      <c r="J20" s="198"/>
      <c r="K20" s="198"/>
      <c r="L20" s="199"/>
      <c r="M20" s="200"/>
      <c r="N20" s="143"/>
      <c r="O20" s="143"/>
      <c r="P20" s="143">
        <v>12</v>
      </c>
      <c r="Q20" s="143"/>
      <c r="R20" s="143"/>
      <c r="S20" s="159">
        <v>9</v>
      </c>
      <c r="T20" s="166"/>
      <c r="U20" s="166"/>
      <c r="V20" s="166"/>
      <c r="W20" s="159">
        <v>8</v>
      </c>
      <c r="X20" s="166"/>
      <c r="Y20" s="166"/>
      <c r="Z20" s="166"/>
      <c r="AA20" s="159">
        <v>8</v>
      </c>
      <c r="AB20" s="166"/>
      <c r="AC20" s="166"/>
      <c r="AD20" s="166"/>
      <c r="AE20" s="159">
        <v>7</v>
      </c>
      <c r="AF20" s="166"/>
      <c r="AG20" s="166"/>
      <c r="AH20" s="166"/>
      <c r="AI20" s="159">
        <v>6</v>
      </c>
      <c r="AJ20" s="166"/>
      <c r="AK20" s="166"/>
      <c r="AL20" s="166"/>
      <c r="AM20" s="159">
        <v>8</v>
      </c>
      <c r="AN20" s="166"/>
      <c r="AO20" s="166"/>
      <c r="AP20" s="166"/>
      <c r="AQ20" s="143"/>
      <c r="AR20" s="143">
        <v>12</v>
      </c>
      <c r="AS20" s="143"/>
      <c r="AT20" s="143"/>
      <c r="AU20" s="159">
        <v>8</v>
      </c>
      <c r="AV20" s="159">
        <v>8</v>
      </c>
      <c r="AW20" s="159">
        <v>8</v>
      </c>
      <c r="AX20" s="159">
        <v>7</v>
      </c>
      <c r="AY20" s="159">
        <v>6</v>
      </c>
      <c r="AZ20" s="159">
        <v>9</v>
      </c>
    </row>
    <row r="21" spans="1:52">
      <c r="A21" s="3">
        <v>0.69791666666666552</v>
      </c>
      <c r="B21" s="157">
        <v>3</v>
      </c>
      <c r="C21" s="2" t="s">
        <v>468</v>
      </c>
      <c r="D21" s="155" t="s">
        <v>469</v>
      </c>
      <c r="E21" s="155" t="s">
        <v>465</v>
      </c>
      <c r="F21" s="191">
        <f>AC68</f>
        <v>267</v>
      </c>
      <c r="G21" s="195"/>
      <c r="H21" s="196"/>
      <c r="I21" s="197"/>
      <c r="J21" s="198"/>
      <c r="K21" s="198"/>
      <c r="L21" s="199"/>
      <c r="M21" s="200"/>
      <c r="N21" s="143"/>
      <c r="O21" s="143"/>
      <c r="P21" s="143" t="s">
        <v>79</v>
      </c>
      <c r="Q21" s="143">
        <v>150</v>
      </c>
      <c r="R21" s="143"/>
      <c r="S21" s="160">
        <f>SUM(S9:S20)+S12+S14+S18</f>
        <v>128.5</v>
      </c>
      <c r="T21" s="160"/>
      <c r="U21" s="160"/>
      <c r="V21" s="160"/>
      <c r="W21" s="160">
        <f>SUM(W9:W20)+W12+W14+W18</f>
        <v>117.5</v>
      </c>
      <c r="X21" s="160"/>
      <c r="Y21" s="160"/>
      <c r="Z21" s="160"/>
      <c r="AA21" s="160">
        <f>SUM(AA9:AA20)+AA12+AA14+AA18</f>
        <v>105</v>
      </c>
      <c r="AB21" s="160"/>
      <c r="AC21" s="160"/>
      <c r="AD21" s="160"/>
      <c r="AE21" s="160">
        <f>SUM(AE9:AE20)+AE12+AE14+AE18</f>
        <v>102</v>
      </c>
      <c r="AF21" s="160"/>
      <c r="AG21" s="160"/>
      <c r="AH21" s="160"/>
      <c r="AI21" s="160">
        <f>SUM(AI9:AI20)+AI12+AI14+AI18</f>
        <v>94</v>
      </c>
      <c r="AJ21" s="160"/>
      <c r="AK21" s="160"/>
      <c r="AL21" s="160"/>
      <c r="AM21" s="160">
        <f>SUM(AM9:AM20)+AM12+AM14+AM18</f>
        <v>119.5</v>
      </c>
      <c r="AN21" s="160"/>
      <c r="AO21" s="160"/>
      <c r="AP21" s="160"/>
      <c r="AQ21" s="143"/>
      <c r="AR21" s="143" t="s">
        <v>79</v>
      </c>
      <c r="AS21" s="143">
        <v>150</v>
      </c>
      <c r="AT21" s="143"/>
      <c r="AU21" s="160">
        <f t="shared" ref="AU21:AZ21" si="0">SUM(AU9:AU20)+AU12+AU14+AU18</f>
        <v>113</v>
      </c>
      <c r="AV21" s="160">
        <f t="shared" si="0"/>
        <v>111</v>
      </c>
      <c r="AW21" s="160">
        <f t="shared" si="0"/>
        <v>107.5</v>
      </c>
      <c r="AX21" s="160">
        <f t="shared" si="0"/>
        <v>101</v>
      </c>
      <c r="AY21" s="160">
        <f t="shared" si="0"/>
        <v>93</v>
      </c>
      <c r="AZ21" s="160">
        <f t="shared" si="0"/>
        <v>119.5</v>
      </c>
    </row>
    <row r="22" spans="1:52">
      <c r="A22" s="3">
        <v>0.69791666666666552</v>
      </c>
      <c r="B22" s="157">
        <v>3</v>
      </c>
      <c r="C22" s="2" t="s">
        <v>470</v>
      </c>
      <c r="D22" s="155" t="s">
        <v>471</v>
      </c>
      <c r="E22" s="155" t="s">
        <v>465</v>
      </c>
      <c r="F22" s="191">
        <f>AD68</f>
        <v>254</v>
      </c>
      <c r="G22" s="201"/>
      <c r="H22" s="202"/>
      <c r="I22" s="203"/>
      <c r="J22" s="204"/>
      <c r="K22" s="204"/>
      <c r="L22" s="205"/>
      <c r="M22" s="206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</row>
    <row r="23" spans="1:52">
      <c r="A23" s="3">
        <v>0.70833333333333215</v>
      </c>
      <c r="B23" s="157">
        <v>4</v>
      </c>
      <c r="C23" s="2" t="s">
        <v>472</v>
      </c>
      <c r="D23" s="155" t="s">
        <v>473</v>
      </c>
      <c r="E23" s="155" t="s">
        <v>90</v>
      </c>
      <c r="F23" s="191">
        <f>AE68</f>
        <v>284</v>
      </c>
      <c r="G23" s="192">
        <f>AE28</f>
        <v>3360</v>
      </c>
      <c r="H23" s="192">
        <f>AX28</f>
        <v>3228</v>
      </c>
      <c r="I23" s="192">
        <f>SUM(F23:F26)+AVERAGE(G23,H23)</f>
        <v>4387</v>
      </c>
      <c r="J23" s="187">
        <f>IF(K23&gt;M23,K23,M23)</f>
        <v>5</v>
      </c>
      <c r="K23" s="187">
        <f>RANK(I23,$I$11:$I$42,0)</f>
        <v>5</v>
      </c>
      <c r="L23" s="193">
        <f>AE26</f>
        <v>38</v>
      </c>
      <c r="M23" s="194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</row>
    <row r="24" spans="1:52">
      <c r="A24" s="3">
        <v>0.70833333333333215</v>
      </c>
      <c r="B24" s="157">
        <v>4</v>
      </c>
      <c r="C24" s="2" t="s">
        <v>395</v>
      </c>
      <c r="D24" s="155" t="s">
        <v>394</v>
      </c>
      <c r="E24" s="155" t="s">
        <v>90</v>
      </c>
      <c r="F24" s="191">
        <f>AF68</f>
        <v>281</v>
      </c>
      <c r="G24" s="195"/>
      <c r="H24" s="196"/>
      <c r="I24" s="197"/>
      <c r="J24" s="198"/>
      <c r="K24" s="198"/>
      <c r="L24" s="199"/>
      <c r="M24" s="200"/>
      <c r="N24" s="143"/>
      <c r="O24" s="143"/>
      <c r="P24" s="143" t="s">
        <v>474</v>
      </c>
      <c r="Q24" s="143">
        <v>3</v>
      </c>
      <c r="R24" s="143"/>
      <c r="S24" s="154">
        <v>9</v>
      </c>
      <c r="T24" s="160"/>
      <c r="U24" s="160"/>
      <c r="V24" s="160"/>
      <c r="W24" s="154">
        <v>8</v>
      </c>
      <c r="X24" s="160"/>
      <c r="Y24" s="160"/>
      <c r="Z24" s="160"/>
      <c r="AA24" s="154">
        <v>8</v>
      </c>
      <c r="AB24" s="160"/>
      <c r="AC24" s="160"/>
      <c r="AD24" s="160"/>
      <c r="AE24" s="154">
        <v>8</v>
      </c>
      <c r="AF24" s="160"/>
      <c r="AG24" s="160"/>
      <c r="AH24" s="160"/>
      <c r="AI24" s="154">
        <v>7.5</v>
      </c>
      <c r="AJ24" s="160"/>
      <c r="AK24" s="160"/>
      <c r="AL24" s="160"/>
      <c r="AM24" s="154">
        <v>8.5</v>
      </c>
      <c r="AN24" s="160"/>
      <c r="AO24" s="160"/>
      <c r="AP24" s="160"/>
      <c r="AQ24" s="143"/>
      <c r="AR24" s="143" t="s">
        <v>474</v>
      </c>
      <c r="AS24" s="143">
        <v>3</v>
      </c>
      <c r="AT24" s="143"/>
      <c r="AU24" s="154">
        <v>9</v>
      </c>
      <c r="AV24" s="154">
        <v>8</v>
      </c>
      <c r="AW24" s="154">
        <v>7</v>
      </c>
      <c r="AX24" s="154">
        <v>6.5</v>
      </c>
      <c r="AY24" s="154">
        <v>5</v>
      </c>
      <c r="AZ24" s="154">
        <v>9</v>
      </c>
    </row>
    <row r="25" spans="1:52">
      <c r="A25" s="3">
        <v>0.70833333333333215</v>
      </c>
      <c r="B25" s="157">
        <v>4</v>
      </c>
      <c r="C25" s="2" t="s">
        <v>151</v>
      </c>
      <c r="D25" s="155" t="s">
        <v>152</v>
      </c>
      <c r="E25" s="155" t="s">
        <v>90</v>
      </c>
      <c r="F25" s="191">
        <f>AG68</f>
        <v>266</v>
      </c>
      <c r="G25" s="195"/>
      <c r="H25" s="196"/>
      <c r="I25" s="197"/>
      <c r="J25" s="198"/>
      <c r="K25" s="198"/>
      <c r="L25" s="199"/>
      <c r="M25" s="200"/>
      <c r="N25" s="143"/>
      <c r="O25" s="143"/>
      <c r="P25" s="143" t="s">
        <v>475</v>
      </c>
      <c r="Q25" s="143">
        <v>2</v>
      </c>
      <c r="R25" s="143"/>
      <c r="S25" s="159">
        <v>8.5</v>
      </c>
      <c r="T25" s="166"/>
      <c r="U25" s="166"/>
      <c r="V25" s="166"/>
      <c r="W25" s="159">
        <v>7.5</v>
      </c>
      <c r="X25" s="166"/>
      <c r="Y25" s="166"/>
      <c r="Z25" s="166"/>
      <c r="AA25" s="159">
        <v>7.5</v>
      </c>
      <c r="AB25" s="166"/>
      <c r="AC25" s="166"/>
      <c r="AD25" s="166"/>
      <c r="AE25" s="159">
        <v>7</v>
      </c>
      <c r="AF25" s="166"/>
      <c r="AG25" s="166"/>
      <c r="AH25" s="166"/>
      <c r="AI25" s="159">
        <v>6.5</v>
      </c>
      <c r="AJ25" s="166"/>
      <c r="AK25" s="166"/>
      <c r="AL25" s="166"/>
      <c r="AM25" s="159">
        <v>8</v>
      </c>
      <c r="AN25" s="166"/>
      <c r="AO25" s="166"/>
      <c r="AP25" s="166"/>
      <c r="AQ25" s="143"/>
      <c r="AR25" s="143" t="s">
        <v>475</v>
      </c>
      <c r="AS25" s="143">
        <v>2</v>
      </c>
      <c r="AT25" s="143"/>
      <c r="AU25" s="159">
        <v>9</v>
      </c>
      <c r="AV25" s="159">
        <v>8</v>
      </c>
      <c r="AW25" s="159">
        <v>7</v>
      </c>
      <c r="AX25" s="159">
        <v>7</v>
      </c>
      <c r="AY25" s="159">
        <v>5</v>
      </c>
      <c r="AZ25" s="159">
        <v>9</v>
      </c>
    </row>
    <row r="26" spans="1:52">
      <c r="A26" s="3">
        <v>0.70833333333333215</v>
      </c>
      <c r="B26" s="157">
        <v>4</v>
      </c>
      <c r="C26" s="2" t="s">
        <v>88</v>
      </c>
      <c r="D26" s="155" t="s">
        <v>89</v>
      </c>
      <c r="E26" s="155" t="s">
        <v>90</v>
      </c>
      <c r="F26" s="191">
        <f>AH68</f>
        <v>262</v>
      </c>
      <c r="G26" s="201"/>
      <c r="H26" s="202"/>
      <c r="I26" s="203"/>
      <c r="J26" s="204"/>
      <c r="K26" s="204"/>
      <c r="L26" s="205"/>
      <c r="M26" s="206"/>
      <c r="N26" s="143"/>
      <c r="O26" s="143"/>
      <c r="P26" s="143" t="s">
        <v>476</v>
      </c>
      <c r="Q26" s="143">
        <v>50</v>
      </c>
      <c r="R26" s="143"/>
      <c r="S26" s="160">
        <f>(S24*$Q$24)+(S25*$Q$25)</f>
        <v>44</v>
      </c>
      <c r="T26" s="160"/>
      <c r="U26" s="160"/>
      <c r="V26" s="160"/>
      <c r="W26" s="160">
        <f>(W24*$Q$24)+(W25*$Q$25)</f>
        <v>39</v>
      </c>
      <c r="X26" s="160"/>
      <c r="Y26" s="160"/>
      <c r="Z26" s="160"/>
      <c r="AA26" s="160">
        <f>(AA24*$Q$24)+(AA25*$Q$25)</f>
        <v>39</v>
      </c>
      <c r="AB26" s="160"/>
      <c r="AC26" s="160"/>
      <c r="AD26" s="160"/>
      <c r="AE26" s="160">
        <f>(AE24*$Q$24)+(AE25*$Q$25)</f>
        <v>38</v>
      </c>
      <c r="AF26" s="160"/>
      <c r="AG26" s="160"/>
      <c r="AH26" s="160"/>
      <c r="AI26" s="160">
        <f>(AI24*$Q$24)+(AI25*$Q$25)</f>
        <v>35.5</v>
      </c>
      <c r="AJ26" s="160"/>
      <c r="AK26" s="160"/>
      <c r="AL26" s="160"/>
      <c r="AM26" s="160">
        <f>(AM24*$Q$24)+(AM25*$Q$25)</f>
        <v>41.5</v>
      </c>
      <c r="AN26" s="160"/>
      <c r="AO26" s="160"/>
      <c r="AP26" s="160"/>
      <c r="AQ26" s="143"/>
      <c r="AR26" s="143" t="s">
        <v>476</v>
      </c>
      <c r="AS26" s="143">
        <v>50</v>
      </c>
      <c r="AT26" s="143"/>
      <c r="AU26" s="160">
        <f t="shared" ref="AU26:AZ26" si="1">(AU24*$Q$24)+(AU25*$Q$25)</f>
        <v>45</v>
      </c>
      <c r="AV26" s="160">
        <f t="shared" si="1"/>
        <v>40</v>
      </c>
      <c r="AW26" s="160">
        <f t="shared" si="1"/>
        <v>35</v>
      </c>
      <c r="AX26" s="160">
        <f t="shared" si="1"/>
        <v>33.5</v>
      </c>
      <c r="AY26" s="160">
        <f t="shared" si="1"/>
        <v>25</v>
      </c>
      <c r="AZ26" s="160">
        <f t="shared" si="1"/>
        <v>45</v>
      </c>
    </row>
    <row r="27" spans="1:52">
      <c r="A27" s="3">
        <v>0.71874999999999878</v>
      </c>
      <c r="B27" s="157">
        <v>5</v>
      </c>
      <c r="C27" s="2" t="s">
        <v>84</v>
      </c>
      <c r="D27" s="155" t="s">
        <v>85</v>
      </c>
      <c r="E27" s="155" t="s">
        <v>477</v>
      </c>
      <c r="F27" s="191">
        <f>AI68</f>
        <v>282</v>
      </c>
      <c r="G27" s="192">
        <f>AI28</f>
        <v>3108</v>
      </c>
      <c r="H27" s="192">
        <f>AY28</f>
        <v>2832</v>
      </c>
      <c r="I27" s="192">
        <f>SUM(F27:F30)+AVERAGE(G27,H27)</f>
        <v>4033.5</v>
      </c>
      <c r="J27" s="187">
        <f>IF(K27&gt;M27,K27,M27)</f>
        <v>6</v>
      </c>
      <c r="K27" s="187">
        <f>RANK(I27,$I$11:$I$42,0)</f>
        <v>6</v>
      </c>
      <c r="L27" s="193">
        <f>AI26</f>
        <v>35.5</v>
      </c>
      <c r="M27" s="194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</row>
    <row r="28" spans="1:52">
      <c r="A28" s="3">
        <v>0.71874999999999878</v>
      </c>
      <c r="B28" s="157">
        <v>5</v>
      </c>
      <c r="C28" s="2" t="s">
        <v>478</v>
      </c>
      <c r="D28" s="155" t="s">
        <v>479</v>
      </c>
      <c r="E28" s="155" t="s">
        <v>477</v>
      </c>
      <c r="F28" s="191">
        <f>AJ68</f>
        <v>267</v>
      </c>
      <c r="G28" s="195"/>
      <c r="H28" s="196"/>
      <c r="I28" s="197"/>
      <c r="J28" s="198"/>
      <c r="K28" s="198"/>
      <c r="L28" s="199"/>
      <c r="M28" s="200"/>
      <c r="N28" s="143"/>
      <c r="O28" s="143"/>
      <c r="P28" s="143" t="s">
        <v>480</v>
      </c>
      <c r="Q28" s="143">
        <v>24</v>
      </c>
      <c r="R28" s="143"/>
      <c r="S28" s="160">
        <f>(S21+S26)*$Q$28</f>
        <v>4140</v>
      </c>
      <c r="T28" s="160"/>
      <c r="U28" s="160"/>
      <c r="V28" s="160"/>
      <c r="W28" s="160">
        <f>(W21+W26)*$Q$28</f>
        <v>3756</v>
      </c>
      <c r="X28" s="160"/>
      <c r="Y28" s="160"/>
      <c r="Z28" s="160"/>
      <c r="AA28" s="160">
        <f>(AA21+AA26)*$Q$28</f>
        <v>3456</v>
      </c>
      <c r="AB28" s="160"/>
      <c r="AC28" s="160"/>
      <c r="AD28" s="160"/>
      <c r="AE28" s="160">
        <f>(AE21+AE26)*$Q$28</f>
        <v>3360</v>
      </c>
      <c r="AF28" s="160"/>
      <c r="AG28" s="160"/>
      <c r="AH28" s="160"/>
      <c r="AI28" s="160">
        <f>(AI21+AI26)*$Q$28</f>
        <v>3108</v>
      </c>
      <c r="AJ28" s="160"/>
      <c r="AK28" s="160"/>
      <c r="AL28" s="160"/>
      <c r="AM28" s="160">
        <f>(AM21+AM26)*$Q$28</f>
        <v>3864</v>
      </c>
      <c r="AN28" s="160"/>
      <c r="AO28" s="160"/>
      <c r="AP28" s="160"/>
      <c r="AQ28" s="143"/>
      <c r="AR28" s="143" t="s">
        <v>480</v>
      </c>
      <c r="AS28" s="143">
        <v>24</v>
      </c>
      <c r="AT28" s="143"/>
      <c r="AU28" s="160">
        <f t="shared" ref="AU28:AZ28" si="2">(AU21+AU26)*$Q$28</f>
        <v>3792</v>
      </c>
      <c r="AV28" s="160">
        <f t="shared" si="2"/>
        <v>3624</v>
      </c>
      <c r="AW28" s="160">
        <f t="shared" si="2"/>
        <v>3420</v>
      </c>
      <c r="AX28" s="160">
        <f t="shared" si="2"/>
        <v>3228</v>
      </c>
      <c r="AY28" s="160">
        <f t="shared" si="2"/>
        <v>2832</v>
      </c>
      <c r="AZ28" s="160">
        <f t="shared" si="2"/>
        <v>3948</v>
      </c>
    </row>
    <row r="29" spans="1:52">
      <c r="A29" s="3">
        <v>0.71874999999999878</v>
      </c>
      <c r="B29" s="157">
        <v>5</v>
      </c>
      <c r="C29" s="2" t="s">
        <v>481</v>
      </c>
      <c r="D29" s="155" t="s">
        <v>482</v>
      </c>
      <c r="E29" s="155" t="s">
        <v>477</v>
      </c>
      <c r="F29" s="191">
        <f>AK68</f>
        <v>253.5</v>
      </c>
      <c r="G29" s="195"/>
      <c r="H29" s="196"/>
      <c r="I29" s="197"/>
      <c r="J29" s="198"/>
      <c r="K29" s="198"/>
      <c r="L29" s="199"/>
      <c r="M29" s="200"/>
      <c r="N29" s="143"/>
      <c r="O29" s="143"/>
      <c r="P29" s="143" t="s">
        <v>117</v>
      </c>
      <c r="Q29" s="143">
        <v>4800</v>
      </c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 t="s">
        <v>117</v>
      </c>
      <c r="AS29" s="143">
        <v>4800</v>
      </c>
      <c r="AT29" s="143"/>
      <c r="AU29" s="143"/>
      <c r="AV29" s="143"/>
      <c r="AW29" s="143"/>
      <c r="AX29" s="143"/>
      <c r="AY29" s="143"/>
      <c r="AZ29" s="143"/>
    </row>
    <row r="30" spans="1:52">
      <c r="A30" s="3">
        <v>0.71874999999999878</v>
      </c>
      <c r="B30" s="157">
        <v>5</v>
      </c>
      <c r="C30" s="2" t="s">
        <v>118</v>
      </c>
      <c r="D30" s="155" t="s">
        <v>119</v>
      </c>
      <c r="E30" s="155" t="s">
        <v>477</v>
      </c>
      <c r="F30" s="191">
        <f>AL68</f>
        <v>261</v>
      </c>
      <c r="G30" s="201"/>
      <c r="H30" s="202"/>
      <c r="I30" s="203"/>
      <c r="J30" s="204"/>
      <c r="K30" s="204"/>
      <c r="L30" s="205"/>
      <c r="M30" s="206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</row>
    <row r="31" spans="1:52">
      <c r="A31" s="3">
        <v>0.72916666666666541</v>
      </c>
      <c r="B31" s="157">
        <v>6</v>
      </c>
      <c r="C31" s="2" t="s">
        <v>13</v>
      </c>
      <c r="D31" s="155" t="s">
        <v>14</v>
      </c>
      <c r="E31" s="155" t="s">
        <v>15</v>
      </c>
      <c r="F31" s="191">
        <f>AM68</f>
        <v>264</v>
      </c>
      <c r="G31" s="192">
        <f>AM28</f>
        <v>3864</v>
      </c>
      <c r="H31" s="192">
        <f>AZ28</f>
        <v>3948</v>
      </c>
      <c r="I31" s="192">
        <f>SUM(F31:F34)+AVERAGE(G31,H31)</f>
        <v>4991</v>
      </c>
      <c r="J31" s="187">
        <f>IF(K31&gt;M31,K31,M31)</f>
        <v>2</v>
      </c>
      <c r="K31" s="187">
        <f>RANK(I31,$I$11:$I$42,0)</f>
        <v>2</v>
      </c>
      <c r="L31" s="193">
        <f>AM26</f>
        <v>41.5</v>
      </c>
      <c r="M31" s="194"/>
      <c r="N31" s="143"/>
      <c r="O31" s="143"/>
      <c r="P31" s="10" t="s">
        <v>483</v>
      </c>
      <c r="Q31" s="143"/>
      <c r="R31" s="143"/>
      <c r="S31" s="143">
        <f>B11</f>
        <v>1</v>
      </c>
      <c r="T31" s="143">
        <f>B12</f>
        <v>1</v>
      </c>
      <c r="U31" s="143">
        <f>B13</f>
        <v>1</v>
      </c>
      <c r="V31" s="143">
        <f>B14</f>
        <v>1</v>
      </c>
      <c r="W31" s="143">
        <f>B15</f>
        <v>2</v>
      </c>
      <c r="X31" s="143">
        <f>B16</f>
        <v>2</v>
      </c>
      <c r="Y31" s="143">
        <f>B17</f>
        <v>2</v>
      </c>
      <c r="Z31" s="143">
        <f>B18</f>
        <v>2</v>
      </c>
      <c r="AA31" s="143">
        <f>B19</f>
        <v>3</v>
      </c>
      <c r="AB31" s="143">
        <f>B20</f>
        <v>3</v>
      </c>
      <c r="AC31" s="143">
        <f>B21</f>
        <v>3</v>
      </c>
      <c r="AD31" s="143">
        <f>B22</f>
        <v>3</v>
      </c>
      <c r="AE31" s="143">
        <f>B23</f>
        <v>4</v>
      </c>
      <c r="AF31" s="143">
        <f>B24</f>
        <v>4</v>
      </c>
      <c r="AG31" s="143">
        <f>B25</f>
        <v>4</v>
      </c>
      <c r="AH31" s="143">
        <f>B26</f>
        <v>4</v>
      </c>
      <c r="AI31" s="143">
        <f>B27</f>
        <v>5</v>
      </c>
      <c r="AJ31" s="143">
        <f>B28</f>
        <v>5</v>
      </c>
      <c r="AK31" s="143">
        <f>B29</f>
        <v>5</v>
      </c>
      <c r="AL31" s="143">
        <f>B30</f>
        <v>5</v>
      </c>
      <c r="AM31" s="143">
        <f>B31</f>
        <v>6</v>
      </c>
      <c r="AN31" s="143">
        <f>B32</f>
        <v>6</v>
      </c>
      <c r="AO31" s="143">
        <f>B33</f>
        <v>6</v>
      </c>
      <c r="AP31" s="143">
        <f>B34</f>
        <v>6</v>
      </c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</row>
    <row r="32" spans="1:52" ht="60">
      <c r="A32" s="3">
        <v>0.72916666666666541</v>
      </c>
      <c r="B32" s="157">
        <v>6</v>
      </c>
      <c r="C32" s="2" t="s">
        <v>98</v>
      </c>
      <c r="D32" s="155" t="s">
        <v>99</v>
      </c>
      <c r="E32" s="155" t="s">
        <v>15</v>
      </c>
      <c r="F32" s="191">
        <f>AN68</f>
        <v>290</v>
      </c>
      <c r="G32" s="195"/>
      <c r="H32" s="196"/>
      <c r="I32" s="197"/>
      <c r="J32" s="198"/>
      <c r="K32" s="198"/>
      <c r="L32" s="199"/>
      <c r="M32" s="200"/>
      <c r="N32" s="143"/>
      <c r="O32" s="143"/>
      <c r="P32" s="10"/>
      <c r="Q32" s="143"/>
      <c r="R32" s="143"/>
      <c r="S32" s="190" t="str">
        <f>C11</f>
        <v>Harriet Forrest</v>
      </c>
      <c r="T32" s="190" t="str">
        <f>C12</f>
        <v>Tameaka Smith</v>
      </c>
      <c r="U32" s="190" t="str">
        <f>C13</f>
        <v>Kaitlyn Brown</v>
      </c>
      <c r="V32" s="190" t="str">
        <f>C14</f>
        <v>Lauren Rowe</v>
      </c>
      <c r="W32" s="190" t="str">
        <f>C15</f>
        <v>Chenin Hislop</v>
      </c>
      <c r="X32" s="190" t="str">
        <f>C16</f>
        <v>Matilda Agnew</v>
      </c>
      <c r="Y32" s="190" t="str">
        <f>C17</f>
        <v>Lyla Valuri</v>
      </c>
      <c r="Z32" s="190" t="str">
        <f>C18</f>
        <v>Sadie Gemmell</v>
      </c>
      <c r="AA32" s="190" t="str">
        <f>C19</f>
        <v>Charvelle Miller</v>
      </c>
      <c r="AB32" s="190" t="str">
        <f>C20</f>
        <v>Ruby Weightman</v>
      </c>
      <c r="AC32" s="190" t="str">
        <f>C21</f>
        <v>Jemma Swarts</v>
      </c>
      <c r="AD32" s="190" t="str">
        <f>C22</f>
        <v>Kayley Brahim</v>
      </c>
      <c r="AE32" s="190" t="str">
        <f>C23</f>
        <v>Willow Hawkins</v>
      </c>
      <c r="AF32" s="190" t="str">
        <f>C24</f>
        <v>Charli Holmes</v>
      </c>
      <c r="AG32" s="190" t="str">
        <f>C25</f>
        <v>Milly Mathews</v>
      </c>
      <c r="AH32" s="190" t="str">
        <f>C26</f>
        <v>Olivia Hawkins</v>
      </c>
      <c r="AI32" s="190" t="str">
        <f>C27</f>
        <v>Nicole Dragovich</v>
      </c>
      <c r="AJ32" s="190" t="str">
        <f>C28</f>
        <v>Caitlin Maguire</v>
      </c>
      <c r="AK32" s="190" t="str">
        <f>C29</f>
        <v>Sarah Hatch</v>
      </c>
      <c r="AL32" s="190" t="str">
        <f>C30</f>
        <v>Sarah Carter</v>
      </c>
      <c r="AM32" s="190" t="str">
        <f>C31</f>
        <v>Asha Wiegele</v>
      </c>
      <c r="AN32" s="190" t="str">
        <f>C32</f>
        <v>Ashleigh Pritchard</v>
      </c>
      <c r="AO32" s="190" t="str">
        <f>C33</f>
        <v>Caitlin Pritchard</v>
      </c>
      <c r="AP32" s="190" t="str">
        <f>C34</f>
        <v>Felicity Ericsson</v>
      </c>
      <c r="AQ32" s="190"/>
      <c r="AR32" s="143"/>
      <c r="AS32" s="143"/>
      <c r="AT32" s="143"/>
      <c r="AU32" s="143"/>
      <c r="AV32" s="143"/>
      <c r="AW32" s="143"/>
      <c r="AX32" s="143"/>
      <c r="AY32" s="143"/>
      <c r="AZ32" s="143"/>
    </row>
    <row r="33" spans="1:42">
      <c r="A33" s="3">
        <v>0.72916666666666541</v>
      </c>
      <c r="B33" s="157">
        <v>6</v>
      </c>
      <c r="C33" s="2" t="s">
        <v>64</v>
      </c>
      <c r="D33" s="155" t="s">
        <v>434</v>
      </c>
      <c r="E33" s="155" t="s">
        <v>15</v>
      </c>
      <c r="F33" s="191">
        <f>AO68</f>
        <v>262</v>
      </c>
      <c r="G33" s="195"/>
      <c r="H33" s="196"/>
      <c r="I33" s="197"/>
      <c r="J33" s="198"/>
      <c r="K33" s="198"/>
      <c r="L33" s="199"/>
      <c r="M33" s="200"/>
      <c r="N33" s="143"/>
      <c r="O33" s="143"/>
      <c r="P33" s="10" t="s">
        <v>484</v>
      </c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</row>
    <row r="34" spans="1:42">
      <c r="A34" s="3">
        <v>0.72916666666666541</v>
      </c>
      <c r="B34" s="157">
        <v>6</v>
      </c>
      <c r="C34" s="2" t="s">
        <v>435</v>
      </c>
      <c r="D34" s="155" t="s">
        <v>436</v>
      </c>
      <c r="E34" s="155" t="s">
        <v>15</v>
      </c>
      <c r="F34" s="191">
        <f>AP68</f>
        <v>269</v>
      </c>
      <c r="G34" s="201"/>
      <c r="H34" s="202"/>
      <c r="I34" s="203"/>
      <c r="J34" s="204"/>
      <c r="K34" s="204"/>
      <c r="L34" s="205"/>
      <c r="M34" s="206"/>
      <c r="N34" s="143"/>
      <c r="O34" s="143"/>
      <c r="P34" s="143" t="s">
        <v>485</v>
      </c>
      <c r="Q34" s="143"/>
      <c r="R34" s="143"/>
      <c r="S34" s="207">
        <v>9</v>
      </c>
      <c r="T34" s="207">
        <v>9</v>
      </c>
      <c r="U34" s="207">
        <v>9</v>
      </c>
      <c r="V34" s="207">
        <v>8</v>
      </c>
      <c r="W34" s="207">
        <v>9</v>
      </c>
      <c r="X34" s="207">
        <v>9</v>
      </c>
      <c r="Y34" s="207">
        <v>8</v>
      </c>
      <c r="Z34" s="207">
        <v>8</v>
      </c>
      <c r="AA34" s="207">
        <v>10</v>
      </c>
      <c r="AB34" s="207">
        <v>10</v>
      </c>
      <c r="AC34" s="207">
        <v>8</v>
      </c>
      <c r="AD34" s="207">
        <v>8</v>
      </c>
      <c r="AE34" s="207">
        <v>10</v>
      </c>
      <c r="AF34" s="207">
        <v>9</v>
      </c>
      <c r="AG34" s="207">
        <v>10</v>
      </c>
      <c r="AH34" s="207">
        <v>8</v>
      </c>
      <c r="AI34" s="207">
        <v>8</v>
      </c>
      <c r="AJ34" s="207">
        <v>7</v>
      </c>
      <c r="AK34" s="207">
        <v>8</v>
      </c>
      <c r="AL34" s="207">
        <v>8</v>
      </c>
      <c r="AM34" s="207">
        <v>8</v>
      </c>
      <c r="AN34" s="207">
        <v>10</v>
      </c>
      <c r="AO34" s="207">
        <v>9</v>
      </c>
      <c r="AP34" s="207">
        <v>9</v>
      </c>
    </row>
    <row r="35" spans="1:42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 t="s">
        <v>486</v>
      </c>
      <c r="Q35" s="143"/>
      <c r="R35" s="143"/>
      <c r="S35" s="207">
        <v>7.5</v>
      </c>
      <c r="T35" s="207">
        <v>8</v>
      </c>
      <c r="U35" s="207">
        <v>9</v>
      </c>
      <c r="V35" s="207">
        <v>8</v>
      </c>
      <c r="W35" s="207">
        <v>8</v>
      </c>
      <c r="X35" s="207">
        <v>8</v>
      </c>
      <c r="Y35" s="207">
        <v>9</v>
      </c>
      <c r="Z35" s="207">
        <v>8</v>
      </c>
      <c r="AA35" s="207">
        <v>9</v>
      </c>
      <c r="AB35" s="207">
        <v>8</v>
      </c>
      <c r="AC35" s="207">
        <v>9</v>
      </c>
      <c r="AD35" s="207">
        <v>7</v>
      </c>
      <c r="AE35" s="207">
        <v>9</v>
      </c>
      <c r="AF35" s="207">
        <v>10</v>
      </c>
      <c r="AG35" s="207">
        <v>9</v>
      </c>
      <c r="AH35" s="207">
        <v>7</v>
      </c>
      <c r="AI35" s="207">
        <v>9</v>
      </c>
      <c r="AJ35" s="207">
        <v>8</v>
      </c>
      <c r="AK35" s="207">
        <v>8</v>
      </c>
      <c r="AL35" s="207">
        <v>10</v>
      </c>
      <c r="AM35" s="207">
        <v>8</v>
      </c>
      <c r="AN35" s="207">
        <v>10</v>
      </c>
      <c r="AO35" s="207">
        <v>7</v>
      </c>
      <c r="AP35" s="207">
        <v>8</v>
      </c>
    </row>
    <row r="36" spans="1:42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 t="s">
        <v>487</v>
      </c>
      <c r="Q36" s="162"/>
      <c r="R36" s="143"/>
      <c r="S36" s="207">
        <v>8.5</v>
      </c>
      <c r="T36" s="207">
        <v>9</v>
      </c>
      <c r="U36" s="207">
        <v>9</v>
      </c>
      <c r="V36" s="207">
        <v>9</v>
      </c>
      <c r="W36" s="207">
        <v>8</v>
      </c>
      <c r="X36" s="207">
        <v>10</v>
      </c>
      <c r="Y36" s="207">
        <v>8</v>
      </c>
      <c r="Z36" s="207">
        <v>8</v>
      </c>
      <c r="AA36" s="207">
        <v>9</v>
      </c>
      <c r="AB36" s="207">
        <v>8</v>
      </c>
      <c r="AC36" s="207">
        <v>8</v>
      </c>
      <c r="AD36" s="207">
        <v>7</v>
      </c>
      <c r="AE36" s="207">
        <v>9</v>
      </c>
      <c r="AF36" s="207">
        <v>10</v>
      </c>
      <c r="AG36" s="207">
        <v>9</v>
      </c>
      <c r="AH36" s="207">
        <v>7.5</v>
      </c>
      <c r="AI36" s="207">
        <v>9</v>
      </c>
      <c r="AJ36" s="207">
        <v>9</v>
      </c>
      <c r="AK36" s="207">
        <v>7</v>
      </c>
      <c r="AL36" s="207">
        <v>7</v>
      </c>
      <c r="AM36" s="207">
        <v>8</v>
      </c>
      <c r="AN36" s="207">
        <v>9</v>
      </c>
      <c r="AO36" s="207">
        <v>9</v>
      </c>
      <c r="AP36" s="207">
        <v>9</v>
      </c>
    </row>
    <row r="37" spans="1:42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 t="s">
        <v>488</v>
      </c>
      <c r="Q37" s="162"/>
      <c r="R37" s="143"/>
      <c r="S37" s="207">
        <v>9</v>
      </c>
      <c r="T37" s="207">
        <v>9</v>
      </c>
      <c r="U37" s="207">
        <v>10</v>
      </c>
      <c r="V37" s="207">
        <v>10</v>
      </c>
      <c r="W37" s="207">
        <v>10</v>
      </c>
      <c r="X37" s="207">
        <v>9</v>
      </c>
      <c r="Y37" s="207">
        <v>9</v>
      </c>
      <c r="Z37" s="207">
        <v>9</v>
      </c>
      <c r="AA37" s="207">
        <v>10</v>
      </c>
      <c r="AB37" s="207">
        <v>8</v>
      </c>
      <c r="AC37" s="207">
        <v>8</v>
      </c>
      <c r="AD37" s="207">
        <v>8</v>
      </c>
      <c r="AE37" s="207">
        <v>10</v>
      </c>
      <c r="AF37" s="207">
        <v>10</v>
      </c>
      <c r="AG37" s="207">
        <v>9</v>
      </c>
      <c r="AH37" s="207">
        <v>7.5</v>
      </c>
      <c r="AI37" s="207">
        <v>10</v>
      </c>
      <c r="AJ37" s="207">
        <v>8</v>
      </c>
      <c r="AK37" s="207">
        <v>7</v>
      </c>
      <c r="AL37" s="207">
        <v>8</v>
      </c>
      <c r="AM37" s="207">
        <v>9</v>
      </c>
      <c r="AN37" s="207">
        <v>10</v>
      </c>
      <c r="AO37" s="207">
        <v>9</v>
      </c>
      <c r="AP37" s="207">
        <v>9</v>
      </c>
    </row>
    <row r="38" spans="1:42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 t="s">
        <v>489</v>
      </c>
      <c r="Q38" s="162"/>
      <c r="R38" s="143"/>
      <c r="S38" s="207">
        <v>9</v>
      </c>
      <c r="T38" s="207">
        <v>10</v>
      </c>
      <c r="U38" s="207">
        <v>9</v>
      </c>
      <c r="V38" s="207">
        <v>9</v>
      </c>
      <c r="W38" s="207">
        <v>8</v>
      </c>
      <c r="X38" s="207">
        <v>9</v>
      </c>
      <c r="Y38" s="207">
        <v>8</v>
      </c>
      <c r="Z38" s="207">
        <v>8</v>
      </c>
      <c r="AA38" s="207">
        <v>9</v>
      </c>
      <c r="AB38" s="207">
        <v>8</v>
      </c>
      <c r="AC38" s="207">
        <v>9</v>
      </c>
      <c r="AD38" s="207">
        <v>9</v>
      </c>
      <c r="AE38" s="207">
        <v>10</v>
      </c>
      <c r="AF38" s="207">
        <v>10</v>
      </c>
      <c r="AG38" s="207">
        <v>9</v>
      </c>
      <c r="AH38" s="207">
        <v>9</v>
      </c>
      <c r="AI38" s="207">
        <v>9</v>
      </c>
      <c r="AJ38" s="207">
        <v>7</v>
      </c>
      <c r="AK38" s="207">
        <v>8</v>
      </c>
      <c r="AL38" s="207">
        <v>10</v>
      </c>
      <c r="AM38" s="207">
        <v>9</v>
      </c>
      <c r="AN38" s="207">
        <v>10</v>
      </c>
      <c r="AO38" s="207">
        <v>9</v>
      </c>
      <c r="AP38" s="207">
        <v>9</v>
      </c>
    </row>
    <row r="39" spans="1:42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 t="s">
        <v>490</v>
      </c>
      <c r="Q39" s="162"/>
      <c r="R39" s="143"/>
      <c r="S39" s="207">
        <v>9</v>
      </c>
      <c r="T39" s="207">
        <v>10</v>
      </c>
      <c r="U39" s="207">
        <v>9</v>
      </c>
      <c r="V39" s="207">
        <v>9</v>
      </c>
      <c r="W39" s="207">
        <v>9</v>
      </c>
      <c r="X39" s="207">
        <v>8</v>
      </c>
      <c r="Y39" s="207">
        <v>9</v>
      </c>
      <c r="Z39" s="207">
        <v>8</v>
      </c>
      <c r="AA39" s="207">
        <v>9</v>
      </c>
      <c r="AB39" s="207">
        <v>7</v>
      </c>
      <c r="AC39" s="207">
        <v>9</v>
      </c>
      <c r="AD39" s="207">
        <v>9</v>
      </c>
      <c r="AE39" s="207">
        <v>9</v>
      </c>
      <c r="AF39" s="207">
        <v>10</v>
      </c>
      <c r="AG39" s="207">
        <v>9</v>
      </c>
      <c r="AH39" s="207">
        <v>8</v>
      </c>
      <c r="AI39" s="207">
        <v>9</v>
      </c>
      <c r="AJ39" s="207">
        <v>5</v>
      </c>
      <c r="AK39" s="207">
        <v>7</v>
      </c>
      <c r="AL39" s="207">
        <v>10</v>
      </c>
      <c r="AM39" s="207">
        <v>8</v>
      </c>
      <c r="AN39" s="207">
        <v>10</v>
      </c>
      <c r="AO39" s="207">
        <v>8</v>
      </c>
      <c r="AP39" s="207">
        <v>9</v>
      </c>
    </row>
    <row r="40" spans="1:42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 t="s">
        <v>491</v>
      </c>
      <c r="Q40" s="162"/>
      <c r="R40" s="143"/>
      <c r="S40" s="207">
        <v>8</v>
      </c>
      <c r="T40" s="207">
        <v>10</v>
      </c>
      <c r="U40" s="207">
        <v>9</v>
      </c>
      <c r="V40" s="207">
        <v>10</v>
      </c>
      <c r="W40" s="207">
        <v>5</v>
      </c>
      <c r="X40" s="207">
        <v>10</v>
      </c>
      <c r="Y40" s="207">
        <v>9</v>
      </c>
      <c r="Z40" s="207">
        <v>9</v>
      </c>
      <c r="AA40" s="207">
        <v>9</v>
      </c>
      <c r="AB40" s="207">
        <v>10</v>
      </c>
      <c r="AC40" s="207">
        <v>10</v>
      </c>
      <c r="AD40" s="207">
        <v>9</v>
      </c>
      <c r="AE40" s="207">
        <v>10</v>
      </c>
      <c r="AF40" s="207">
        <v>10</v>
      </c>
      <c r="AG40" s="207">
        <v>9</v>
      </c>
      <c r="AH40" s="207">
        <v>9</v>
      </c>
      <c r="AI40" s="207">
        <v>9</v>
      </c>
      <c r="AJ40" s="207">
        <v>9</v>
      </c>
      <c r="AK40" s="207">
        <v>9</v>
      </c>
      <c r="AL40" s="207">
        <v>10</v>
      </c>
      <c r="AM40" s="207">
        <v>9</v>
      </c>
      <c r="AN40" s="207">
        <v>10</v>
      </c>
      <c r="AO40" s="207">
        <v>9</v>
      </c>
      <c r="AP40" s="207">
        <v>9</v>
      </c>
    </row>
    <row r="41" spans="1:42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 t="s">
        <v>492</v>
      </c>
      <c r="Q41" s="162"/>
      <c r="R41" s="143"/>
      <c r="S41" s="207">
        <v>9</v>
      </c>
      <c r="T41" s="207">
        <v>10</v>
      </c>
      <c r="U41" s="207">
        <v>10</v>
      </c>
      <c r="V41" s="207">
        <v>7</v>
      </c>
      <c r="W41" s="207">
        <v>8</v>
      </c>
      <c r="X41" s="207">
        <v>8</v>
      </c>
      <c r="Y41" s="207">
        <v>9</v>
      </c>
      <c r="Z41" s="207">
        <v>8</v>
      </c>
      <c r="AA41" s="207">
        <v>10</v>
      </c>
      <c r="AB41" s="207">
        <v>7</v>
      </c>
      <c r="AC41" s="207">
        <v>7</v>
      </c>
      <c r="AD41" s="207">
        <v>7</v>
      </c>
      <c r="AE41" s="207">
        <v>9</v>
      </c>
      <c r="AF41" s="207">
        <v>10</v>
      </c>
      <c r="AG41" s="207">
        <v>8</v>
      </c>
      <c r="AH41" s="207">
        <v>8</v>
      </c>
      <c r="AI41" s="207">
        <v>9</v>
      </c>
      <c r="AJ41" s="207">
        <v>10</v>
      </c>
      <c r="AK41" s="207">
        <v>7.5</v>
      </c>
      <c r="AL41" s="207">
        <v>7</v>
      </c>
      <c r="AM41" s="207">
        <v>9</v>
      </c>
      <c r="AN41" s="207">
        <v>10</v>
      </c>
      <c r="AO41" s="207">
        <v>9</v>
      </c>
      <c r="AP41" s="207">
        <v>9</v>
      </c>
    </row>
    <row r="42" spans="1:42">
      <c r="A42" s="143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 t="s">
        <v>493</v>
      </c>
      <c r="Q42" s="162">
        <v>2</v>
      </c>
      <c r="R42" s="143"/>
      <c r="S42" s="208">
        <v>9</v>
      </c>
      <c r="T42" s="208">
        <v>10</v>
      </c>
      <c r="U42" s="208">
        <v>9</v>
      </c>
      <c r="V42" s="208">
        <v>9</v>
      </c>
      <c r="W42" s="208">
        <v>8</v>
      </c>
      <c r="X42" s="208">
        <v>9</v>
      </c>
      <c r="Y42" s="208">
        <v>9</v>
      </c>
      <c r="Z42" s="208">
        <v>8</v>
      </c>
      <c r="AA42" s="208">
        <v>10</v>
      </c>
      <c r="AB42" s="208">
        <v>8</v>
      </c>
      <c r="AC42" s="208">
        <v>7</v>
      </c>
      <c r="AD42" s="208">
        <v>8</v>
      </c>
      <c r="AE42" s="208">
        <v>9</v>
      </c>
      <c r="AF42" s="208">
        <v>9</v>
      </c>
      <c r="AG42" s="208">
        <v>8</v>
      </c>
      <c r="AH42" s="208">
        <v>8</v>
      </c>
      <c r="AI42" s="208">
        <v>10</v>
      </c>
      <c r="AJ42" s="208">
        <v>8</v>
      </c>
      <c r="AK42" s="208">
        <v>8</v>
      </c>
      <c r="AL42" s="208">
        <v>8</v>
      </c>
      <c r="AM42" s="208">
        <v>10</v>
      </c>
      <c r="AN42" s="208">
        <v>10</v>
      </c>
      <c r="AO42" s="208">
        <v>8</v>
      </c>
      <c r="AP42" s="208">
        <v>9</v>
      </c>
    </row>
    <row r="43" spans="1:42">
      <c r="A43" s="143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>
        <v>100</v>
      </c>
      <c r="R43" s="143"/>
      <c r="S43" s="143">
        <f t="shared" ref="S43:AL43" si="3">SUM(S34:S42)+S42</f>
        <v>87</v>
      </c>
      <c r="T43" s="143">
        <f t="shared" si="3"/>
        <v>95</v>
      </c>
      <c r="U43" s="143">
        <f t="shared" si="3"/>
        <v>92</v>
      </c>
      <c r="V43" s="143">
        <f t="shared" si="3"/>
        <v>88</v>
      </c>
      <c r="W43" s="143">
        <f t="shared" si="3"/>
        <v>81</v>
      </c>
      <c r="X43" s="143">
        <f t="shared" si="3"/>
        <v>89</v>
      </c>
      <c r="Y43" s="143">
        <f t="shared" si="3"/>
        <v>87</v>
      </c>
      <c r="Z43" s="143">
        <f t="shared" si="3"/>
        <v>82</v>
      </c>
      <c r="AA43" s="143">
        <f t="shared" si="3"/>
        <v>95</v>
      </c>
      <c r="AB43" s="143">
        <f t="shared" si="3"/>
        <v>82</v>
      </c>
      <c r="AC43" s="143">
        <f t="shared" si="3"/>
        <v>82</v>
      </c>
      <c r="AD43" s="143">
        <f t="shared" si="3"/>
        <v>80</v>
      </c>
      <c r="AE43" s="143">
        <f t="shared" si="3"/>
        <v>94</v>
      </c>
      <c r="AF43" s="143">
        <f t="shared" si="3"/>
        <v>97</v>
      </c>
      <c r="AG43" s="143">
        <f t="shared" si="3"/>
        <v>88</v>
      </c>
      <c r="AH43" s="143">
        <f t="shared" si="3"/>
        <v>80</v>
      </c>
      <c r="AI43" s="143">
        <f t="shared" si="3"/>
        <v>92</v>
      </c>
      <c r="AJ43" s="143">
        <f t="shared" si="3"/>
        <v>79</v>
      </c>
      <c r="AK43" s="143">
        <f t="shared" si="3"/>
        <v>77.5</v>
      </c>
      <c r="AL43" s="143">
        <f t="shared" si="3"/>
        <v>86</v>
      </c>
      <c r="AM43" s="143">
        <f t="shared" ref="AM43:AP43" si="4">SUM(AM34:AM42)+AM42</f>
        <v>88</v>
      </c>
      <c r="AN43" s="143">
        <f t="shared" si="4"/>
        <v>99</v>
      </c>
      <c r="AO43" s="143">
        <f t="shared" si="4"/>
        <v>85</v>
      </c>
      <c r="AP43" s="143">
        <f t="shared" si="4"/>
        <v>89</v>
      </c>
    </row>
    <row r="44" spans="1:42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</row>
    <row r="45" spans="1:42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0" t="s">
        <v>494</v>
      </c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</row>
    <row r="46" spans="1:42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 t="s">
        <v>495</v>
      </c>
      <c r="Q46" s="143"/>
      <c r="R46" s="143"/>
      <c r="S46" s="207">
        <v>9</v>
      </c>
      <c r="T46" s="207">
        <v>10</v>
      </c>
      <c r="U46" s="207">
        <v>10</v>
      </c>
      <c r="V46" s="207">
        <v>6</v>
      </c>
      <c r="W46" s="207">
        <v>10</v>
      </c>
      <c r="X46" s="207">
        <v>9</v>
      </c>
      <c r="Y46" s="207">
        <v>8</v>
      </c>
      <c r="Z46" s="207">
        <v>8</v>
      </c>
      <c r="AA46" s="207">
        <v>9</v>
      </c>
      <c r="AB46" s="207">
        <v>8</v>
      </c>
      <c r="AC46" s="207">
        <v>8</v>
      </c>
      <c r="AD46" s="207">
        <v>8</v>
      </c>
      <c r="AE46" s="207">
        <v>10</v>
      </c>
      <c r="AF46" s="207">
        <v>10</v>
      </c>
      <c r="AG46" s="207">
        <v>9</v>
      </c>
      <c r="AH46" s="207">
        <v>9</v>
      </c>
      <c r="AI46" s="207">
        <v>10</v>
      </c>
      <c r="AJ46" s="207">
        <v>10</v>
      </c>
      <c r="AK46" s="207">
        <v>9</v>
      </c>
      <c r="AL46" s="207">
        <v>10</v>
      </c>
      <c r="AM46" s="207">
        <v>9</v>
      </c>
      <c r="AN46" s="207">
        <v>9</v>
      </c>
      <c r="AO46" s="207">
        <v>8</v>
      </c>
      <c r="AP46" s="207">
        <v>10</v>
      </c>
    </row>
    <row r="47" spans="1:42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 t="s">
        <v>496</v>
      </c>
      <c r="Q47" s="143"/>
      <c r="R47" s="143"/>
      <c r="S47" s="207">
        <v>9</v>
      </c>
      <c r="T47" s="207">
        <v>8</v>
      </c>
      <c r="U47" s="207">
        <v>9</v>
      </c>
      <c r="V47" s="207">
        <v>7</v>
      </c>
      <c r="W47" s="207">
        <v>7</v>
      </c>
      <c r="X47" s="207">
        <v>9</v>
      </c>
      <c r="Y47" s="207">
        <v>8</v>
      </c>
      <c r="Z47" s="207">
        <v>8</v>
      </c>
      <c r="AA47" s="207">
        <v>8</v>
      </c>
      <c r="AB47" s="207">
        <v>10</v>
      </c>
      <c r="AC47" s="207">
        <v>8</v>
      </c>
      <c r="AD47" s="207">
        <v>8</v>
      </c>
      <c r="AE47" s="207">
        <v>10</v>
      </c>
      <c r="AF47" s="207">
        <v>10</v>
      </c>
      <c r="AG47" s="207">
        <v>8</v>
      </c>
      <c r="AH47" s="207">
        <v>9</v>
      </c>
      <c r="AI47" s="207">
        <v>9</v>
      </c>
      <c r="AJ47" s="207">
        <v>9</v>
      </c>
      <c r="AK47" s="207">
        <v>9</v>
      </c>
      <c r="AL47" s="207">
        <v>8</v>
      </c>
      <c r="AM47" s="207">
        <v>9</v>
      </c>
      <c r="AN47" s="207">
        <v>9</v>
      </c>
      <c r="AO47" s="207">
        <v>9</v>
      </c>
      <c r="AP47" s="207">
        <v>9</v>
      </c>
    </row>
    <row r="48" spans="1:42">
      <c r="A48" s="143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 t="s">
        <v>497</v>
      </c>
      <c r="Q48" s="143"/>
      <c r="R48" s="143"/>
      <c r="S48" s="207">
        <v>9</v>
      </c>
      <c r="T48" s="207">
        <v>10</v>
      </c>
      <c r="U48" s="207">
        <v>9</v>
      </c>
      <c r="V48" s="207">
        <v>9</v>
      </c>
      <c r="W48" s="207">
        <v>10</v>
      </c>
      <c r="X48" s="207">
        <v>10</v>
      </c>
      <c r="Y48" s="207">
        <v>8</v>
      </c>
      <c r="Z48" s="207">
        <v>8</v>
      </c>
      <c r="AA48" s="207">
        <v>9</v>
      </c>
      <c r="AB48" s="207">
        <v>10</v>
      </c>
      <c r="AC48" s="207">
        <v>10</v>
      </c>
      <c r="AD48" s="207">
        <v>8</v>
      </c>
      <c r="AE48" s="207">
        <v>10</v>
      </c>
      <c r="AF48" s="207">
        <v>10</v>
      </c>
      <c r="AG48" s="207">
        <v>9</v>
      </c>
      <c r="AH48" s="207">
        <v>9</v>
      </c>
      <c r="AI48" s="207">
        <v>9</v>
      </c>
      <c r="AJ48" s="207">
        <v>10</v>
      </c>
      <c r="AK48" s="207">
        <v>9</v>
      </c>
      <c r="AL48" s="207">
        <v>9</v>
      </c>
      <c r="AM48" s="207">
        <v>10</v>
      </c>
      <c r="AN48" s="207">
        <v>10</v>
      </c>
      <c r="AO48" s="207">
        <v>9</v>
      </c>
      <c r="AP48" s="207">
        <v>9</v>
      </c>
    </row>
    <row r="49" spans="16:42">
      <c r="P49" s="143" t="s">
        <v>498</v>
      </c>
      <c r="Q49" s="143"/>
      <c r="R49" s="143"/>
      <c r="S49" s="207">
        <v>6</v>
      </c>
      <c r="T49" s="207">
        <v>8</v>
      </c>
      <c r="U49" s="207">
        <v>9</v>
      </c>
      <c r="V49" s="207">
        <v>9</v>
      </c>
      <c r="W49" s="207">
        <v>7</v>
      </c>
      <c r="X49" s="207">
        <v>8</v>
      </c>
      <c r="Y49" s="207">
        <v>8</v>
      </c>
      <c r="Z49" s="207">
        <v>8</v>
      </c>
      <c r="AA49" s="207">
        <v>9</v>
      </c>
      <c r="AB49" s="207">
        <v>9</v>
      </c>
      <c r="AC49" s="207">
        <v>9</v>
      </c>
      <c r="AD49" s="207">
        <v>9</v>
      </c>
      <c r="AE49" s="207">
        <v>8</v>
      </c>
      <c r="AF49" s="207">
        <v>8</v>
      </c>
      <c r="AG49" s="207">
        <v>9</v>
      </c>
      <c r="AH49" s="207">
        <v>9</v>
      </c>
      <c r="AI49" s="207">
        <v>9</v>
      </c>
      <c r="AJ49" s="207">
        <v>10</v>
      </c>
      <c r="AK49" s="207">
        <v>9</v>
      </c>
      <c r="AL49" s="207">
        <v>8</v>
      </c>
      <c r="AM49" s="207">
        <v>10</v>
      </c>
      <c r="AN49" s="207">
        <v>9</v>
      </c>
      <c r="AO49" s="207">
        <v>8</v>
      </c>
      <c r="AP49" s="207">
        <v>8</v>
      </c>
    </row>
    <row r="50" spans="16:42">
      <c r="P50" s="143" t="s">
        <v>499</v>
      </c>
      <c r="Q50" s="143"/>
      <c r="R50" s="143"/>
      <c r="S50" s="207">
        <v>8</v>
      </c>
      <c r="T50" s="207">
        <v>9</v>
      </c>
      <c r="U50" s="207">
        <v>9</v>
      </c>
      <c r="V50" s="207">
        <v>9</v>
      </c>
      <c r="W50" s="207">
        <v>9</v>
      </c>
      <c r="X50" s="207">
        <v>9</v>
      </c>
      <c r="Y50" s="207">
        <v>9</v>
      </c>
      <c r="Z50" s="207">
        <v>8</v>
      </c>
      <c r="AA50" s="207">
        <v>9</v>
      </c>
      <c r="AB50" s="207">
        <v>9</v>
      </c>
      <c r="AC50" s="207">
        <v>9</v>
      </c>
      <c r="AD50" s="207">
        <v>9</v>
      </c>
      <c r="AE50" s="207">
        <v>10</v>
      </c>
      <c r="AF50" s="207">
        <v>9</v>
      </c>
      <c r="AG50" s="207">
        <v>8</v>
      </c>
      <c r="AH50" s="207">
        <v>8</v>
      </c>
      <c r="AI50" s="207">
        <v>10</v>
      </c>
      <c r="AJ50" s="207">
        <v>10</v>
      </c>
      <c r="AK50" s="207">
        <v>8</v>
      </c>
      <c r="AL50" s="207">
        <v>9</v>
      </c>
      <c r="AM50" s="207">
        <v>10</v>
      </c>
      <c r="AN50" s="207">
        <v>9</v>
      </c>
      <c r="AO50" s="207">
        <v>8</v>
      </c>
      <c r="AP50" s="207">
        <v>8</v>
      </c>
    </row>
    <row r="51" spans="16:42">
      <c r="P51" s="143" t="s">
        <v>500</v>
      </c>
      <c r="Q51" s="143"/>
      <c r="R51" s="143"/>
      <c r="S51" s="207">
        <v>7</v>
      </c>
      <c r="T51" s="207">
        <v>9</v>
      </c>
      <c r="U51" s="207">
        <v>9</v>
      </c>
      <c r="V51" s="207">
        <v>9</v>
      </c>
      <c r="W51" s="207">
        <v>10</v>
      </c>
      <c r="X51" s="207">
        <v>9</v>
      </c>
      <c r="Y51" s="207">
        <v>9</v>
      </c>
      <c r="Z51" s="207">
        <v>8</v>
      </c>
      <c r="AA51" s="207">
        <v>9</v>
      </c>
      <c r="AB51" s="207">
        <v>9</v>
      </c>
      <c r="AC51" s="207">
        <v>10</v>
      </c>
      <c r="AD51" s="207">
        <v>10</v>
      </c>
      <c r="AE51" s="207">
        <v>9</v>
      </c>
      <c r="AF51" s="207">
        <v>10</v>
      </c>
      <c r="AG51" s="207">
        <v>8</v>
      </c>
      <c r="AH51" s="207">
        <v>9</v>
      </c>
      <c r="AI51" s="207">
        <v>10</v>
      </c>
      <c r="AJ51" s="207">
        <v>10</v>
      </c>
      <c r="AK51" s="207">
        <v>9</v>
      </c>
      <c r="AL51" s="207">
        <v>9</v>
      </c>
      <c r="AM51" s="207">
        <v>10</v>
      </c>
      <c r="AN51" s="207">
        <v>10</v>
      </c>
      <c r="AO51" s="207">
        <v>9</v>
      </c>
      <c r="AP51" s="207">
        <v>9</v>
      </c>
    </row>
    <row r="52" spans="16:42">
      <c r="P52" s="143" t="s">
        <v>501</v>
      </c>
      <c r="Q52" s="143"/>
      <c r="R52" s="143"/>
      <c r="S52" s="207">
        <v>7</v>
      </c>
      <c r="T52" s="207">
        <v>9</v>
      </c>
      <c r="U52" s="207">
        <v>9</v>
      </c>
      <c r="V52" s="207">
        <v>9</v>
      </c>
      <c r="W52" s="207">
        <v>9</v>
      </c>
      <c r="X52" s="207">
        <v>10</v>
      </c>
      <c r="Y52" s="207">
        <v>8</v>
      </c>
      <c r="Z52" s="207">
        <v>7.5</v>
      </c>
      <c r="AA52" s="207">
        <v>8</v>
      </c>
      <c r="AB52" s="207">
        <v>9</v>
      </c>
      <c r="AC52" s="207">
        <v>10</v>
      </c>
      <c r="AD52" s="207">
        <v>8</v>
      </c>
      <c r="AE52" s="207">
        <v>10</v>
      </c>
      <c r="AF52" s="207">
        <v>9</v>
      </c>
      <c r="AG52" s="207">
        <v>9</v>
      </c>
      <c r="AH52" s="207">
        <v>9</v>
      </c>
      <c r="AI52" s="207">
        <v>10</v>
      </c>
      <c r="AJ52" s="207">
        <v>10</v>
      </c>
      <c r="AK52" s="207">
        <v>8</v>
      </c>
      <c r="AL52" s="207">
        <v>8</v>
      </c>
      <c r="AM52" s="207">
        <v>8</v>
      </c>
      <c r="AN52" s="207">
        <v>9</v>
      </c>
      <c r="AO52" s="207">
        <v>8</v>
      </c>
      <c r="AP52" s="207">
        <v>9</v>
      </c>
    </row>
    <row r="53" spans="16:42">
      <c r="P53" s="143" t="s">
        <v>502</v>
      </c>
      <c r="Q53" s="143"/>
      <c r="R53" s="143"/>
      <c r="S53" s="207">
        <v>9</v>
      </c>
      <c r="T53" s="207">
        <v>10</v>
      </c>
      <c r="U53" s="207">
        <v>9</v>
      </c>
      <c r="V53" s="207">
        <v>9</v>
      </c>
      <c r="W53" s="207">
        <v>10</v>
      </c>
      <c r="X53" s="207">
        <v>8</v>
      </c>
      <c r="Y53" s="207">
        <v>8</v>
      </c>
      <c r="Z53" s="207">
        <v>9</v>
      </c>
      <c r="AA53" s="207">
        <v>8</v>
      </c>
      <c r="AB53" s="207">
        <v>8</v>
      </c>
      <c r="AC53" s="207">
        <v>9</v>
      </c>
      <c r="AD53" s="207">
        <v>8</v>
      </c>
      <c r="AE53" s="207">
        <v>10</v>
      </c>
      <c r="AF53" s="207">
        <v>8</v>
      </c>
      <c r="AG53" s="207">
        <v>8</v>
      </c>
      <c r="AH53" s="207">
        <v>9</v>
      </c>
      <c r="AI53" s="207">
        <v>9</v>
      </c>
      <c r="AJ53" s="207">
        <v>9</v>
      </c>
      <c r="AK53" s="207">
        <v>9</v>
      </c>
      <c r="AL53" s="207">
        <v>8</v>
      </c>
      <c r="AM53" s="207">
        <v>7</v>
      </c>
      <c r="AN53" s="207">
        <v>10</v>
      </c>
      <c r="AO53" s="207">
        <v>9</v>
      </c>
      <c r="AP53" s="207">
        <v>8</v>
      </c>
    </row>
    <row r="54" spans="16:42">
      <c r="P54" s="143" t="s">
        <v>503</v>
      </c>
      <c r="Q54" s="143"/>
      <c r="R54" s="143"/>
      <c r="S54" s="207">
        <v>8</v>
      </c>
      <c r="T54" s="207">
        <v>10</v>
      </c>
      <c r="U54" s="207">
        <v>10</v>
      </c>
      <c r="V54" s="207">
        <v>9</v>
      </c>
      <c r="W54" s="207">
        <v>10</v>
      </c>
      <c r="X54" s="207">
        <v>10</v>
      </c>
      <c r="Y54" s="207">
        <v>8</v>
      </c>
      <c r="Z54" s="207">
        <v>8</v>
      </c>
      <c r="AA54" s="207">
        <v>8</v>
      </c>
      <c r="AB54" s="207">
        <v>10</v>
      </c>
      <c r="AC54" s="207">
        <v>9</v>
      </c>
      <c r="AD54" s="207">
        <v>8</v>
      </c>
      <c r="AE54" s="207">
        <v>9</v>
      </c>
      <c r="AF54" s="207">
        <v>9</v>
      </c>
      <c r="AG54" s="207">
        <v>8</v>
      </c>
      <c r="AH54" s="207">
        <v>9</v>
      </c>
      <c r="AI54" s="207">
        <v>9</v>
      </c>
      <c r="AJ54" s="207">
        <v>10</v>
      </c>
      <c r="AK54" s="207">
        <v>8</v>
      </c>
      <c r="AL54" s="207">
        <v>8</v>
      </c>
      <c r="AM54" s="207">
        <v>7</v>
      </c>
      <c r="AN54" s="207">
        <v>10</v>
      </c>
      <c r="AO54" s="207">
        <v>9</v>
      </c>
      <c r="AP54" s="207">
        <v>8</v>
      </c>
    </row>
    <row r="55" spans="16:42">
      <c r="P55" s="143" t="s">
        <v>504</v>
      </c>
      <c r="Q55" s="143"/>
      <c r="R55" s="143"/>
      <c r="S55" s="208">
        <v>10</v>
      </c>
      <c r="T55" s="208">
        <v>10</v>
      </c>
      <c r="U55" s="208">
        <v>9</v>
      </c>
      <c r="V55" s="208">
        <v>10</v>
      </c>
      <c r="W55" s="208">
        <v>10</v>
      </c>
      <c r="X55" s="208">
        <v>10</v>
      </c>
      <c r="Y55" s="208">
        <v>9</v>
      </c>
      <c r="Z55" s="208">
        <v>9</v>
      </c>
      <c r="AA55" s="208">
        <v>8</v>
      </c>
      <c r="AB55" s="208">
        <v>8</v>
      </c>
      <c r="AC55" s="208">
        <v>9</v>
      </c>
      <c r="AD55" s="208">
        <v>8</v>
      </c>
      <c r="AE55" s="208">
        <v>9</v>
      </c>
      <c r="AF55" s="208">
        <v>10</v>
      </c>
      <c r="AG55" s="208">
        <v>9</v>
      </c>
      <c r="AH55" s="208">
        <v>8</v>
      </c>
      <c r="AI55" s="208">
        <v>9</v>
      </c>
      <c r="AJ55" s="208">
        <v>8</v>
      </c>
      <c r="AK55" s="208">
        <v>8</v>
      </c>
      <c r="AL55" s="208">
        <v>8</v>
      </c>
      <c r="AM55" s="208">
        <v>7</v>
      </c>
      <c r="AN55" s="208">
        <v>9</v>
      </c>
      <c r="AO55" s="208">
        <v>8</v>
      </c>
      <c r="AP55" s="208">
        <v>8</v>
      </c>
    </row>
    <row r="56" spans="16:42">
      <c r="P56" s="143"/>
      <c r="Q56" s="143">
        <v>100</v>
      </c>
      <c r="R56" s="143"/>
      <c r="S56" s="143">
        <f>SUM(S46:S55)</f>
        <v>82</v>
      </c>
      <c r="T56" s="143">
        <f t="shared" ref="T56:AL56" si="5">SUM(T46:T55)</f>
        <v>93</v>
      </c>
      <c r="U56" s="143">
        <f t="shared" si="5"/>
        <v>92</v>
      </c>
      <c r="V56" s="143">
        <f t="shared" si="5"/>
        <v>86</v>
      </c>
      <c r="W56" s="143">
        <f t="shared" si="5"/>
        <v>92</v>
      </c>
      <c r="X56" s="143">
        <f t="shared" si="5"/>
        <v>92</v>
      </c>
      <c r="Y56" s="143">
        <f t="shared" si="5"/>
        <v>83</v>
      </c>
      <c r="Z56" s="143">
        <f t="shared" si="5"/>
        <v>81.5</v>
      </c>
      <c r="AA56" s="143">
        <f t="shared" si="5"/>
        <v>85</v>
      </c>
      <c r="AB56" s="143">
        <f t="shared" si="5"/>
        <v>90</v>
      </c>
      <c r="AC56" s="143">
        <f t="shared" si="5"/>
        <v>91</v>
      </c>
      <c r="AD56" s="143">
        <f t="shared" si="5"/>
        <v>84</v>
      </c>
      <c r="AE56" s="143">
        <f t="shared" si="5"/>
        <v>95</v>
      </c>
      <c r="AF56" s="143">
        <f t="shared" si="5"/>
        <v>93</v>
      </c>
      <c r="AG56" s="143">
        <f t="shared" si="5"/>
        <v>85</v>
      </c>
      <c r="AH56" s="143">
        <f t="shared" si="5"/>
        <v>88</v>
      </c>
      <c r="AI56" s="143">
        <f t="shared" si="5"/>
        <v>94</v>
      </c>
      <c r="AJ56" s="143">
        <f t="shared" si="5"/>
        <v>96</v>
      </c>
      <c r="AK56" s="143">
        <f t="shared" si="5"/>
        <v>86</v>
      </c>
      <c r="AL56" s="143">
        <f t="shared" si="5"/>
        <v>85</v>
      </c>
      <c r="AM56" s="143">
        <f t="shared" ref="AM56:AP56" si="6">SUM(AM46:AM55)</f>
        <v>87</v>
      </c>
      <c r="AN56" s="143">
        <f t="shared" si="6"/>
        <v>94</v>
      </c>
      <c r="AO56" s="143">
        <f t="shared" si="6"/>
        <v>85</v>
      </c>
      <c r="AP56" s="143">
        <f t="shared" si="6"/>
        <v>86</v>
      </c>
    </row>
    <row r="58" spans="16:42">
      <c r="P58" s="10" t="s">
        <v>505</v>
      </c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</row>
    <row r="59" spans="16:42">
      <c r="P59" s="143" t="s">
        <v>506</v>
      </c>
      <c r="Q59" s="143"/>
      <c r="R59" s="143"/>
      <c r="S59" s="207">
        <v>9</v>
      </c>
      <c r="T59" s="207">
        <v>9</v>
      </c>
      <c r="U59" s="207">
        <v>9</v>
      </c>
      <c r="V59" s="207">
        <v>9</v>
      </c>
      <c r="W59" s="207">
        <v>10</v>
      </c>
      <c r="X59" s="207">
        <v>10</v>
      </c>
      <c r="Y59" s="207">
        <v>10</v>
      </c>
      <c r="Z59" s="207">
        <v>8</v>
      </c>
      <c r="AA59" s="207">
        <v>10</v>
      </c>
      <c r="AB59" s="207">
        <v>8</v>
      </c>
      <c r="AC59" s="207">
        <v>10</v>
      </c>
      <c r="AD59" s="207">
        <v>9</v>
      </c>
      <c r="AE59" s="207">
        <v>10</v>
      </c>
      <c r="AF59" s="207">
        <v>8</v>
      </c>
      <c r="AG59" s="207">
        <v>9</v>
      </c>
      <c r="AH59" s="207">
        <v>10</v>
      </c>
      <c r="AI59" s="207">
        <v>10</v>
      </c>
      <c r="AJ59" s="207">
        <v>8</v>
      </c>
      <c r="AK59" s="207">
        <v>9</v>
      </c>
      <c r="AL59" s="207">
        <v>9</v>
      </c>
      <c r="AM59" s="207">
        <v>8</v>
      </c>
      <c r="AN59" s="207">
        <v>9</v>
      </c>
      <c r="AO59" s="207">
        <v>10</v>
      </c>
      <c r="AP59" s="207">
        <v>9</v>
      </c>
    </row>
    <row r="60" spans="16:42">
      <c r="P60" s="143" t="s">
        <v>507</v>
      </c>
      <c r="Q60" s="143"/>
      <c r="R60" s="143"/>
      <c r="S60" s="207">
        <v>8</v>
      </c>
      <c r="T60" s="207">
        <v>10</v>
      </c>
      <c r="U60" s="207">
        <v>9</v>
      </c>
      <c r="V60" s="207">
        <v>10</v>
      </c>
      <c r="W60" s="207">
        <v>9</v>
      </c>
      <c r="X60" s="207">
        <v>9</v>
      </c>
      <c r="Y60" s="207">
        <v>8</v>
      </c>
      <c r="Z60" s="207">
        <v>9</v>
      </c>
      <c r="AA60" s="207">
        <v>8</v>
      </c>
      <c r="AB60" s="207">
        <v>10</v>
      </c>
      <c r="AC60" s="207">
        <v>9</v>
      </c>
      <c r="AD60" s="207">
        <v>8</v>
      </c>
      <c r="AE60" s="207">
        <v>8</v>
      </c>
      <c r="AF60" s="207">
        <v>8</v>
      </c>
      <c r="AG60" s="207">
        <v>9</v>
      </c>
      <c r="AH60" s="207">
        <v>9</v>
      </c>
      <c r="AI60" s="207">
        <v>10</v>
      </c>
      <c r="AJ60" s="207">
        <v>10</v>
      </c>
      <c r="AK60" s="207">
        <v>9</v>
      </c>
      <c r="AL60" s="207">
        <v>9</v>
      </c>
      <c r="AM60" s="207">
        <v>8</v>
      </c>
      <c r="AN60" s="207">
        <v>10</v>
      </c>
      <c r="AO60" s="207">
        <v>9</v>
      </c>
      <c r="AP60" s="207">
        <v>10</v>
      </c>
    </row>
    <row r="61" spans="16:42">
      <c r="P61" s="143" t="s">
        <v>508</v>
      </c>
      <c r="Q61" s="162"/>
      <c r="R61" s="143"/>
      <c r="S61" s="207">
        <v>9</v>
      </c>
      <c r="T61" s="207">
        <v>9</v>
      </c>
      <c r="U61" s="207">
        <v>9</v>
      </c>
      <c r="V61" s="207">
        <v>10</v>
      </c>
      <c r="W61" s="207">
        <v>8</v>
      </c>
      <c r="X61" s="207">
        <v>8</v>
      </c>
      <c r="Y61" s="207">
        <v>9</v>
      </c>
      <c r="Z61" s="207">
        <v>9</v>
      </c>
      <c r="AA61" s="207">
        <v>9</v>
      </c>
      <c r="AB61" s="207">
        <v>9</v>
      </c>
      <c r="AC61" s="207">
        <v>9</v>
      </c>
      <c r="AD61" s="207">
        <v>8</v>
      </c>
      <c r="AE61" s="207">
        <v>10</v>
      </c>
      <c r="AF61" s="207">
        <v>10</v>
      </c>
      <c r="AG61" s="207">
        <v>10</v>
      </c>
      <c r="AH61" s="207">
        <v>10</v>
      </c>
      <c r="AI61" s="207">
        <v>10</v>
      </c>
      <c r="AJ61" s="207">
        <v>10</v>
      </c>
      <c r="AK61" s="207">
        <v>9</v>
      </c>
      <c r="AL61" s="207">
        <v>8</v>
      </c>
      <c r="AM61" s="207">
        <v>9</v>
      </c>
      <c r="AN61" s="207">
        <v>10</v>
      </c>
      <c r="AO61" s="207">
        <v>8</v>
      </c>
      <c r="AP61" s="207">
        <v>9</v>
      </c>
    </row>
    <row r="62" spans="16:42">
      <c r="P62" s="143" t="s">
        <v>509</v>
      </c>
      <c r="Q62" s="162"/>
      <c r="R62" s="143"/>
      <c r="S62" s="207">
        <v>9</v>
      </c>
      <c r="T62" s="207">
        <v>9</v>
      </c>
      <c r="U62" s="207">
        <v>9</v>
      </c>
      <c r="V62" s="207">
        <v>8</v>
      </c>
      <c r="W62" s="207">
        <v>10</v>
      </c>
      <c r="X62" s="207">
        <v>9</v>
      </c>
      <c r="Y62" s="207">
        <v>9</v>
      </c>
      <c r="Z62" s="207">
        <v>9</v>
      </c>
      <c r="AA62" s="207">
        <v>10</v>
      </c>
      <c r="AB62" s="207">
        <v>9</v>
      </c>
      <c r="AC62" s="207">
        <v>9</v>
      </c>
      <c r="AD62" s="207">
        <v>9</v>
      </c>
      <c r="AE62" s="207">
        <v>10</v>
      </c>
      <c r="AF62" s="207">
        <v>9</v>
      </c>
      <c r="AG62" s="207">
        <v>9</v>
      </c>
      <c r="AH62" s="207">
        <v>9</v>
      </c>
      <c r="AI62" s="207">
        <v>9</v>
      </c>
      <c r="AJ62" s="207">
        <v>9</v>
      </c>
      <c r="AK62" s="207">
        <v>8</v>
      </c>
      <c r="AL62" s="207">
        <v>9</v>
      </c>
      <c r="AM62" s="207">
        <v>9</v>
      </c>
      <c r="AN62" s="207">
        <v>9</v>
      </c>
      <c r="AO62" s="207">
        <v>9</v>
      </c>
      <c r="AP62" s="207">
        <v>9</v>
      </c>
    </row>
    <row r="63" spans="16:42">
      <c r="P63" s="143" t="s">
        <v>510</v>
      </c>
      <c r="Q63" s="162"/>
      <c r="R63" s="143"/>
      <c r="S63" s="207">
        <v>9</v>
      </c>
      <c r="T63" s="207">
        <v>10</v>
      </c>
      <c r="U63" s="207">
        <v>9</v>
      </c>
      <c r="V63" s="207">
        <v>10</v>
      </c>
      <c r="W63" s="207">
        <v>10</v>
      </c>
      <c r="X63" s="207">
        <v>10</v>
      </c>
      <c r="Y63" s="207">
        <v>9</v>
      </c>
      <c r="Z63" s="207">
        <v>10</v>
      </c>
      <c r="AA63" s="207">
        <v>10</v>
      </c>
      <c r="AB63" s="207">
        <v>9</v>
      </c>
      <c r="AC63" s="207">
        <v>10</v>
      </c>
      <c r="AD63" s="207">
        <v>9</v>
      </c>
      <c r="AE63" s="207">
        <v>8</v>
      </c>
      <c r="AF63" s="207">
        <v>8</v>
      </c>
      <c r="AG63" s="207">
        <v>9</v>
      </c>
      <c r="AH63" s="207">
        <v>9</v>
      </c>
      <c r="AI63" s="207">
        <v>10</v>
      </c>
      <c r="AJ63" s="207">
        <v>10</v>
      </c>
      <c r="AK63" s="207">
        <v>7</v>
      </c>
      <c r="AL63" s="207">
        <v>8</v>
      </c>
      <c r="AM63" s="207">
        <v>7</v>
      </c>
      <c r="AN63" s="207">
        <v>10</v>
      </c>
      <c r="AO63" s="207">
        <v>8</v>
      </c>
      <c r="AP63" s="207">
        <v>9</v>
      </c>
    </row>
    <row r="64" spans="16:42">
      <c r="P64" s="143"/>
      <c r="Q64" s="143">
        <v>50</v>
      </c>
      <c r="R64" s="143"/>
      <c r="S64" s="143">
        <f t="shared" ref="S64:AL64" si="7">SUM(S59:S63)</f>
        <v>44</v>
      </c>
      <c r="T64" s="143">
        <f t="shared" si="7"/>
        <v>47</v>
      </c>
      <c r="U64" s="143">
        <f t="shared" si="7"/>
        <v>45</v>
      </c>
      <c r="V64" s="143">
        <f t="shared" si="7"/>
        <v>47</v>
      </c>
      <c r="W64" s="143">
        <f t="shared" si="7"/>
        <v>47</v>
      </c>
      <c r="X64" s="143">
        <f t="shared" si="7"/>
        <v>46</v>
      </c>
      <c r="Y64" s="143">
        <f t="shared" si="7"/>
        <v>45</v>
      </c>
      <c r="Z64" s="143">
        <f t="shared" si="7"/>
        <v>45</v>
      </c>
      <c r="AA64" s="143">
        <f t="shared" si="7"/>
        <v>47</v>
      </c>
      <c r="AB64" s="143">
        <f t="shared" si="7"/>
        <v>45</v>
      </c>
      <c r="AC64" s="143">
        <f t="shared" si="7"/>
        <v>47</v>
      </c>
      <c r="AD64" s="143">
        <f t="shared" si="7"/>
        <v>43</v>
      </c>
      <c r="AE64" s="143">
        <f t="shared" si="7"/>
        <v>46</v>
      </c>
      <c r="AF64" s="143">
        <f t="shared" si="7"/>
        <v>43</v>
      </c>
      <c r="AG64" s="143">
        <f t="shared" si="7"/>
        <v>46</v>
      </c>
      <c r="AH64" s="143">
        <f t="shared" si="7"/>
        <v>47</v>
      </c>
      <c r="AI64" s="143">
        <f t="shared" si="7"/>
        <v>49</v>
      </c>
      <c r="AJ64" s="143">
        <f t="shared" si="7"/>
        <v>47</v>
      </c>
      <c r="AK64" s="143">
        <f t="shared" si="7"/>
        <v>42</v>
      </c>
      <c r="AL64" s="143">
        <f t="shared" si="7"/>
        <v>43</v>
      </c>
      <c r="AM64" s="143">
        <f t="shared" ref="AM64:AP64" si="8">SUM(AM59:AM63)</f>
        <v>41</v>
      </c>
      <c r="AN64" s="143">
        <f t="shared" si="8"/>
        <v>48</v>
      </c>
      <c r="AO64" s="143">
        <f t="shared" si="8"/>
        <v>44</v>
      </c>
      <c r="AP64" s="143">
        <f t="shared" si="8"/>
        <v>46</v>
      </c>
    </row>
    <row r="65" spans="16:42">
      <c r="P65" s="143" t="s">
        <v>511</v>
      </c>
      <c r="Q65" s="143">
        <v>50</v>
      </c>
      <c r="R65" s="143"/>
      <c r="S65" s="209">
        <v>47</v>
      </c>
      <c r="T65" s="209">
        <v>48</v>
      </c>
      <c r="U65" s="209">
        <v>50</v>
      </c>
      <c r="V65" s="209">
        <v>47</v>
      </c>
      <c r="W65" s="209">
        <v>47</v>
      </c>
      <c r="X65" s="209">
        <v>47</v>
      </c>
      <c r="Y65" s="209">
        <v>48</v>
      </c>
      <c r="Z65" s="209">
        <v>47</v>
      </c>
      <c r="AA65" s="209">
        <v>50</v>
      </c>
      <c r="AB65" s="209">
        <v>47</v>
      </c>
      <c r="AC65" s="209">
        <v>47</v>
      </c>
      <c r="AD65" s="209">
        <v>47</v>
      </c>
      <c r="AE65" s="209">
        <v>49</v>
      </c>
      <c r="AF65" s="209">
        <v>48</v>
      </c>
      <c r="AG65" s="209">
        <v>47</v>
      </c>
      <c r="AH65" s="209">
        <v>47</v>
      </c>
      <c r="AI65" s="209">
        <v>47</v>
      </c>
      <c r="AJ65" s="209">
        <v>45</v>
      </c>
      <c r="AK65" s="209">
        <v>48</v>
      </c>
      <c r="AL65" s="209">
        <v>47</v>
      </c>
      <c r="AM65" s="209">
        <v>48</v>
      </c>
      <c r="AN65" s="209">
        <v>49</v>
      </c>
      <c r="AO65" s="209">
        <v>48</v>
      </c>
      <c r="AP65" s="209">
        <v>48</v>
      </c>
    </row>
    <row r="66" spans="16:42">
      <c r="P66" s="143"/>
      <c r="Q66" s="143"/>
      <c r="R66" s="143"/>
      <c r="S66" s="143"/>
      <c r="T66" s="143" t="s">
        <v>143</v>
      </c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  <c r="AJ66" s="143"/>
      <c r="AK66" s="143"/>
      <c r="AL66" s="143"/>
      <c r="AM66" s="143"/>
      <c r="AN66" s="143"/>
      <c r="AO66" s="143"/>
      <c r="AP66" s="143"/>
    </row>
    <row r="67" spans="16:42"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</row>
    <row r="68" spans="16:42">
      <c r="P68" s="143" t="s">
        <v>512</v>
      </c>
      <c r="Q68" s="143"/>
      <c r="R68" s="143"/>
      <c r="S68" s="210">
        <f>S43+S56+S64+S65</f>
        <v>260</v>
      </c>
      <c r="T68" s="210">
        <f t="shared" ref="T68:AL68" si="9">T43+T56+T64+T65</f>
        <v>283</v>
      </c>
      <c r="U68" s="210">
        <f t="shared" si="9"/>
        <v>279</v>
      </c>
      <c r="V68" s="210">
        <f t="shared" si="9"/>
        <v>268</v>
      </c>
      <c r="W68" s="210">
        <f t="shared" si="9"/>
        <v>267</v>
      </c>
      <c r="X68" s="210">
        <f t="shared" si="9"/>
        <v>274</v>
      </c>
      <c r="Y68" s="210">
        <f t="shared" si="9"/>
        <v>263</v>
      </c>
      <c r="Z68" s="210">
        <f t="shared" si="9"/>
        <v>255.5</v>
      </c>
      <c r="AA68" s="210">
        <f t="shared" si="9"/>
        <v>277</v>
      </c>
      <c r="AB68" s="210">
        <f t="shared" si="9"/>
        <v>264</v>
      </c>
      <c r="AC68" s="210">
        <f t="shared" si="9"/>
        <v>267</v>
      </c>
      <c r="AD68" s="210">
        <f t="shared" si="9"/>
        <v>254</v>
      </c>
      <c r="AE68" s="210">
        <f t="shared" si="9"/>
        <v>284</v>
      </c>
      <c r="AF68" s="210">
        <f t="shared" si="9"/>
        <v>281</v>
      </c>
      <c r="AG68" s="210">
        <f t="shared" si="9"/>
        <v>266</v>
      </c>
      <c r="AH68" s="210">
        <f t="shared" si="9"/>
        <v>262</v>
      </c>
      <c r="AI68" s="210">
        <f t="shared" si="9"/>
        <v>282</v>
      </c>
      <c r="AJ68" s="210">
        <f t="shared" si="9"/>
        <v>267</v>
      </c>
      <c r="AK68" s="210">
        <f t="shared" si="9"/>
        <v>253.5</v>
      </c>
      <c r="AL68" s="210">
        <f t="shared" si="9"/>
        <v>261</v>
      </c>
      <c r="AM68" s="210">
        <f t="shared" ref="AM68:AP68" si="10">AM43+AM56+AM64+AM65</f>
        <v>264</v>
      </c>
      <c r="AN68" s="210">
        <f t="shared" si="10"/>
        <v>290</v>
      </c>
      <c r="AO68" s="210">
        <f t="shared" si="10"/>
        <v>262</v>
      </c>
      <c r="AP68" s="210">
        <f t="shared" si="10"/>
        <v>269</v>
      </c>
    </row>
    <row r="69" spans="16:42">
      <c r="P69" s="143"/>
      <c r="Q69" s="143"/>
      <c r="R69" s="143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  <c r="AF69" s="210"/>
      <c r="AG69" s="210"/>
      <c r="AH69" s="210"/>
      <c r="AI69" s="210"/>
      <c r="AJ69" s="210"/>
      <c r="AK69" s="210"/>
      <c r="AL69" s="210"/>
      <c r="AM69" s="210"/>
      <c r="AN69" s="210"/>
      <c r="AO69" s="210"/>
      <c r="AP69" s="210"/>
    </row>
    <row r="70" spans="16:42">
      <c r="P70" s="143"/>
      <c r="Q70" s="143"/>
      <c r="R70" s="143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</row>
    <row r="71" spans="16:42"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  <c r="AI71" s="143"/>
      <c r="AJ71" s="143"/>
      <c r="AK71" s="143"/>
      <c r="AL71" s="143"/>
      <c r="AM71" s="143"/>
      <c r="AN71" s="143"/>
      <c r="AO71" s="143"/>
      <c r="AP71" s="143"/>
    </row>
    <row r="72" spans="16:42">
      <c r="P72" s="143"/>
      <c r="Q72" s="143"/>
      <c r="R72" s="143"/>
      <c r="S72" s="169"/>
      <c r="T72" s="169"/>
      <c r="U72" s="169"/>
      <c r="V72" s="169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  <c r="AJ72" s="143"/>
      <c r="AK72" s="143"/>
      <c r="AL72" s="143"/>
      <c r="AM72" s="143"/>
      <c r="AN72" s="143"/>
      <c r="AO72" s="143"/>
      <c r="AP72" s="143"/>
    </row>
    <row r="73" spans="16:42"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3"/>
      <c r="AJ73" s="143"/>
      <c r="AK73" s="143"/>
      <c r="AL73" s="143"/>
      <c r="AM73" s="143"/>
      <c r="AN73" s="143"/>
      <c r="AO73" s="143"/>
      <c r="AP73" s="143"/>
    </row>
    <row r="74" spans="16:42">
      <c r="P74" s="143"/>
      <c r="Q74" s="143"/>
      <c r="R74" s="143"/>
      <c r="S74" s="169"/>
      <c r="T74" s="169"/>
      <c r="U74" s="169"/>
      <c r="V74" s="169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3"/>
      <c r="AJ74" s="143"/>
      <c r="AK74" s="143"/>
      <c r="AL74" s="143"/>
      <c r="AM74" s="143"/>
      <c r="AN74" s="143"/>
      <c r="AO74" s="143"/>
      <c r="AP74" s="143"/>
    </row>
    <row r="75" spans="16:42"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  <c r="AP75" s="143"/>
    </row>
    <row r="76" spans="16:42">
      <c r="P76" s="143"/>
      <c r="Q76" s="143"/>
      <c r="R76" s="143"/>
      <c r="S76" s="169"/>
      <c r="T76" s="169"/>
      <c r="U76" s="169"/>
      <c r="V76" s="169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N76" s="143"/>
      <c r="AO76" s="143"/>
      <c r="AP76" s="143"/>
    </row>
    <row r="77" spans="16:42"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</row>
    <row r="78" spans="16:42">
      <c r="P78" s="143"/>
      <c r="Q78" s="143"/>
      <c r="R78" s="143"/>
      <c r="S78" s="169"/>
      <c r="T78" s="169"/>
      <c r="U78" s="169"/>
      <c r="V78" s="169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</row>
    <row r="79" spans="16:42"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</row>
    <row r="80" spans="16:42">
      <c r="P80" s="143"/>
      <c r="Q80" s="143"/>
      <c r="R80" s="143"/>
      <c r="S80" s="169"/>
      <c r="T80" s="169"/>
      <c r="U80" s="169"/>
      <c r="V80" s="169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  <c r="AO80" s="143"/>
      <c r="AP80" s="143"/>
    </row>
    <row r="81" spans="19:22">
      <c r="S81" s="143"/>
      <c r="T81" s="143"/>
      <c r="U81" s="143"/>
      <c r="V81" s="143"/>
    </row>
    <row r="82" spans="19:22">
      <c r="S82" s="169"/>
      <c r="T82" s="169"/>
      <c r="U82" s="169"/>
      <c r="V82" s="169"/>
    </row>
    <row r="83" spans="19:22">
      <c r="S83" s="143"/>
      <c r="T83" s="143"/>
      <c r="U83" s="143"/>
      <c r="V83" s="143"/>
    </row>
    <row r="84" spans="19:22">
      <c r="S84" s="169"/>
      <c r="T84" s="169"/>
      <c r="U84" s="169"/>
      <c r="V84" s="169"/>
    </row>
    <row r="85" spans="19:22">
      <c r="S85" s="143"/>
      <c r="T85" s="143"/>
      <c r="U85" s="143"/>
      <c r="V85" s="143"/>
    </row>
    <row r="86" spans="19:22">
      <c r="S86" s="169"/>
      <c r="T86" s="169"/>
      <c r="U86" s="169"/>
      <c r="V86" s="169"/>
    </row>
    <row r="87" spans="19:22">
      <c r="S87" s="143"/>
      <c r="T87" s="143"/>
      <c r="U87" s="143"/>
      <c r="V87" s="143"/>
    </row>
    <row r="88" spans="19:22">
      <c r="S88" s="169"/>
      <c r="T88" s="169"/>
      <c r="U88" s="169"/>
      <c r="V88" s="169"/>
    </row>
    <row r="89" spans="19:22">
      <c r="S89" s="143"/>
      <c r="T89" s="143"/>
      <c r="U89" s="143"/>
      <c r="V89" s="143"/>
    </row>
    <row r="90" spans="19:22">
      <c r="S90" s="169"/>
      <c r="T90" s="169"/>
      <c r="U90" s="169"/>
      <c r="V90" s="169"/>
    </row>
    <row r="91" spans="19:22">
      <c r="S91" s="143"/>
      <c r="T91" s="143"/>
      <c r="U91" s="143"/>
      <c r="V91" s="143"/>
    </row>
    <row r="92" spans="19:22">
      <c r="S92" s="169"/>
      <c r="T92" s="169"/>
      <c r="U92" s="169"/>
      <c r="V92" s="169"/>
    </row>
    <row r="93" spans="19:22">
      <c r="S93" s="143"/>
      <c r="T93" s="143"/>
      <c r="U93" s="143"/>
      <c r="V93" s="143"/>
    </row>
    <row r="94" spans="19:22">
      <c r="S94" s="169"/>
      <c r="T94" s="169"/>
      <c r="U94" s="169"/>
      <c r="V94" s="169"/>
    </row>
    <row r="95" spans="19:22">
      <c r="S95" s="143"/>
      <c r="T95" s="143"/>
      <c r="U95" s="143"/>
      <c r="V95" s="143"/>
    </row>
    <row r="96" spans="19:22">
      <c r="S96" s="169"/>
      <c r="T96" s="169"/>
      <c r="U96" s="169"/>
      <c r="V96" s="169"/>
    </row>
    <row r="97" spans="19:22">
      <c r="S97" s="143"/>
      <c r="T97" s="143"/>
      <c r="U97" s="143"/>
      <c r="V97" s="143"/>
    </row>
    <row r="98" spans="19:22">
      <c r="S98" s="169"/>
      <c r="T98" s="169"/>
      <c r="U98" s="169"/>
      <c r="V98" s="169"/>
    </row>
    <row r="99" spans="19:22">
      <c r="S99" s="143"/>
      <c r="T99" s="143"/>
      <c r="U99" s="143"/>
      <c r="V99" s="143"/>
    </row>
    <row r="100" spans="19:22">
      <c r="S100" s="169"/>
      <c r="T100" s="169"/>
      <c r="U100" s="169"/>
      <c r="V100" s="169"/>
    </row>
    <row r="101" spans="19:22">
      <c r="S101" s="143"/>
      <c r="T101" s="143"/>
      <c r="U101" s="143"/>
      <c r="V101" s="143"/>
    </row>
    <row r="102" spans="19:22">
      <c r="S102" s="169"/>
      <c r="T102" s="169"/>
      <c r="U102" s="169"/>
      <c r="V102" s="169"/>
    </row>
    <row r="103" spans="19:22">
      <c r="S103" s="143"/>
      <c r="T103" s="143"/>
      <c r="U103" s="143"/>
      <c r="V103" s="143"/>
    </row>
    <row r="104" spans="19:22">
      <c r="S104" s="169"/>
      <c r="T104" s="169"/>
      <c r="U104" s="169"/>
      <c r="V104" s="169"/>
    </row>
    <row r="105" spans="19:22">
      <c r="S105" s="143"/>
      <c r="T105" s="143"/>
      <c r="U105" s="143"/>
      <c r="V105" s="143"/>
    </row>
    <row r="106" spans="19:22">
      <c r="S106" s="169"/>
      <c r="T106" s="169"/>
      <c r="U106" s="169"/>
      <c r="V106" s="169"/>
    </row>
    <row r="107" spans="19:22">
      <c r="S107" s="143"/>
      <c r="T107" s="143"/>
      <c r="U107" s="143"/>
      <c r="V107" s="143"/>
    </row>
    <row r="108" spans="19:22">
      <c r="S108" s="169"/>
      <c r="T108" s="169"/>
      <c r="U108" s="169"/>
      <c r="V108" s="169"/>
    </row>
    <row r="109" spans="19:22">
      <c r="S109" s="143"/>
      <c r="T109" s="143"/>
      <c r="U109" s="143"/>
      <c r="V109" s="143"/>
    </row>
  </sheetData>
  <pageMargins left="0.7" right="0.7" top="0.75" bottom="0.75" header="0.3" footer="0.3"/>
  <pageSetup paperSize="9" scale="82" fitToHeight="0" orientation="landscape" r:id="rId1"/>
  <customProperties>
    <customPr name="_pios_id" r:id="rId2"/>
    <customPr name="GUID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EF34E-E44D-447C-B9C1-0CB56C6DF05F}">
  <sheetPr codeName="Sheet37">
    <tabColor theme="5" tint="0.59999389629810485"/>
    <pageSetUpPr fitToPage="1"/>
  </sheetPr>
  <dimension ref="A1:BD32"/>
  <sheetViews>
    <sheetView topLeftCell="A8" workbookViewId="0"/>
  </sheetViews>
  <sheetFormatPr defaultRowHeight="15.75"/>
  <cols>
    <col min="1" max="1" width="21.875" customWidth="1"/>
    <col min="2" max="2" width="25" bestFit="1" customWidth="1"/>
    <col min="3" max="3" width="14.375" customWidth="1"/>
    <col min="4" max="4" width="9" style="141"/>
    <col min="5" max="5" width="11.125" style="141" customWidth="1"/>
    <col min="6" max="6" width="11.5" style="141" customWidth="1"/>
    <col min="7" max="8" width="9" style="141"/>
  </cols>
  <sheetData>
    <row r="1" spans="1:56" s="134" customFormat="1" ht="15">
      <c r="A1" s="143"/>
      <c r="B1" s="143"/>
      <c r="C1" s="143"/>
      <c r="D1" s="149"/>
      <c r="E1" s="149"/>
      <c r="F1" s="149"/>
      <c r="G1" s="149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</row>
    <row r="2" spans="1:56" s="134" customFormat="1" ht="15">
      <c r="A2" s="150" t="s">
        <v>0</v>
      </c>
      <c r="B2" s="143"/>
      <c r="C2" s="143"/>
      <c r="D2" s="149"/>
      <c r="E2" s="149"/>
      <c r="F2" s="149"/>
      <c r="G2" s="149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</row>
    <row r="3" spans="1:56" s="134" customFormat="1" ht="15">
      <c r="A3" s="150" t="s">
        <v>1</v>
      </c>
      <c r="B3" s="143"/>
      <c r="C3" s="143"/>
      <c r="D3" s="149"/>
      <c r="E3" s="149"/>
      <c r="F3" s="149"/>
      <c r="G3" s="149"/>
      <c r="H3" s="143"/>
      <c r="I3" s="10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</row>
    <row r="4" spans="1:56">
      <c r="A4" s="151" t="s">
        <v>513</v>
      </c>
      <c r="B4" s="143"/>
      <c r="C4" s="143"/>
      <c r="D4" s="149"/>
      <c r="E4" s="149"/>
      <c r="F4" s="149"/>
      <c r="G4" s="149"/>
      <c r="H4" s="149"/>
    </row>
    <row r="5" spans="1:56">
      <c r="A5" s="143"/>
      <c r="B5" s="143"/>
      <c r="C5" s="143"/>
      <c r="D5" s="149"/>
      <c r="E5" s="149"/>
      <c r="F5" s="149"/>
      <c r="G5" s="149"/>
      <c r="H5" s="149"/>
    </row>
    <row r="6" spans="1:56">
      <c r="A6" s="190"/>
      <c r="B6" s="190"/>
      <c r="C6" s="190"/>
      <c r="D6" s="211"/>
      <c r="E6" s="23" t="s">
        <v>3</v>
      </c>
      <c r="F6" s="23" t="s">
        <v>514</v>
      </c>
      <c r="G6" s="211"/>
      <c r="H6" s="211"/>
    </row>
    <row r="7" spans="1:56" ht="30">
      <c r="A7" s="190"/>
      <c r="B7" s="190"/>
      <c r="C7" s="190"/>
      <c r="D7" s="211"/>
      <c r="E7" s="23" t="s">
        <v>454</v>
      </c>
      <c r="F7" s="23" t="s">
        <v>385</v>
      </c>
      <c r="G7" s="211"/>
      <c r="H7" s="211"/>
    </row>
    <row r="8" spans="1:56" ht="30">
      <c r="A8" s="116" t="s">
        <v>4</v>
      </c>
      <c r="B8" s="24" t="s">
        <v>5</v>
      </c>
      <c r="C8" s="24" t="s">
        <v>383</v>
      </c>
      <c r="D8" s="23" t="s">
        <v>456</v>
      </c>
      <c r="E8" s="23" t="s">
        <v>457</v>
      </c>
      <c r="F8" s="23" t="s">
        <v>457</v>
      </c>
      <c r="G8" s="23" t="s">
        <v>386</v>
      </c>
      <c r="H8" s="23" t="s">
        <v>387</v>
      </c>
    </row>
    <row r="9" spans="1:56">
      <c r="A9" s="2" t="s">
        <v>213</v>
      </c>
      <c r="B9" s="155" t="s">
        <v>214</v>
      </c>
      <c r="C9" s="155" t="s">
        <v>71</v>
      </c>
      <c r="D9" s="212">
        <v>260</v>
      </c>
      <c r="E9" s="213">
        <v>4140</v>
      </c>
      <c r="F9" s="213">
        <v>3792</v>
      </c>
      <c r="G9" s="213">
        <v>5056</v>
      </c>
      <c r="H9" s="177">
        <v>1</v>
      </c>
    </row>
    <row r="10" spans="1:56">
      <c r="A10" s="2" t="s">
        <v>28</v>
      </c>
      <c r="B10" s="155" t="s">
        <v>29</v>
      </c>
      <c r="C10" s="155" t="s">
        <v>30</v>
      </c>
      <c r="D10" s="212">
        <v>283</v>
      </c>
      <c r="E10" s="214"/>
      <c r="F10" s="215"/>
      <c r="G10" s="216"/>
      <c r="H10" s="217"/>
    </row>
    <row r="11" spans="1:56">
      <c r="A11" s="2" t="s">
        <v>69</v>
      </c>
      <c r="B11" s="155" t="s">
        <v>70</v>
      </c>
      <c r="C11" s="155" t="s">
        <v>30</v>
      </c>
      <c r="D11" s="212">
        <v>279</v>
      </c>
      <c r="E11" s="214"/>
      <c r="F11" s="215"/>
      <c r="G11" s="216"/>
      <c r="H11" s="217"/>
    </row>
    <row r="12" spans="1:56" ht="16.5" thickBot="1">
      <c r="A12" s="133" t="s">
        <v>461</v>
      </c>
      <c r="B12" s="218" t="s">
        <v>462</v>
      </c>
      <c r="C12" s="218" t="s">
        <v>30</v>
      </c>
      <c r="D12" s="219">
        <v>268</v>
      </c>
      <c r="E12" s="220"/>
      <c r="F12" s="221"/>
      <c r="G12" s="222"/>
      <c r="H12" s="223"/>
    </row>
    <row r="13" spans="1:56">
      <c r="A13" s="132" t="s">
        <v>13</v>
      </c>
      <c r="B13" s="204" t="s">
        <v>14</v>
      </c>
      <c r="C13" s="204" t="s">
        <v>15</v>
      </c>
      <c r="D13" s="224">
        <v>264</v>
      </c>
      <c r="E13" s="215">
        <v>3864</v>
      </c>
      <c r="F13" s="215">
        <v>3948</v>
      </c>
      <c r="G13" s="215">
        <v>4991</v>
      </c>
      <c r="H13" s="217">
        <v>2</v>
      </c>
    </row>
    <row r="14" spans="1:56">
      <c r="A14" s="2" t="s">
        <v>98</v>
      </c>
      <c r="B14" s="155" t="s">
        <v>99</v>
      </c>
      <c r="C14" s="155" t="s">
        <v>15</v>
      </c>
      <c r="D14" s="212">
        <v>290</v>
      </c>
      <c r="E14" s="214"/>
      <c r="F14" s="215"/>
      <c r="G14" s="216"/>
      <c r="H14" s="217"/>
    </row>
    <row r="15" spans="1:56">
      <c r="A15" s="2" t="s">
        <v>64</v>
      </c>
      <c r="B15" s="155" t="s">
        <v>434</v>
      </c>
      <c r="C15" s="155" t="s">
        <v>15</v>
      </c>
      <c r="D15" s="212">
        <v>262</v>
      </c>
      <c r="E15" s="214"/>
      <c r="F15" s="215"/>
      <c r="G15" s="216"/>
      <c r="H15" s="217"/>
    </row>
    <row r="16" spans="1:56" ht="16.5" thickBot="1">
      <c r="A16" s="133" t="s">
        <v>435</v>
      </c>
      <c r="B16" s="218" t="s">
        <v>436</v>
      </c>
      <c r="C16" s="218" t="s">
        <v>15</v>
      </c>
      <c r="D16" s="219">
        <v>269</v>
      </c>
      <c r="E16" s="220"/>
      <c r="F16" s="221"/>
      <c r="G16" s="222"/>
      <c r="H16" s="223"/>
    </row>
    <row r="17" spans="1:8">
      <c r="A17" s="132" t="s">
        <v>268</v>
      </c>
      <c r="B17" s="204" t="s">
        <v>269</v>
      </c>
      <c r="C17" s="204" t="s">
        <v>20</v>
      </c>
      <c r="D17" s="224">
        <v>267</v>
      </c>
      <c r="E17" s="215">
        <v>3756</v>
      </c>
      <c r="F17" s="215">
        <v>3624</v>
      </c>
      <c r="G17" s="215">
        <v>4749.5</v>
      </c>
      <c r="H17" s="217">
        <v>3</v>
      </c>
    </row>
    <row r="18" spans="1:8">
      <c r="A18" s="2" t="s">
        <v>17</v>
      </c>
      <c r="B18" s="155" t="s">
        <v>18</v>
      </c>
      <c r="C18" s="155" t="s">
        <v>20</v>
      </c>
      <c r="D18" s="212">
        <v>274</v>
      </c>
      <c r="E18" s="214"/>
      <c r="F18" s="215"/>
      <c r="G18" s="216"/>
      <c r="H18" s="217"/>
    </row>
    <row r="19" spans="1:8">
      <c r="A19" s="2" t="s">
        <v>463</v>
      </c>
      <c r="B19" s="155" t="s">
        <v>464</v>
      </c>
      <c r="C19" s="155" t="s">
        <v>19</v>
      </c>
      <c r="D19" s="212">
        <v>263</v>
      </c>
      <c r="E19" s="214"/>
      <c r="F19" s="215"/>
      <c r="G19" s="216"/>
      <c r="H19" s="217"/>
    </row>
    <row r="20" spans="1:8" ht="16.5" thickBot="1">
      <c r="A20" s="133" t="s">
        <v>185</v>
      </c>
      <c r="B20" s="218" t="s">
        <v>186</v>
      </c>
      <c r="C20" s="218" t="s">
        <v>19</v>
      </c>
      <c r="D20" s="219">
        <v>255.5</v>
      </c>
      <c r="E20" s="220"/>
      <c r="F20" s="221"/>
      <c r="G20" s="222"/>
      <c r="H20" s="223"/>
    </row>
    <row r="21" spans="1:8">
      <c r="A21" s="132" t="s">
        <v>31</v>
      </c>
      <c r="B21" s="204" t="s">
        <v>32</v>
      </c>
      <c r="C21" s="204" t="s">
        <v>465</v>
      </c>
      <c r="D21" s="224">
        <v>277</v>
      </c>
      <c r="E21" s="215">
        <v>3456</v>
      </c>
      <c r="F21" s="215">
        <v>3420</v>
      </c>
      <c r="G21" s="215">
        <v>4500</v>
      </c>
      <c r="H21" s="217">
        <v>4</v>
      </c>
    </row>
    <row r="22" spans="1:8">
      <c r="A22" s="2" t="s">
        <v>466</v>
      </c>
      <c r="B22" s="155" t="s">
        <v>467</v>
      </c>
      <c r="C22" s="155" t="s">
        <v>465</v>
      </c>
      <c r="D22" s="212">
        <v>264</v>
      </c>
      <c r="E22" s="214"/>
      <c r="F22" s="215"/>
      <c r="G22" s="216"/>
      <c r="H22" s="217"/>
    </row>
    <row r="23" spans="1:8">
      <c r="A23" s="2" t="s">
        <v>468</v>
      </c>
      <c r="B23" s="155" t="s">
        <v>469</v>
      </c>
      <c r="C23" s="155" t="s">
        <v>465</v>
      </c>
      <c r="D23" s="212">
        <v>267</v>
      </c>
      <c r="E23" s="214"/>
      <c r="F23" s="215"/>
      <c r="G23" s="216"/>
      <c r="H23" s="217"/>
    </row>
    <row r="24" spans="1:8" ht="16.5" thickBot="1">
      <c r="A24" s="133" t="s">
        <v>470</v>
      </c>
      <c r="B24" s="218" t="s">
        <v>471</v>
      </c>
      <c r="C24" s="218" t="s">
        <v>465</v>
      </c>
      <c r="D24" s="219">
        <v>254</v>
      </c>
      <c r="E24" s="220"/>
      <c r="F24" s="221"/>
      <c r="G24" s="222"/>
      <c r="H24" s="223"/>
    </row>
    <row r="25" spans="1:8">
      <c r="A25" s="132" t="s">
        <v>472</v>
      </c>
      <c r="B25" s="204" t="s">
        <v>473</v>
      </c>
      <c r="C25" s="204" t="s">
        <v>90</v>
      </c>
      <c r="D25" s="224">
        <v>284</v>
      </c>
      <c r="E25" s="215">
        <v>3360</v>
      </c>
      <c r="F25" s="215">
        <v>3228</v>
      </c>
      <c r="G25" s="215">
        <v>4387</v>
      </c>
      <c r="H25" s="217">
        <v>5</v>
      </c>
    </row>
    <row r="26" spans="1:8">
      <c r="A26" s="2" t="s">
        <v>395</v>
      </c>
      <c r="B26" s="155" t="s">
        <v>394</v>
      </c>
      <c r="C26" s="155" t="s">
        <v>90</v>
      </c>
      <c r="D26" s="212">
        <v>281</v>
      </c>
      <c r="E26" s="214"/>
      <c r="F26" s="215"/>
      <c r="G26" s="216"/>
      <c r="H26" s="217"/>
    </row>
    <row r="27" spans="1:8">
      <c r="A27" s="2" t="s">
        <v>151</v>
      </c>
      <c r="B27" s="155" t="s">
        <v>152</v>
      </c>
      <c r="C27" s="155" t="s">
        <v>90</v>
      </c>
      <c r="D27" s="212">
        <v>266</v>
      </c>
      <c r="E27" s="214"/>
      <c r="F27" s="215"/>
      <c r="G27" s="216"/>
      <c r="H27" s="217"/>
    </row>
    <row r="28" spans="1:8" ht="16.5" thickBot="1">
      <c r="A28" s="133" t="s">
        <v>88</v>
      </c>
      <c r="B28" s="218" t="s">
        <v>89</v>
      </c>
      <c r="C28" s="218" t="s">
        <v>90</v>
      </c>
      <c r="D28" s="219">
        <v>262</v>
      </c>
      <c r="E28" s="220"/>
      <c r="F28" s="221"/>
      <c r="G28" s="222"/>
      <c r="H28" s="223"/>
    </row>
    <row r="29" spans="1:8">
      <c r="A29" s="132" t="s">
        <v>84</v>
      </c>
      <c r="B29" s="204" t="s">
        <v>85</v>
      </c>
      <c r="C29" s="204" t="s">
        <v>477</v>
      </c>
      <c r="D29" s="224">
        <v>282</v>
      </c>
      <c r="E29" s="215">
        <v>3108</v>
      </c>
      <c r="F29" s="215">
        <v>2832</v>
      </c>
      <c r="G29" s="215">
        <v>4033.5</v>
      </c>
      <c r="H29" s="217">
        <v>6</v>
      </c>
    </row>
    <row r="30" spans="1:8">
      <c r="A30" s="2" t="s">
        <v>478</v>
      </c>
      <c r="B30" s="155" t="s">
        <v>479</v>
      </c>
      <c r="C30" s="155" t="s">
        <v>477</v>
      </c>
      <c r="D30" s="212">
        <v>267</v>
      </c>
      <c r="E30" s="214"/>
      <c r="F30" s="215"/>
      <c r="G30" s="216"/>
      <c r="H30" s="217"/>
    </row>
    <row r="31" spans="1:8">
      <c r="A31" s="2" t="s">
        <v>481</v>
      </c>
      <c r="B31" s="155" t="s">
        <v>482</v>
      </c>
      <c r="C31" s="155" t="s">
        <v>477</v>
      </c>
      <c r="D31" s="212">
        <v>253.5</v>
      </c>
      <c r="E31" s="214"/>
      <c r="F31" s="215"/>
      <c r="G31" s="216"/>
      <c r="H31" s="217"/>
    </row>
    <row r="32" spans="1:8" ht="16.5" thickBot="1">
      <c r="A32" s="133" t="s">
        <v>118</v>
      </c>
      <c r="B32" s="218" t="s">
        <v>119</v>
      </c>
      <c r="C32" s="218" t="s">
        <v>477</v>
      </c>
      <c r="D32" s="219">
        <v>261</v>
      </c>
      <c r="E32" s="220"/>
      <c r="F32" s="221"/>
      <c r="G32" s="222"/>
      <c r="H32" s="223"/>
    </row>
  </sheetData>
  <sheetProtection algorithmName="SHA-512" hashValue="GptvqH9CgMgccwTnfUADyF6oxN2J6S6QbfuN8iqXuC4YbVWcwngC5FMK9tNHi1DLuBSGwfpNHWlLux0KQnj7iA==" saltValue="ZMtqc5I+hK4+dZGOTOSqdQ==" spinCount="100000" sheet="1" objects="1" scenarios="1"/>
  <pageMargins left="0.7" right="0.7" top="0.75" bottom="0.75" header="0.3" footer="0.3"/>
  <pageSetup paperSize="9" scale="86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DFD83-D59D-4DB2-8896-FBBAF7C03BDD}">
  <sheetPr codeName="Sheet38">
    <tabColor theme="5" tint="-0.249977111117893"/>
    <pageSetUpPr fitToPage="1"/>
  </sheetPr>
  <dimension ref="A2:AL109"/>
  <sheetViews>
    <sheetView topLeftCell="A4" workbookViewId="0">
      <selection activeCell="H9" sqref="H9"/>
    </sheetView>
  </sheetViews>
  <sheetFormatPr defaultColWidth="11" defaultRowHeight="15"/>
  <cols>
    <col min="1" max="1" width="11" style="9"/>
    <col min="2" max="2" width="12.375" style="9" customWidth="1"/>
    <col min="3" max="3" width="14.5" style="9" bestFit="1" customWidth="1"/>
    <col min="4" max="4" width="25" style="9" bestFit="1" customWidth="1"/>
    <col min="5" max="5" width="16.875" style="9" bestFit="1" customWidth="1"/>
    <col min="6" max="6" width="14.5" style="9" customWidth="1"/>
    <col min="7" max="8" width="12.125" style="9" customWidth="1"/>
    <col min="9" max="11" width="11" style="9"/>
    <col min="12" max="12" width="16.125" style="9" bestFit="1" customWidth="1"/>
    <col min="13" max="15" width="11" style="9"/>
    <col min="16" max="16" width="19.375" style="9" customWidth="1"/>
    <col min="17" max="17" width="11" style="9"/>
    <col min="18" max="18" width="3.625" style="9" customWidth="1"/>
    <col min="19" max="38" width="6.375" style="9" customWidth="1"/>
    <col min="39" max="16384" width="11" style="9"/>
  </cols>
  <sheetData>
    <row r="2" spans="1:38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</row>
    <row r="3" spans="1:38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8" t="s">
        <v>442</v>
      </c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</row>
    <row r="4" spans="1:38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1" t="s">
        <v>220</v>
      </c>
      <c r="T4" s="12"/>
      <c r="U4" s="13" t="s">
        <v>443</v>
      </c>
      <c r="V4" s="13"/>
      <c r="W4" s="13"/>
      <c r="X4" s="13"/>
      <c r="Y4" s="12"/>
      <c r="Z4" s="12"/>
      <c r="AA4" s="12"/>
      <c r="AB4" s="12"/>
      <c r="AC4" s="12"/>
      <c r="AD4" s="11"/>
      <c r="AE4" s="12" t="s">
        <v>220</v>
      </c>
      <c r="AF4" s="12"/>
      <c r="AG4" s="13" t="s">
        <v>443</v>
      </c>
      <c r="AH4" s="13"/>
      <c r="AI4" s="13"/>
      <c r="AJ4" s="13"/>
      <c r="AK4" s="12"/>
      <c r="AL4" s="12"/>
    </row>
    <row r="5" spans="1:38">
      <c r="A5" s="143" t="s">
        <v>444</v>
      </c>
      <c r="B5" s="152">
        <v>44779</v>
      </c>
      <c r="C5" s="143"/>
      <c r="D5" s="10" t="s">
        <v>445</v>
      </c>
      <c r="E5" s="189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53">
        <f>B11</f>
        <v>1</v>
      </c>
      <c r="T5" s="153"/>
      <c r="U5" s="153"/>
      <c r="V5" s="153"/>
      <c r="W5" s="153">
        <f>B15</f>
        <v>2</v>
      </c>
      <c r="X5" s="153"/>
      <c r="Y5" s="153"/>
      <c r="Z5" s="153"/>
      <c r="AA5" s="153"/>
      <c r="AB5" s="153"/>
      <c r="AC5" s="153"/>
      <c r="AD5" s="225"/>
      <c r="AE5" s="153">
        <f>S5</f>
        <v>1</v>
      </c>
      <c r="AF5" s="153"/>
      <c r="AG5" s="153"/>
      <c r="AH5" s="153"/>
      <c r="AI5" s="153">
        <f>W5</f>
        <v>2</v>
      </c>
      <c r="AJ5" s="143"/>
      <c r="AK5" s="143"/>
      <c r="AL5" s="143"/>
    </row>
    <row r="6" spans="1:38">
      <c r="A6" s="143" t="s">
        <v>446</v>
      </c>
      <c r="B6" s="8" t="s">
        <v>515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 t="str">
        <f>E11</f>
        <v>Serpentine</v>
      </c>
      <c r="T6" s="143"/>
      <c r="U6" s="143"/>
      <c r="V6" s="143"/>
      <c r="W6" s="143" t="str">
        <f>E15</f>
        <v>Busselton</v>
      </c>
      <c r="X6" s="143"/>
      <c r="Y6" s="143"/>
      <c r="Z6" s="143"/>
      <c r="AA6" s="143"/>
      <c r="AB6" s="143"/>
      <c r="AC6" s="143"/>
      <c r="AD6" s="180"/>
      <c r="AE6" s="143" t="str">
        <f>S6</f>
        <v>Serpentine</v>
      </c>
      <c r="AF6" s="143"/>
      <c r="AG6" s="143"/>
      <c r="AH6" s="143"/>
      <c r="AI6" s="143" t="str">
        <f>W6</f>
        <v>Busselton</v>
      </c>
      <c r="AJ6" s="143"/>
      <c r="AK6" s="143"/>
      <c r="AL6" s="143"/>
    </row>
    <row r="7" spans="1:38">
      <c r="A7" s="143" t="s">
        <v>448</v>
      </c>
      <c r="B7" s="143" t="s">
        <v>449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0" t="s">
        <v>450</v>
      </c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80"/>
      <c r="AE7" s="143"/>
      <c r="AF7" s="143"/>
      <c r="AG7" s="143"/>
      <c r="AH7" s="143"/>
      <c r="AI7" s="143"/>
      <c r="AJ7" s="143"/>
      <c r="AK7" s="143"/>
      <c r="AL7" s="143"/>
    </row>
    <row r="8" spans="1:38">
      <c r="A8" s="8"/>
      <c r="B8" s="143"/>
      <c r="C8" s="143"/>
      <c r="D8" s="143"/>
      <c r="E8" s="143"/>
      <c r="F8" s="143"/>
      <c r="G8" s="24" t="s">
        <v>3</v>
      </c>
      <c r="H8" s="24" t="s">
        <v>514</v>
      </c>
      <c r="I8" s="143"/>
      <c r="J8" s="143"/>
      <c r="K8" s="143"/>
      <c r="L8" s="143"/>
      <c r="M8" s="143"/>
      <c r="N8" s="143"/>
      <c r="O8" s="143"/>
      <c r="P8" s="143" t="s">
        <v>452</v>
      </c>
      <c r="Q8" s="143" t="s">
        <v>453</v>
      </c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80"/>
      <c r="AE8" s="143"/>
      <c r="AF8" s="143"/>
      <c r="AG8" s="143"/>
      <c r="AH8" s="143"/>
      <c r="AI8" s="143"/>
      <c r="AJ8" s="143"/>
      <c r="AK8" s="143"/>
      <c r="AL8" s="143"/>
    </row>
    <row r="9" spans="1:38" ht="30">
      <c r="A9" s="143"/>
      <c r="B9" s="143"/>
      <c r="C9" s="143"/>
      <c r="D9" s="143"/>
      <c r="E9" s="143"/>
      <c r="F9" s="143"/>
      <c r="G9" s="24" t="s">
        <v>454</v>
      </c>
      <c r="H9" s="24" t="s">
        <v>385</v>
      </c>
      <c r="I9" s="143"/>
      <c r="J9" s="143"/>
      <c r="K9" s="143"/>
      <c r="L9" s="143"/>
      <c r="M9" s="143"/>
      <c r="N9" s="143"/>
      <c r="O9" s="143"/>
      <c r="P9" s="143">
        <v>1</v>
      </c>
      <c r="Q9" s="143"/>
      <c r="R9" s="143"/>
      <c r="S9" s="154">
        <v>6</v>
      </c>
      <c r="T9" s="160"/>
      <c r="U9" s="160"/>
      <c r="V9" s="160"/>
      <c r="W9" s="154">
        <v>7</v>
      </c>
      <c r="X9" s="160"/>
      <c r="Y9" s="160"/>
      <c r="Z9" s="160"/>
      <c r="AA9" s="154"/>
      <c r="AB9" s="160"/>
      <c r="AC9" s="160"/>
      <c r="AD9" s="181"/>
      <c r="AE9" s="154">
        <v>6</v>
      </c>
      <c r="AF9" s="160"/>
      <c r="AG9" s="160"/>
      <c r="AH9" s="160"/>
      <c r="AI9" s="154">
        <v>7.5</v>
      </c>
      <c r="AJ9" s="160"/>
      <c r="AK9" s="160"/>
      <c r="AL9" s="160"/>
    </row>
    <row r="10" spans="1:38" ht="30">
      <c r="A10" s="115" t="s">
        <v>432</v>
      </c>
      <c r="B10" s="24" t="s">
        <v>455</v>
      </c>
      <c r="C10" s="116" t="s">
        <v>4</v>
      </c>
      <c r="D10" s="24" t="s">
        <v>5</v>
      </c>
      <c r="E10" s="24" t="s">
        <v>383</v>
      </c>
      <c r="F10" s="24" t="s">
        <v>456</v>
      </c>
      <c r="G10" s="24" t="s">
        <v>457</v>
      </c>
      <c r="H10" s="24" t="s">
        <v>457</v>
      </c>
      <c r="I10" s="24" t="s">
        <v>386</v>
      </c>
      <c r="J10" s="24" t="s">
        <v>387</v>
      </c>
      <c r="K10" s="24" t="s">
        <v>458</v>
      </c>
      <c r="L10" s="24" t="s">
        <v>459</v>
      </c>
      <c r="M10" s="24" t="s">
        <v>460</v>
      </c>
      <c r="N10" s="143"/>
      <c r="O10" s="143"/>
      <c r="P10" s="143">
        <v>2</v>
      </c>
      <c r="Q10" s="143"/>
      <c r="R10" s="143"/>
      <c r="S10" s="154">
        <v>6</v>
      </c>
      <c r="T10" s="160"/>
      <c r="U10" s="160"/>
      <c r="V10" s="160"/>
      <c r="W10" s="154">
        <v>7.5</v>
      </c>
      <c r="X10" s="160"/>
      <c r="Y10" s="160"/>
      <c r="Z10" s="160"/>
      <c r="AA10" s="154"/>
      <c r="AB10" s="160"/>
      <c r="AC10" s="160"/>
      <c r="AD10" s="181"/>
      <c r="AE10" s="154">
        <v>6</v>
      </c>
      <c r="AF10" s="160"/>
      <c r="AG10" s="160"/>
      <c r="AH10" s="160"/>
      <c r="AI10" s="154">
        <v>7.5</v>
      </c>
      <c r="AJ10" s="160"/>
      <c r="AK10" s="160"/>
      <c r="AL10" s="160"/>
    </row>
    <row r="11" spans="1:38">
      <c r="A11" s="3">
        <v>0.73958333333333204</v>
      </c>
      <c r="B11" s="157">
        <v>1</v>
      </c>
      <c r="C11" s="2" t="s">
        <v>327</v>
      </c>
      <c r="D11" s="155" t="s">
        <v>328</v>
      </c>
      <c r="E11" s="155" t="s">
        <v>59</v>
      </c>
      <c r="F11" s="191">
        <f>S68</f>
        <v>279</v>
      </c>
      <c r="G11" s="192">
        <f>S28</f>
        <v>2796</v>
      </c>
      <c r="H11" s="192">
        <f>AE28</f>
        <v>2760</v>
      </c>
      <c r="I11" s="192">
        <f>SUM(F11:F14)+G11</f>
        <v>3933</v>
      </c>
      <c r="J11" s="187">
        <f>IF(K11&gt;M11,K11,M11)</f>
        <v>2</v>
      </c>
      <c r="K11" s="187">
        <f>RANK(I11,$I$11:$I$34,0)</f>
        <v>2</v>
      </c>
      <c r="L11" s="193">
        <f>S26</f>
        <v>28.5</v>
      </c>
      <c r="M11" s="194"/>
      <c r="N11" s="143"/>
      <c r="O11" s="143"/>
      <c r="P11" s="143">
        <v>3</v>
      </c>
      <c r="Q11" s="143"/>
      <c r="R11" s="143"/>
      <c r="S11" s="154">
        <v>7</v>
      </c>
      <c r="T11" s="160"/>
      <c r="U11" s="160"/>
      <c r="V11" s="160"/>
      <c r="W11" s="154">
        <v>7.5</v>
      </c>
      <c r="X11" s="160"/>
      <c r="Y11" s="160"/>
      <c r="Z11" s="160"/>
      <c r="AA11" s="154"/>
      <c r="AB11" s="160"/>
      <c r="AC11" s="160"/>
      <c r="AD11" s="181"/>
      <c r="AE11" s="154">
        <v>6</v>
      </c>
      <c r="AF11" s="160"/>
      <c r="AG11" s="160"/>
      <c r="AH11" s="160"/>
      <c r="AI11" s="154">
        <v>7.5</v>
      </c>
      <c r="AJ11" s="160"/>
      <c r="AK11" s="160"/>
      <c r="AL11" s="160"/>
    </row>
    <row r="12" spans="1:38">
      <c r="A12" s="3">
        <v>0.73958333333333204</v>
      </c>
      <c r="B12" s="157">
        <v>1</v>
      </c>
      <c r="C12" s="2" t="s">
        <v>516</v>
      </c>
      <c r="D12" s="155" t="s">
        <v>517</v>
      </c>
      <c r="E12" s="155" t="s">
        <v>59</v>
      </c>
      <c r="F12" s="191">
        <f>T68</f>
        <v>283</v>
      </c>
      <c r="G12" s="195"/>
      <c r="H12" s="195"/>
      <c r="I12" s="197"/>
      <c r="J12" s="198"/>
      <c r="K12" s="198"/>
      <c r="L12" s="199"/>
      <c r="M12" s="200"/>
      <c r="N12" s="143"/>
      <c r="O12" s="143"/>
      <c r="P12" s="143">
        <v>4</v>
      </c>
      <c r="Q12" s="143">
        <v>2</v>
      </c>
      <c r="R12" s="143"/>
      <c r="S12" s="154">
        <v>6</v>
      </c>
      <c r="T12" s="160"/>
      <c r="U12" s="160"/>
      <c r="V12" s="160"/>
      <c r="W12" s="154">
        <v>7</v>
      </c>
      <c r="X12" s="160"/>
      <c r="Y12" s="160"/>
      <c r="Z12" s="160"/>
      <c r="AA12" s="154"/>
      <c r="AB12" s="160"/>
      <c r="AC12" s="160"/>
      <c r="AD12" s="181"/>
      <c r="AE12" s="154">
        <v>6</v>
      </c>
      <c r="AF12" s="160"/>
      <c r="AG12" s="160"/>
      <c r="AH12" s="160"/>
      <c r="AI12" s="154">
        <v>7</v>
      </c>
      <c r="AJ12" s="160"/>
      <c r="AK12" s="160"/>
      <c r="AL12" s="160"/>
    </row>
    <row r="13" spans="1:38">
      <c r="A13" s="3">
        <v>0.73958333333333204</v>
      </c>
      <c r="B13" s="157">
        <v>1</v>
      </c>
      <c r="C13" s="2" t="s">
        <v>227</v>
      </c>
      <c r="D13" s="155" t="s">
        <v>228</v>
      </c>
      <c r="E13" s="155" t="s">
        <v>55</v>
      </c>
      <c r="F13" s="191">
        <f>U68</f>
        <v>294</v>
      </c>
      <c r="G13" s="195"/>
      <c r="H13" s="195"/>
      <c r="I13" s="197"/>
      <c r="J13" s="198"/>
      <c r="K13" s="198"/>
      <c r="L13" s="199"/>
      <c r="M13" s="200"/>
      <c r="N13" s="143"/>
      <c r="O13" s="143"/>
      <c r="P13" s="143">
        <v>5</v>
      </c>
      <c r="Q13" s="143"/>
      <c r="R13" s="143"/>
      <c r="S13" s="154">
        <v>6.5</v>
      </c>
      <c r="T13" s="160"/>
      <c r="U13" s="160"/>
      <c r="V13" s="160"/>
      <c r="W13" s="154">
        <v>7.5</v>
      </c>
      <c r="X13" s="160"/>
      <c r="Y13" s="160"/>
      <c r="Z13" s="160"/>
      <c r="AA13" s="154"/>
      <c r="AB13" s="160"/>
      <c r="AC13" s="160"/>
      <c r="AD13" s="181"/>
      <c r="AE13" s="154">
        <v>6</v>
      </c>
      <c r="AF13" s="160"/>
      <c r="AG13" s="160"/>
      <c r="AH13" s="160"/>
      <c r="AI13" s="154">
        <v>7</v>
      </c>
      <c r="AJ13" s="160"/>
      <c r="AK13" s="160"/>
      <c r="AL13" s="160"/>
    </row>
    <row r="14" spans="1:38">
      <c r="A14" s="3">
        <v>0.73958333333333204</v>
      </c>
      <c r="B14" s="157">
        <v>1</v>
      </c>
      <c r="C14" s="2" t="s">
        <v>325</v>
      </c>
      <c r="D14" s="155" t="s">
        <v>326</v>
      </c>
      <c r="E14" s="155" t="s">
        <v>55</v>
      </c>
      <c r="F14" s="191">
        <f>V68</f>
        <v>281</v>
      </c>
      <c r="G14" s="201"/>
      <c r="H14" s="201"/>
      <c r="I14" s="203"/>
      <c r="J14" s="204"/>
      <c r="K14" s="204"/>
      <c r="L14" s="205"/>
      <c r="M14" s="206"/>
      <c r="N14" s="143"/>
      <c r="O14" s="143"/>
      <c r="P14" s="143">
        <v>6</v>
      </c>
      <c r="Q14" s="143">
        <v>2</v>
      </c>
      <c r="R14" s="143"/>
      <c r="S14" s="154">
        <v>5.5</v>
      </c>
      <c r="T14" s="160"/>
      <c r="U14" s="160"/>
      <c r="V14" s="160"/>
      <c r="W14" s="154">
        <v>8</v>
      </c>
      <c r="X14" s="160"/>
      <c r="Y14" s="160"/>
      <c r="Z14" s="160"/>
      <c r="AA14" s="154"/>
      <c r="AB14" s="160"/>
      <c r="AC14" s="160"/>
      <c r="AD14" s="181"/>
      <c r="AE14" s="154">
        <v>6.5</v>
      </c>
      <c r="AF14" s="160"/>
      <c r="AG14" s="160"/>
      <c r="AH14" s="160"/>
      <c r="AI14" s="154">
        <v>7</v>
      </c>
      <c r="AJ14" s="160"/>
      <c r="AK14" s="160"/>
      <c r="AL14" s="160"/>
    </row>
    <row r="15" spans="1:38">
      <c r="A15" s="3">
        <v>0.74999999999999867</v>
      </c>
      <c r="B15" s="157">
        <v>2</v>
      </c>
      <c r="C15" s="2" t="s">
        <v>318</v>
      </c>
      <c r="D15" s="155" t="s">
        <v>333</v>
      </c>
      <c r="E15" s="155" t="s">
        <v>71</v>
      </c>
      <c r="F15" s="191">
        <f>W68</f>
        <v>287</v>
      </c>
      <c r="G15" s="192">
        <f>W28</f>
        <v>3612</v>
      </c>
      <c r="H15" s="192">
        <f>AI28</f>
        <v>3564</v>
      </c>
      <c r="I15" s="192">
        <f>SUM(F15:F18)+G15</f>
        <v>4744</v>
      </c>
      <c r="J15" s="187">
        <f>IF(K15&gt;M15,K15,M15)</f>
        <v>1</v>
      </c>
      <c r="K15" s="187">
        <f>RANK(I15,$I$11:$I$34,0)</f>
        <v>1</v>
      </c>
      <c r="L15" s="193">
        <f>W26</f>
        <v>37.5</v>
      </c>
      <c r="M15" s="194"/>
      <c r="N15" s="143"/>
      <c r="O15" s="143"/>
      <c r="P15" s="143">
        <v>7</v>
      </c>
      <c r="Q15" s="143"/>
      <c r="R15" s="143"/>
      <c r="S15" s="154">
        <v>6.5</v>
      </c>
      <c r="T15" s="160"/>
      <c r="U15" s="160"/>
      <c r="V15" s="160"/>
      <c r="W15" s="154">
        <v>7</v>
      </c>
      <c r="X15" s="160"/>
      <c r="Y15" s="160"/>
      <c r="Z15" s="160"/>
      <c r="AA15" s="154"/>
      <c r="AB15" s="160"/>
      <c r="AC15" s="160"/>
      <c r="AD15" s="181"/>
      <c r="AE15" s="154">
        <v>6</v>
      </c>
      <c r="AF15" s="160"/>
      <c r="AG15" s="160"/>
      <c r="AH15" s="160"/>
      <c r="AI15" s="154">
        <v>7</v>
      </c>
      <c r="AJ15" s="160"/>
      <c r="AK15" s="160"/>
      <c r="AL15" s="160"/>
    </row>
    <row r="16" spans="1:38">
      <c r="A16" s="3">
        <v>0.74999999999999867</v>
      </c>
      <c r="B16" s="157">
        <v>2</v>
      </c>
      <c r="C16" s="2" t="s">
        <v>518</v>
      </c>
      <c r="D16" s="155" t="s">
        <v>519</v>
      </c>
      <c r="E16" s="155" t="s">
        <v>30</v>
      </c>
      <c r="F16" s="191">
        <f>X68</f>
        <v>289</v>
      </c>
      <c r="G16" s="195"/>
      <c r="H16" s="195"/>
      <c r="I16" s="197"/>
      <c r="J16" s="198"/>
      <c r="K16" s="198"/>
      <c r="L16" s="199"/>
      <c r="M16" s="200"/>
      <c r="N16" s="143"/>
      <c r="O16" s="143"/>
      <c r="P16" s="143">
        <v>8</v>
      </c>
      <c r="Q16" s="143"/>
      <c r="R16" s="143"/>
      <c r="S16" s="154">
        <v>6</v>
      </c>
      <c r="T16" s="160"/>
      <c r="U16" s="160"/>
      <c r="V16" s="160"/>
      <c r="W16" s="154">
        <v>7.5</v>
      </c>
      <c r="X16" s="160"/>
      <c r="Y16" s="160"/>
      <c r="Z16" s="160"/>
      <c r="AA16" s="154"/>
      <c r="AB16" s="160"/>
      <c r="AC16" s="160"/>
      <c r="AD16" s="181"/>
      <c r="AE16" s="154">
        <v>5.5</v>
      </c>
      <c r="AF16" s="160"/>
      <c r="AG16" s="160"/>
      <c r="AH16" s="160"/>
      <c r="AI16" s="154">
        <v>7.5</v>
      </c>
      <c r="AJ16" s="160"/>
      <c r="AK16" s="160"/>
      <c r="AL16" s="160"/>
    </row>
    <row r="17" spans="1:38">
      <c r="A17" s="3">
        <v>0.74999999999999867</v>
      </c>
      <c r="B17" s="157">
        <v>2</v>
      </c>
      <c r="C17" s="2" t="s">
        <v>213</v>
      </c>
      <c r="D17" s="155" t="s">
        <v>520</v>
      </c>
      <c r="E17" s="155" t="s">
        <v>30</v>
      </c>
      <c r="F17" s="191">
        <f>Y68</f>
        <v>278</v>
      </c>
      <c r="G17" s="195"/>
      <c r="H17" s="195"/>
      <c r="I17" s="197"/>
      <c r="J17" s="198"/>
      <c r="K17" s="198"/>
      <c r="L17" s="199"/>
      <c r="M17" s="200"/>
      <c r="N17" s="143"/>
      <c r="O17" s="143"/>
      <c r="P17" s="143">
        <v>9</v>
      </c>
      <c r="Q17" s="143"/>
      <c r="R17" s="143"/>
      <c r="S17" s="154">
        <v>6</v>
      </c>
      <c r="T17" s="160"/>
      <c r="U17" s="160"/>
      <c r="V17" s="160"/>
      <c r="W17" s="154">
        <v>7.5</v>
      </c>
      <c r="X17" s="160"/>
      <c r="Y17" s="160"/>
      <c r="Z17" s="160"/>
      <c r="AA17" s="154"/>
      <c r="AB17" s="160"/>
      <c r="AC17" s="160"/>
      <c r="AD17" s="181"/>
      <c r="AE17" s="154">
        <v>6</v>
      </c>
      <c r="AF17" s="160"/>
      <c r="AG17" s="160"/>
      <c r="AH17" s="160"/>
      <c r="AI17" s="154">
        <v>7.5</v>
      </c>
      <c r="AJ17" s="160"/>
      <c r="AK17" s="160"/>
      <c r="AL17" s="160"/>
    </row>
    <row r="18" spans="1:38">
      <c r="A18" s="3">
        <v>0.74999999999999867</v>
      </c>
      <c r="B18" s="157">
        <v>2</v>
      </c>
      <c r="C18" s="2" t="s">
        <v>266</v>
      </c>
      <c r="D18" s="155" t="s">
        <v>267</v>
      </c>
      <c r="E18" s="155" t="s">
        <v>30</v>
      </c>
      <c r="F18" s="191">
        <f>Z68</f>
        <v>278</v>
      </c>
      <c r="G18" s="201"/>
      <c r="H18" s="201"/>
      <c r="I18" s="203"/>
      <c r="J18" s="204"/>
      <c r="K18" s="204"/>
      <c r="L18" s="205"/>
      <c r="M18" s="206"/>
      <c r="N18" s="143"/>
      <c r="O18" s="143"/>
      <c r="P18" s="143">
        <v>10</v>
      </c>
      <c r="Q18" s="143">
        <v>2</v>
      </c>
      <c r="R18" s="143"/>
      <c r="S18" s="154">
        <v>5</v>
      </c>
      <c r="T18" s="160"/>
      <c r="U18" s="160"/>
      <c r="V18" s="160"/>
      <c r="W18" s="154">
        <v>8</v>
      </c>
      <c r="X18" s="160"/>
      <c r="Y18" s="160"/>
      <c r="Z18" s="160"/>
      <c r="AA18" s="154"/>
      <c r="AB18" s="160"/>
      <c r="AC18" s="160"/>
      <c r="AD18" s="181"/>
      <c r="AE18" s="154">
        <v>5.5</v>
      </c>
      <c r="AF18" s="160"/>
      <c r="AG18" s="160"/>
      <c r="AH18" s="160"/>
      <c r="AI18" s="154">
        <v>7</v>
      </c>
      <c r="AJ18" s="160"/>
      <c r="AK18" s="160"/>
      <c r="AL18" s="160"/>
    </row>
    <row r="19" spans="1:38">
      <c r="A19" s="3"/>
      <c r="B19" s="157"/>
      <c r="C19" s="2"/>
      <c r="D19" s="155"/>
      <c r="E19" s="155"/>
      <c r="F19" s="191"/>
      <c r="G19" s="192"/>
      <c r="H19" s="192"/>
      <c r="I19" s="192"/>
      <c r="J19" s="187"/>
      <c r="K19" s="187"/>
      <c r="L19" s="193"/>
      <c r="M19" s="194"/>
      <c r="N19" s="143"/>
      <c r="O19" s="143"/>
      <c r="P19" s="143">
        <v>11</v>
      </c>
      <c r="Q19" s="143"/>
      <c r="R19" s="143"/>
      <c r="S19" s="154">
        <v>6</v>
      </c>
      <c r="T19" s="160"/>
      <c r="U19" s="160"/>
      <c r="V19" s="160"/>
      <c r="W19" s="154">
        <v>8</v>
      </c>
      <c r="X19" s="160"/>
      <c r="Y19" s="160"/>
      <c r="Z19" s="160"/>
      <c r="AA19" s="154"/>
      <c r="AB19" s="160"/>
      <c r="AC19" s="160"/>
      <c r="AD19" s="181"/>
      <c r="AE19" s="154">
        <v>6.5</v>
      </c>
      <c r="AF19" s="160"/>
      <c r="AG19" s="160"/>
      <c r="AH19" s="160"/>
      <c r="AI19" s="154">
        <v>8</v>
      </c>
      <c r="AJ19" s="160"/>
      <c r="AK19" s="160"/>
      <c r="AL19" s="160"/>
    </row>
    <row r="20" spans="1:38">
      <c r="A20" s="3"/>
      <c r="B20" s="157"/>
      <c r="C20" s="2"/>
      <c r="D20" s="155"/>
      <c r="E20" s="155"/>
      <c r="F20" s="191"/>
      <c r="G20" s="195"/>
      <c r="H20" s="195"/>
      <c r="I20" s="197"/>
      <c r="J20" s="198"/>
      <c r="K20" s="198"/>
      <c r="L20" s="199"/>
      <c r="M20" s="200"/>
      <c r="N20" s="143"/>
      <c r="O20" s="143"/>
      <c r="P20" s="143">
        <v>12</v>
      </c>
      <c r="Q20" s="143"/>
      <c r="R20" s="143"/>
      <c r="S20" s="159">
        <v>5</v>
      </c>
      <c r="T20" s="166"/>
      <c r="U20" s="166"/>
      <c r="V20" s="166"/>
      <c r="W20" s="159">
        <v>7.5</v>
      </c>
      <c r="X20" s="166"/>
      <c r="Y20" s="166"/>
      <c r="Z20" s="166"/>
      <c r="AA20" s="159"/>
      <c r="AB20" s="166"/>
      <c r="AC20" s="166"/>
      <c r="AD20" s="226"/>
      <c r="AE20" s="159">
        <v>6</v>
      </c>
      <c r="AF20" s="166"/>
      <c r="AG20" s="166"/>
      <c r="AH20" s="166"/>
      <c r="AI20" s="159">
        <v>7</v>
      </c>
      <c r="AJ20" s="166"/>
      <c r="AK20" s="166"/>
      <c r="AL20" s="166"/>
    </row>
    <row r="21" spans="1:38">
      <c r="A21" s="3"/>
      <c r="B21" s="157"/>
      <c r="C21" s="2"/>
      <c r="D21" s="155"/>
      <c r="E21" s="155"/>
      <c r="F21" s="191"/>
      <c r="G21" s="195"/>
      <c r="H21" s="195"/>
      <c r="I21" s="197"/>
      <c r="J21" s="198"/>
      <c r="K21" s="198"/>
      <c r="L21" s="199"/>
      <c r="M21" s="200"/>
      <c r="N21" s="143"/>
      <c r="O21" s="143"/>
      <c r="P21" s="143" t="s">
        <v>79</v>
      </c>
      <c r="Q21" s="143">
        <v>150</v>
      </c>
      <c r="R21" s="143"/>
      <c r="S21" s="160">
        <f>SUM(S9:S20)+S12+S14+S18</f>
        <v>88</v>
      </c>
      <c r="T21" s="160"/>
      <c r="U21" s="160"/>
      <c r="V21" s="160"/>
      <c r="W21" s="160">
        <f>SUM(W9:W20)+W12+W14+W18</f>
        <v>113</v>
      </c>
      <c r="X21" s="160"/>
      <c r="Y21" s="160"/>
      <c r="Z21" s="160"/>
      <c r="AA21" s="160">
        <f>SUM(AA9:AA20)+AA12+AA14+AA18</f>
        <v>0</v>
      </c>
      <c r="AB21" s="160"/>
      <c r="AC21" s="160"/>
      <c r="AD21" s="181"/>
      <c r="AE21" s="160">
        <f>SUM(AE9:AE20)+AE12+AE14+AE18</f>
        <v>90</v>
      </c>
      <c r="AF21" s="160"/>
      <c r="AG21" s="160"/>
      <c r="AH21" s="160"/>
      <c r="AI21" s="160">
        <f>SUM(AI9:AI20)+AI12+AI14+AI18</f>
        <v>108.5</v>
      </c>
      <c r="AJ21" s="160"/>
      <c r="AK21" s="160"/>
      <c r="AL21" s="160"/>
    </row>
    <row r="22" spans="1:38">
      <c r="A22" s="3"/>
      <c r="B22" s="157"/>
      <c r="C22" s="2"/>
      <c r="D22" s="155"/>
      <c r="E22" s="155"/>
      <c r="F22" s="191"/>
      <c r="G22" s="201"/>
      <c r="H22" s="201"/>
      <c r="I22" s="203"/>
      <c r="J22" s="204"/>
      <c r="K22" s="204"/>
      <c r="L22" s="205"/>
      <c r="M22" s="206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80"/>
      <c r="AE22" s="143"/>
      <c r="AF22" s="143"/>
      <c r="AG22" s="143"/>
      <c r="AH22" s="143"/>
      <c r="AI22" s="143"/>
      <c r="AJ22" s="143"/>
      <c r="AK22" s="143"/>
      <c r="AL22" s="143"/>
    </row>
    <row r="23" spans="1:38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80"/>
      <c r="AE23" s="143"/>
      <c r="AF23" s="143"/>
      <c r="AG23" s="143"/>
      <c r="AH23" s="143"/>
      <c r="AI23" s="143"/>
      <c r="AJ23" s="143"/>
      <c r="AK23" s="143"/>
      <c r="AL23" s="143"/>
    </row>
    <row r="24" spans="1:38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 t="s">
        <v>474</v>
      </c>
      <c r="Q24" s="143">
        <v>3</v>
      </c>
      <c r="R24" s="143"/>
      <c r="S24" s="154">
        <v>5.5</v>
      </c>
      <c r="T24" s="160"/>
      <c r="U24" s="160"/>
      <c r="V24" s="160"/>
      <c r="W24" s="154">
        <v>7.5</v>
      </c>
      <c r="X24" s="160"/>
      <c r="Y24" s="160"/>
      <c r="Z24" s="160"/>
      <c r="AA24" s="154"/>
      <c r="AB24" s="160"/>
      <c r="AC24" s="160"/>
      <c r="AD24" s="181"/>
      <c r="AE24" s="154">
        <v>5</v>
      </c>
      <c r="AF24" s="160"/>
      <c r="AG24" s="160"/>
      <c r="AH24" s="160"/>
      <c r="AI24" s="154">
        <v>8</v>
      </c>
      <c r="AJ24" s="160"/>
      <c r="AK24" s="160"/>
      <c r="AL24" s="160"/>
    </row>
    <row r="25" spans="1:38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 t="s">
        <v>475</v>
      </c>
      <c r="Q25" s="143">
        <v>2</v>
      </c>
      <c r="R25" s="143"/>
      <c r="S25" s="159">
        <v>6</v>
      </c>
      <c r="T25" s="166"/>
      <c r="U25" s="166"/>
      <c r="V25" s="166"/>
      <c r="W25" s="159">
        <v>7.5</v>
      </c>
      <c r="X25" s="166"/>
      <c r="Y25" s="166"/>
      <c r="Z25" s="166"/>
      <c r="AA25" s="159"/>
      <c r="AB25" s="166"/>
      <c r="AC25" s="166"/>
      <c r="AD25" s="226"/>
      <c r="AE25" s="159">
        <v>5</v>
      </c>
      <c r="AF25" s="166"/>
      <c r="AG25" s="166"/>
      <c r="AH25" s="166"/>
      <c r="AI25" s="159">
        <v>8</v>
      </c>
      <c r="AJ25" s="166"/>
      <c r="AK25" s="166"/>
      <c r="AL25" s="166"/>
    </row>
    <row r="26" spans="1:38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 t="s">
        <v>476</v>
      </c>
      <c r="Q26" s="143">
        <v>50</v>
      </c>
      <c r="R26" s="143"/>
      <c r="S26" s="160">
        <f>(S24*$Q$24)+(S25*$Q$25)</f>
        <v>28.5</v>
      </c>
      <c r="T26" s="160"/>
      <c r="U26" s="160"/>
      <c r="V26" s="160"/>
      <c r="W26" s="160">
        <f>(W24*$Q$24)+(W25*$Q$25)</f>
        <v>37.5</v>
      </c>
      <c r="X26" s="160"/>
      <c r="Y26" s="160"/>
      <c r="Z26" s="160"/>
      <c r="AA26" s="160">
        <f>(AA24*$Q$24)+(AA25*$Q$25)</f>
        <v>0</v>
      </c>
      <c r="AB26" s="160"/>
      <c r="AC26" s="160"/>
      <c r="AD26" s="181"/>
      <c r="AE26" s="160">
        <f>(AE24*$Q$24)+(AE25*$Q$25)</f>
        <v>25</v>
      </c>
      <c r="AF26" s="160"/>
      <c r="AG26" s="160"/>
      <c r="AH26" s="160"/>
      <c r="AI26" s="160">
        <f>(AI24*$Q$24)+(AI25*$Q$25)</f>
        <v>40</v>
      </c>
      <c r="AJ26" s="160"/>
      <c r="AK26" s="160"/>
      <c r="AL26" s="160"/>
    </row>
    <row r="27" spans="1:38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80"/>
      <c r="AE27" s="143"/>
      <c r="AF27" s="143"/>
      <c r="AG27" s="143"/>
      <c r="AH27" s="143"/>
      <c r="AI27" s="143"/>
      <c r="AJ27" s="143"/>
      <c r="AK27" s="143"/>
      <c r="AL27" s="143"/>
    </row>
    <row r="28" spans="1:38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 t="s">
        <v>480</v>
      </c>
      <c r="Q28" s="143">
        <v>24</v>
      </c>
      <c r="R28" s="143"/>
      <c r="S28" s="160">
        <f>(S21+S26)*$Q$28</f>
        <v>2796</v>
      </c>
      <c r="T28" s="160"/>
      <c r="U28" s="160"/>
      <c r="V28" s="160"/>
      <c r="W28" s="160">
        <f>(W21+W26)*$Q$28</f>
        <v>3612</v>
      </c>
      <c r="X28" s="160"/>
      <c r="Y28" s="160"/>
      <c r="Z28" s="160"/>
      <c r="AA28" s="160">
        <f>(AA21+AA26)*$Q$28</f>
        <v>0</v>
      </c>
      <c r="AB28" s="160"/>
      <c r="AC28" s="160"/>
      <c r="AD28" s="181"/>
      <c r="AE28" s="160">
        <f>(AE21+AE26)*$Q$28</f>
        <v>2760</v>
      </c>
      <c r="AF28" s="160"/>
      <c r="AG28" s="160"/>
      <c r="AH28" s="160"/>
      <c r="AI28" s="160">
        <f>(AI21+AI26)*$Q$28</f>
        <v>3564</v>
      </c>
      <c r="AJ28" s="160"/>
      <c r="AK28" s="160"/>
      <c r="AL28" s="160"/>
    </row>
    <row r="29" spans="1:38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 t="s">
        <v>117</v>
      </c>
      <c r="Q29" s="143">
        <v>4800</v>
      </c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</row>
    <row r="31" spans="1:38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0" t="s">
        <v>483</v>
      </c>
      <c r="Q31" s="143"/>
      <c r="R31" s="143"/>
      <c r="S31" s="143">
        <f>B11</f>
        <v>1</v>
      </c>
      <c r="T31" s="143">
        <f>B12</f>
        <v>1</v>
      </c>
      <c r="U31" s="143">
        <f>B13</f>
        <v>1</v>
      </c>
      <c r="V31" s="143">
        <f>B14</f>
        <v>1</v>
      </c>
      <c r="W31" s="143">
        <f>B15</f>
        <v>2</v>
      </c>
      <c r="X31" s="143">
        <f>B16</f>
        <v>2</v>
      </c>
      <c r="Y31" s="143">
        <f>B17</f>
        <v>2</v>
      </c>
      <c r="Z31" s="143">
        <f>B18</f>
        <v>2</v>
      </c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</row>
    <row r="32" spans="1:38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0"/>
      <c r="Q32" s="143"/>
      <c r="R32" s="143"/>
      <c r="S32" s="143" t="str">
        <f>C11</f>
        <v>Ruby Douglas</v>
      </c>
      <c r="T32" s="143" t="str">
        <f>C12</f>
        <v>Stella Brown</v>
      </c>
      <c r="U32" s="143" t="str">
        <f>C13</f>
        <v>Amelia Gordon</v>
      </c>
      <c r="V32" s="143" t="str">
        <f>C14</f>
        <v>Ava Bowles</v>
      </c>
      <c r="W32" s="143" t="str">
        <f>C15</f>
        <v>Chloe Wood</v>
      </c>
      <c r="X32" s="143" t="str">
        <f>C16</f>
        <v>Chaise Fowler</v>
      </c>
      <c r="Y32" s="143" t="str">
        <f>C17</f>
        <v>Harriet Forrest</v>
      </c>
      <c r="Z32" s="143" t="str">
        <f>C18</f>
        <v>Lolah Day</v>
      </c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</row>
    <row r="33" spans="16:28">
      <c r="P33" s="10" t="s">
        <v>484</v>
      </c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</row>
    <row r="34" spans="16:28">
      <c r="P34" s="143" t="s">
        <v>485</v>
      </c>
      <c r="Q34" s="143"/>
      <c r="R34" s="143"/>
      <c r="S34" s="207">
        <v>9</v>
      </c>
      <c r="T34" s="207">
        <v>10</v>
      </c>
      <c r="U34" s="207">
        <v>10</v>
      </c>
      <c r="V34" s="207">
        <v>9</v>
      </c>
      <c r="W34" s="207">
        <v>9</v>
      </c>
      <c r="X34" s="207">
        <v>9</v>
      </c>
      <c r="Y34" s="207">
        <v>10</v>
      </c>
      <c r="Z34" s="207">
        <v>8</v>
      </c>
      <c r="AA34" s="207"/>
      <c r="AB34" s="207"/>
    </row>
    <row r="35" spans="16:28">
      <c r="P35" s="143" t="s">
        <v>486</v>
      </c>
      <c r="Q35" s="143"/>
      <c r="R35" s="143"/>
      <c r="S35" s="207">
        <v>8</v>
      </c>
      <c r="T35" s="207">
        <v>9</v>
      </c>
      <c r="U35" s="207">
        <v>9</v>
      </c>
      <c r="V35" s="207">
        <v>10</v>
      </c>
      <c r="W35" s="207">
        <v>9</v>
      </c>
      <c r="X35" s="207">
        <v>10</v>
      </c>
      <c r="Y35" s="207">
        <v>8</v>
      </c>
      <c r="Z35" s="207">
        <v>9</v>
      </c>
      <c r="AA35" s="207"/>
      <c r="AB35" s="207"/>
    </row>
    <row r="36" spans="16:28">
      <c r="P36" s="143" t="s">
        <v>487</v>
      </c>
      <c r="Q36" s="162"/>
      <c r="R36" s="143"/>
      <c r="S36" s="207">
        <v>10</v>
      </c>
      <c r="T36" s="207">
        <v>9</v>
      </c>
      <c r="U36" s="207">
        <v>10</v>
      </c>
      <c r="V36" s="207">
        <v>10</v>
      </c>
      <c r="W36" s="207">
        <v>10</v>
      </c>
      <c r="X36" s="207">
        <v>9</v>
      </c>
      <c r="Y36" s="207">
        <v>10</v>
      </c>
      <c r="Z36" s="207">
        <v>10</v>
      </c>
      <c r="AA36" s="207"/>
      <c r="AB36" s="207"/>
    </row>
    <row r="37" spans="16:28">
      <c r="P37" s="143" t="s">
        <v>488</v>
      </c>
      <c r="Q37" s="162"/>
      <c r="R37" s="143"/>
      <c r="S37" s="207">
        <v>9</v>
      </c>
      <c r="T37" s="207">
        <v>9</v>
      </c>
      <c r="U37" s="207">
        <v>10</v>
      </c>
      <c r="V37" s="207">
        <v>10</v>
      </c>
      <c r="W37" s="207">
        <v>8</v>
      </c>
      <c r="X37" s="207">
        <v>8</v>
      </c>
      <c r="Y37" s="207">
        <v>10</v>
      </c>
      <c r="Z37" s="207">
        <v>10</v>
      </c>
      <c r="AA37" s="207"/>
      <c r="AB37" s="207"/>
    </row>
    <row r="38" spans="16:28">
      <c r="P38" s="143" t="s">
        <v>489</v>
      </c>
      <c r="Q38" s="162"/>
      <c r="R38" s="143"/>
      <c r="S38" s="207">
        <v>10</v>
      </c>
      <c r="T38" s="207">
        <v>10</v>
      </c>
      <c r="U38" s="207">
        <v>10</v>
      </c>
      <c r="V38" s="207">
        <v>9</v>
      </c>
      <c r="W38" s="207">
        <v>10</v>
      </c>
      <c r="X38" s="207">
        <v>10</v>
      </c>
      <c r="Y38" s="207">
        <v>10</v>
      </c>
      <c r="Z38" s="207">
        <v>10</v>
      </c>
      <c r="AA38" s="207"/>
      <c r="AB38" s="207"/>
    </row>
    <row r="39" spans="16:28">
      <c r="P39" s="143" t="s">
        <v>490</v>
      </c>
      <c r="Q39" s="162"/>
      <c r="R39" s="143"/>
      <c r="S39" s="207">
        <v>9</v>
      </c>
      <c r="T39" s="207">
        <v>10</v>
      </c>
      <c r="U39" s="207">
        <v>10</v>
      </c>
      <c r="V39" s="207">
        <v>9</v>
      </c>
      <c r="W39" s="207">
        <v>10</v>
      </c>
      <c r="X39" s="207">
        <v>9</v>
      </c>
      <c r="Y39" s="207">
        <v>9</v>
      </c>
      <c r="Z39" s="207">
        <v>9</v>
      </c>
      <c r="AA39" s="207"/>
      <c r="AB39" s="207"/>
    </row>
    <row r="40" spans="16:28">
      <c r="P40" s="143" t="s">
        <v>491</v>
      </c>
      <c r="Q40" s="162"/>
      <c r="R40" s="143"/>
      <c r="S40" s="207">
        <v>10</v>
      </c>
      <c r="T40" s="207">
        <v>10</v>
      </c>
      <c r="U40" s="207">
        <v>10</v>
      </c>
      <c r="V40" s="207">
        <v>10</v>
      </c>
      <c r="W40" s="207">
        <v>9</v>
      </c>
      <c r="X40" s="207">
        <v>10</v>
      </c>
      <c r="Y40" s="207">
        <v>10</v>
      </c>
      <c r="Z40" s="207">
        <v>9</v>
      </c>
      <c r="AA40" s="207"/>
      <c r="AB40" s="207"/>
    </row>
    <row r="41" spans="16:28">
      <c r="P41" s="143" t="s">
        <v>492</v>
      </c>
      <c r="Q41" s="162"/>
      <c r="R41" s="143"/>
      <c r="S41" s="207">
        <v>10</v>
      </c>
      <c r="T41" s="207">
        <v>9</v>
      </c>
      <c r="U41" s="207">
        <v>10</v>
      </c>
      <c r="V41" s="207">
        <v>9</v>
      </c>
      <c r="W41" s="207">
        <v>10</v>
      </c>
      <c r="X41" s="207">
        <v>10</v>
      </c>
      <c r="Y41" s="207">
        <v>10</v>
      </c>
      <c r="Z41" s="207">
        <v>10</v>
      </c>
      <c r="AA41" s="207"/>
      <c r="AB41" s="207"/>
    </row>
    <row r="42" spans="16:28">
      <c r="P42" s="143" t="s">
        <v>493</v>
      </c>
      <c r="Q42" s="162">
        <v>2</v>
      </c>
      <c r="R42" s="143"/>
      <c r="S42" s="208">
        <v>9</v>
      </c>
      <c r="T42" s="208">
        <v>10</v>
      </c>
      <c r="U42" s="208">
        <v>10</v>
      </c>
      <c r="V42" s="208">
        <v>10</v>
      </c>
      <c r="W42" s="208">
        <v>9</v>
      </c>
      <c r="X42" s="208">
        <v>10</v>
      </c>
      <c r="Y42" s="208">
        <v>10</v>
      </c>
      <c r="Z42" s="208">
        <v>9</v>
      </c>
      <c r="AA42" s="208"/>
      <c r="AB42" s="208"/>
    </row>
    <row r="43" spans="16:28">
      <c r="P43" s="143"/>
      <c r="Q43" s="143">
        <v>100</v>
      </c>
      <c r="R43" s="143"/>
      <c r="S43" s="143">
        <f t="shared" ref="S43:AB43" si="0">SUM(S34:S42)+S42</f>
        <v>93</v>
      </c>
      <c r="T43" s="143">
        <f t="shared" si="0"/>
        <v>96</v>
      </c>
      <c r="U43" s="143">
        <f t="shared" si="0"/>
        <v>99</v>
      </c>
      <c r="V43" s="143">
        <f t="shared" si="0"/>
        <v>96</v>
      </c>
      <c r="W43" s="143">
        <f t="shared" si="0"/>
        <v>93</v>
      </c>
      <c r="X43" s="143">
        <f t="shared" si="0"/>
        <v>95</v>
      </c>
      <c r="Y43" s="143">
        <f t="shared" si="0"/>
        <v>97</v>
      </c>
      <c r="Z43" s="143">
        <f t="shared" si="0"/>
        <v>93</v>
      </c>
      <c r="AA43" s="143">
        <f t="shared" si="0"/>
        <v>0</v>
      </c>
      <c r="AB43" s="143">
        <f t="shared" si="0"/>
        <v>0</v>
      </c>
    </row>
    <row r="44" spans="16:28"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</row>
    <row r="45" spans="16:28">
      <c r="P45" s="10" t="s">
        <v>494</v>
      </c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</row>
    <row r="46" spans="16:28">
      <c r="P46" s="143" t="s">
        <v>495</v>
      </c>
      <c r="Q46" s="143"/>
      <c r="R46" s="143"/>
      <c r="S46" s="207">
        <v>9</v>
      </c>
      <c r="T46" s="207">
        <v>10</v>
      </c>
      <c r="U46" s="207">
        <v>10</v>
      </c>
      <c r="V46" s="207">
        <v>9</v>
      </c>
      <c r="W46" s="207">
        <v>9</v>
      </c>
      <c r="X46" s="207">
        <v>10</v>
      </c>
      <c r="Y46" s="207">
        <v>10</v>
      </c>
      <c r="Z46" s="207">
        <v>8</v>
      </c>
      <c r="AA46" s="207"/>
      <c r="AB46" s="207"/>
    </row>
    <row r="47" spans="16:28">
      <c r="P47" s="143" t="s">
        <v>496</v>
      </c>
      <c r="Q47" s="143"/>
      <c r="R47" s="143"/>
      <c r="S47" s="207">
        <v>9</v>
      </c>
      <c r="T47" s="207">
        <v>9</v>
      </c>
      <c r="U47" s="207">
        <v>10</v>
      </c>
      <c r="V47" s="207">
        <v>9</v>
      </c>
      <c r="W47" s="207">
        <v>10</v>
      </c>
      <c r="X47" s="207">
        <v>10</v>
      </c>
      <c r="Y47" s="207">
        <v>9</v>
      </c>
      <c r="Z47" s="207">
        <v>9</v>
      </c>
      <c r="AA47" s="207"/>
      <c r="AB47" s="207"/>
    </row>
    <row r="48" spans="16:28">
      <c r="P48" s="143" t="s">
        <v>497</v>
      </c>
      <c r="Q48" s="143"/>
      <c r="R48" s="143"/>
      <c r="S48" s="207">
        <v>9</v>
      </c>
      <c r="T48" s="207">
        <v>10</v>
      </c>
      <c r="U48" s="207">
        <v>10</v>
      </c>
      <c r="V48" s="207">
        <v>9</v>
      </c>
      <c r="W48" s="207">
        <v>10</v>
      </c>
      <c r="X48" s="207">
        <v>10</v>
      </c>
      <c r="Y48" s="207">
        <v>9</v>
      </c>
      <c r="Z48" s="207">
        <v>9</v>
      </c>
      <c r="AA48" s="207"/>
      <c r="AB48" s="207"/>
    </row>
    <row r="49" spans="16:28">
      <c r="P49" s="143" t="s">
        <v>498</v>
      </c>
      <c r="Q49" s="143"/>
      <c r="R49" s="143"/>
      <c r="S49" s="207">
        <v>9</v>
      </c>
      <c r="T49" s="207">
        <v>9</v>
      </c>
      <c r="U49" s="207">
        <v>9</v>
      </c>
      <c r="V49" s="207">
        <v>8</v>
      </c>
      <c r="W49" s="207">
        <v>10</v>
      </c>
      <c r="X49" s="207">
        <v>8</v>
      </c>
      <c r="Y49" s="207">
        <v>8</v>
      </c>
      <c r="Z49" s="207">
        <v>9</v>
      </c>
      <c r="AA49" s="207"/>
      <c r="AB49" s="207"/>
    </row>
    <row r="50" spans="16:28">
      <c r="P50" s="143" t="s">
        <v>499</v>
      </c>
      <c r="Q50" s="143"/>
      <c r="R50" s="143"/>
      <c r="S50" s="207">
        <v>9</v>
      </c>
      <c r="T50" s="207">
        <v>8</v>
      </c>
      <c r="U50" s="207">
        <v>10</v>
      </c>
      <c r="V50" s="207">
        <v>9</v>
      </c>
      <c r="W50" s="207">
        <v>9</v>
      </c>
      <c r="X50" s="207">
        <v>9</v>
      </c>
      <c r="Y50" s="207">
        <v>9</v>
      </c>
      <c r="Z50" s="207">
        <v>9</v>
      </c>
      <c r="AA50" s="207"/>
      <c r="AB50" s="207"/>
    </row>
    <row r="51" spans="16:28">
      <c r="P51" s="143" t="s">
        <v>500</v>
      </c>
      <c r="Q51" s="143"/>
      <c r="R51" s="143"/>
      <c r="S51" s="207">
        <v>9</v>
      </c>
      <c r="T51" s="207">
        <v>9</v>
      </c>
      <c r="U51" s="207">
        <v>10</v>
      </c>
      <c r="V51" s="207">
        <v>8</v>
      </c>
      <c r="W51" s="207">
        <v>9</v>
      </c>
      <c r="X51" s="207">
        <v>10</v>
      </c>
      <c r="Y51" s="207">
        <v>8</v>
      </c>
      <c r="Z51" s="207">
        <v>9</v>
      </c>
      <c r="AA51" s="207"/>
      <c r="AB51" s="207"/>
    </row>
    <row r="52" spans="16:28">
      <c r="P52" s="143" t="s">
        <v>501</v>
      </c>
      <c r="Q52" s="143"/>
      <c r="R52" s="143"/>
      <c r="S52" s="207">
        <v>8</v>
      </c>
      <c r="T52" s="207">
        <v>10</v>
      </c>
      <c r="U52" s="207">
        <v>9</v>
      </c>
      <c r="V52" s="207">
        <v>9</v>
      </c>
      <c r="W52" s="207">
        <v>10</v>
      </c>
      <c r="X52" s="207">
        <v>9</v>
      </c>
      <c r="Y52" s="207">
        <v>9</v>
      </c>
      <c r="Z52" s="207">
        <v>9</v>
      </c>
      <c r="AA52" s="207"/>
      <c r="AB52" s="207"/>
    </row>
    <row r="53" spans="16:28">
      <c r="P53" s="143" t="s">
        <v>502</v>
      </c>
      <c r="Q53" s="143"/>
      <c r="R53" s="143"/>
      <c r="S53" s="207">
        <v>9</v>
      </c>
      <c r="T53" s="207">
        <v>10</v>
      </c>
      <c r="U53" s="207">
        <v>10</v>
      </c>
      <c r="V53" s="207">
        <v>9</v>
      </c>
      <c r="W53" s="207">
        <v>9</v>
      </c>
      <c r="X53" s="207">
        <v>10</v>
      </c>
      <c r="Y53" s="207">
        <v>8</v>
      </c>
      <c r="Z53" s="207">
        <v>10</v>
      </c>
      <c r="AA53" s="207"/>
      <c r="AB53" s="207"/>
    </row>
    <row r="54" spans="16:28">
      <c r="P54" s="143" t="s">
        <v>503</v>
      </c>
      <c r="Q54" s="143"/>
      <c r="R54" s="143"/>
      <c r="S54" s="207">
        <v>9</v>
      </c>
      <c r="T54" s="207">
        <v>10</v>
      </c>
      <c r="U54" s="207">
        <v>10</v>
      </c>
      <c r="V54" s="207">
        <v>8</v>
      </c>
      <c r="W54" s="207">
        <v>10</v>
      </c>
      <c r="X54" s="207">
        <v>10</v>
      </c>
      <c r="Y54" s="207">
        <v>8</v>
      </c>
      <c r="Z54" s="207">
        <v>8</v>
      </c>
      <c r="AA54" s="207"/>
      <c r="AB54" s="207"/>
    </row>
    <row r="55" spans="16:28">
      <c r="P55" s="143" t="s">
        <v>504</v>
      </c>
      <c r="Q55" s="143"/>
      <c r="R55" s="143"/>
      <c r="S55" s="208">
        <v>8</v>
      </c>
      <c r="T55" s="208">
        <v>9</v>
      </c>
      <c r="U55" s="208">
        <v>9</v>
      </c>
      <c r="V55" s="208">
        <v>8</v>
      </c>
      <c r="W55" s="208">
        <v>10</v>
      </c>
      <c r="X55" s="208">
        <v>10</v>
      </c>
      <c r="Y55" s="208">
        <v>9</v>
      </c>
      <c r="Z55" s="208">
        <v>8</v>
      </c>
      <c r="AA55" s="208"/>
      <c r="AB55" s="208"/>
    </row>
    <row r="56" spans="16:28">
      <c r="P56" s="143"/>
      <c r="Q56" s="143">
        <v>100</v>
      </c>
      <c r="R56" s="143"/>
      <c r="S56" s="143">
        <f>SUM(S46:S55)</f>
        <v>88</v>
      </c>
      <c r="T56" s="143">
        <f t="shared" ref="T56:AB56" si="1">SUM(T46:T55)</f>
        <v>94</v>
      </c>
      <c r="U56" s="143">
        <f t="shared" si="1"/>
        <v>97</v>
      </c>
      <c r="V56" s="143">
        <f t="shared" si="1"/>
        <v>86</v>
      </c>
      <c r="W56" s="143">
        <f t="shared" si="1"/>
        <v>96</v>
      </c>
      <c r="X56" s="143">
        <f t="shared" si="1"/>
        <v>96</v>
      </c>
      <c r="Y56" s="143">
        <f t="shared" si="1"/>
        <v>87</v>
      </c>
      <c r="Z56" s="143">
        <f t="shared" si="1"/>
        <v>88</v>
      </c>
      <c r="AA56" s="143">
        <f t="shared" si="1"/>
        <v>0</v>
      </c>
      <c r="AB56" s="143">
        <f t="shared" si="1"/>
        <v>0</v>
      </c>
    </row>
    <row r="58" spans="16:28">
      <c r="P58" s="10" t="s">
        <v>505</v>
      </c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</row>
    <row r="59" spans="16:28">
      <c r="P59" s="143" t="s">
        <v>506</v>
      </c>
      <c r="Q59" s="143"/>
      <c r="R59" s="143"/>
      <c r="S59" s="207">
        <v>9</v>
      </c>
      <c r="T59" s="207">
        <v>8</v>
      </c>
      <c r="U59" s="207">
        <v>10</v>
      </c>
      <c r="V59" s="207">
        <v>10</v>
      </c>
      <c r="W59" s="207">
        <v>10</v>
      </c>
      <c r="X59" s="207">
        <v>10</v>
      </c>
      <c r="Y59" s="207">
        <v>9</v>
      </c>
      <c r="Z59" s="207">
        <v>10</v>
      </c>
      <c r="AA59" s="207"/>
      <c r="AB59" s="207"/>
    </row>
    <row r="60" spans="16:28">
      <c r="P60" s="143" t="s">
        <v>507</v>
      </c>
      <c r="Q60" s="143"/>
      <c r="R60" s="143"/>
      <c r="S60" s="207">
        <v>10</v>
      </c>
      <c r="T60" s="207">
        <v>9</v>
      </c>
      <c r="U60" s="207">
        <v>10</v>
      </c>
      <c r="V60" s="207">
        <v>10</v>
      </c>
      <c r="W60" s="207">
        <v>10</v>
      </c>
      <c r="X60" s="207">
        <v>10</v>
      </c>
      <c r="Y60" s="207">
        <v>9</v>
      </c>
      <c r="Z60" s="207">
        <v>10</v>
      </c>
      <c r="AA60" s="207"/>
      <c r="AB60" s="207"/>
    </row>
    <row r="61" spans="16:28">
      <c r="P61" s="143" t="s">
        <v>508</v>
      </c>
      <c r="Q61" s="162"/>
      <c r="R61" s="143"/>
      <c r="S61" s="207">
        <v>10</v>
      </c>
      <c r="T61" s="207">
        <v>10</v>
      </c>
      <c r="U61" s="207">
        <v>10</v>
      </c>
      <c r="V61" s="207">
        <v>10</v>
      </c>
      <c r="W61" s="207">
        <v>10</v>
      </c>
      <c r="X61" s="207">
        <v>10</v>
      </c>
      <c r="Y61" s="207">
        <v>9</v>
      </c>
      <c r="Z61" s="207">
        <v>9</v>
      </c>
      <c r="AA61" s="207"/>
      <c r="AB61" s="207"/>
    </row>
    <row r="62" spans="16:28">
      <c r="P62" s="143" t="s">
        <v>509</v>
      </c>
      <c r="Q62" s="162"/>
      <c r="R62" s="143"/>
      <c r="S62" s="207">
        <v>10</v>
      </c>
      <c r="T62" s="207">
        <v>10</v>
      </c>
      <c r="U62" s="207">
        <v>10</v>
      </c>
      <c r="V62" s="207">
        <v>10</v>
      </c>
      <c r="W62" s="207">
        <v>10</v>
      </c>
      <c r="X62" s="207">
        <v>10</v>
      </c>
      <c r="Y62" s="207">
        <v>9</v>
      </c>
      <c r="Z62" s="207">
        <v>10</v>
      </c>
      <c r="AA62" s="207"/>
      <c r="AB62" s="207"/>
    </row>
    <row r="63" spans="16:28">
      <c r="P63" s="143" t="s">
        <v>510</v>
      </c>
      <c r="Q63" s="162"/>
      <c r="R63" s="143"/>
      <c r="S63" s="207">
        <v>9</v>
      </c>
      <c r="T63" s="207">
        <v>8</v>
      </c>
      <c r="U63" s="207">
        <v>9</v>
      </c>
      <c r="V63" s="207">
        <v>9</v>
      </c>
      <c r="W63" s="207">
        <v>9</v>
      </c>
      <c r="X63" s="207">
        <v>10</v>
      </c>
      <c r="Y63" s="207">
        <v>9</v>
      </c>
      <c r="Z63" s="207">
        <v>9</v>
      </c>
      <c r="AA63" s="207"/>
      <c r="AB63" s="207"/>
    </row>
    <row r="64" spans="16:28">
      <c r="P64" s="143"/>
      <c r="Q64" s="143">
        <v>50</v>
      </c>
      <c r="R64" s="143"/>
      <c r="S64" s="143">
        <f t="shared" ref="S64:AB64" si="2">SUM(S59:S63)</f>
        <v>48</v>
      </c>
      <c r="T64" s="143">
        <f t="shared" si="2"/>
        <v>45</v>
      </c>
      <c r="U64" s="143">
        <f t="shared" si="2"/>
        <v>49</v>
      </c>
      <c r="V64" s="143">
        <f t="shared" si="2"/>
        <v>49</v>
      </c>
      <c r="W64" s="143">
        <f t="shared" si="2"/>
        <v>49</v>
      </c>
      <c r="X64" s="143">
        <f t="shared" si="2"/>
        <v>50</v>
      </c>
      <c r="Y64" s="143">
        <f t="shared" si="2"/>
        <v>45</v>
      </c>
      <c r="Z64" s="143">
        <f t="shared" si="2"/>
        <v>48</v>
      </c>
      <c r="AA64" s="143">
        <f t="shared" si="2"/>
        <v>0</v>
      </c>
      <c r="AB64" s="143">
        <f t="shared" si="2"/>
        <v>0</v>
      </c>
    </row>
    <row r="65" spans="16:28">
      <c r="P65" s="143" t="s">
        <v>511</v>
      </c>
      <c r="Q65" s="143">
        <v>50</v>
      </c>
      <c r="R65" s="143"/>
      <c r="S65" s="209">
        <v>50</v>
      </c>
      <c r="T65" s="209">
        <v>48</v>
      </c>
      <c r="U65" s="209">
        <v>49</v>
      </c>
      <c r="V65" s="209">
        <v>50</v>
      </c>
      <c r="W65" s="209">
        <v>49</v>
      </c>
      <c r="X65" s="209">
        <v>48</v>
      </c>
      <c r="Y65" s="209">
        <v>49</v>
      </c>
      <c r="Z65" s="209">
        <v>49</v>
      </c>
      <c r="AA65" s="209"/>
      <c r="AB65" s="209"/>
    </row>
    <row r="66" spans="16:28"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</row>
    <row r="67" spans="16:28"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</row>
    <row r="68" spans="16:28">
      <c r="P68" s="143" t="s">
        <v>512</v>
      </c>
      <c r="Q68" s="143"/>
      <c r="R68" s="143"/>
      <c r="S68" s="210">
        <f>S43+S56+S64+S65</f>
        <v>279</v>
      </c>
      <c r="T68" s="210">
        <f t="shared" ref="T68:AB68" si="3">T43+T56+T64+T65</f>
        <v>283</v>
      </c>
      <c r="U68" s="210">
        <f t="shared" si="3"/>
        <v>294</v>
      </c>
      <c r="V68" s="210">
        <f t="shared" si="3"/>
        <v>281</v>
      </c>
      <c r="W68" s="210">
        <f t="shared" si="3"/>
        <v>287</v>
      </c>
      <c r="X68" s="210">
        <f t="shared" si="3"/>
        <v>289</v>
      </c>
      <c r="Y68" s="210">
        <f t="shared" si="3"/>
        <v>278</v>
      </c>
      <c r="Z68" s="210">
        <f t="shared" si="3"/>
        <v>278</v>
      </c>
      <c r="AA68" s="210">
        <f t="shared" si="3"/>
        <v>0</v>
      </c>
      <c r="AB68" s="210">
        <f t="shared" si="3"/>
        <v>0</v>
      </c>
    </row>
    <row r="69" spans="16:28">
      <c r="P69" s="143"/>
      <c r="Q69" s="143"/>
      <c r="R69" s="143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</row>
    <row r="70" spans="16:28">
      <c r="P70" s="143"/>
      <c r="Q70" s="143"/>
      <c r="R70" s="143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</row>
    <row r="71" spans="16:28"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</row>
    <row r="72" spans="16:28">
      <c r="P72" s="143"/>
      <c r="Q72" s="143"/>
      <c r="R72" s="143"/>
      <c r="S72" s="169"/>
      <c r="T72" s="169"/>
      <c r="U72" s="169"/>
      <c r="V72" s="169"/>
      <c r="W72" s="143"/>
      <c r="X72" s="143"/>
      <c r="Y72" s="143"/>
      <c r="Z72" s="143"/>
      <c r="AA72" s="143"/>
      <c r="AB72" s="143"/>
    </row>
    <row r="73" spans="16:28"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</row>
    <row r="74" spans="16:28">
      <c r="P74" s="143"/>
      <c r="Q74" s="143"/>
      <c r="R74" s="143"/>
      <c r="S74" s="169"/>
      <c r="T74" s="169"/>
      <c r="U74" s="169"/>
      <c r="V74" s="169"/>
      <c r="W74" s="143"/>
      <c r="X74" s="143"/>
      <c r="Y74" s="143"/>
      <c r="Z74" s="143"/>
      <c r="AA74" s="143"/>
      <c r="AB74" s="143"/>
    </row>
    <row r="75" spans="16:28"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</row>
    <row r="76" spans="16:28">
      <c r="P76" s="143"/>
      <c r="Q76" s="143"/>
      <c r="R76" s="143"/>
      <c r="S76" s="169"/>
      <c r="T76" s="169"/>
      <c r="U76" s="169"/>
      <c r="V76" s="169"/>
      <c r="W76" s="143"/>
      <c r="X76" s="143"/>
      <c r="Y76" s="143"/>
      <c r="Z76" s="143"/>
      <c r="AA76" s="143"/>
      <c r="AB76" s="143"/>
    </row>
    <row r="77" spans="16:28"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</row>
    <row r="78" spans="16:28">
      <c r="P78" s="143"/>
      <c r="Q78" s="143"/>
      <c r="R78" s="143"/>
      <c r="S78" s="169"/>
      <c r="T78" s="169"/>
      <c r="U78" s="169"/>
      <c r="V78" s="169"/>
      <c r="W78" s="143"/>
      <c r="X78" s="143"/>
      <c r="Y78" s="143"/>
      <c r="Z78" s="143"/>
      <c r="AA78" s="143"/>
      <c r="AB78" s="143"/>
    </row>
    <row r="79" spans="16:28"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</row>
    <row r="80" spans="16:28">
      <c r="P80" s="143"/>
      <c r="Q80" s="143"/>
      <c r="R80" s="143"/>
      <c r="S80" s="169"/>
      <c r="T80" s="169"/>
      <c r="U80" s="169"/>
      <c r="V80" s="169"/>
      <c r="W80" s="143"/>
      <c r="X80" s="143"/>
      <c r="Y80" s="143"/>
      <c r="Z80" s="143"/>
      <c r="AA80" s="143"/>
      <c r="AB80" s="143"/>
    </row>
    <row r="81" spans="19:22">
      <c r="S81" s="143"/>
      <c r="T81" s="143"/>
      <c r="U81" s="143"/>
      <c r="V81" s="143"/>
    </row>
    <row r="82" spans="19:22">
      <c r="S82" s="169"/>
      <c r="T82" s="169"/>
      <c r="U82" s="169"/>
      <c r="V82" s="169"/>
    </row>
    <row r="83" spans="19:22">
      <c r="S83" s="143"/>
      <c r="T83" s="143"/>
      <c r="U83" s="143"/>
      <c r="V83" s="143"/>
    </row>
    <row r="84" spans="19:22">
      <c r="S84" s="169"/>
      <c r="T84" s="169"/>
      <c r="U84" s="169"/>
      <c r="V84" s="169"/>
    </row>
    <row r="85" spans="19:22">
      <c r="S85" s="143"/>
      <c r="T85" s="143"/>
      <c r="U85" s="143"/>
      <c r="V85" s="143"/>
    </row>
    <row r="86" spans="19:22">
      <c r="S86" s="169"/>
      <c r="T86" s="169"/>
      <c r="U86" s="169"/>
      <c r="V86" s="169"/>
    </row>
    <row r="87" spans="19:22">
      <c r="S87" s="143"/>
      <c r="T87" s="143"/>
      <c r="U87" s="143"/>
      <c r="V87" s="143"/>
    </row>
    <row r="88" spans="19:22">
      <c r="S88" s="169"/>
      <c r="T88" s="169"/>
      <c r="U88" s="169"/>
      <c r="V88" s="169"/>
    </row>
    <row r="89" spans="19:22">
      <c r="S89" s="143"/>
      <c r="T89" s="143"/>
      <c r="U89" s="143"/>
      <c r="V89" s="143"/>
    </row>
    <row r="90" spans="19:22">
      <c r="S90" s="169"/>
      <c r="T90" s="169"/>
      <c r="U90" s="169"/>
      <c r="V90" s="169"/>
    </row>
    <row r="91" spans="19:22">
      <c r="S91" s="143"/>
      <c r="T91" s="143"/>
      <c r="U91" s="143"/>
      <c r="V91" s="143"/>
    </row>
    <row r="92" spans="19:22">
      <c r="S92" s="169"/>
      <c r="T92" s="169"/>
      <c r="U92" s="169"/>
      <c r="V92" s="169"/>
    </row>
    <row r="93" spans="19:22">
      <c r="S93" s="143"/>
      <c r="T93" s="143"/>
      <c r="U93" s="143"/>
      <c r="V93" s="143"/>
    </row>
    <row r="94" spans="19:22">
      <c r="S94" s="169"/>
      <c r="T94" s="169"/>
      <c r="U94" s="169"/>
      <c r="V94" s="169"/>
    </row>
    <row r="95" spans="19:22">
      <c r="S95" s="143"/>
      <c r="T95" s="143"/>
      <c r="U95" s="143"/>
      <c r="V95" s="143"/>
    </row>
    <row r="96" spans="19:22">
      <c r="S96" s="169"/>
      <c r="T96" s="169"/>
      <c r="U96" s="169"/>
      <c r="V96" s="169"/>
    </row>
    <row r="97" spans="19:22">
      <c r="S97" s="143"/>
      <c r="T97" s="143"/>
      <c r="U97" s="143"/>
      <c r="V97" s="143"/>
    </row>
    <row r="98" spans="19:22">
      <c r="S98" s="169"/>
      <c r="T98" s="169"/>
      <c r="U98" s="169"/>
      <c r="V98" s="169"/>
    </row>
    <row r="99" spans="19:22">
      <c r="S99" s="143"/>
      <c r="T99" s="143"/>
      <c r="U99" s="143"/>
      <c r="V99" s="143"/>
    </row>
    <row r="100" spans="19:22">
      <c r="S100" s="169"/>
      <c r="T100" s="169"/>
      <c r="U100" s="169"/>
      <c r="V100" s="169"/>
    </row>
    <row r="101" spans="19:22">
      <c r="S101" s="143"/>
      <c r="T101" s="143"/>
      <c r="U101" s="143"/>
      <c r="V101" s="143"/>
    </row>
    <row r="102" spans="19:22">
      <c r="S102" s="169"/>
      <c r="T102" s="169"/>
      <c r="U102" s="169"/>
      <c r="V102" s="169"/>
    </row>
    <row r="103" spans="19:22">
      <c r="S103" s="143"/>
      <c r="T103" s="143"/>
      <c r="U103" s="143"/>
      <c r="V103" s="143"/>
    </row>
    <row r="104" spans="19:22">
      <c r="S104" s="169"/>
      <c r="T104" s="169"/>
      <c r="U104" s="169"/>
      <c r="V104" s="169"/>
    </row>
    <row r="105" spans="19:22">
      <c r="S105" s="143"/>
      <c r="T105" s="143"/>
      <c r="U105" s="143"/>
      <c r="V105" s="143"/>
    </row>
    <row r="106" spans="19:22">
      <c r="S106" s="169"/>
      <c r="T106" s="169"/>
      <c r="U106" s="169"/>
      <c r="V106" s="169"/>
    </row>
    <row r="107" spans="19:22">
      <c r="S107" s="143"/>
      <c r="T107" s="143"/>
      <c r="U107" s="143"/>
      <c r="V107" s="143"/>
    </row>
    <row r="108" spans="19:22">
      <c r="S108" s="169"/>
      <c r="T108" s="169"/>
      <c r="U108" s="169"/>
      <c r="V108" s="169"/>
    </row>
    <row r="109" spans="19:22">
      <c r="S109" s="143"/>
      <c r="T109" s="143"/>
      <c r="U109" s="143"/>
      <c r="V109" s="143"/>
    </row>
  </sheetData>
  <pageMargins left="0.7" right="0.7" top="0.75" bottom="0.75" header="0.3" footer="0.3"/>
  <pageSetup paperSize="9" scale="86" fitToHeight="0" orientation="landscape" r:id="rId1"/>
  <customProperties>
    <customPr name="_pios_id" r:id="rId2"/>
    <customPr name="GUID" r:id="rId3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EDDD7-CE4C-40D0-A585-9DFF4FFB5E82}">
  <sheetPr codeName="Sheet39">
    <tabColor theme="5" tint="0.59999389629810485"/>
    <pageSetUpPr fitToPage="1"/>
  </sheetPr>
  <dimension ref="A1:BD15"/>
  <sheetViews>
    <sheetView workbookViewId="0">
      <selection sqref="A1:A3"/>
    </sheetView>
  </sheetViews>
  <sheetFormatPr defaultRowHeight="15.75"/>
  <cols>
    <col min="1" max="1" width="14.375" bestFit="1" customWidth="1"/>
    <col min="2" max="2" width="24.5" bestFit="1" customWidth="1"/>
    <col min="3" max="3" width="16.5" customWidth="1"/>
    <col min="4" max="4" width="9" style="141"/>
    <col min="5" max="6" width="11.125" style="141" customWidth="1"/>
    <col min="7" max="8" width="9" style="141"/>
  </cols>
  <sheetData>
    <row r="1" spans="1:56" s="134" customFormat="1" ht="15">
      <c r="A1" s="143"/>
      <c r="B1" s="143"/>
      <c r="C1" s="143"/>
      <c r="D1" s="149"/>
      <c r="E1" s="149"/>
      <c r="F1" s="149"/>
      <c r="G1" s="149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</row>
    <row r="2" spans="1:56" s="134" customFormat="1" ht="15">
      <c r="A2" s="150" t="s">
        <v>0</v>
      </c>
      <c r="B2" s="143"/>
      <c r="C2" s="143"/>
      <c r="D2" s="149"/>
      <c r="E2" s="149"/>
      <c r="F2" s="149"/>
      <c r="G2" s="149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</row>
    <row r="3" spans="1:56" s="134" customFormat="1" ht="15">
      <c r="A3" s="150" t="s">
        <v>1</v>
      </c>
      <c r="B3" s="143"/>
      <c r="C3" s="143"/>
      <c r="D3" s="149"/>
      <c r="E3" s="149"/>
      <c r="F3" s="149"/>
      <c r="G3" s="149"/>
      <c r="H3" s="143"/>
      <c r="I3" s="10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</row>
    <row r="4" spans="1:56">
      <c r="A4" s="138" t="s">
        <v>521</v>
      </c>
      <c r="B4" s="143"/>
      <c r="C4" s="143"/>
      <c r="D4" s="149"/>
      <c r="E4" s="149"/>
      <c r="F4" s="149"/>
      <c r="G4" s="149"/>
      <c r="H4" s="149"/>
    </row>
    <row r="5" spans="1:56">
      <c r="A5" s="143"/>
      <c r="B5" s="143"/>
      <c r="C5" s="143"/>
      <c r="D5" s="149"/>
      <c r="E5" s="23" t="s">
        <v>3</v>
      </c>
      <c r="F5" s="23" t="s">
        <v>514</v>
      </c>
      <c r="G5" s="149"/>
      <c r="H5" s="149"/>
    </row>
    <row r="6" spans="1:56" ht="30">
      <c r="A6" s="143"/>
      <c r="B6" s="143"/>
      <c r="C6" s="143"/>
      <c r="D6" s="149"/>
      <c r="E6" s="23" t="s">
        <v>454</v>
      </c>
      <c r="F6" s="23" t="s">
        <v>385</v>
      </c>
      <c r="G6" s="149"/>
      <c r="H6" s="149"/>
    </row>
    <row r="7" spans="1:56" ht="30">
      <c r="A7" s="116" t="s">
        <v>4</v>
      </c>
      <c r="B7" s="24" t="s">
        <v>5</v>
      </c>
      <c r="C7" s="24" t="s">
        <v>383</v>
      </c>
      <c r="D7" s="23" t="s">
        <v>456</v>
      </c>
      <c r="E7" s="23" t="s">
        <v>457</v>
      </c>
      <c r="F7" s="23" t="s">
        <v>457</v>
      </c>
      <c r="G7" s="23" t="s">
        <v>386</v>
      </c>
      <c r="H7" s="23" t="s">
        <v>387</v>
      </c>
    </row>
    <row r="8" spans="1:56">
      <c r="A8" s="2" t="s">
        <v>318</v>
      </c>
      <c r="B8" s="155" t="s">
        <v>333</v>
      </c>
      <c r="C8" s="155" t="s">
        <v>71</v>
      </c>
      <c r="D8" s="212">
        <v>287</v>
      </c>
      <c r="E8" s="213">
        <v>3612</v>
      </c>
      <c r="F8" s="213">
        <v>3564</v>
      </c>
      <c r="G8" s="213">
        <v>4744</v>
      </c>
      <c r="H8" s="177">
        <v>1</v>
      </c>
    </row>
    <row r="9" spans="1:56">
      <c r="A9" s="2" t="s">
        <v>518</v>
      </c>
      <c r="B9" s="155" t="s">
        <v>519</v>
      </c>
      <c r="C9" s="155" t="s">
        <v>30</v>
      </c>
      <c r="D9" s="212">
        <v>289</v>
      </c>
      <c r="E9" s="214"/>
      <c r="F9" s="214"/>
      <c r="G9" s="216"/>
      <c r="H9" s="217"/>
    </row>
    <row r="10" spans="1:56">
      <c r="A10" s="2" t="s">
        <v>213</v>
      </c>
      <c r="B10" s="155" t="s">
        <v>520</v>
      </c>
      <c r="C10" s="155" t="s">
        <v>30</v>
      </c>
      <c r="D10" s="212">
        <v>278</v>
      </c>
      <c r="E10" s="214"/>
      <c r="F10" s="214"/>
      <c r="G10" s="216"/>
      <c r="H10" s="217"/>
    </row>
    <row r="11" spans="1:56">
      <c r="A11" s="2" t="s">
        <v>266</v>
      </c>
      <c r="B11" s="155" t="s">
        <v>267</v>
      </c>
      <c r="C11" s="155" t="s">
        <v>30</v>
      </c>
      <c r="D11" s="212">
        <v>278</v>
      </c>
      <c r="E11" s="227"/>
      <c r="F11" s="227"/>
      <c r="G11" s="228"/>
      <c r="H11" s="178"/>
    </row>
    <row r="12" spans="1:56">
      <c r="A12" s="2" t="s">
        <v>327</v>
      </c>
      <c r="B12" s="155" t="s">
        <v>328</v>
      </c>
      <c r="C12" s="155" t="s">
        <v>59</v>
      </c>
      <c r="D12" s="212">
        <v>279</v>
      </c>
      <c r="E12" s="213">
        <v>2796</v>
      </c>
      <c r="F12" s="213">
        <v>2760</v>
      </c>
      <c r="G12" s="213">
        <v>3933</v>
      </c>
      <c r="H12" s="177">
        <v>2</v>
      </c>
    </row>
    <row r="13" spans="1:56">
      <c r="A13" s="2" t="s">
        <v>516</v>
      </c>
      <c r="B13" s="155" t="s">
        <v>517</v>
      </c>
      <c r="C13" s="155" t="s">
        <v>59</v>
      </c>
      <c r="D13" s="212">
        <v>283</v>
      </c>
      <c r="E13" s="214"/>
      <c r="F13" s="214"/>
      <c r="G13" s="216"/>
      <c r="H13" s="217"/>
    </row>
    <row r="14" spans="1:56">
      <c r="A14" s="2" t="s">
        <v>227</v>
      </c>
      <c r="B14" s="155" t="s">
        <v>228</v>
      </c>
      <c r="C14" s="155" t="s">
        <v>55</v>
      </c>
      <c r="D14" s="212">
        <v>294</v>
      </c>
      <c r="E14" s="214"/>
      <c r="F14" s="214"/>
      <c r="G14" s="216"/>
      <c r="H14" s="217"/>
    </row>
    <row r="15" spans="1:56">
      <c r="A15" s="2" t="s">
        <v>325</v>
      </c>
      <c r="B15" s="155" t="s">
        <v>326</v>
      </c>
      <c r="C15" s="155" t="s">
        <v>55</v>
      </c>
      <c r="D15" s="212">
        <v>281</v>
      </c>
      <c r="E15" s="227"/>
      <c r="F15" s="227"/>
      <c r="G15" s="228"/>
      <c r="H15" s="178"/>
    </row>
  </sheetData>
  <sheetProtection algorithmName="SHA-512" hashValue="Pd+3+Sj2TiRJpH20QGcO6jhSCHnWSWCI5jlTF5yknM5LgCuTXuW1HcAhhRif5arkF02Zjhqm3+dgyCiI8PHlGQ==" saltValue="piTf/7SnFNK2J399pEq2wQ==" spinCount="100000" sheet="1" objects="1" scenarios="1"/>
  <pageMargins left="0.7" right="0.7" top="0.75" bottom="0.75" header="0.3" footer="0.3"/>
  <pageSetup paperSize="9" scale="96" fitToHeight="0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A8865-58D4-4EAD-8FCB-6CE75AECA4F0}">
  <sheetPr codeName="Sheet40">
    <tabColor theme="5" tint="-0.249977111117893"/>
    <pageSetUpPr fitToPage="1"/>
  </sheetPr>
  <dimension ref="A1:U67"/>
  <sheetViews>
    <sheetView topLeftCell="C5" workbookViewId="0">
      <selection activeCell="G29" sqref="G29"/>
    </sheetView>
  </sheetViews>
  <sheetFormatPr defaultColWidth="11" defaultRowHeight="15"/>
  <cols>
    <col min="1" max="1" width="11" style="9"/>
    <col min="2" max="2" width="12.375" style="9" customWidth="1"/>
    <col min="3" max="3" width="24" style="9" bestFit="1" customWidth="1"/>
    <col min="4" max="4" width="24.5" style="9" bestFit="1" customWidth="1"/>
    <col min="5" max="6" width="16.875" style="9" bestFit="1" customWidth="1"/>
    <col min="7" max="7" width="13.5" style="9" customWidth="1"/>
    <col min="8" max="8" width="14.875" style="9" customWidth="1"/>
    <col min="9" max="9" width="16.625" style="9" customWidth="1"/>
    <col min="10" max="11" width="11" style="9"/>
    <col min="12" max="12" width="19.375" style="9" customWidth="1"/>
    <col min="13" max="13" width="11" style="9"/>
    <col min="14" max="14" width="3.625" style="9" customWidth="1"/>
    <col min="15" max="15" width="8" style="9" bestFit="1" customWidth="1"/>
    <col min="16" max="19" width="8.375" style="9" customWidth="1"/>
    <col min="20" max="21" width="6.375" style="9" customWidth="1"/>
    <col min="22" max="16384" width="11" style="9"/>
  </cols>
  <sheetData>
    <row r="1" spans="1:19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19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19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8" t="s">
        <v>522</v>
      </c>
      <c r="M3" s="143"/>
      <c r="N3" s="143"/>
      <c r="O3" s="143"/>
      <c r="P3" s="143"/>
      <c r="Q3" s="143"/>
      <c r="R3" s="143"/>
      <c r="S3" s="143"/>
    </row>
    <row r="4" spans="1:19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1" t="s">
        <v>523</v>
      </c>
      <c r="P4" s="13" t="s">
        <v>524</v>
      </c>
      <c r="Q4" s="12"/>
      <c r="R4" s="12"/>
      <c r="S4" s="12"/>
    </row>
    <row r="5" spans="1:19">
      <c r="A5" s="143" t="s">
        <v>444</v>
      </c>
      <c r="B5" s="152">
        <v>44779</v>
      </c>
      <c r="C5" s="143"/>
      <c r="D5" s="10" t="s">
        <v>445</v>
      </c>
      <c r="E5" s="189"/>
      <c r="F5" s="143"/>
      <c r="G5" s="143"/>
      <c r="H5" s="143"/>
      <c r="I5" s="143"/>
      <c r="J5" s="143"/>
      <c r="K5" s="143"/>
      <c r="L5" s="143"/>
      <c r="M5" s="143"/>
      <c r="N5" s="143"/>
      <c r="O5" s="229">
        <f>B11</f>
        <v>1</v>
      </c>
      <c r="P5" s="229">
        <f>B18</f>
        <v>2</v>
      </c>
      <c r="Q5" s="229">
        <f>B28</f>
        <v>3</v>
      </c>
      <c r="R5" s="229">
        <f>B35</f>
        <v>4</v>
      </c>
      <c r="S5" s="229">
        <f>B41</f>
        <v>5</v>
      </c>
    </row>
    <row r="6" spans="1:19">
      <c r="A6" s="143" t="s">
        <v>446</v>
      </c>
      <c r="B6" s="25" t="s">
        <v>525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229" t="str">
        <f>E11</f>
        <v>Dardanup</v>
      </c>
      <c r="P6" s="229" t="str">
        <f>E18</f>
        <v>Log Fence</v>
      </c>
      <c r="Q6" s="229" t="str">
        <f>E28</f>
        <v>Murray</v>
      </c>
      <c r="R6" s="229" t="str">
        <f>E35</f>
        <v>Baldivis</v>
      </c>
      <c r="S6" s="229" t="str">
        <f>E41</f>
        <v>Busselton</v>
      </c>
    </row>
    <row r="7" spans="1:19">
      <c r="A7" s="143" t="s">
        <v>448</v>
      </c>
      <c r="B7" s="143" t="s">
        <v>449</v>
      </c>
      <c r="C7" s="143"/>
      <c r="D7" s="143"/>
      <c r="E7" s="143"/>
      <c r="F7" s="143"/>
      <c r="G7" s="143"/>
      <c r="H7" s="143"/>
      <c r="I7" s="143"/>
      <c r="J7" s="143"/>
      <c r="K7" s="143"/>
      <c r="L7" s="10" t="s">
        <v>526</v>
      </c>
      <c r="M7" s="143"/>
      <c r="N7" s="143"/>
      <c r="O7" s="167"/>
      <c r="P7" s="167"/>
      <c r="Q7" s="167"/>
      <c r="R7" s="167"/>
      <c r="S7" s="167"/>
    </row>
    <row r="8" spans="1:19">
      <c r="A8" s="25"/>
      <c r="B8" s="143"/>
      <c r="C8" s="143"/>
      <c r="D8" s="143"/>
      <c r="E8" s="143"/>
      <c r="F8" s="22" t="s">
        <v>3</v>
      </c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</row>
    <row r="9" spans="1:19" ht="57.6" customHeight="1">
      <c r="A9" s="143"/>
      <c r="B9" s="143"/>
      <c r="C9" s="143"/>
      <c r="D9" s="143"/>
      <c r="E9" s="143"/>
      <c r="F9" s="22" t="s">
        <v>527</v>
      </c>
      <c r="G9" s="143"/>
      <c r="H9" s="263" t="s">
        <v>528</v>
      </c>
      <c r="I9" s="264"/>
      <c r="J9" s="143"/>
      <c r="K9" s="143"/>
      <c r="L9" s="143">
        <v>1</v>
      </c>
      <c r="M9" s="143">
        <v>3</v>
      </c>
      <c r="N9" s="143"/>
      <c r="O9" s="154">
        <v>7</v>
      </c>
      <c r="P9" s="154">
        <v>7</v>
      </c>
      <c r="Q9" s="154">
        <v>7</v>
      </c>
      <c r="R9" s="154">
        <v>7</v>
      </c>
      <c r="S9" s="154">
        <v>8</v>
      </c>
    </row>
    <row r="10" spans="1:19">
      <c r="A10" s="21" t="s">
        <v>432</v>
      </c>
      <c r="B10" s="22" t="s">
        <v>455</v>
      </c>
      <c r="C10" s="22" t="s">
        <v>4</v>
      </c>
      <c r="D10" s="22" t="s">
        <v>5</v>
      </c>
      <c r="E10" s="22" t="s">
        <v>383</v>
      </c>
      <c r="F10" s="22" t="s">
        <v>457</v>
      </c>
      <c r="G10" s="22" t="s">
        <v>529</v>
      </c>
      <c r="H10" s="22" t="s">
        <v>530</v>
      </c>
      <c r="I10" s="22" t="s">
        <v>531</v>
      </c>
      <c r="J10" s="143"/>
      <c r="K10" s="143"/>
      <c r="L10" s="143">
        <v>2</v>
      </c>
      <c r="M10" s="143">
        <v>2</v>
      </c>
      <c r="N10" s="143"/>
      <c r="O10" s="154">
        <v>8</v>
      </c>
      <c r="P10" s="154">
        <v>7.5</v>
      </c>
      <c r="Q10" s="154">
        <v>7.5</v>
      </c>
      <c r="R10" s="154">
        <v>8</v>
      </c>
      <c r="S10" s="154">
        <v>8</v>
      </c>
    </row>
    <row r="11" spans="1:19">
      <c r="A11" s="18">
        <v>0.77083333333333193</v>
      </c>
      <c r="B11" s="157">
        <v>1</v>
      </c>
      <c r="C11" s="17" t="s">
        <v>170</v>
      </c>
      <c r="D11" s="155" t="s">
        <v>171</v>
      </c>
      <c r="E11" s="155" t="s">
        <v>172</v>
      </c>
      <c r="F11" s="230">
        <f>O18</f>
        <v>0.74130434782608701</v>
      </c>
      <c r="G11" s="187">
        <f>RANK(F11,$F$11:$F$50,0)</f>
        <v>3</v>
      </c>
      <c r="H11" s="230">
        <f>O35</f>
        <v>0.86428571428571432</v>
      </c>
      <c r="I11" s="187">
        <f>RANK(H11,$H$11:$H$51,0)</f>
        <v>3</v>
      </c>
      <c r="J11" s="143"/>
      <c r="K11" s="143"/>
      <c r="L11" s="143">
        <v>3</v>
      </c>
      <c r="M11" s="143">
        <v>3</v>
      </c>
      <c r="N11" s="143"/>
      <c r="O11" s="154">
        <v>7.5</v>
      </c>
      <c r="P11" s="154">
        <v>7.5</v>
      </c>
      <c r="Q11" s="154">
        <v>7</v>
      </c>
      <c r="R11" s="154">
        <v>7</v>
      </c>
      <c r="S11" s="154">
        <v>8</v>
      </c>
    </row>
    <row r="12" spans="1:19">
      <c r="A12" s="18">
        <v>0.77083333333333193</v>
      </c>
      <c r="B12" s="157">
        <v>1</v>
      </c>
      <c r="C12" s="17" t="s">
        <v>396</v>
      </c>
      <c r="D12" s="155" t="s">
        <v>398</v>
      </c>
      <c r="E12" s="155" t="s">
        <v>172</v>
      </c>
      <c r="F12" s="231"/>
      <c r="G12" s="198"/>
      <c r="H12" s="197"/>
      <c r="I12" s="197"/>
      <c r="J12" s="143"/>
      <c r="K12" s="143"/>
      <c r="L12" s="143">
        <v>4</v>
      </c>
      <c r="M12" s="143">
        <v>4</v>
      </c>
      <c r="N12" s="143"/>
      <c r="O12" s="154">
        <v>7.5</v>
      </c>
      <c r="P12" s="154">
        <v>7</v>
      </c>
      <c r="Q12" s="154">
        <v>7</v>
      </c>
      <c r="R12" s="154">
        <v>7</v>
      </c>
      <c r="S12" s="154">
        <v>7.5</v>
      </c>
    </row>
    <row r="13" spans="1:19">
      <c r="A13" s="18">
        <v>0.77083333333333193</v>
      </c>
      <c r="B13" s="157">
        <v>1</v>
      </c>
      <c r="C13" s="17" t="s">
        <v>287</v>
      </c>
      <c r="D13" s="155" t="s">
        <v>288</v>
      </c>
      <c r="E13" s="155" t="s">
        <v>172</v>
      </c>
      <c r="F13" s="231"/>
      <c r="G13" s="198"/>
      <c r="H13" s="197"/>
      <c r="I13" s="197"/>
      <c r="J13" s="143"/>
      <c r="K13" s="143"/>
      <c r="L13" s="143">
        <v>5</v>
      </c>
      <c r="M13" s="143">
        <v>2</v>
      </c>
      <c r="N13" s="143"/>
      <c r="O13" s="154">
        <v>6</v>
      </c>
      <c r="P13" s="154">
        <v>7.5</v>
      </c>
      <c r="Q13" s="154">
        <v>7</v>
      </c>
      <c r="R13" s="154">
        <v>6.5</v>
      </c>
      <c r="S13" s="154">
        <v>8</v>
      </c>
    </row>
    <row r="14" spans="1:19">
      <c r="A14" s="18">
        <v>0.77083333333333193</v>
      </c>
      <c r="B14" s="157">
        <v>1</v>
      </c>
      <c r="C14" s="17" t="s">
        <v>532</v>
      </c>
      <c r="D14" s="155" t="s">
        <v>533</v>
      </c>
      <c r="E14" s="155" t="s">
        <v>172</v>
      </c>
      <c r="F14" s="231"/>
      <c r="G14" s="198"/>
      <c r="H14" s="197"/>
      <c r="I14" s="197"/>
      <c r="J14" s="143"/>
      <c r="K14" s="143"/>
      <c r="L14" s="143">
        <v>6</v>
      </c>
      <c r="M14" s="143">
        <v>3</v>
      </c>
      <c r="N14" s="143"/>
      <c r="O14" s="154">
        <v>7</v>
      </c>
      <c r="P14" s="154">
        <v>8.5</v>
      </c>
      <c r="Q14" s="154">
        <v>7</v>
      </c>
      <c r="R14" s="154">
        <v>7.5</v>
      </c>
      <c r="S14" s="154">
        <v>8</v>
      </c>
    </row>
    <row r="15" spans="1:19">
      <c r="A15" s="18">
        <v>0.77083333333333193</v>
      </c>
      <c r="B15" s="157">
        <v>1</v>
      </c>
      <c r="C15" s="17" t="s">
        <v>350</v>
      </c>
      <c r="D15" s="155" t="s">
        <v>351</v>
      </c>
      <c r="E15" s="155" t="s">
        <v>172</v>
      </c>
      <c r="F15" s="231"/>
      <c r="G15" s="198"/>
      <c r="H15" s="231"/>
      <c r="I15" s="231"/>
      <c r="J15" s="143"/>
      <c r="K15" s="143"/>
      <c r="L15" s="143">
        <v>7</v>
      </c>
      <c r="M15" s="143">
        <v>3</v>
      </c>
      <c r="N15" s="143"/>
      <c r="O15" s="154">
        <v>7.5</v>
      </c>
      <c r="P15" s="154">
        <v>7</v>
      </c>
      <c r="Q15" s="154">
        <v>7</v>
      </c>
      <c r="R15" s="154">
        <v>7.5</v>
      </c>
      <c r="S15" s="154">
        <v>7.5</v>
      </c>
    </row>
    <row r="16" spans="1:19">
      <c r="A16" s="18">
        <v>0.77083333333333193</v>
      </c>
      <c r="B16" s="157">
        <v>1</v>
      </c>
      <c r="C16" s="17" t="s">
        <v>534</v>
      </c>
      <c r="D16" s="155" t="s">
        <v>535</v>
      </c>
      <c r="E16" s="155" t="s">
        <v>172</v>
      </c>
      <c r="F16" s="231"/>
      <c r="G16" s="198"/>
      <c r="H16" s="197"/>
      <c r="I16" s="197"/>
      <c r="J16" s="143"/>
      <c r="K16" s="143"/>
      <c r="L16" s="143">
        <v>8</v>
      </c>
      <c r="M16" s="143">
        <v>3</v>
      </c>
      <c r="N16" s="143"/>
      <c r="O16" s="159">
        <v>8.5</v>
      </c>
      <c r="P16" s="159">
        <v>8.5</v>
      </c>
      <c r="Q16" s="159">
        <v>8</v>
      </c>
      <c r="R16" s="159">
        <v>7.5</v>
      </c>
      <c r="S16" s="159">
        <v>9</v>
      </c>
    </row>
    <row r="17" spans="1:19">
      <c r="A17" s="18">
        <v>0.77083333333333193</v>
      </c>
      <c r="B17" s="157">
        <v>1</v>
      </c>
      <c r="C17" s="17" t="s">
        <v>331</v>
      </c>
      <c r="D17" s="155" t="s">
        <v>332</v>
      </c>
      <c r="E17" s="155" t="s">
        <v>172</v>
      </c>
      <c r="F17" s="232"/>
      <c r="G17" s="204"/>
      <c r="H17" s="203"/>
      <c r="I17" s="203"/>
      <c r="J17" s="143"/>
      <c r="K17" s="143"/>
      <c r="L17" s="143" t="s">
        <v>536</v>
      </c>
      <c r="M17" s="143">
        <v>230</v>
      </c>
      <c r="N17" s="143"/>
      <c r="O17" s="160">
        <f>SUMPRODUCT(O9:O16,$M$9:$M$16)</f>
        <v>170.5</v>
      </c>
      <c r="P17" s="160">
        <f t="shared" ref="P17:S17" si="0">SUMPRODUCT(P9:P16,$M$9:$M$16)</f>
        <v>173.5</v>
      </c>
      <c r="Q17" s="160">
        <f t="shared" si="0"/>
        <v>165</v>
      </c>
      <c r="R17" s="160">
        <f t="shared" si="0"/>
        <v>166.5</v>
      </c>
      <c r="S17" s="160">
        <f t="shared" si="0"/>
        <v>183.5</v>
      </c>
    </row>
    <row r="18" spans="1:19">
      <c r="A18" s="18">
        <v>0.77986111111110967</v>
      </c>
      <c r="B18" s="157">
        <v>2</v>
      </c>
      <c r="C18" s="17" t="s">
        <v>75</v>
      </c>
      <c r="D18" s="155" t="s">
        <v>76</v>
      </c>
      <c r="E18" s="155" t="s">
        <v>77</v>
      </c>
      <c r="F18" s="230">
        <f>P18</f>
        <v>0.7543478260869565</v>
      </c>
      <c r="G18" s="187">
        <f>RANK(F18,$F$11:$F$50,0)</f>
        <v>2</v>
      </c>
      <c r="H18" s="233">
        <f>P35</f>
        <v>0.8214285714285714</v>
      </c>
      <c r="I18" s="187">
        <f>RANK(H18,$H$11:$H$51,0)</f>
        <v>5</v>
      </c>
      <c r="J18" s="143"/>
      <c r="K18" s="143"/>
      <c r="L18" s="143" t="s">
        <v>537</v>
      </c>
      <c r="M18" s="143"/>
      <c r="N18" s="143"/>
      <c r="O18" s="167">
        <f>O17/$M$17</f>
        <v>0.74130434782608701</v>
      </c>
      <c r="P18" s="167">
        <f>P17/$M$17</f>
        <v>0.7543478260869565</v>
      </c>
      <c r="Q18" s="167">
        <f>Q17/$M$17</f>
        <v>0.71739130434782605</v>
      </c>
      <c r="R18" s="167">
        <f>R17/$M$17</f>
        <v>0.72391304347826091</v>
      </c>
      <c r="S18" s="167">
        <f>S17/$M$17</f>
        <v>0.79782608695652169</v>
      </c>
    </row>
    <row r="19" spans="1:19">
      <c r="A19" s="18">
        <v>0.77986111111110967</v>
      </c>
      <c r="B19" s="157">
        <v>2</v>
      </c>
      <c r="C19" s="17" t="s">
        <v>229</v>
      </c>
      <c r="D19" s="155" t="s">
        <v>230</v>
      </c>
      <c r="E19" s="155" t="s">
        <v>77</v>
      </c>
      <c r="F19" s="231"/>
      <c r="G19" s="198"/>
      <c r="H19" s="231"/>
      <c r="I19" s="231"/>
      <c r="J19" s="143"/>
      <c r="K19" s="143"/>
      <c r="L19" s="143"/>
      <c r="M19" s="143"/>
      <c r="N19" s="143"/>
      <c r="O19" s="167"/>
      <c r="P19" s="167"/>
      <c r="Q19" s="167"/>
      <c r="R19" s="167"/>
      <c r="S19" s="167"/>
    </row>
    <row r="20" spans="1:19">
      <c r="A20" s="18">
        <v>0.77986111111110967</v>
      </c>
      <c r="B20" s="157">
        <v>2</v>
      </c>
      <c r="C20" s="17" t="s">
        <v>102</v>
      </c>
      <c r="D20" s="155" t="s">
        <v>103</v>
      </c>
      <c r="E20" s="155" t="s">
        <v>77</v>
      </c>
      <c r="F20" s="231"/>
      <c r="G20" s="198"/>
      <c r="H20" s="197"/>
      <c r="I20" s="197"/>
      <c r="J20" s="143"/>
      <c r="K20" s="143"/>
      <c r="L20" s="10" t="s">
        <v>538</v>
      </c>
      <c r="M20" s="143"/>
      <c r="N20" s="143"/>
      <c r="O20" s="143"/>
      <c r="P20" s="143"/>
      <c r="Q20" s="143"/>
      <c r="R20" s="143"/>
      <c r="S20" s="143"/>
    </row>
    <row r="21" spans="1:19">
      <c r="A21" s="18">
        <v>0.77986111111110967</v>
      </c>
      <c r="B21" s="157">
        <v>2</v>
      </c>
      <c r="C21" s="17" t="s">
        <v>237</v>
      </c>
      <c r="D21" s="155" t="s">
        <v>238</v>
      </c>
      <c r="E21" s="155" t="s">
        <v>77</v>
      </c>
      <c r="F21" s="231"/>
      <c r="G21" s="198"/>
      <c r="H21" s="197"/>
      <c r="I21" s="197"/>
      <c r="J21" s="143"/>
      <c r="K21" s="143"/>
      <c r="L21" s="143" t="s">
        <v>389</v>
      </c>
      <c r="M21" s="143">
        <v>10</v>
      </c>
      <c r="N21" s="143"/>
      <c r="O21" s="207">
        <v>9</v>
      </c>
      <c r="P21" s="207">
        <v>9</v>
      </c>
      <c r="Q21" s="207">
        <v>10</v>
      </c>
      <c r="R21" s="207">
        <v>8.5</v>
      </c>
      <c r="S21" s="207">
        <v>10</v>
      </c>
    </row>
    <row r="22" spans="1:19">
      <c r="A22" s="18">
        <v>0.77986111111110967</v>
      </c>
      <c r="B22" s="157">
        <v>2</v>
      </c>
      <c r="C22" s="17" t="s">
        <v>539</v>
      </c>
      <c r="D22" s="155" t="s">
        <v>540</v>
      </c>
      <c r="E22" s="155" t="s">
        <v>77</v>
      </c>
      <c r="F22" s="231"/>
      <c r="G22" s="198"/>
      <c r="H22" s="197"/>
      <c r="I22" s="197"/>
      <c r="J22" s="143"/>
      <c r="K22" s="143"/>
      <c r="L22" s="143" t="s">
        <v>391</v>
      </c>
      <c r="M22" s="143">
        <v>10</v>
      </c>
      <c r="N22" s="143"/>
      <c r="O22" s="207">
        <v>9</v>
      </c>
      <c r="P22" s="207">
        <v>8</v>
      </c>
      <c r="Q22" s="207">
        <v>10</v>
      </c>
      <c r="R22" s="207">
        <v>8.5</v>
      </c>
      <c r="S22" s="207">
        <v>8.5</v>
      </c>
    </row>
    <row r="23" spans="1:19">
      <c r="A23" s="18">
        <v>0.77986111111110967</v>
      </c>
      <c r="B23" s="157">
        <v>2</v>
      </c>
      <c r="C23" s="17" t="s">
        <v>541</v>
      </c>
      <c r="D23" s="155" t="s">
        <v>542</v>
      </c>
      <c r="E23" s="155" t="s">
        <v>543</v>
      </c>
      <c r="F23" s="231"/>
      <c r="G23" s="198"/>
      <c r="H23" s="231"/>
      <c r="I23" s="231"/>
      <c r="J23" s="143"/>
      <c r="K23" s="143"/>
      <c r="L23" s="143" t="s">
        <v>392</v>
      </c>
      <c r="M23" s="143">
        <v>10</v>
      </c>
      <c r="N23" s="143"/>
      <c r="O23" s="207">
        <v>9</v>
      </c>
      <c r="P23" s="207">
        <v>8</v>
      </c>
      <c r="Q23" s="207">
        <v>10</v>
      </c>
      <c r="R23" s="207">
        <v>10</v>
      </c>
      <c r="S23" s="207">
        <v>9</v>
      </c>
    </row>
    <row r="24" spans="1:19">
      <c r="A24" s="18">
        <v>0.77986111111110967</v>
      </c>
      <c r="B24" s="157">
        <v>2</v>
      </c>
      <c r="C24" s="17" t="s">
        <v>544</v>
      </c>
      <c r="D24" s="155" t="s">
        <v>545</v>
      </c>
      <c r="E24" s="155" t="s">
        <v>543</v>
      </c>
      <c r="F24" s="231"/>
      <c r="G24" s="198"/>
      <c r="H24" s="197"/>
      <c r="I24" s="197"/>
      <c r="J24" s="143"/>
      <c r="K24" s="143"/>
      <c r="L24" s="143" t="s">
        <v>429</v>
      </c>
      <c r="M24" s="143">
        <v>10</v>
      </c>
      <c r="N24" s="143"/>
      <c r="O24" s="207">
        <v>7</v>
      </c>
      <c r="P24" s="207">
        <v>8</v>
      </c>
      <c r="Q24" s="207">
        <v>10</v>
      </c>
      <c r="R24" s="207">
        <v>9</v>
      </c>
      <c r="S24" s="207">
        <v>10</v>
      </c>
    </row>
    <row r="25" spans="1:19">
      <c r="A25" s="18">
        <v>0.77986111111111001</v>
      </c>
      <c r="B25" s="157">
        <v>2</v>
      </c>
      <c r="C25" s="17" t="s">
        <v>546</v>
      </c>
      <c r="D25" s="155" t="s">
        <v>547</v>
      </c>
      <c r="E25" s="155" t="s">
        <v>543</v>
      </c>
      <c r="F25" s="231"/>
      <c r="G25" s="198"/>
      <c r="H25" s="197"/>
      <c r="I25" s="197"/>
      <c r="J25" s="143"/>
      <c r="K25" s="143"/>
      <c r="L25" s="143" t="s">
        <v>430</v>
      </c>
      <c r="M25" s="143">
        <v>10</v>
      </c>
      <c r="N25" s="143"/>
      <c r="O25" s="207">
        <v>8.5</v>
      </c>
      <c r="P25" s="207">
        <v>8.5</v>
      </c>
      <c r="Q25" s="207">
        <v>10</v>
      </c>
      <c r="R25" s="207">
        <v>9</v>
      </c>
      <c r="S25" s="207">
        <v>10</v>
      </c>
    </row>
    <row r="26" spans="1:19">
      <c r="A26" s="18">
        <v>0.77986111111111001</v>
      </c>
      <c r="B26" s="157">
        <v>2</v>
      </c>
      <c r="C26" s="17" t="s">
        <v>548</v>
      </c>
      <c r="D26" s="155" t="s">
        <v>549</v>
      </c>
      <c r="E26" s="155" t="s">
        <v>543</v>
      </c>
      <c r="F26" s="231"/>
      <c r="G26" s="198"/>
      <c r="H26" s="197"/>
      <c r="I26" s="197"/>
      <c r="J26" s="143"/>
      <c r="K26" s="143"/>
      <c r="L26" s="143" t="s">
        <v>550</v>
      </c>
      <c r="M26" s="143">
        <v>50</v>
      </c>
      <c r="N26" s="143"/>
      <c r="O26" s="143">
        <f>SUM(O21:O25)</f>
        <v>42.5</v>
      </c>
      <c r="P26" s="143">
        <f>SUM(P21:P25)</f>
        <v>41.5</v>
      </c>
      <c r="Q26" s="143">
        <f>SUM(Q21:Q25)</f>
        <v>50</v>
      </c>
      <c r="R26" s="143">
        <f>SUM(R21:R25)</f>
        <v>45</v>
      </c>
      <c r="S26" s="143">
        <f>SUM(S21:S25)</f>
        <v>47.5</v>
      </c>
    </row>
    <row r="27" spans="1:19">
      <c r="A27" s="18">
        <v>0.77986111111110967</v>
      </c>
      <c r="B27" s="157">
        <v>2</v>
      </c>
      <c r="C27" s="17" t="s">
        <v>551</v>
      </c>
      <c r="D27" s="155" t="s">
        <v>552</v>
      </c>
      <c r="E27" s="155" t="s">
        <v>543</v>
      </c>
      <c r="F27" s="232"/>
      <c r="G27" s="204"/>
      <c r="H27" s="203"/>
      <c r="I27" s="203"/>
      <c r="J27" s="143"/>
      <c r="K27" s="143"/>
      <c r="L27" s="143"/>
      <c r="M27" s="143"/>
      <c r="N27" s="143"/>
      <c r="O27" s="167"/>
      <c r="P27" s="167"/>
      <c r="Q27" s="167"/>
      <c r="R27" s="167"/>
      <c r="S27" s="167"/>
    </row>
    <row r="28" spans="1:19">
      <c r="A28" s="18">
        <v>0.78888888888888742</v>
      </c>
      <c r="B28" s="157">
        <v>3</v>
      </c>
      <c r="C28" s="17" t="s">
        <v>301</v>
      </c>
      <c r="D28" s="155" t="s">
        <v>302</v>
      </c>
      <c r="E28" s="155" t="s">
        <v>90</v>
      </c>
      <c r="F28" s="230">
        <f>Q18</f>
        <v>0.71739130434782605</v>
      </c>
      <c r="G28" s="187">
        <v>5</v>
      </c>
      <c r="H28" s="233">
        <f>Q35</f>
        <v>0.95714285714285718</v>
      </c>
      <c r="I28" s="187">
        <f>RANK(H28,$H$11:$H$51,0)</f>
        <v>1</v>
      </c>
      <c r="J28" s="143"/>
      <c r="K28" s="143"/>
      <c r="L28" s="143"/>
      <c r="M28" s="143"/>
      <c r="N28" s="143"/>
      <c r="O28" s="143"/>
      <c r="P28" s="143"/>
      <c r="Q28" s="143"/>
      <c r="R28" s="143"/>
      <c r="S28" s="143"/>
    </row>
    <row r="29" spans="1:19">
      <c r="A29" s="18">
        <v>0.78888888888888742</v>
      </c>
      <c r="B29" s="157">
        <v>3</v>
      </c>
      <c r="C29" s="17" t="s">
        <v>553</v>
      </c>
      <c r="D29" s="155" t="s">
        <v>554</v>
      </c>
      <c r="E29" s="155" t="s">
        <v>90</v>
      </c>
      <c r="F29" s="231"/>
      <c r="G29" s="198"/>
      <c r="H29" s="231"/>
      <c r="I29" s="231"/>
      <c r="J29" s="143"/>
      <c r="K29" s="143"/>
      <c r="L29" s="10" t="s">
        <v>555</v>
      </c>
      <c r="M29" s="143"/>
      <c r="N29" s="143"/>
      <c r="O29" s="143"/>
      <c r="P29" s="143"/>
      <c r="Q29" s="143"/>
      <c r="R29" s="143"/>
      <c r="S29" s="143"/>
    </row>
    <row r="30" spans="1:19">
      <c r="A30" s="18">
        <v>0.78888888888888742</v>
      </c>
      <c r="B30" s="157">
        <v>3</v>
      </c>
      <c r="C30" s="17" t="s">
        <v>556</v>
      </c>
      <c r="D30" s="155" t="s">
        <v>557</v>
      </c>
      <c r="E30" s="155" t="s">
        <v>90</v>
      </c>
      <c r="F30" s="231"/>
      <c r="G30" s="198"/>
      <c r="H30" s="197"/>
      <c r="I30" s="197"/>
      <c r="J30" s="143"/>
      <c r="K30" s="143"/>
      <c r="L30" s="143" t="s">
        <v>389</v>
      </c>
      <c r="M30" s="143">
        <v>10</v>
      </c>
      <c r="N30" s="143"/>
      <c r="O30" s="207">
        <v>9</v>
      </c>
      <c r="P30" s="207">
        <v>8</v>
      </c>
      <c r="Q30" s="207">
        <v>8</v>
      </c>
      <c r="R30" s="207">
        <v>7</v>
      </c>
      <c r="S30" s="207">
        <v>8</v>
      </c>
    </row>
    <row r="31" spans="1:19">
      <c r="A31" s="18">
        <v>0.78888888888888742</v>
      </c>
      <c r="B31" s="157">
        <v>3</v>
      </c>
      <c r="C31" s="17" t="s">
        <v>395</v>
      </c>
      <c r="D31" s="155" t="s">
        <v>394</v>
      </c>
      <c r="E31" s="155" t="s">
        <v>90</v>
      </c>
      <c r="F31" s="231"/>
      <c r="G31" s="198"/>
      <c r="H31" s="197"/>
      <c r="I31" s="197"/>
      <c r="J31" s="143"/>
      <c r="K31" s="143"/>
      <c r="L31" s="143" t="s">
        <v>391</v>
      </c>
      <c r="M31" s="143">
        <v>10</v>
      </c>
      <c r="N31" s="143"/>
      <c r="O31" s="207">
        <v>9</v>
      </c>
      <c r="P31" s="207">
        <v>8</v>
      </c>
      <c r="Q31" s="207">
        <v>9</v>
      </c>
      <c r="R31" s="207">
        <v>7</v>
      </c>
      <c r="S31" s="207">
        <v>8.5</v>
      </c>
    </row>
    <row r="32" spans="1:19">
      <c r="A32" s="18">
        <v>0.78888888888888742</v>
      </c>
      <c r="B32" s="157">
        <v>3</v>
      </c>
      <c r="C32" s="17" t="s">
        <v>558</v>
      </c>
      <c r="D32" s="155" t="s">
        <v>559</v>
      </c>
      <c r="E32" s="155" t="s">
        <v>90</v>
      </c>
      <c r="F32" s="231"/>
      <c r="G32" s="198"/>
      <c r="H32" s="197"/>
      <c r="I32" s="197"/>
      <c r="J32" s="143"/>
      <c r="K32" s="143"/>
      <c r="L32" s="143" t="s">
        <v>550</v>
      </c>
      <c r="M32" s="143">
        <v>20</v>
      </c>
      <c r="N32" s="143"/>
      <c r="O32" s="143">
        <f>SUM(O30:O31)</f>
        <v>18</v>
      </c>
      <c r="P32" s="143">
        <f>SUM(P30:P31)</f>
        <v>16</v>
      </c>
      <c r="Q32" s="143">
        <f>SUM(Q30:Q31)</f>
        <v>17</v>
      </c>
      <c r="R32" s="143">
        <f>SUM(R30:R31)</f>
        <v>14</v>
      </c>
      <c r="S32" s="143">
        <f>SUM(S30:S31)</f>
        <v>16.5</v>
      </c>
    </row>
    <row r="33" spans="1:21">
      <c r="A33" s="18">
        <v>0.78888888888888742</v>
      </c>
      <c r="B33" s="157">
        <v>3</v>
      </c>
      <c r="C33" s="17" t="s">
        <v>165</v>
      </c>
      <c r="D33" s="155" t="s">
        <v>166</v>
      </c>
      <c r="E33" s="155" t="s">
        <v>90</v>
      </c>
      <c r="F33" s="231"/>
      <c r="G33" s="198"/>
      <c r="H33" s="231"/>
      <c r="I33" s="231"/>
      <c r="J33" s="143"/>
      <c r="K33" s="143"/>
      <c r="L33" s="143"/>
      <c r="M33" s="143"/>
      <c r="N33" s="143"/>
      <c r="O33" s="167"/>
      <c r="P33" s="167"/>
      <c r="Q33" s="167"/>
      <c r="R33" s="167"/>
      <c r="S33" s="167"/>
      <c r="T33" s="143"/>
      <c r="U33" s="143"/>
    </row>
    <row r="34" spans="1:21">
      <c r="A34" s="18">
        <v>0.78888888888888742</v>
      </c>
      <c r="B34" s="157">
        <v>3</v>
      </c>
      <c r="C34" s="17" t="s">
        <v>368</v>
      </c>
      <c r="D34" s="155" t="s">
        <v>369</v>
      </c>
      <c r="E34" s="155" t="s">
        <v>90</v>
      </c>
      <c r="F34" s="232"/>
      <c r="G34" s="204"/>
      <c r="H34" s="203"/>
      <c r="I34" s="203"/>
      <c r="J34" s="143"/>
      <c r="K34" s="143"/>
      <c r="L34" s="143" t="s">
        <v>560</v>
      </c>
      <c r="M34" s="143">
        <v>70</v>
      </c>
      <c r="N34" s="143"/>
      <c r="O34" s="210">
        <f>O26+O32</f>
        <v>60.5</v>
      </c>
      <c r="P34" s="210">
        <f t="shared" ref="P34:S34" si="1">P26+P32</f>
        <v>57.5</v>
      </c>
      <c r="Q34" s="210">
        <f t="shared" si="1"/>
        <v>67</v>
      </c>
      <c r="R34" s="210">
        <f t="shared" si="1"/>
        <v>59</v>
      </c>
      <c r="S34" s="210">
        <f t="shared" si="1"/>
        <v>64</v>
      </c>
      <c r="T34" s="143"/>
      <c r="U34" s="143"/>
    </row>
    <row r="35" spans="1:21">
      <c r="A35" s="18">
        <v>0.79791666666666516</v>
      </c>
      <c r="B35" s="157">
        <v>4</v>
      </c>
      <c r="C35" s="17" t="s">
        <v>374</v>
      </c>
      <c r="D35" s="155" t="s">
        <v>375</v>
      </c>
      <c r="E35" s="155" t="s">
        <v>33</v>
      </c>
      <c r="F35" s="230">
        <f>R18</f>
        <v>0.72391304347826091</v>
      </c>
      <c r="G35" s="187">
        <f>RANK(F35,$F$11:$F$50,0)</f>
        <v>4</v>
      </c>
      <c r="H35" s="233">
        <f>R35</f>
        <v>0.84285714285714286</v>
      </c>
      <c r="I35" s="187">
        <f>RANK(H35,$H$11:$H$51,0)</f>
        <v>4</v>
      </c>
      <c r="J35" s="143"/>
      <c r="K35" s="143"/>
      <c r="L35" s="143" t="s">
        <v>561</v>
      </c>
      <c r="M35" s="143"/>
      <c r="N35" s="143"/>
      <c r="O35" s="168">
        <f>O34/$M$34</f>
        <v>0.86428571428571432</v>
      </c>
      <c r="P35" s="168">
        <f t="shared" ref="P35:S35" si="2">P34/$M$34</f>
        <v>0.8214285714285714</v>
      </c>
      <c r="Q35" s="168">
        <f t="shared" si="2"/>
        <v>0.95714285714285718</v>
      </c>
      <c r="R35" s="168">
        <f t="shared" si="2"/>
        <v>0.84285714285714286</v>
      </c>
      <c r="S35" s="168">
        <f t="shared" si="2"/>
        <v>0.91428571428571426</v>
      </c>
      <c r="T35" s="143"/>
      <c r="U35" s="143"/>
    </row>
    <row r="36" spans="1:21">
      <c r="A36" s="18">
        <v>0.79791666666666516</v>
      </c>
      <c r="B36" s="157">
        <v>4</v>
      </c>
      <c r="C36" s="17" t="s">
        <v>478</v>
      </c>
      <c r="D36" s="155" t="s">
        <v>479</v>
      </c>
      <c r="E36" s="155" t="s">
        <v>33</v>
      </c>
      <c r="F36" s="231"/>
      <c r="G36" s="198"/>
      <c r="H36" s="231"/>
      <c r="I36" s="231"/>
      <c r="J36" s="143"/>
      <c r="K36" s="143"/>
      <c r="L36" s="143"/>
      <c r="M36" s="143"/>
      <c r="N36" s="143"/>
      <c r="O36" s="169"/>
      <c r="P36" s="143"/>
      <c r="Q36" s="143"/>
      <c r="R36" s="143"/>
      <c r="S36" s="143"/>
      <c r="T36" s="143"/>
      <c r="U36" s="143"/>
    </row>
    <row r="37" spans="1:21">
      <c r="A37" s="18">
        <v>0.79791666666666516</v>
      </c>
      <c r="B37" s="157">
        <v>4</v>
      </c>
      <c r="C37" s="17" t="s">
        <v>423</v>
      </c>
      <c r="D37" s="155" t="s">
        <v>424</v>
      </c>
      <c r="E37" s="155" t="s">
        <v>33</v>
      </c>
      <c r="F37" s="231"/>
      <c r="G37" s="198"/>
      <c r="H37" s="197"/>
      <c r="I37" s="197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</row>
    <row r="38" spans="1:21">
      <c r="A38" s="18">
        <v>0.79791666666666516</v>
      </c>
      <c r="B38" s="157">
        <v>4</v>
      </c>
      <c r="C38" s="17" t="s">
        <v>84</v>
      </c>
      <c r="D38" s="155" t="s">
        <v>85</v>
      </c>
      <c r="E38" s="155" t="s">
        <v>33</v>
      </c>
      <c r="F38" s="231"/>
      <c r="G38" s="198"/>
      <c r="H38" s="197"/>
      <c r="I38" s="197"/>
      <c r="J38" s="143"/>
      <c r="K38" s="143"/>
      <c r="L38" s="143"/>
      <c r="M38" s="143"/>
      <c r="N38" s="143"/>
      <c r="O38" s="169"/>
      <c r="P38" s="143"/>
      <c r="Q38" s="143"/>
      <c r="R38" s="143"/>
      <c r="S38" s="143"/>
      <c r="T38" s="210"/>
      <c r="U38" s="210"/>
    </row>
    <row r="39" spans="1:21">
      <c r="A39" s="18">
        <v>0.79791666666666516</v>
      </c>
      <c r="B39" s="157">
        <v>4</v>
      </c>
      <c r="C39" s="17" t="s">
        <v>118</v>
      </c>
      <c r="D39" s="155" t="s">
        <v>119</v>
      </c>
      <c r="E39" s="155" t="s">
        <v>33</v>
      </c>
      <c r="F39" s="231"/>
      <c r="G39" s="198"/>
      <c r="H39" s="197"/>
      <c r="I39" s="197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69"/>
      <c r="U39" s="169"/>
    </row>
    <row r="40" spans="1:21">
      <c r="A40" s="18">
        <v>0.79791666666666516</v>
      </c>
      <c r="B40" s="157">
        <v>4</v>
      </c>
      <c r="C40" s="17" t="s">
        <v>481</v>
      </c>
      <c r="D40" s="155" t="s">
        <v>482</v>
      </c>
      <c r="E40" s="155" t="s">
        <v>33</v>
      </c>
      <c r="F40" s="232"/>
      <c r="G40" s="204"/>
      <c r="H40" s="232"/>
      <c r="I40" s="232"/>
      <c r="J40" s="143"/>
      <c r="K40" s="143"/>
      <c r="L40" s="143"/>
      <c r="M40" s="143"/>
      <c r="N40" s="143"/>
      <c r="O40" s="169"/>
      <c r="P40" s="143"/>
      <c r="Q40" s="143"/>
      <c r="R40" s="143"/>
      <c r="S40" s="143"/>
      <c r="T40" s="143"/>
      <c r="U40" s="143"/>
    </row>
    <row r="41" spans="1:21">
      <c r="A41" s="18">
        <v>0.80694444444444291</v>
      </c>
      <c r="B41" s="157">
        <v>5</v>
      </c>
      <c r="C41" s="17" t="s">
        <v>346</v>
      </c>
      <c r="D41" s="155" t="s">
        <v>347</v>
      </c>
      <c r="E41" s="155" t="s">
        <v>71</v>
      </c>
      <c r="F41" s="230">
        <f>S18</f>
        <v>0.79782608695652169</v>
      </c>
      <c r="G41" s="187">
        <f>RANK(F41,$F$11:$F$50,0)</f>
        <v>1</v>
      </c>
      <c r="H41" s="233">
        <f>S35</f>
        <v>0.91428571428571426</v>
      </c>
      <c r="I41" s="187">
        <f>RANK(H41,$H$11:$H$51,0)</f>
        <v>2</v>
      </c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</row>
    <row r="42" spans="1:21">
      <c r="A42" s="18">
        <v>0.80694444444444291</v>
      </c>
      <c r="B42" s="157">
        <v>5</v>
      </c>
      <c r="C42" s="17" t="s">
        <v>318</v>
      </c>
      <c r="D42" s="155" t="s">
        <v>333</v>
      </c>
      <c r="E42" s="155" t="s">
        <v>71</v>
      </c>
      <c r="F42" s="231"/>
      <c r="G42" s="198"/>
      <c r="H42" s="231"/>
      <c r="I42" s="231"/>
      <c r="J42" s="143"/>
      <c r="K42" s="143"/>
      <c r="L42" s="143"/>
      <c r="M42" s="143"/>
      <c r="N42" s="143"/>
      <c r="O42" s="169"/>
      <c r="P42" s="143"/>
      <c r="Q42" s="143"/>
      <c r="R42" s="143"/>
      <c r="S42" s="143"/>
      <c r="T42" s="143"/>
      <c r="U42" s="143"/>
    </row>
    <row r="43" spans="1:21">
      <c r="A43" s="18">
        <v>0.80694444444444291</v>
      </c>
      <c r="B43" s="157">
        <v>5</v>
      </c>
      <c r="C43" s="17" t="s">
        <v>213</v>
      </c>
      <c r="D43" s="155" t="s">
        <v>520</v>
      </c>
      <c r="E43" s="155" t="s">
        <v>71</v>
      </c>
      <c r="F43" s="231"/>
      <c r="G43" s="198"/>
      <c r="H43" s="231"/>
      <c r="I43" s="231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</row>
    <row r="44" spans="1:21">
      <c r="A44" s="18">
        <v>0.80694444444444291</v>
      </c>
      <c r="B44" s="157">
        <v>5</v>
      </c>
      <c r="C44" s="17" t="s">
        <v>223</v>
      </c>
      <c r="D44" s="155" t="s">
        <v>224</v>
      </c>
      <c r="E44" s="155" t="s">
        <v>71</v>
      </c>
      <c r="F44" s="231"/>
      <c r="G44" s="198"/>
      <c r="H44" s="231"/>
      <c r="I44" s="231"/>
      <c r="J44" s="143"/>
      <c r="K44" s="143"/>
      <c r="L44" s="143"/>
      <c r="M44" s="143"/>
      <c r="N44" s="143"/>
      <c r="O44" s="169"/>
      <c r="P44" s="143"/>
      <c r="Q44" s="143"/>
      <c r="R44" s="143"/>
      <c r="S44" s="143"/>
      <c r="T44" s="143"/>
      <c r="U44" s="143"/>
    </row>
    <row r="45" spans="1:21">
      <c r="A45" s="18">
        <v>0.80694444444444291</v>
      </c>
      <c r="B45" s="157">
        <v>5</v>
      </c>
      <c r="C45" s="17" t="s">
        <v>518</v>
      </c>
      <c r="D45" s="155" t="s">
        <v>519</v>
      </c>
      <c r="E45" s="155" t="s">
        <v>30</v>
      </c>
      <c r="F45" s="231"/>
      <c r="G45" s="198"/>
      <c r="H45" s="231"/>
      <c r="I45" s="231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</row>
    <row r="46" spans="1:21">
      <c r="A46" s="18">
        <v>0.80694444444444291</v>
      </c>
      <c r="B46" s="157">
        <v>5</v>
      </c>
      <c r="C46" s="17" t="s">
        <v>69</v>
      </c>
      <c r="D46" s="155" t="s">
        <v>70</v>
      </c>
      <c r="E46" s="155" t="s">
        <v>30</v>
      </c>
      <c r="F46" s="231"/>
      <c r="G46" s="198"/>
      <c r="H46" s="231"/>
      <c r="I46" s="231"/>
      <c r="J46" s="143"/>
      <c r="K46" s="143"/>
      <c r="L46" s="143"/>
      <c r="M46" s="143"/>
      <c r="N46" s="143"/>
      <c r="O46" s="169"/>
      <c r="P46" s="143"/>
      <c r="Q46" s="143"/>
      <c r="R46" s="143"/>
      <c r="S46" s="143"/>
      <c r="T46" s="143"/>
      <c r="U46" s="143"/>
    </row>
    <row r="47" spans="1:21">
      <c r="A47" s="18">
        <v>0.80694444444444291</v>
      </c>
      <c r="B47" s="157">
        <v>5</v>
      </c>
      <c r="C47" s="17" t="s">
        <v>266</v>
      </c>
      <c r="D47" s="155" t="s">
        <v>267</v>
      </c>
      <c r="E47" s="155" t="s">
        <v>30</v>
      </c>
      <c r="F47" s="231"/>
      <c r="G47" s="198"/>
      <c r="H47" s="197"/>
      <c r="I47" s="197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</row>
    <row r="48" spans="1:21">
      <c r="A48" s="18">
        <v>0.80694444444444291</v>
      </c>
      <c r="B48" s="157">
        <v>5</v>
      </c>
      <c r="C48" s="17" t="s">
        <v>562</v>
      </c>
      <c r="D48" s="155" t="s">
        <v>563</v>
      </c>
      <c r="E48" s="155" t="s">
        <v>30</v>
      </c>
      <c r="F48" s="231"/>
      <c r="G48" s="198"/>
      <c r="H48" s="197"/>
      <c r="I48" s="197"/>
      <c r="J48" s="143"/>
      <c r="K48" s="143"/>
      <c r="L48" s="143"/>
      <c r="M48" s="143"/>
      <c r="N48" s="143"/>
      <c r="O48" s="169"/>
      <c r="P48" s="143"/>
      <c r="Q48" s="143"/>
      <c r="R48" s="143"/>
      <c r="S48" s="143"/>
      <c r="T48" s="143"/>
      <c r="U48" s="143"/>
    </row>
    <row r="49" spans="1:15">
      <c r="A49" s="18">
        <v>0.80694444444444291</v>
      </c>
      <c r="B49" s="157">
        <v>5</v>
      </c>
      <c r="C49" s="17" t="s">
        <v>155</v>
      </c>
      <c r="D49" s="155" t="s">
        <v>156</v>
      </c>
      <c r="E49" s="155" t="s">
        <v>30</v>
      </c>
      <c r="F49" s="231"/>
      <c r="G49" s="198"/>
      <c r="H49" s="197"/>
      <c r="I49" s="197"/>
      <c r="J49" s="143"/>
      <c r="K49" s="143"/>
      <c r="L49" s="143"/>
      <c r="M49" s="143"/>
      <c r="N49" s="143"/>
      <c r="O49" s="143"/>
    </row>
    <row r="50" spans="1:15">
      <c r="A50" s="18">
        <v>0.80694444444444291</v>
      </c>
      <c r="B50" s="157">
        <v>5</v>
      </c>
      <c r="C50" s="17" t="s">
        <v>28</v>
      </c>
      <c r="D50" s="155" t="s">
        <v>29</v>
      </c>
      <c r="E50" s="155" t="s">
        <v>30</v>
      </c>
      <c r="F50" s="232"/>
      <c r="G50" s="204"/>
      <c r="H50" s="232"/>
      <c r="I50" s="232"/>
      <c r="J50" s="143"/>
      <c r="K50" s="143"/>
      <c r="L50" s="143"/>
      <c r="M50" s="143"/>
      <c r="N50" s="143"/>
      <c r="O50" s="169"/>
    </row>
    <row r="51" spans="1:15">
      <c r="A51" s="143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</row>
    <row r="52" spans="1:15">
      <c r="A52" s="143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69"/>
    </row>
    <row r="53" spans="1:15">
      <c r="A53" s="143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</row>
    <row r="54" spans="1:15">
      <c r="A54" s="143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69"/>
    </row>
    <row r="55" spans="1:15">
      <c r="A55" s="143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</row>
    <row r="56" spans="1:15">
      <c r="A56" s="143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69"/>
    </row>
    <row r="57" spans="1:15">
      <c r="A57" s="143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</row>
    <row r="58" spans="1:15">
      <c r="A58" s="143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69"/>
    </row>
    <row r="59" spans="1:15">
      <c r="A59" s="143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</row>
    <row r="60" spans="1:15">
      <c r="A60" s="143"/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69"/>
    </row>
    <row r="61" spans="1:15">
      <c r="A61" s="143"/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</row>
    <row r="62" spans="1:15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69"/>
    </row>
    <row r="63" spans="1:15">
      <c r="A63" s="143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</row>
    <row r="64" spans="1:15">
      <c r="A64" s="143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69"/>
    </row>
    <row r="65" spans="15:15">
      <c r="O65" s="143"/>
    </row>
    <row r="66" spans="15:15">
      <c r="O66" s="169"/>
    </row>
    <row r="67" spans="15:15">
      <c r="O67" s="143"/>
    </row>
  </sheetData>
  <mergeCells count="1">
    <mergeCell ref="H9:I9"/>
  </mergeCells>
  <pageMargins left="0.7" right="0.7" top="0.75" bottom="0.75" header="0.3" footer="0.3"/>
  <pageSetup paperSize="9" scale="67" orientation="landscape" r:id="rId1"/>
  <customProperties>
    <customPr name="_pios_id" r:id="rId2"/>
    <customPr name="GUID" r:id="rId3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CABB2-0FC4-4617-AA7D-65C35837BAE3}">
  <sheetPr codeName="Sheet41">
    <tabColor theme="5" tint="0.59999389629810485"/>
    <pageSetUpPr fitToPage="1"/>
  </sheetPr>
  <dimension ref="A1:H98"/>
  <sheetViews>
    <sheetView topLeftCell="A31" workbookViewId="0"/>
  </sheetViews>
  <sheetFormatPr defaultRowHeight="15.75"/>
  <cols>
    <col min="1" max="1" width="24" style="9" bestFit="1" customWidth="1"/>
    <col min="2" max="2" width="25.125" style="9" customWidth="1"/>
    <col min="3" max="3" width="16.875" style="9" bestFit="1" customWidth="1"/>
    <col min="4" max="4" width="16.875" style="142" bestFit="1" customWidth="1"/>
    <col min="5" max="5" width="15.625" style="142" customWidth="1"/>
    <col min="6" max="6" width="14.875" style="9" customWidth="1"/>
    <col min="7" max="7" width="16.625" style="9" customWidth="1"/>
  </cols>
  <sheetData>
    <row r="1" spans="1:8">
      <c r="A1" s="143"/>
      <c r="B1" s="143"/>
      <c r="C1" s="143"/>
      <c r="D1" s="149"/>
      <c r="E1" s="149"/>
      <c r="F1" s="143"/>
      <c r="G1" s="143"/>
    </row>
    <row r="2" spans="1:8">
      <c r="A2" s="150" t="s">
        <v>0</v>
      </c>
      <c r="B2" s="143"/>
      <c r="C2" s="143"/>
      <c r="D2" s="149"/>
      <c r="E2" s="149"/>
      <c r="F2" s="143"/>
      <c r="G2" s="143"/>
    </row>
    <row r="3" spans="1:8">
      <c r="A3" s="150" t="s">
        <v>1</v>
      </c>
      <c r="B3" s="143"/>
      <c r="C3" s="143"/>
      <c r="D3" s="149"/>
      <c r="E3" s="149"/>
      <c r="F3" s="143"/>
      <c r="G3" s="143"/>
    </row>
    <row r="4" spans="1:8">
      <c r="A4" s="138" t="s">
        <v>526</v>
      </c>
      <c r="B4" s="152"/>
      <c r="C4" s="143"/>
      <c r="D4" s="149"/>
      <c r="E4" s="149"/>
      <c r="F4" s="143"/>
      <c r="G4" s="143"/>
    </row>
    <row r="5" spans="1:8">
      <c r="A5" s="143"/>
      <c r="B5" s="8"/>
      <c r="C5" s="143"/>
      <c r="D5" s="149"/>
      <c r="E5" s="149"/>
      <c r="F5" s="149"/>
      <c r="G5" s="149"/>
      <c r="H5" s="149"/>
    </row>
    <row r="6" spans="1:8">
      <c r="A6" s="143"/>
      <c r="B6" s="143"/>
      <c r="C6" s="143"/>
      <c r="D6" s="21" t="s">
        <v>3</v>
      </c>
      <c r="E6" s="149"/>
      <c r="F6" s="143"/>
      <c r="G6" s="143"/>
    </row>
    <row r="7" spans="1:8">
      <c r="A7" s="143"/>
      <c r="B7" s="143"/>
      <c r="C7" s="143"/>
      <c r="D7" s="21" t="s">
        <v>527</v>
      </c>
      <c r="E7" s="149"/>
      <c r="F7" s="143"/>
      <c r="G7" s="143"/>
    </row>
    <row r="8" spans="1:8">
      <c r="A8" s="22" t="s">
        <v>4</v>
      </c>
      <c r="B8" s="22" t="s">
        <v>5</v>
      </c>
      <c r="C8" s="22" t="s">
        <v>383</v>
      </c>
      <c r="D8" s="21" t="s">
        <v>457</v>
      </c>
      <c r="E8" s="21" t="s">
        <v>529</v>
      </c>
      <c r="F8" s="143"/>
      <c r="G8" s="143"/>
    </row>
    <row r="9" spans="1:8">
      <c r="A9" s="17" t="s">
        <v>346</v>
      </c>
      <c r="B9" s="155" t="s">
        <v>347</v>
      </c>
      <c r="C9" s="155" t="s">
        <v>71</v>
      </c>
      <c r="D9" s="176">
        <v>0.79782608695652169</v>
      </c>
      <c r="E9" s="177">
        <v>1</v>
      </c>
      <c r="F9" s="143"/>
      <c r="G9" s="143"/>
    </row>
    <row r="10" spans="1:8">
      <c r="A10" s="17" t="s">
        <v>318</v>
      </c>
      <c r="B10" s="155" t="s">
        <v>333</v>
      </c>
      <c r="C10" s="155" t="s">
        <v>71</v>
      </c>
      <c r="D10" s="234"/>
      <c r="E10" s="217"/>
      <c r="F10" s="143"/>
      <c r="G10" s="143"/>
    </row>
    <row r="11" spans="1:8">
      <c r="A11" s="17" t="s">
        <v>213</v>
      </c>
      <c r="B11" s="155" t="s">
        <v>520</v>
      </c>
      <c r="C11" s="155" t="s">
        <v>71</v>
      </c>
      <c r="D11" s="234"/>
      <c r="E11" s="217"/>
      <c r="F11" s="143"/>
      <c r="G11" s="143"/>
    </row>
    <row r="12" spans="1:8">
      <c r="A12" s="17" t="s">
        <v>223</v>
      </c>
      <c r="B12" s="155" t="s">
        <v>224</v>
      </c>
      <c r="C12" s="155" t="s">
        <v>71</v>
      </c>
      <c r="D12" s="234"/>
      <c r="E12" s="217"/>
      <c r="F12" s="143"/>
      <c r="G12" s="143"/>
    </row>
    <row r="13" spans="1:8">
      <c r="A13" s="17" t="s">
        <v>518</v>
      </c>
      <c r="B13" s="155" t="s">
        <v>519</v>
      </c>
      <c r="C13" s="155" t="s">
        <v>30</v>
      </c>
      <c r="D13" s="234"/>
      <c r="E13" s="217"/>
      <c r="F13" s="143"/>
      <c r="G13" s="143"/>
    </row>
    <row r="14" spans="1:8">
      <c r="A14" s="17" t="s">
        <v>69</v>
      </c>
      <c r="B14" s="155" t="s">
        <v>70</v>
      </c>
      <c r="C14" s="155" t="s">
        <v>30</v>
      </c>
      <c r="D14" s="234"/>
      <c r="E14" s="217"/>
      <c r="F14" s="143"/>
      <c r="G14" s="143"/>
    </row>
    <row r="15" spans="1:8">
      <c r="A15" s="17" t="s">
        <v>266</v>
      </c>
      <c r="B15" s="155" t="s">
        <v>267</v>
      </c>
      <c r="C15" s="155" t="s">
        <v>30</v>
      </c>
      <c r="D15" s="234"/>
      <c r="E15" s="217"/>
      <c r="F15" s="143"/>
      <c r="G15" s="143"/>
    </row>
    <row r="16" spans="1:8">
      <c r="A16" s="17" t="s">
        <v>562</v>
      </c>
      <c r="B16" s="155" t="s">
        <v>563</v>
      </c>
      <c r="C16" s="155" t="s">
        <v>30</v>
      </c>
      <c r="D16" s="234"/>
      <c r="E16" s="217"/>
      <c r="F16" s="143"/>
      <c r="G16" s="143"/>
    </row>
    <row r="17" spans="1:7">
      <c r="A17" s="17" t="s">
        <v>155</v>
      </c>
      <c r="B17" s="155" t="s">
        <v>156</v>
      </c>
      <c r="C17" s="155" t="s">
        <v>30</v>
      </c>
      <c r="D17" s="234"/>
      <c r="E17" s="217"/>
      <c r="F17" s="143"/>
      <c r="G17" s="143"/>
    </row>
    <row r="18" spans="1:7">
      <c r="A18" s="17" t="s">
        <v>28</v>
      </c>
      <c r="B18" s="155" t="s">
        <v>29</v>
      </c>
      <c r="C18" s="155" t="s">
        <v>30</v>
      </c>
      <c r="D18" s="179"/>
      <c r="E18" s="178"/>
      <c r="F18" s="143"/>
      <c r="G18" s="143"/>
    </row>
    <row r="19" spans="1:7">
      <c r="A19" s="17" t="s">
        <v>75</v>
      </c>
      <c r="B19" s="155" t="s">
        <v>76</v>
      </c>
      <c r="C19" s="155" t="s">
        <v>77</v>
      </c>
      <c r="D19" s="176">
        <v>0.7543478260869565</v>
      </c>
      <c r="E19" s="177">
        <v>2</v>
      </c>
      <c r="F19" s="143"/>
      <c r="G19" s="143"/>
    </row>
    <row r="20" spans="1:7">
      <c r="A20" s="17" t="s">
        <v>229</v>
      </c>
      <c r="B20" s="155" t="s">
        <v>230</v>
      </c>
      <c r="C20" s="155" t="s">
        <v>77</v>
      </c>
      <c r="D20" s="234"/>
      <c r="E20" s="217"/>
      <c r="F20" s="143"/>
      <c r="G20" s="143"/>
    </row>
    <row r="21" spans="1:7">
      <c r="A21" s="17" t="s">
        <v>102</v>
      </c>
      <c r="B21" s="155" t="s">
        <v>103</v>
      </c>
      <c r="C21" s="155" t="s">
        <v>77</v>
      </c>
      <c r="D21" s="234"/>
      <c r="E21" s="217"/>
      <c r="F21" s="143"/>
      <c r="G21" s="143"/>
    </row>
    <row r="22" spans="1:7">
      <c r="A22" s="17" t="s">
        <v>237</v>
      </c>
      <c r="B22" s="155" t="s">
        <v>238</v>
      </c>
      <c r="C22" s="155" t="s">
        <v>77</v>
      </c>
      <c r="D22" s="234"/>
      <c r="E22" s="217"/>
      <c r="F22" s="143"/>
      <c r="G22" s="143"/>
    </row>
    <row r="23" spans="1:7">
      <c r="A23" s="17" t="s">
        <v>539</v>
      </c>
      <c r="B23" s="155" t="s">
        <v>540</v>
      </c>
      <c r="C23" s="155" t="s">
        <v>77</v>
      </c>
      <c r="D23" s="234"/>
      <c r="E23" s="217"/>
      <c r="F23" s="143"/>
      <c r="G23" s="143"/>
    </row>
    <row r="24" spans="1:7">
      <c r="A24" s="17" t="s">
        <v>541</v>
      </c>
      <c r="B24" s="155" t="s">
        <v>542</v>
      </c>
      <c r="C24" s="155" t="s">
        <v>543</v>
      </c>
      <c r="D24" s="234"/>
      <c r="E24" s="217"/>
      <c r="F24" s="143"/>
      <c r="G24" s="143"/>
    </row>
    <row r="25" spans="1:7">
      <c r="A25" s="17" t="s">
        <v>544</v>
      </c>
      <c r="B25" s="155" t="s">
        <v>545</v>
      </c>
      <c r="C25" s="155" t="s">
        <v>543</v>
      </c>
      <c r="D25" s="234"/>
      <c r="E25" s="217"/>
      <c r="F25" s="143"/>
      <c r="G25" s="143"/>
    </row>
    <row r="26" spans="1:7">
      <c r="A26" s="17" t="s">
        <v>546</v>
      </c>
      <c r="B26" s="155" t="s">
        <v>547</v>
      </c>
      <c r="C26" s="155" t="s">
        <v>543</v>
      </c>
      <c r="D26" s="234"/>
      <c r="E26" s="217"/>
      <c r="F26" s="143"/>
      <c r="G26" s="143"/>
    </row>
    <row r="27" spans="1:7">
      <c r="A27" s="17" t="s">
        <v>548</v>
      </c>
      <c r="B27" s="155" t="s">
        <v>549</v>
      </c>
      <c r="C27" s="155" t="s">
        <v>543</v>
      </c>
      <c r="D27" s="234"/>
      <c r="E27" s="217"/>
      <c r="F27" s="143"/>
      <c r="G27" s="143"/>
    </row>
    <row r="28" spans="1:7">
      <c r="A28" s="17" t="s">
        <v>551</v>
      </c>
      <c r="B28" s="155" t="s">
        <v>552</v>
      </c>
      <c r="C28" s="155" t="s">
        <v>543</v>
      </c>
      <c r="D28" s="179"/>
      <c r="E28" s="178"/>
      <c r="F28" s="143"/>
      <c r="G28" s="143"/>
    </row>
    <row r="29" spans="1:7">
      <c r="A29" s="17" t="s">
        <v>170</v>
      </c>
      <c r="B29" s="155" t="s">
        <v>171</v>
      </c>
      <c r="C29" s="155" t="s">
        <v>172</v>
      </c>
      <c r="D29" s="176">
        <v>0.74130434782608701</v>
      </c>
      <c r="E29" s="177">
        <v>3</v>
      </c>
      <c r="F29" s="143"/>
      <c r="G29" s="143"/>
    </row>
    <row r="30" spans="1:7">
      <c r="A30" s="17" t="s">
        <v>396</v>
      </c>
      <c r="B30" s="155" t="s">
        <v>398</v>
      </c>
      <c r="C30" s="155" t="s">
        <v>172</v>
      </c>
      <c r="D30" s="234"/>
      <c r="E30" s="217"/>
      <c r="F30" s="143"/>
      <c r="G30" s="143"/>
    </row>
    <row r="31" spans="1:7">
      <c r="A31" s="17" t="s">
        <v>287</v>
      </c>
      <c r="B31" s="155" t="s">
        <v>288</v>
      </c>
      <c r="C31" s="155" t="s">
        <v>172</v>
      </c>
      <c r="D31" s="234"/>
      <c r="E31" s="217"/>
      <c r="F31" s="143"/>
      <c r="G31" s="143"/>
    </row>
    <row r="32" spans="1:7">
      <c r="A32" s="17" t="s">
        <v>532</v>
      </c>
      <c r="B32" s="155" t="s">
        <v>533</v>
      </c>
      <c r="C32" s="155" t="s">
        <v>172</v>
      </c>
      <c r="D32" s="234"/>
      <c r="E32" s="217"/>
      <c r="F32" s="143"/>
      <c r="G32" s="143"/>
    </row>
    <row r="33" spans="1:7">
      <c r="A33" s="17" t="s">
        <v>350</v>
      </c>
      <c r="B33" s="155" t="s">
        <v>351</v>
      </c>
      <c r="C33" s="155" t="s">
        <v>172</v>
      </c>
      <c r="D33" s="234"/>
      <c r="E33" s="217"/>
      <c r="F33" s="143"/>
      <c r="G33" s="143"/>
    </row>
    <row r="34" spans="1:7">
      <c r="A34" s="17" t="s">
        <v>534</v>
      </c>
      <c r="B34" s="155" t="s">
        <v>535</v>
      </c>
      <c r="C34" s="155" t="s">
        <v>172</v>
      </c>
      <c r="D34" s="234"/>
      <c r="E34" s="217"/>
      <c r="F34" s="143"/>
      <c r="G34" s="143"/>
    </row>
    <row r="35" spans="1:7">
      <c r="A35" s="17" t="s">
        <v>331</v>
      </c>
      <c r="B35" s="155" t="s">
        <v>332</v>
      </c>
      <c r="C35" s="155" t="s">
        <v>172</v>
      </c>
      <c r="D35" s="179"/>
      <c r="E35" s="178"/>
      <c r="F35" s="143"/>
      <c r="G35" s="143"/>
    </row>
    <row r="36" spans="1:7">
      <c r="A36" s="17" t="s">
        <v>374</v>
      </c>
      <c r="B36" s="155" t="s">
        <v>375</v>
      </c>
      <c r="C36" s="155" t="s">
        <v>33</v>
      </c>
      <c r="D36" s="176">
        <v>0.72391304347826091</v>
      </c>
      <c r="E36" s="177">
        <v>4</v>
      </c>
      <c r="F36" s="143"/>
      <c r="G36" s="143"/>
    </row>
    <row r="37" spans="1:7">
      <c r="A37" s="17" t="s">
        <v>478</v>
      </c>
      <c r="B37" s="155" t="s">
        <v>479</v>
      </c>
      <c r="C37" s="155" t="s">
        <v>33</v>
      </c>
      <c r="D37" s="234"/>
      <c r="E37" s="217"/>
      <c r="F37" s="143"/>
      <c r="G37" s="143"/>
    </row>
    <row r="38" spans="1:7">
      <c r="A38" s="17" t="s">
        <v>423</v>
      </c>
      <c r="B38" s="155" t="s">
        <v>424</v>
      </c>
      <c r="C38" s="155" t="s">
        <v>33</v>
      </c>
      <c r="D38" s="234"/>
      <c r="E38" s="217"/>
      <c r="F38" s="143"/>
      <c r="G38" s="143"/>
    </row>
    <row r="39" spans="1:7">
      <c r="A39" s="17" t="s">
        <v>84</v>
      </c>
      <c r="B39" s="155" t="s">
        <v>85</v>
      </c>
      <c r="C39" s="155" t="s">
        <v>33</v>
      </c>
      <c r="D39" s="234"/>
      <c r="E39" s="217"/>
      <c r="F39" s="143"/>
      <c r="G39" s="143"/>
    </row>
    <row r="40" spans="1:7">
      <c r="A40" s="17" t="s">
        <v>118</v>
      </c>
      <c r="B40" s="155" t="s">
        <v>119</v>
      </c>
      <c r="C40" s="155" t="s">
        <v>33</v>
      </c>
      <c r="D40" s="234"/>
      <c r="E40" s="217"/>
      <c r="F40" s="143"/>
      <c r="G40" s="143"/>
    </row>
    <row r="41" spans="1:7">
      <c r="A41" s="17" t="s">
        <v>481</v>
      </c>
      <c r="B41" s="155" t="s">
        <v>482</v>
      </c>
      <c r="C41" s="155" t="s">
        <v>33</v>
      </c>
      <c r="D41" s="179"/>
      <c r="E41" s="178"/>
      <c r="F41" s="143"/>
      <c r="G41" s="143"/>
    </row>
    <row r="42" spans="1:7">
      <c r="A42" s="17" t="s">
        <v>301</v>
      </c>
      <c r="B42" s="155" t="s">
        <v>302</v>
      </c>
      <c r="C42" s="155" t="s">
        <v>90</v>
      </c>
      <c r="D42" s="176">
        <v>0.71739130434782605</v>
      </c>
      <c r="E42" s="177">
        <v>5</v>
      </c>
      <c r="F42" s="143"/>
      <c r="G42" s="143"/>
    </row>
    <row r="43" spans="1:7">
      <c r="A43" s="17" t="s">
        <v>553</v>
      </c>
      <c r="B43" s="155" t="s">
        <v>554</v>
      </c>
      <c r="C43" s="155" t="s">
        <v>90</v>
      </c>
      <c r="D43" s="234"/>
      <c r="E43" s="217"/>
      <c r="F43" s="143"/>
      <c r="G43" s="143"/>
    </row>
    <row r="44" spans="1:7">
      <c r="A44" s="17" t="s">
        <v>556</v>
      </c>
      <c r="B44" s="155" t="s">
        <v>557</v>
      </c>
      <c r="C44" s="155" t="s">
        <v>90</v>
      </c>
      <c r="D44" s="234"/>
      <c r="E44" s="217"/>
      <c r="F44" s="143"/>
      <c r="G44" s="143"/>
    </row>
    <row r="45" spans="1:7">
      <c r="A45" s="17" t="s">
        <v>395</v>
      </c>
      <c r="B45" s="155" t="s">
        <v>394</v>
      </c>
      <c r="C45" s="155" t="s">
        <v>90</v>
      </c>
      <c r="D45" s="234"/>
      <c r="E45" s="217"/>
      <c r="F45" s="143"/>
      <c r="G45" s="143"/>
    </row>
    <row r="46" spans="1:7">
      <c r="A46" s="17" t="s">
        <v>558</v>
      </c>
      <c r="B46" s="155" t="s">
        <v>559</v>
      </c>
      <c r="C46" s="155" t="s">
        <v>90</v>
      </c>
      <c r="D46" s="234"/>
      <c r="E46" s="217"/>
      <c r="F46" s="143"/>
      <c r="G46" s="143"/>
    </row>
    <row r="47" spans="1:7">
      <c r="A47" s="17" t="s">
        <v>165</v>
      </c>
      <c r="B47" s="155" t="s">
        <v>166</v>
      </c>
      <c r="C47" s="155" t="s">
        <v>90</v>
      </c>
      <c r="D47" s="234"/>
      <c r="E47" s="217"/>
      <c r="F47" s="143"/>
      <c r="G47" s="143"/>
    </row>
    <row r="48" spans="1:7">
      <c r="A48" s="17" t="s">
        <v>368</v>
      </c>
      <c r="B48" s="155" t="s">
        <v>369</v>
      </c>
      <c r="C48" s="155" t="s">
        <v>90</v>
      </c>
      <c r="D48" s="179"/>
      <c r="E48" s="178"/>
      <c r="F48" s="143"/>
      <c r="G48" s="143"/>
    </row>
    <row r="49" spans="1:7">
      <c r="A49" s="143"/>
      <c r="B49" s="143"/>
      <c r="C49" s="143"/>
      <c r="D49" s="149"/>
      <c r="E49" s="149"/>
      <c r="F49"/>
      <c r="G49"/>
    </row>
    <row r="50" spans="1:7" ht="40.35" customHeight="1">
      <c r="A50" s="143"/>
      <c r="B50" s="143"/>
      <c r="C50" s="143"/>
      <c r="D50" s="265" t="s">
        <v>528</v>
      </c>
      <c r="E50" s="266"/>
      <c r="F50"/>
      <c r="G50"/>
    </row>
    <row r="51" spans="1:7">
      <c r="A51" s="22" t="s">
        <v>4</v>
      </c>
      <c r="B51" s="22" t="s">
        <v>5</v>
      </c>
      <c r="C51" s="22" t="s">
        <v>383</v>
      </c>
      <c r="D51" s="21" t="s">
        <v>411</v>
      </c>
      <c r="E51" s="21" t="s">
        <v>531</v>
      </c>
      <c r="F51"/>
      <c r="G51"/>
    </row>
    <row r="52" spans="1:7">
      <c r="A52" s="17" t="s">
        <v>301</v>
      </c>
      <c r="B52" s="155" t="s">
        <v>302</v>
      </c>
      <c r="C52" s="155" t="s">
        <v>90</v>
      </c>
      <c r="D52" s="235">
        <v>0.95714285714285718</v>
      </c>
      <c r="E52" s="177">
        <v>1</v>
      </c>
      <c r="F52"/>
      <c r="G52"/>
    </row>
    <row r="53" spans="1:7">
      <c r="A53" s="17" t="s">
        <v>553</v>
      </c>
      <c r="B53" s="155" t="s">
        <v>554</v>
      </c>
      <c r="C53" s="155" t="s">
        <v>90</v>
      </c>
      <c r="D53" s="234"/>
      <c r="E53" s="234"/>
      <c r="F53"/>
      <c r="G53"/>
    </row>
    <row r="54" spans="1:7">
      <c r="A54" s="17" t="s">
        <v>556</v>
      </c>
      <c r="B54" s="155" t="s">
        <v>557</v>
      </c>
      <c r="C54" s="155" t="s">
        <v>90</v>
      </c>
      <c r="D54" s="216"/>
      <c r="E54" s="216"/>
      <c r="F54"/>
      <c r="G54"/>
    </row>
    <row r="55" spans="1:7">
      <c r="A55" s="17" t="s">
        <v>395</v>
      </c>
      <c r="B55" s="155" t="s">
        <v>394</v>
      </c>
      <c r="C55" s="155" t="s">
        <v>90</v>
      </c>
      <c r="D55" s="216"/>
      <c r="E55" s="216"/>
      <c r="F55"/>
      <c r="G55"/>
    </row>
    <row r="56" spans="1:7">
      <c r="A56" s="17" t="s">
        <v>558</v>
      </c>
      <c r="B56" s="155" t="s">
        <v>559</v>
      </c>
      <c r="C56" s="155" t="s">
        <v>90</v>
      </c>
      <c r="D56" s="216"/>
      <c r="E56" s="216"/>
      <c r="F56"/>
      <c r="G56"/>
    </row>
    <row r="57" spans="1:7">
      <c r="A57" s="17" t="s">
        <v>165</v>
      </c>
      <c r="B57" s="155" t="s">
        <v>166</v>
      </c>
      <c r="C57" s="155" t="s">
        <v>90</v>
      </c>
      <c r="D57" s="234"/>
      <c r="E57" s="234"/>
      <c r="F57"/>
      <c r="G57"/>
    </row>
    <row r="58" spans="1:7">
      <c r="A58" s="17" t="s">
        <v>368</v>
      </c>
      <c r="B58" s="155" t="s">
        <v>369</v>
      </c>
      <c r="C58" s="155" t="s">
        <v>90</v>
      </c>
      <c r="D58" s="228"/>
      <c r="E58" s="228"/>
      <c r="F58"/>
      <c r="G58"/>
    </row>
    <row r="59" spans="1:7">
      <c r="A59" s="17" t="s">
        <v>346</v>
      </c>
      <c r="B59" s="155" t="s">
        <v>347</v>
      </c>
      <c r="C59" s="155" t="s">
        <v>71</v>
      </c>
      <c r="D59" s="235">
        <v>0.91428571428571426</v>
      </c>
      <c r="E59" s="177">
        <v>2</v>
      </c>
      <c r="F59" s="143"/>
      <c r="G59" s="143"/>
    </row>
    <row r="60" spans="1:7">
      <c r="A60" s="17" t="s">
        <v>318</v>
      </c>
      <c r="B60" s="155" t="s">
        <v>333</v>
      </c>
      <c r="C60" s="155" t="s">
        <v>71</v>
      </c>
      <c r="D60" s="234"/>
      <c r="E60" s="234"/>
      <c r="F60" s="143"/>
      <c r="G60" s="143"/>
    </row>
    <row r="61" spans="1:7">
      <c r="A61" s="17" t="s">
        <v>213</v>
      </c>
      <c r="B61" s="155" t="s">
        <v>520</v>
      </c>
      <c r="C61" s="155" t="s">
        <v>71</v>
      </c>
      <c r="D61" s="234"/>
      <c r="E61" s="234"/>
      <c r="F61" s="143"/>
      <c r="G61" s="143"/>
    </row>
    <row r="62" spans="1:7">
      <c r="A62" s="17" t="s">
        <v>223</v>
      </c>
      <c r="B62" s="155" t="s">
        <v>224</v>
      </c>
      <c r="C62" s="155" t="s">
        <v>71</v>
      </c>
      <c r="D62" s="234"/>
      <c r="E62" s="234"/>
      <c r="F62" s="143"/>
      <c r="G62" s="143"/>
    </row>
    <row r="63" spans="1:7">
      <c r="A63" s="17" t="s">
        <v>518</v>
      </c>
      <c r="B63" s="155" t="s">
        <v>519</v>
      </c>
      <c r="C63" s="155" t="s">
        <v>30</v>
      </c>
      <c r="D63" s="234"/>
      <c r="E63" s="234"/>
      <c r="F63" s="143"/>
      <c r="G63" s="143"/>
    </row>
    <row r="64" spans="1:7">
      <c r="A64" s="17" t="s">
        <v>69</v>
      </c>
      <c r="B64" s="155" t="s">
        <v>70</v>
      </c>
      <c r="C64" s="155" t="s">
        <v>30</v>
      </c>
      <c r="D64" s="234"/>
      <c r="E64" s="234"/>
      <c r="F64" s="143"/>
      <c r="G64" s="143"/>
    </row>
    <row r="65" spans="1:7">
      <c r="A65" s="17" t="s">
        <v>266</v>
      </c>
      <c r="B65" s="155" t="s">
        <v>267</v>
      </c>
      <c r="C65" s="155" t="s">
        <v>30</v>
      </c>
      <c r="D65" s="216"/>
      <c r="E65" s="216"/>
      <c r="F65" s="143"/>
      <c r="G65" s="143"/>
    </row>
    <row r="66" spans="1:7">
      <c r="A66" s="17" t="s">
        <v>562</v>
      </c>
      <c r="B66" s="155" t="s">
        <v>563</v>
      </c>
      <c r="C66" s="155" t="s">
        <v>30</v>
      </c>
      <c r="D66" s="216"/>
      <c r="E66" s="216"/>
      <c r="F66" s="143"/>
      <c r="G66" s="143"/>
    </row>
    <row r="67" spans="1:7">
      <c r="A67" s="17" t="s">
        <v>155</v>
      </c>
      <c r="B67" s="155" t="s">
        <v>156</v>
      </c>
      <c r="C67" s="155" t="s">
        <v>30</v>
      </c>
      <c r="D67" s="216"/>
      <c r="E67" s="216"/>
      <c r="F67" s="143"/>
      <c r="G67" s="143"/>
    </row>
    <row r="68" spans="1:7">
      <c r="A68" s="17" t="s">
        <v>28</v>
      </c>
      <c r="B68" s="155" t="s">
        <v>29</v>
      </c>
      <c r="C68" s="155" t="s">
        <v>30</v>
      </c>
      <c r="D68" s="179"/>
      <c r="E68" s="179"/>
      <c r="F68" s="143"/>
      <c r="G68" s="143"/>
    </row>
    <row r="69" spans="1:7">
      <c r="A69" s="17" t="s">
        <v>170</v>
      </c>
      <c r="B69" s="155" t="s">
        <v>171</v>
      </c>
      <c r="C69" s="155" t="s">
        <v>172</v>
      </c>
      <c r="D69" s="176">
        <v>0.86428571428571432</v>
      </c>
      <c r="E69" s="177">
        <v>3</v>
      </c>
      <c r="F69"/>
      <c r="G69"/>
    </row>
    <row r="70" spans="1:7">
      <c r="A70" s="17" t="s">
        <v>396</v>
      </c>
      <c r="B70" s="155" t="s">
        <v>398</v>
      </c>
      <c r="C70" s="155" t="s">
        <v>172</v>
      </c>
      <c r="D70" s="216"/>
      <c r="E70" s="216"/>
      <c r="F70"/>
      <c r="G70"/>
    </row>
    <row r="71" spans="1:7">
      <c r="A71" s="17" t="s">
        <v>287</v>
      </c>
      <c r="B71" s="155" t="s">
        <v>288</v>
      </c>
      <c r="C71" s="155" t="s">
        <v>172</v>
      </c>
      <c r="D71" s="216"/>
      <c r="E71" s="216"/>
      <c r="F71"/>
      <c r="G71"/>
    </row>
    <row r="72" spans="1:7">
      <c r="A72" s="17" t="s">
        <v>532</v>
      </c>
      <c r="B72" s="155" t="s">
        <v>533</v>
      </c>
      <c r="C72" s="155" t="s">
        <v>172</v>
      </c>
      <c r="D72" s="216"/>
      <c r="E72" s="216"/>
      <c r="F72"/>
      <c r="G72"/>
    </row>
    <row r="73" spans="1:7">
      <c r="A73" s="17" t="s">
        <v>350</v>
      </c>
      <c r="B73" s="155" t="s">
        <v>351</v>
      </c>
      <c r="C73" s="155" t="s">
        <v>172</v>
      </c>
      <c r="D73" s="234"/>
      <c r="E73" s="234"/>
      <c r="F73"/>
      <c r="G73"/>
    </row>
    <row r="74" spans="1:7">
      <c r="A74" s="17" t="s">
        <v>534</v>
      </c>
      <c r="B74" s="155" t="s">
        <v>535</v>
      </c>
      <c r="C74" s="155" t="s">
        <v>172</v>
      </c>
      <c r="D74" s="216"/>
      <c r="E74" s="216"/>
      <c r="F74"/>
      <c r="G74"/>
    </row>
    <row r="75" spans="1:7">
      <c r="A75" s="17" t="s">
        <v>331</v>
      </c>
      <c r="B75" s="155" t="s">
        <v>332</v>
      </c>
      <c r="C75" s="155" t="s">
        <v>172</v>
      </c>
      <c r="D75" s="228"/>
      <c r="E75" s="228"/>
      <c r="F75"/>
      <c r="G75"/>
    </row>
    <row r="76" spans="1:7">
      <c r="A76" s="17" t="s">
        <v>374</v>
      </c>
      <c r="B76" s="155" t="s">
        <v>375</v>
      </c>
      <c r="C76" s="155" t="s">
        <v>33</v>
      </c>
      <c r="D76" s="235">
        <v>0.84285714285714286</v>
      </c>
      <c r="E76" s="177">
        <v>4</v>
      </c>
      <c r="F76"/>
      <c r="G76"/>
    </row>
    <row r="77" spans="1:7">
      <c r="A77" s="17" t="s">
        <v>478</v>
      </c>
      <c r="B77" s="155" t="s">
        <v>479</v>
      </c>
      <c r="C77" s="155" t="s">
        <v>33</v>
      </c>
      <c r="D77" s="234"/>
      <c r="E77" s="234"/>
      <c r="F77"/>
      <c r="G77"/>
    </row>
    <row r="78" spans="1:7">
      <c r="A78" s="17" t="s">
        <v>423</v>
      </c>
      <c r="B78" s="155" t="s">
        <v>424</v>
      </c>
      <c r="C78" s="155" t="s">
        <v>33</v>
      </c>
      <c r="D78" s="216"/>
      <c r="E78" s="216"/>
      <c r="F78"/>
      <c r="G78"/>
    </row>
    <row r="79" spans="1:7">
      <c r="A79" s="17" t="s">
        <v>84</v>
      </c>
      <c r="B79" s="155" t="s">
        <v>85</v>
      </c>
      <c r="C79" s="155" t="s">
        <v>33</v>
      </c>
      <c r="D79" s="216"/>
      <c r="E79" s="216"/>
      <c r="F79"/>
      <c r="G79"/>
    </row>
    <row r="80" spans="1:7">
      <c r="A80" s="17" t="s">
        <v>118</v>
      </c>
      <c r="B80" s="155" t="s">
        <v>119</v>
      </c>
      <c r="C80" s="155" t="s">
        <v>33</v>
      </c>
      <c r="D80" s="216"/>
      <c r="E80" s="216"/>
      <c r="F80"/>
      <c r="G80"/>
    </row>
    <row r="81" spans="1:7">
      <c r="A81" s="17" t="s">
        <v>481</v>
      </c>
      <c r="B81" s="155" t="s">
        <v>482</v>
      </c>
      <c r="C81" s="155" t="s">
        <v>33</v>
      </c>
      <c r="D81" s="179"/>
      <c r="E81" s="179"/>
      <c r="F81" s="143"/>
      <c r="G81" s="143"/>
    </row>
    <row r="82" spans="1:7">
      <c r="A82" s="17" t="s">
        <v>75</v>
      </c>
      <c r="B82" s="155" t="s">
        <v>76</v>
      </c>
      <c r="C82" s="155" t="s">
        <v>77</v>
      </c>
      <c r="D82" s="235">
        <v>0.8214285714285714</v>
      </c>
      <c r="E82" s="177">
        <v>5</v>
      </c>
      <c r="F82"/>
      <c r="G82"/>
    </row>
    <row r="83" spans="1:7">
      <c r="A83" s="17" t="s">
        <v>229</v>
      </c>
      <c r="B83" s="155" t="s">
        <v>230</v>
      </c>
      <c r="C83" s="155" t="s">
        <v>77</v>
      </c>
      <c r="D83" s="234"/>
      <c r="E83" s="234"/>
      <c r="F83"/>
      <c r="G83"/>
    </row>
    <row r="84" spans="1:7">
      <c r="A84" s="17" t="s">
        <v>102</v>
      </c>
      <c r="B84" s="155" t="s">
        <v>103</v>
      </c>
      <c r="C84" s="155" t="s">
        <v>77</v>
      </c>
      <c r="D84" s="216"/>
      <c r="E84" s="216"/>
      <c r="F84"/>
      <c r="G84"/>
    </row>
    <row r="85" spans="1:7">
      <c r="A85" s="17" t="s">
        <v>237</v>
      </c>
      <c r="B85" s="155" t="s">
        <v>238</v>
      </c>
      <c r="C85" s="155" t="s">
        <v>77</v>
      </c>
      <c r="D85" s="216"/>
      <c r="E85" s="216"/>
      <c r="F85"/>
      <c r="G85"/>
    </row>
    <row r="86" spans="1:7">
      <c r="A86" s="17" t="s">
        <v>539</v>
      </c>
      <c r="B86" s="155" t="s">
        <v>540</v>
      </c>
      <c r="C86" s="155" t="s">
        <v>77</v>
      </c>
      <c r="D86" s="216"/>
      <c r="E86" s="216"/>
      <c r="F86"/>
      <c r="G86"/>
    </row>
    <row r="87" spans="1:7">
      <c r="A87" s="17" t="s">
        <v>541</v>
      </c>
      <c r="B87" s="155" t="s">
        <v>542</v>
      </c>
      <c r="C87" s="155" t="s">
        <v>543</v>
      </c>
      <c r="D87" s="234"/>
      <c r="E87" s="234"/>
      <c r="F87"/>
      <c r="G87"/>
    </row>
    <row r="88" spans="1:7">
      <c r="A88" s="17" t="s">
        <v>544</v>
      </c>
      <c r="B88" s="155" t="s">
        <v>545</v>
      </c>
      <c r="C88" s="155" t="s">
        <v>543</v>
      </c>
      <c r="D88" s="216"/>
      <c r="E88" s="216"/>
      <c r="F88"/>
      <c r="G88"/>
    </row>
    <row r="89" spans="1:7">
      <c r="A89" s="17" t="s">
        <v>546</v>
      </c>
      <c r="B89" s="155" t="s">
        <v>547</v>
      </c>
      <c r="C89" s="155" t="s">
        <v>543</v>
      </c>
      <c r="D89" s="216"/>
      <c r="E89" s="216"/>
      <c r="F89"/>
      <c r="G89"/>
    </row>
    <row r="90" spans="1:7">
      <c r="A90" s="17" t="s">
        <v>548</v>
      </c>
      <c r="B90" s="155" t="s">
        <v>549</v>
      </c>
      <c r="C90" s="155" t="s">
        <v>543</v>
      </c>
      <c r="D90" s="216"/>
      <c r="E90" s="216"/>
      <c r="F90"/>
      <c r="G90"/>
    </row>
    <row r="91" spans="1:7">
      <c r="A91" s="17" t="s">
        <v>551</v>
      </c>
      <c r="B91" s="155" t="s">
        <v>552</v>
      </c>
      <c r="C91" s="155" t="s">
        <v>543</v>
      </c>
      <c r="D91" s="228"/>
      <c r="E91" s="228"/>
      <c r="F91"/>
      <c r="G91"/>
    </row>
    <row r="92" spans="1:7">
      <c r="A92" s="143"/>
      <c r="B92" s="143"/>
      <c r="C92" s="143"/>
      <c r="D92" s="149"/>
      <c r="E92" s="149"/>
      <c r="F92"/>
      <c r="G92"/>
    </row>
    <row r="93" spans="1:7">
      <c r="A93" s="143"/>
      <c r="B93" s="143"/>
      <c r="C93" s="143"/>
      <c r="D93" s="149"/>
      <c r="E93" s="149"/>
      <c r="F93"/>
      <c r="G93"/>
    </row>
    <row r="94" spans="1:7">
      <c r="A94" s="143"/>
      <c r="B94" s="143"/>
      <c r="C94" s="143"/>
      <c r="D94" s="149"/>
      <c r="E94" s="149"/>
      <c r="F94"/>
      <c r="G94"/>
    </row>
    <row r="95" spans="1:7">
      <c r="A95" s="143"/>
      <c r="B95" s="143"/>
      <c r="C95" s="143"/>
      <c r="D95" s="149"/>
      <c r="E95" s="149"/>
      <c r="F95"/>
      <c r="G95"/>
    </row>
    <row r="96" spans="1:7">
      <c r="A96" s="143"/>
      <c r="B96" s="143"/>
      <c r="C96" s="143"/>
      <c r="D96" s="149"/>
      <c r="E96" s="149"/>
      <c r="F96"/>
      <c r="G96"/>
    </row>
    <row r="97" spans="1:7">
      <c r="A97" s="143"/>
      <c r="B97" s="143"/>
      <c r="C97" s="143"/>
      <c r="D97" s="149"/>
      <c r="E97" s="149"/>
      <c r="F97"/>
      <c r="G97"/>
    </row>
    <row r="98" spans="1:7">
      <c r="A98" s="143"/>
      <c r="B98" s="143"/>
      <c r="C98" s="143"/>
      <c r="D98" s="149"/>
      <c r="E98" s="149"/>
      <c r="F98"/>
      <c r="G98"/>
    </row>
  </sheetData>
  <sheetProtection algorithmName="SHA-512" hashValue="rWKk1S3K1oJKXfOycTP/dIhcEYVA05jIID+xhJ+k4i6UthzToJC19IaJO5NAE2myq71FNw2QGGTzVjJS47iwlg==" saltValue="GFbW2s+4p/nV2Zbf7T6/ag==" spinCount="100000" sheet="1" objects="1" scenarios="1"/>
  <mergeCells count="1">
    <mergeCell ref="D50:E50"/>
  </mergeCells>
  <pageMargins left="0.7" right="0.7" top="0.75" bottom="0.75" header="0.3" footer="0.3"/>
  <pageSetup paperSize="9" scale="68" fitToHeight="2"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904B0-1289-4B63-B272-396164A48F08}">
  <sheetPr codeName="Sheet42">
    <tabColor theme="5" tint="-0.249977111117893"/>
    <pageSetUpPr fitToPage="1"/>
  </sheetPr>
  <dimension ref="A2:S58"/>
  <sheetViews>
    <sheetView topLeftCell="B1" workbookViewId="0">
      <selection activeCell="F11" sqref="F11:G21"/>
    </sheetView>
  </sheetViews>
  <sheetFormatPr defaultColWidth="11" defaultRowHeight="15"/>
  <cols>
    <col min="1" max="1" width="11" style="126"/>
    <col min="2" max="2" width="12.375" style="126" customWidth="1"/>
    <col min="3" max="3" width="19.375" style="126" bestFit="1" customWidth="1"/>
    <col min="4" max="4" width="25.875" style="126" customWidth="1"/>
    <col min="5" max="6" width="16.875" style="126" bestFit="1" customWidth="1"/>
    <col min="7" max="7" width="13.5" style="126" customWidth="1"/>
    <col min="8" max="9" width="11" style="126"/>
    <col min="10" max="10" width="19.375" style="126" customWidth="1"/>
    <col min="11" max="11" width="11" style="126"/>
    <col min="12" max="12" width="3.625" style="126" customWidth="1"/>
    <col min="13" max="15" width="8.375" style="126" customWidth="1"/>
    <col min="16" max="19" width="6.375" style="126" customWidth="1"/>
    <col min="20" max="16384" width="11" style="126"/>
  </cols>
  <sheetData>
    <row r="2" spans="1:17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</row>
    <row r="3" spans="1:17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25" t="s">
        <v>564</v>
      </c>
      <c r="K3" s="143"/>
      <c r="L3" s="143"/>
      <c r="M3" s="143"/>
      <c r="N3" s="143"/>
      <c r="O3" s="143"/>
      <c r="P3" s="143"/>
      <c r="Q3" s="143"/>
    </row>
    <row r="4" spans="1:17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1" t="s">
        <v>523</v>
      </c>
      <c r="N4" s="13" t="s">
        <v>524</v>
      </c>
      <c r="O4" s="12"/>
      <c r="P4" s="12"/>
      <c r="Q4" s="143"/>
    </row>
    <row r="5" spans="1:17">
      <c r="A5" s="143" t="s">
        <v>444</v>
      </c>
      <c r="B5" s="152">
        <v>44779</v>
      </c>
      <c r="C5" s="143"/>
      <c r="D5" s="10" t="s">
        <v>445</v>
      </c>
      <c r="E5" s="189"/>
      <c r="F5" s="143"/>
      <c r="G5" s="143"/>
      <c r="H5" s="143"/>
      <c r="I5" s="143"/>
      <c r="J5" s="143"/>
      <c r="K5" s="143"/>
      <c r="L5" s="143"/>
      <c r="M5" s="153">
        <f>B11</f>
        <v>1</v>
      </c>
      <c r="N5" s="153">
        <f>B15</f>
        <v>2</v>
      </c>
      <c r="O5" s="153">
        <f>B21</f>
        <v>3</v>
      </c>
      <c r="P5" s="153"/>
      <c r="Q5" s="143"/>
    </row>
    <row r="6" spans="1:17">
      <c r="A6" s="143" t="s">
        <v>446</v>
      </c>
      <c r="B6" s="25" t="s">
        <v>564</v>
      </c>
      <c r="C6" s="143"/>
      <c r="D6" s="143"/>
      <c r="E6" s="143"/>
      <c r="F6" s="143"/>
      <c r="G6" s="143"/>
      <c r="H6" s="143"/>
      <c r="I6" s="143"/>
      <c r="J6" s="10"/>
      <c r="K6" s="143"/>
      <c r="L6" s="143"/>
      <c r="M6" s="143" t="str">
        <f>E11</f>
        <v xml:space="preserve">West Plantagenet </v>
      </c>
      <c r="N6" s="143" t="str">
        <f>E15</f>
        <v>Serpentine</v>
      </c>
      <c r="O6" s="143" t="str">
        <f>E21</f>
        <v xml:space="preserve">Capel </v>
      </c>
      <c r="P6" s="143"/>
      <c r="Q6" s="143"/>
    </row>
    <row r="7" spans="1:17">
      <c r="A7" s="143" t="s">
        <v>448</v>
      </c>
      <c r="B7" s="143" t="s">
        <v>449</v>
      </c>
      <c r="C7" s="143"/>
      <c r="D7" s="143"/>
      <c r="E7" s="143"/>
      <c r="F7" s="143"/>
      <c r="G7" s="143"/>
      <c r="H7" s="143"/>
      <c r="I7" s="143"/>
      <c r="J7" s="10" t="s">
        <v>565</v>
      </c>
      <c r="K7" s="143"/>
      <c r="L7" s="143"/>
      <c r="M7" s="143"/>
      <c r="N7" s="143"/>
      <c r="O7" s="143"/>
      <c r="P7" s="143"/>
      <c r="Q7" s="143"/>
    </row>
    <row r="8" spans="1:17">
      <c r="A8" s="25"/>
      <c r="B8" s="143"/>
      <c r="C8" s="143"/>
      <c r="D8" s="143"/>
      <c r="E8" s="143"/>
      <c r="F8" s="22" t="s">
        <v>3</v>
      </c>
      <c r="G8" s="143"/>
      <c r="H8" s="143"/>
      <c r="I8" s="143"/>
      <c r="J8" s="143" t="s">
        <v>452</v>
      </c>
      <c r="K8" s="143" t="s">
        <v>453</v>
      </c>
      <c r="L8" s="143"/>
      <c r="M8" s="143"/>
      <c r="N8" s="143"/>
      <c r="O8" s="143"/>
      <c r="P8" s="143"/>
      <c r="Q8" s="143"/>
    </row>
    <row r="9" spans="1:17">
      <c r="A9" s="143"/>
      <c r="B9" s="143"/>
      <c r="C9" s="143"/>
      <c r="D9" s="143"/>
      <c r="E9" s="143"/>
      <c r="F9" s="22" t="s">
        <v>527</v>
      </c>
      <c r="G9" s="143"/>
      <c r="H9" s="143"/>
      <c r="I9" s="143"/>
      <c r="J9" s="143">
        <v>1</v>
      </c>
      <c r="K9" s="143">
        <v>3</v>
      </c>
      <c r="L9" s="143"/>
      <c r="M9" s="154">
        <v>7</v>
      </c>
      <c r="N9" s="154">
        <v>6.5</v>
      </c>
      <c r="O9" s="154">
        <v>6.5</v>
      </c>
      <c r="P9" s="154"/>
      <c r="Q9" s="143"/>
    </row>
    <row r="10" spans="1:17">
      <c r="A10" s="21" t="s">
        <v>432</v>
      </c>
      <c r="B10" s="22" t="s">
        <v>455</v>
      </c>
      <c r="C10" s="22" t="s">
        <v>4</v>
      </c>
      <c r="D10" s="22" t="s">
        <v>5</v>
      </c>
      <c r="E10" s="22" t="s">
        <v>383</v>
      </c>
      <c r="F10" s="22" t="s">
        <v>457</v>
      </c>
      <c r="G10" s="22" t="s">
        <v>529</v>
      </c>
      <c r="H10" s="143"/>
      <c r="I10" s="143"/>
      <c r="J10" s="143">
        <v>2</v>
      </c>
      <c r="K10" s="143">
        <v>2</v>
      </c>
      <c r="L10" s="143"/>
      <c r="M10" s="154">
        <v>8</v>
      </c>
      <c r="N10" s="154">
        <v>8</v>
      </c>
      <c r="O10" s="154">
        <v>8.5</v>
      </c>
      <c r="P10" s="154"/>
      <c r="Q10" s="143"/>
    </row>
    <row r="11" spans="1:17">
      <c r="A11" s="18">
        <v>0.81597222222222066</v>
      </c>
      <c r="B11" s="157">
        <v>1</v>
      </c>
      <c r="C11" s="17" t="s">
        <v>566</v>
      </c>
      <c r="D11" s="155" t="s">
        <v>567</v>
      </c>
      <c r="E11" s="155" t="s">
        <v>159</v>
      </c>
      <c r="F11" s="156">
        <f>M17</f>
        <v>0.78</v>
      </c>
      <c r="G11" s="187">
        <f>RANK(F11,$F$11:$F$25,0)</f>
        <v>1</v>
      </c>
      <c r="H11" s="143"/>
      <c r="I11" s="143"/>
      <c r="J11" s="143">
        <v>3</v>
      </c>
      <c r="K11" s="143">
        <v>3</v>
      </c>
      <c r="L11" s="143"/>
      <c r="M11" s="154">
        <v>7.5</v>
      </c>
      <c r="N11" s="154">
        <v>7</v>
      </c>
      <c r="O11" s="154">
        <v>8</v>
      </c>
      <c r="P11" s="154"/>
      <c r="Q11" s="143"/>
    </row>
    <row r="12" spans="1:17">
      <c r="A12" s="18">
        <v>0.81597222222222066</v>
      </c>
      <c r="B12" s="157">
        <v>1</v>
      </c>
      <c r="C12" s="17" t="s">
        <v>157</v>
      </c>
      <c r="D12" s="155" t="s">
        <v>158</v>
      </c>
      <c r="E12" s="155" t="s">
        <v>159</v>
      </c>
      <c r="F12" s="156"/>
      <c r="G12" s="155"/>
      <c r="H12" s="143"/>
      <c r="I12" s="143"/>
      <c r="J12" s="143">
        <v>4</v>
      </c>
      <c r="K12" s="143">
        <v>4</v>
      </c>
      <c r="L12" s="143"/>
      <c r="M12" s="154">
        <v>8</v>
      </c>
      <c r="N12" s="154">
        <v>8</v>
      </c>
      <c r="O12" s="154">
        <v>8</v>
      </c>
      <c r="P12" s="154"/>
      <c r="Q12" s="143"/>
    </row>
    <row r="13" spans="1:17">
      <c r="A13" s="18">
        <v>0.81597222222222066</v>
      </c>
      <c r="B13" s="157">
        <v>1</v>
      </c>
      <c r="C13" s="17" t="s">
        <v>568</v>
      </c>
      <c r="D13" s="155" t="s">
        <v>569</v>
      </c>
      <c r="E13" s="155" t="s">
        <v>159</v>
      </c>
      <c r="F13" s="156"/>
      <c r="G13" s="155"/>
      <c r="H13" s="143"/>
      <c r="I13" s="143"/>
      <c r="J13" s="143">
        <v>5</v>
      </c>
      <c r="K13" s="143">
        <v>2</v>
      </c>
      <c r="L13" s="143"/>
      <c r="M13" s="154">
        <v>7.5</v>
      </c>
      <c r="N13" s="154">
        <v>7</v>
      </c>
      <c r="O13" s="154">
        <v>7</v>
      </c>
      <c r="P13" s="154"/>
      <c r="Q13" s="143"/>
    </row>
    <row r="14" spans="1:17">
      <c r="A14" s="18">
        <v>0.81597222222222066</v>
      </c>
      <c r="B14" s="157">
        <v>1</v>
      </c>
      <c r="C14" s="17" t="s">
        <v>570</v>
      </c>
      <c r="D14" s="155" t="s">
        <v>571</v>
      </c>
      <c r="E14" s="155" t="s">
        <v>159</v>
      </c>
      <c r="F14" s="156"/>
      <c r="G14" s="155"/>
      <c r="H14" s="143"/>
      <c r="I14" s="143"/>
      <c r="J14" s="143">
        <v>6</v>
      </c>
      <c r="K14" s="143">
        <v>3</v>
      </c>
      <c r="L14" s="143"/>
      <c r="M14" s="154">
        <v>8</v>
      </c>
      <c r="N14" s="154">
        <v>7</v>
      </c>
      <c r="O14" s="154">
        <v>7</v>
      </c>
      <c r="P14" s="154"/>
      <c r="Q14" s="143"/>
    </row>
    <row r="15" spans="1:17">
      <c r="A15" s="18">
        <v>0.8249999999999984</v>
      </c>
      <c r="B15" s="157">
        <v>2</v>
      </c>
      <c r="C15" s="17" t="s">
        <v>572</v>
      </c>
      <c r="D15" s="155" t="s">
        <v>573</v>
      </c>
      <c r="E15" s="155" t="s">
        <v>59</v>
      </c>
      <c r="F15" s="156">
        <f>N17</f>
        <v>0.73</v>
      </c>
      <c r="G15" s="187">
        <f>RANK(F15,$F$11:$F$25,0)</f>
        <v>3</v>
      </c>
      <c r="H15" s="143"/>
      <c r="I15" s="143"/>
      <c r="J15" s="143">
        <v>7</v>
      </c>
      <c r="K15" s="143">
        <v>3</v>
      </c>
      <c r="L15" s="143"/>
      <c r="M15" s="154">
        <v>8.5</v>
      </c>
      <c r="N15" s="154">
        <v>7.5</v>
      </c>
      <c r="O15" s="154">
        <v>7.5</v>
      </c>
      <c r="P15" s="154"/>
      <c r="Q15" s="143"/>
    </row>
    <row r="16" spans="1:17">
      <c r="A16" s="18">
        <v>0.8249999999999984</v>
      </c>
      <c r="B16" s="157">
        <v>2</v>
      </c>
      <c r="C16" s="17" t="s">
        <v>323</v>
      </c>
      <c r="D16" s="155" t="s">
        <v>574</v>
      </c>
      <c r="E16" s="155" t="s">
        <v>59</v>
      </c>
      <c r="F16" s="156"/>
      <c r="G16" s="155"/>
      <c r="H16" s="143"/>
      <c r="I16" s="143"/>
      <c r="J16" s="143" t="s">
        <v>575</v>
      </c>
      <c r="K16" s="143">
        <v>200</v>
      </c>
      <c r="L16" s="143"/>
      <c r="M16" s="160">
        <f>SUMPRODUCT(M9:M15,$K$9:$K$15)</f>
        <v>156</v>
      </c>
      <c r="N16" s="160">
        <f>SUMPRODUCT(N9:N15,$K$9:$K$15)</f>
        <v>146</v>
      </c>
      <c r="O16" s="160">
        <f>SUMPRODUCT(O9:O15,$K$9:$K$15)</f>
        <v>150</v>
      </c>
      <c r="P16" s="160">
        <f>SUMPRODUCT(P9:P15,$K$9:$K$15)</f>
        <v>0</v>
      </c>
      <c r="Q16" s="167"/>
    </row>
    <row r="17" spans="1:17">
      <c r="A17" s="18">
        <v>0.8249999999999984</v>
      </c>
      <c r="B17" s="157">
        <v>2</v>
      </c>
      <c r="C17" s="17" t="s">
        <v>227</v>
      </c>
      <c r="D17" s="155" t="s">
        <v>228</v>
      </c>
      <c r="E17" s="155" t="s">
        <v>55</v>
      </c>
      <c r="F17" s="156"/>
      <c r="G17" s="155"/>
      <c r="H17" s="143"/>
      <c r="I17" s="143"/>
      <c r="J17" s="143" t="s">
        <v>537</v>
      </c>
      <c r="K17" s="143"/>
      <c r="L17" s="143"/>
      <c r="M17" s="167">
        <f>M16/$K$16</f>
        <v>0.78</v>
      </c>
      <c r="N17" s="167">
        <f>N16/$K$16</f>
        <v>0.73</v>
      </c>
      <c r="O17" s="167">
        <f>O16/$K$16</f>
        <v>0.75</v>
      </c>
      <c r="P17" s="167">
        <f>P16/$K$16</f>
        <v>0</v>
      </c>
      <c r="Q17" s="167"/>
    </row>
    <row r="18" spans="1:17">
      <c r="A18" s="18">
        <v>0.8249999999999984</v>
      </c>
      <c r="B18" s="157">
        <v>2</v>
      </c>
      <c r="C18" s="17" t="s">
        <v>167</v>
      </c>
      <c r="D18" s="155" t="s">
        <v>168</v>
      </c>
      <c r="E18" s="155" t="s">
        <v>55</v>
      </c>
      <c r="F18" s="156"/>
      <c r="G18" s="155"/>
      <c r="H18" s="143"/>
      <c r="I18" s="143"/>
      <c r="J18" s="143"/>
      <c r="K18" s="143"/>
      <c r="L18" s="143"/>
      <c r="M18" s="167"/>
      <c r="N18" s="167"/>
      <c r="O18" s="167"/>
      <c r="P18" s="167"/>
      <c r="Q18" s="167"/>
    </row>
    <row r="19" spans="1:17">
      <c r="A19" s="18">
        <v>0.8249999999999984</v>
      </c>
      <c r="B19" s="157">
        <v>2</v>
      </c>
      <c r="C19" s="17" t="s">
        <v>576</v>
      </c>
      <c r="D19" s="155" t="s">
        <v>577</v>
      </c>
      <c r="E19" s="155" t="s">
        <v>55</v>
      </c>
      <c r="F19" s="156"/>
      <c r="G19" s="187"/>
      <c r="H19" s="143"/>
      <c r="I19" s="143"/>
      <c r="J19" s="143"/>
      <c r="K19" s="143"/>
      <c r="L19" s="143"/>
      <c r="M19" s="210"/>
      <c r="N19" s="210"/>
      <c r="O19" s="210"/>
      <c r="P19" s="210"/>
      <c r="Q19" s="167"/>
    </row>
    <row r="20" spans="1:17">
      <c r="A20" s="18">
        <v>0.8249999999999984</v>
      </c>
      <c r="B20" s="157">
        <v>2</v>
      </c>
      <c r="C20" s="17" t="s">
        <v>370</v>
      </c>
      <c r="D20" s="155" t="s">
        <v>371</v>
      </c>
      <c r="E20" s="155" t="s">
        <v>55</v>
      </c>
      <c r="F20" s="156"/>
      <c r="G20" s="187"/>
      <c r="H20" s="143"/>
      <c r="I20" s="143"/>
      <c r="J20" s="143"/>
      <c r="K20" s="143"/>
      <c r="L20" s="143"/>
      <c r="M20" s="169"/>
      <c r="N20" s="169"/>
      <c r="O20" s="169"/>
      <c r="P20" s="169"/>
      <c r="Q20" s="167"/>
    </row>
    <row r="21" spans="1:17">
      <c r="A21" s="18">
        <v>0.83402777777777615</v>
      </c>
      <c r="B21" s="157">
        <v>3</v>
      </c>
      <c r="C21" s="17" t="s">
        <v>72</v>
      </c>
      <c r="D21" s="155" t="s">
        <v>73</v>
      </c>
      <c r="E21" s="155" t="s">
        <v>37</v>
      </c>
      <c r="F21" s="156">
        <f>O17</f>
        <v>0.75</v>
      </c>
      <c r="G21" s="187">
        <f>RANK(F21,$F$11:$F$25,0)</f>
        <v>2</v>
      </c>
      <c r="H21" s="143"/>
      <c r="I21" s="143"/>
      <c r="J21" s="143"/>
      <c r="K21" s="143"/>
      <c r="L21" s="143"/>
      <c r="M21" s="143"/>
      <c r="N21" s="143"/>
      <c r="O21" s="143"/>
      <c r="P21" s="143"/>
      <c r="Q21" s="167"/>
    </row>
    <row r="22" spans="1:17">
      <c r="A22" s="18">
        <v>0.83402777777777615</v>
      </c>
      <c r="B22" s="157">
        <v>3</v>
      </c>
      <c r="C22" s="17" t="s">
        <v>578</v>
      </c>
      <c r="D22" s="155" t="s">
        <v>579</v>
      </c>
      <c r="E22" s="155" t="s">
        <v>37</v>
      </c>
      <c r="F22" s="156"/>
      <c r="G22" s="155"/>
      <c r="H22" s="143"/>
      <c r="I22" s="143"/>
      <c r="J22" s="143"/>
      <c r="K22" s="143"/>
      <c r="L22" s="143"/>
      <c r="M22" s="169"/>
      <c r="N22" s="143"/>
      <c r="O22" s="143"/>
      <c r="P22" s="143"/>
      <c r="Q22" s="167"/>
    </row>
    <row r="23" spans="1:17">
      <c r="A23" s="18">
        <v>0.83402777777777615</v>
      </c>
      <c r="B23" s="157">
        <v>3</v>
      </c>
      <c r="C23" s="17" t="s">
        <v>580</v>
      </c>
      <c r="D23" s="155" t="s">
        <v>581</v>
      </c>
      <c r="E23" s="155" t="s">
        <v>37</v>
      </c>
      <c r="F23" s="156"/>
      <c r="G23" s="155"/>
      <c r="H23" s="143"/>
      <c r="I23" s="143"/>
      <c r="J23" s="143"/>
      <c r="K23" s="143"/>
      <c r="L23" s="143"/>
      <c r="M23" s="143"/>
      <c r="N23" s="143"/>
      <c r="O23" s="143"/>
      <c r="P23" s="143"/>
      <c r="Q23" s="167"/>
    </row>
    <row r="24" spans="1:17">
      <c r="A24" s="18">
        <v>0.83402777777777615</v>
      </c>
      <c r="B24" s="157">
        <v>3</v>
      </c>
      <c r="C24" s="17" t="s">
        <v>39</v>
      </c>
      <c r="D24" s="155" t="s">
        <v>40</v>
      </c>
      <c r="E24" s="155" t="s">
        <v>37</v>
      </c>
      <c r="F24" s="156"/>
      <c r="G24" s="155"/>
      <c r="H24" s="143"/>
      <c r="I24" s="143"/>
      <c r="J24" s="143"/>
      <c r="K24" s="143"/>
      <c r="L24" s="143"/>
      <c r="M24" s="169"/>
      <c r="N24" s="143"/>
      <c r="O24" s="143"/>
      <c r="P24" s="143"/>
      <c r="Q24" s="167"/>
    </row>
    <row r="25" spans="1:17">
      <c r="A25" s="18">
        <v>0.83402777777777615</v>
      </c>
      <c r="B25" s="157">
        <v>3</v>
      </c>
      <c r="C25" s="17" t="s">
        <v>280</v>
      </c>
      <c r="D25" s="155" t="s">
        <v>281</v>
      </c>
      <c r="E25" s="155" t="s">
        <v>37</v>
      </c>
      <c r="F25" s="156"/>
      <c r="G25" s="155"/>
      <c r="H25" s="143"/>
      <c r="I25" s="143"/>
      <c r="J25" s="143"/>
      <c r="K25" s="143"/>
      <c r="L25" s="143"/>
      <c r="M25" s="143"/>
      <c r="N25" s="143"/>
      <c r="O25" s="143"/>
      <c r="P25" s="143"/>
      <c r="Q25" s="167"/>
    </row>
    <row r="26" spans="1:17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69"/>
      <c r="N26" s="143"/>
      <c r="O26" s="143"/>
      <c r="P26" s="143"/>
      <c r="Q26" s="167"/>
    </row>
    <row r="27" spans="1:17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67"/>
    </row>
    <row r="28" spans="1:17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69"/>
      <c r="N28" s="143"/>
      <c r="O28" s="143"/>
      <c r="P28" s="143"/>
      <c r="Q28" s="167"/>
    </row>
    <row r="29" spans="1:17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67"/>
    </row>
    <row r="30" spans="1:17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69"/>
      <c r="N30" s="143"/>
      <c r="O30" s="143"/>
      <c r="P30" s="143"/>
      <c r="Q30" s="167"/>
    </row>
    <row r="31" spans="1:17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67"/>
    </row>
    <row r="32" spans="1:17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69"/>
      <c r="N32" s="143"/>
      <c r="O32" s="143"/>
      <c r="P32" s="143"/>
      <c r="Q32" s="167"/>
    </row>
    <row r="33" spans="13:19">
      <c r="M33" s="143"/>
      <c r="N33" s="143"/>
      <c r="O33" s="143"/>
      <c r="P33" s="143"/>
      <c r="Q33" s="167"/>
      <c r="R33" s="143"/>
      <c r="S33" s="143"/>
    </row>
    <row r="34" spans="13:19">
      <c r="M34" s="169"/>
      <c r="N34" s="143"/>
      <c r="O34" s="143"/>
      <c r="P34" s="143"/>
      <c r="Q34" s="167"/>
      <c r="R34" s="143"/>
      <c r="S34" s="143"/>
    </row>
    <row r="35" spans="13:19">
      <c r="M35" s="143"/>
      <c r="N35" s="143"/>
      <c r="O35" s="143"/>
      <c r="P35" s="143"/>
      <c r="Q35" s="167"/>
      <c r="R35" s="143"/>
      <c r="S35" s="143"/>
    </row>
    <row r="36" spans="13:19">
      <c r="M36" s="169"/>
      <c r="N36" s="143"/>
      <c r="O36" s="143"/>
      <c r="P36" s="143"/>
      <c r="Q36" s="167"/>
      <c r="R36" s="143"/>
      <c r="S36" s="143"/>
    </row>
    <row r="37" spans="13:19">
      <c r="M37" s="143"/>
      <c r="N37" s="143"/>
      <c r="O37" s="143"/>
      <c r="P37" s="143"/>
      <c r="Q37" s="167"/>
      <c r="R37" s="143"/>
      <c r="S37" s="143"/>
    </row>
    <row r="38" spans="13:19">
      <c r="M38" s="169"/>
      <c r="N38" s="143"/>
      <c r="O38" s="143"/>
      <c r="P38" s="143"/>
      <c r="Q38" s="210"/>
      <c r="R38" s="210"/>
      <c r="S38" s="210"/>
    </row>
    <row r="39" spans="13:19">
      <c r="M39" s="143"/>
      <c r="N39" s="143"/>
      <c r="O39" s="143"/>
      <c r="P39" s="143"/>
      <c r="Q39" s="169"/>
      <c r="R39" s="169"/>
      <c r="S39" s="169"/>
    </row>
    <row r="40" spans="13:19">
      <c r="M40" s="169"/>
      <c r="N40" s="143"/>
      <c r="O40" s="143"/>
      <c r="P40" s="143"/>
      <c r="Q40" s="143"/>
      <c r="R40" s="143"/>
      <c r="S40" s="143"/>
    </row>
    <row r="42" spans="13:19">
      <c r="M42" s="169"/>
      <c r="N42" s="143"/>
      <c r="O42" s="143"/>
      <c r="P42" s="143"/>
      <c r="Q42" s="143"/>
      <c r="R42" s="143"/>
      <c r="S42" s="143"/>
    </row>
    <row r="44" spans="13:19">
      <c r="M44" s="169"/>
      <c r="N44" s="143"/>
      <c r="O44" s="143"/>
      <c r="P44" s="143"/>
      <c r="Q44" s="143"/>
      <c r="R44" s="143"/>
      <c r="S44" s="143"/>
    </row>
    <row r="46" spans="13:19">
      <c r="M46" s="169"/>
      <c r="N46" s="143"/>
      <c r="O46" s="143"/>
      <c r="P46" s="143"/>
      <c r="Q46" s="143"/>
      <c r="R46" s="143"/>
      <c r="S46" s="143"/>
    </row>
    <row r="48" spans="13:19">
      <c r="M48" s="169"/>
      <c r="N48" s="143"/>
      <c r="O48" s="143"/>
      <c r="P48" s="143"/>
      <c r="Q48" s="143"/>
      <c r="R48" s="143"/>
      <c r="S48" s="143"/>
    </row>
    <row r="50" spans="13:13">
      <c r="M50" s="169"/>
    </row>
    <row r="52" spans="13:13">
      <c r="M52" s="169"/>
    </row>
    <row r="54" spans="13:13">
      <c r="M54" s="169"/>
    </row>
    <row r="56" spans="13:13">
      <c r="M56" s="169"/>
    </row>
    <row r="58" spans="13:13">
      <c r="M58" s="169"/>
    </row>
  </sheetData>
  <pageMargins left="0.7" right="0.7" top="0.75" bottom="0.75" header="0.3" footer="0.3"/>
  <pageSetup paperSize="9" fitToHeight="0" orientation="landscape" r:id="rId1"/>
  <customProperties>
    <customPr name="_pios_id" r:id="rId2"/>
    <customPr name="GUID" r:id="rId3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1364D-0562-4EF4-93A7-0AA0AC4E0A84}">
  <sheetPr codeName="Sheet43">
    <tabColor theme="5" tint="0.59999389629810485"/>
    <pageSetUpPr fitToPage="1"/>
  </sheetPr>
  <dimension ref="A1:H25"/>
  <sheetViews>
    <sheetView workbookViewId="0">
      <selection sqref="A1:A3"/>
    </sheetView>
  </sheetViews>
  <sheetFormatPr defaultColWidth="8.875" defaultRowHeight="15"/>
  <cols>
    <col min="1" max="1" width="19.375" style="126" bestFit="1" customWidth="1"/>
    <col min="2" max="2" width="25.125" style="126" customWidth="1"/>
    <col min="3" max="3" width="15.5" style="126" bestFit="1" customWidth="1"/>
    <col min="4" max="4" width="22" style="144" customWidth="1"/>
    <col min="5" max="5" width="13.375" style="144" customWidth="1"/>
    <col min="6" max="16384" width="8.875" style="126"/>
  </cols>
  <sheetData>
    <row r="1" spans="1:8" customFormat="1" ht="15.75">
      <c r="A1" s="143"/>
      <c r="B1" s="143"/>
      <c r="C1" s="143"/>
      <c r="D1" s="149"/>
      <c r="E1" s="149"/>
      <c r="F1" s="143"/>
      <c r="G1" s="143"/>
    </row>
    <row r="2" spans="1:8" customFormat="1" ht="15.75">
      <c r="A2" s="150" t="s">
        <v>0</v>
      </c>
      <c r="B2" s="143"/>
      <c r="C2" s="143"/>
      <c r="D2" s="149"/>
      <c r="E2" s="149"/>
      <c r="F2" s="143"/>
      <c r="G2" s="143"/>
    </row>
    <row r="3" spans="1:8" customFormat="1" ht="15.75">
      <c r="A3" s="150" t="s">
        <v>1</v>
      </c>
      <c r="B3" s="143"/>
      <c r="C3" s="143"/>
      <c r="D3" s="149"/>
      <c r="E3" s="149"/>
      <c r="F3" s="143"/>
      <c r="G3" s="143"/>
    </row>
    <row r="4" spans="1:8">
      <c r="A4" s="151" t="s">
        <v>564</v>
      </c>
      <c r="B4" s="143"/>
      <c r="C4" s="143"/>
      <c r="D4" s="149"/>
      <c r="E4" s="149"/>
      <c r="F4" s="143"/>
      <c r="G4" s="143"/>
      <c r="H4" s="143"/>
    </row>
    <row r="5" spans="1:8">
      <c r="A5" s="143"/>
      <c r="B5" s="143"/>
      <c r="C5" s="143"/>
      <c r="D5" s="21" t="s">
        <v>3</v>
      </c>
      <c r="E5" s="149"/>
      <c r="F5" s="143"/>
      <c r="G5" s="143"/>
      <c r="H5" s="143"/>
    </row>
    <row r="6" spans="1:8">
      <c r="A6" s="143"/>
      <c r="B6" s="143"/>
      <c r="C6" s="143"/>
      <c r="D6" s="21" t="s">
        <v>527</v>
      </c>
      <c r="E6" s="149"/>
      <c r="F6" s="143"/>
      <c r="G6" s="143"/>
      <c r="H6" s="143"/>
    </row>
    <row r="7" spans="1:8">
      <c r="A7" s="22" t="s">
        <v>4</v>
      </c>
      <c r="B7" s="22" t="s">
        <v>5</v>
      </c>
      <c r="C7" s="22" t="s">
        <v>383</v>
      </c>
      <c r="D7" s="21" t="s">
        <v>457</v>
      </c>
      <c r="E7" s="21" t="s">
        <v>529</v>
      </c>
      <c r="F7" s="143"/>
      <c r="G7" s="143"/>
      <c r="H7" s="143"/>
    </row>
    <row r="8" spans="1:8">
      <c r="A8" s="17" t="s">
        <v>566</v>
      </c>
      <c r="B8" s="155" t="s">
        <v>567</v>
      </c>
      <c r="C8" s="155" t="s">
        <v>159</v>
      </c>
      <c r="D8" s="170">
        <v>0.78</v>
      </c>
      <c r="E8" s="157">
        <v>1</v>
      </c>
      <c r="F8" s="143"/>
      <c r="G8" s="143"/>
      <c r="H8" s="143"/>
    </row>
    <row r="9" spans="1:8">
      <c r="A9" s="17" t="s">
        <v>157</v>
      </c>
      <c r="B9" s="155" t="s">
        <v>158</v>
      </c>
      <c r="C9" s="155" t="s">
        <v>159</v>
      </c>
      <c r="D9" s="170"/>
      <c r="E9" s="157"/>
      <c r="F9" s="143"/>
      <c r="G9" s="143"/>
      <c r="H9" s="143"/>
    </row>
    <row r="10" spans="1:8">
      <c r="A10" s="17" t="s">
        <v>568</v>
      </c>
      <c r="B10" s="155" t="s">
        <v>569</v>
      </c>
      <c r="C10" s="155" t="s">
        <v>159</v>
      </c>
      <c r="D10" s="170"/>
      <c r="E10" s="157"/>
      <c r="F10" s="143"/>
      <c r="G10" s="143"/>
      <c r="H10" s="143"/>
    </row>
    <row r="11" spans="1:8" ht="15.75" thickBot="1">
      <c r="A11" s="28" t="s">
        <v>570</v>
      </c>
      <c r="B11" s="218" t="s">
        <v>571</v>
      </c>
      <c r="C11" s="218" t="s">
        <v>159</v>
      </c>
      <c r="D11" s="236"/>
      <c r="E11" s="237"/>
      <c r="F11" s="143"/>
      <c r="G11" s="143"/>
      <c r="H11" s="143"/>
    </row>
    <row r="12" spans="1:8">
      <c r="A12" s="29" t="s">
        <v>72</v>
      </c>
      <c r="B12" s="204" t="s">
        <v>73</v>
      </c>
      <c r="C12" s="204" t="s">
        <v>37</v>
      </c>
      <c r="D12" s="179">
        <v>0.75</v>
      </c>
      <c r="E12" s="178">
        <v>2</v>
      </c>
      <c r="F12" s="143"/>
      <c r="G12" s="143"/>
      <c r="H12" s="143"/>
    </row>
    <row r="13" spans="1:8">
      <c r="A13" s="17" t="s">
        <v>578</v>
      </c>
      <c r="B13" s="155" t="s">
        <v>579</v>
      </c>
      <c r="C13" s="155" t="s">
        <v>37</v>
      </c>
      <c r="D13" s="170"/>
      <c r="E13" s="157"/>
      <c r="F13" s="143"/>
      <c r="G13" s="143"/>
      <c r="H13" s="143"/>
    </row>
    <row r="14" spans="1:8">
      <c r="A14" s="17" t="s">
        <v>580</v>
      </c>
      <c r="B14" s="155" t="s">
        <v>581</v>
      </c>
      <c r="C14" s="155" t="s">
        <v>37</v>
      </c>
      <c r="D14" s="170"/>
      <c r="E14" s="157"/>
      <c r="F14" s="143"/>
      <c r="G14" s="143"/>
      <c r="H14" s="143"/>
    </row>
    <row r="15" spans="1:8">
      <c r="A15" s="17" t="s">
        <v>39</v>
      </c>
      <c r="B15" s="155" t="s">
        <v>40</v>
      </c>
      <c r="C15" s="155" t="s">
        <v>37</v>
      </c>
      <c r="D15" s="170"/>
      <c r="E15" s="157"/>
      <c r="F15" s="143"/>
      <c r="G15" s="143"/>
      <c r="H15" s="143"/>
    </row>
    <row r="16" spans="1:8" ht="15.75" thickBot="1">
      <c r="A16" s="28" t="s">
        <v>280</v>
      </c>
      <c r="B16" s="218" t="s">
        <v>281</v>
      </c>
      <c r="C16" s="218" t="s">
        <v>37</v>
      </c>
      <c r="D16" s="236"/>
      <c r="E16" s="237"/>
      <c r="F16" s="143"/>
      <c r="G16" s="143"/>
      <c r="H16" s="143"/>
    </row>
    <row r="17" spans="1:8">
      <c r="A17" s="29" t="s">
        <v>572</v>
      </c>
      <c r="B17" s="204" t="s">
        <v>573</v>
      </c>
      <c r="C17" s="204" t="s">
        <v>59</v>
      </c>
      <c r="D17" s="179">
        <v>0.73</v>
      </c>
      <c r="E17" s="178">
        <v>3</v>
      </c>
      <c r="F17" s="143"/>
      <c r="G17" s="143"/>
      <c r="H17" s="143"/>
    </row>
    <row r="18" spans="1:8">
      <c r="A18" s="17" t="s">
        <v>323</v>
      </c>
      <c r="B18" s="155" t="s">
        <v>574</v>
      </c>
      <c r="C18" s="155" t="s">
        <v>59</v>
      </c>
      <c r="D18" s="170"/>
      <c r="E18" s="157"/>
      <c r="F18" s="143"/>
      <c r="G18" s="143"/>
      <c r="H18" s="143"/>
    </row>
    <row r="19" spans="1:8">
      <c r="A19" s="17" t="s">
        <v>227</v>
      </c>
      <c r="B19" s="155" t="s">
        <v>228</v>
      </c>
      <c r="C19" s="155" t="s">
        <v>55</v>
      </c>
      <c r="D19" s="170"/>
      <c r="E19" s="157"/>
      <c r="F19" s="143"/>
      <c r="G19" s="143"/>
      <c r="H19" s="143"/>
    </row>
    <row r="20" spans="1:8">
      <c r="A20" s="17" t="s">
        <v>167</v>
      </c>
      <c r="B20" s="155" t="s">
        <v>168</v>
      </c>
      <c r="C20" s="155" t="s">
        <v>55</v>
      </c>
      <c r="D20" s="170"/>
      <c r="E20" s="157"/>
      <c r="F20" s="143"/>
      <c r="G20" s="143"/>
      <c r="H20" s="143"/>
    </row>
    <row r="21" spans="1:8">
      <c r="A21" s="17" t="s">
        <v>576</v>
      </c>
      <c r="B21" s="155" t="s">
        <v>577</v>
      </c>
      <c r="C21" s="155" t="s">
        <v>55</v>
      </c>
      <c r="D21" s="170"/>
      <c r="E21" s="157"/>
      <c r="F21" s="143"/>
      <c r="G21" s="143"/>
      <c r="H21" s="143"/>
    </row>
    <row r="22" spans="1:8">
      <c r="A22" s="17" t="s">
        <v>370</v>
      </c>
      <c r="B22" s="155" t="s">
        <v>371</v>
      </c>
      <c r="C22" s="155" t="s">
        <v>55</v>
      </c>
      <c r="D22" s="170"/>
      <c r="E22" s="157"/>
      <c r="F22" s="143"/>
      <c r="G22" s="143"/>
      <c r="H22" s="143"/>
    </row>
    <row r="23" spans="1:8">
      <c r="A23" s="143"/>
      <c r="B23" s="143"/>
      <c r="C23" s="143"/>
      <c r="D23" s="149"/>
      <c r="E23" s="149"/>
      <c r="F23" s="143"/>
      <c r="G23" s="143"/>
      <c r="H23" s="143"/>
    </row>
    <row r="24" spans="1:8">
      <c r="A24" s="143"/>
      <c r="B24" s="143"/>
      <c r="C24" s="143"/>
      <c r="D24" s="149"/>
      <c r="E24" s="149"/>
      <c r="F24" s="143"/>
      <c r="G24" s="143"/>
      <c r="H24" s="143"/>
    </row>
    <row r="25" spans="1:8">
      <c r="A25" s="143"/>
      <c r="B25" s="143"/>
      <c r="C25" s="143"/>
      <c r="D25" s="149"/>
      <c r="E25" s="149"/>
      <c r="F25" s="143"/>
      <c r="G25" s="143"/>
      <c r="H25" s="143"/>
    </row>
  </sheetData>
  <sheetProtection algorithmName="SHA-512" hashValue="NRDxX8rqEojHeDpC82VgWtIs/npD/4WjM1zUAJPyx2JMmIN3XwFg79kJsEJxA/y3sboYCinCKffl0/jWLd3mWQ==" saltValue="vRqdFZkn2je2aAXf7Io2Bg==" spinCount="100000" sheet="1" objects="1" scenarios="1"/>
  <pageMargins left="0.7" right="0.7" top="0.75" bottom="0.75" header="0.3" footer="0.3"/>
  <pageSetup paperSize="9" fitToHeight="0" orientation="landscape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6AC10-B0DA-4B7F-8039-43B5BBDE006C}">
  <sheetPr codeName="Sheet45">
    <tabColor theme="5" tint="-0.249977111117893"/>
    <pageSetUpPr fitToPage="1"/>
  </sheetPr>
  <dimension ref="A1:BY56"/>
  <sheetViews>
    <sheetView topLeftCell="B10" workbookViewId="0">
      <selection activeCell="I25" sqref="I25"/>
    </sheetView>
  </sheetViews>
  <sheetFormatPr defaultColWidth="11" defaultRowHeight="15"/>
  <cols>
    <col min="1" max="1" width="11" style="31"/>
    <col min="2" max="2" width="10.625" style="31" customWidth="1"/>
    <col min="3" max="3" width="31.5" style="31" bestFit="1" customWidth="1"/>
    <col min="4" max="4" width="27.375" style="31" bestFit="1" customWidth="1"/>
    <col min="5" max="5" width="19.625" style="31" customWidth="1"/>
    <col min="6" max="6" width="13.125" style="31" customWidth="1"/>
    <col min="7" max="7" width="11.625" style="31" bestFit="1" customWidth="1"/>
    <col min="8" max="8" width="12" style="31" bestFit="1" customWidth="1"/>
    <col min="9" max="9" width="9.125" style="31" bestFit="1" customWidth="1"/>
    <col min="10" max="17" width="10.625" style="31" customWidth="1"/>
    <col min="18" max="18" width="9.625" style="31" bestFit="1" customWidth="1"/>
    <col min="19" max="19" width="13.125" style="31" customWidth="1"/>
    <col min="20" max="20" width="13.625" style="31" bestFit="1" customWidth="1"/>
    <col min="21" max="22" width="11" style="31"/>
    <col min="23" max="23" width="19.375" style="31" customWidth="1"/>
    <col min="24" max="24" width="11" style="31"/>
    <col min="25" max="25" width="3.625" style="31" customWidth="1"/>
    <col min="26" max="27" width="7.625" style="31" bestFit="1" customWidth="1"/>
    <col min="28" max="28" width="8.625" style="31" customWidth="1"/>
    <col min="29" max="32" width="7.125" style="31" bestFit="1" customWidth="1"/>
    <col min="33" max="49" width="7.625" style="31" customWidth="1"/>
    <col min="50" max="50" width="5.125" style="31" customWidth="1"/>
    <col min="51" max="51" width="19.375" style="31" customWidth="1"/>
    <col min="52" max="52" width="11" style="31"/>
    <col min="53" max="53" width="3.625" style="31" customWidth="1"/>
    <col min="54" max="54" width="7.375" style="31" bestFit="1" customWidth="1"/>
    <col min="55" max="55" width="7.875" style="31" customWidth="1"/>
    <col min="56" max="61" width="7.125" style="31" bestFit="1" customWidth="1"/>
    <col min="62" max="77" width="7.125" style="31" customWidth="1"/>
    <col min="78" max="16384" width="11" style="31"/>
  </cols>
  <sheetData>
    <row r="1" spans="1:77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0" t="s">
        <v>310</v>
      </c>
      <c r="X1" s="172" t="s">
        <v>311</v>
      </c>
      <c r="Y1" s="172"/>
      <c r="Z1" s="172"/>
      <c r="AA1" s="172"/>
      <c r="AB1" s="172"/>
      <c r="AC1" s="172"/>
      <c r="AD1" s="172"/>
      <c r="AE1" s="172"/>
      <c r="AF1" s="172"/>
      <c r="AG1" s="172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0" t="s">
        <v>310</v>
      </c>
      <c r="AZ1" s="172" t="s">
        <v>311</v>
      </c>
      <c r="BA1" s="172"/>
      <c r="BB1" s="172"/>
      <c r="BC1" s="172"/>
      <c r="BD1" s="172"/>
      <c r="BE1" s="172"/>
      <c r="BF1" s="172"/>
      <c r="BG1" s="172"/>
      <c r="BH1" s="172"/>
      <c r="BI1" s="172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</row>
    <row r="2" spans="1:77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</row>
    <row r="3" spans="1:77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0" t="s">
        <v>582</v>
      </c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0" t="s">
        <v>582</v>
      </c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</row>
    <row r="4" spans="1:77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1" t="s">
        <v>220</v>
      </c>
      <c r="AA4" s="12"/>
      <c r="AB4" s="13" t="s">
        <v>583</v>
      </c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43"/>
      <c r="AY4" s="143"/>
      <c r="AZ4" s="143"/>
      <c r="BA4" s="143"/>
      <c r="BB4" s="12" t="s">
        <v>523</v>
      </c>
      <c r="BC4" s="12"/>
      <c r="BD4" s="13" t="s">
        <v>584</v>
      </c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</row>
    <row r="5" spans="1:77">
      <c r="A5" s="143" t="s">
        <v>444</v>
      </c>
      <c r="B5" s="152">
        <v>44779</v>
      </c>
      <c r="C5" s="143"/>
      <c r="D5" s="10" t="s">
        <v>445</v>
      </c>
      <c r="E5" s="189"/>
      <c r="F5" s="10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53">
        <f>B11</f>
        <v>1</v>
      </c>
      <c r="AA5" s="153">
        <f>B13</f>
        <v>2</v>
      </c>
      <c r="AB5" s="153">
        <f>B15</f>
        <v>3</v>
      </c>
      <c r="AC5" s="153">
        <f>B17</f>
        <v>4</v>
      </c>
      <c r="AD5" s="153">
        <f>B19</f>
        <v>5</v>
      </c>
      <c r="AE5" s="153">
        <f>B21</f>
        <v>6</v>
      </c>
      <c r="AF5" s="153">
        <f>B23</f>
        <v>7</v>
      </c>
      <c r="AG5" s="153">
        <f>B25</f>
        <v>8</v>
      </c>
      <c r="AH5" s="153">
        <f>B27</f>
        <v>9</v>
      </c>
      <c r="AI5" s="153">
        <f>B29</f>
        <v>10</v>
      </c>
      <c r="AJ5" s="153">
        <f>B31</f>
        <v>11</v>
      </c>
      <c r="AK5" s="153">
        <f>B33</f>
        <v>12</v>
      </c>
      <c r="AL5" s="153">
        <f>B35</f>
        <v>13</v>
      </c>
      <c r="AM5" s="153">
        <f>B37</f>
        <v>14</v>
      </c>
      <c r="AN5" s="153">
        <f>B39</f>
        <v>15</v>
      </c>
      <c r="AO5" s="153">
        <f>B41</f>
        <v>16</v>
      </c>
      <c r="AP5" s="153">
        <f>B43</f>
        <v>17</v>
      </c>
      <c r="AQ5" s="153">
        <f>B45</f>
        <v>18</v>
      </c>
      <c r="AR5" s="153">
        <f>B47</f>
        <v>19</v>
      </c>
      <c r="AS5" s="153">
        <f>B49</f>
        <v>20</v>
      </c>
      <c r="AT5" s="153">
        <f>B51</f>
        <v>21</v>
      </c>
      <c r="AU5" s="153">
        <f>B53</f>
        <v>22</v>
      </c>
      <c r="AV5" s="153">
        <f>B55</f>
        <v>23</v>
      </c>
      <c r="AW5" s="153"/>
      <c r="AX5" s="143"/>
      <c r="AY5" s="143"/>
      <c r="AZ5" s="143"/>
      <c r="BA5" s="143"/>
      <c r="BB5" s="153">
        <f>B12</f>
        <v>1</v>
      </c>
      <c r="BC5" s="153">
        <f>B14</f>
        <v>2</v>
      </c>
      <c r="BD5" s="153">
        <f>B16</f>
        <v>3</v>
      </c>
      <c r="BE5" s="153">
        <f>B18</f>
        <v>4</v>
      </c>
      <c r="BF5" s="153">
        <f>B20</f>
        <v>5</v>
      </c>
      <c r="BG5" s="153">
        <f>B22</f>
        <v>6</v>
      </c>
      <c r="BH5" s="153">
        <f>B24</f>
        <v>7</v>
      </c>
      <c r="BI5" s="153">
        <f>B26</f>
        <v>8</v>
      </c>
      <c r="BJ5" s="153">
        <f>B28</f>
        <v>9</v>
      </c>
      <c r="BK5" s="153">
        <f>B30</f>
        <v>10</v>
      </c>
      <c r="BL5" s="153">
        <f>B32</f>
        <v>11</v>
      </c>
      <c r="BM5" s="153">
        <f>B34</f>
        <v>12</v>
      </c>
      <c r="BN5" s="153">
        <f>B36</f>
        <v>13</v>
      </c>
      <c r="BO5" s="153">
        <f>B38</f>
        <v>14</v>
      </c>
      <c r="BP5" s="153">
        <f>B40</f>
        <v>15</v>
      </c>
      <c r="BQ5" s="153">
        <f>B42</f>
        <v>16</v>
      </c>
      <c r="BR5" s="153">
        <f>B44</f>
        <v>17</v>
      </c>
      <c r="BS5" s="153">
        <f>B46</f>
        <v>18</v>
      </c>
      <c r="BT5" s="153">
        <f>B48</f>
        <v>19</v>
      </c>
      <c r="BU5" s="153">
        <f>B50</f>
        <v>20</v>
      </c>
      <c r="BV5" s="153">
        <f>B52</f>
        <v>21</v>
      </c>
      <c r="BW5" s="153">
        <f>B54</f>
        <v>22</v>
      </c>
      <c r="BX5" s="153">
        <f>B56</f>
        <v>23</v>
      </c>
      <c r="BY5" s="153"/>
    </row>
    <row r="6" spans="1:77">
      <c r="A6" s="143" t="s">
        <v>446</v>
      </c>
      <c r="B6" s="25" t="s">
        <v>585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 t="str">
        <f>C11</f>
        <v>Eliza Hutton</v>
      </c>
      <c r="AA6" s="143" t="str">
        <f>C13</f>
        <v>Jemma Swarts</v>
      </c>
      <c r="AB6" s="143" t="str">
        <f>C15</f>
        <v>Imogen Murray</v>
      </c>
      <c r="AC6" s="143" t="str">
        <f>C17</f>
        <v>Caitlin Worth</v>
      </c>
      <c r="AD6" s="143" t="str">
        <f>C19</f>
        <v>Abby Green</v>
      </c>
      <c r="AE6" s="143" t="str">
        <f>C21</f>
        <v>Taiah Curtis</v>
      </c>
      <c r="AF6" s="143" t="str">
        <f>C23</f>
        <v>Emmi Kneale</v>
      </c>
      <c r="AG6" s="143" t="str">
        <f>C25</f>
        <v>Lily McBride</v>
      </c>
      <c r="AH6" s="143" t="str">
        <f>C27</f>
        <v>Penelope Freeman</v>
      </c>
      <c r="AI6" s="143" t="str">
        <f>C29</f>
        <v>Rebecca Simpson</v>
      </c>
      <c r="AJ6" s="143" t="str">
        <f>C31</f>
        <v>Alexis Wyllie</v>
      </c>
      <c r="AK6" s="143" t="str">
        <f>C33</f>
        <v>Makayla Ryan</v>
      </c>
      <c r="AL6" s="143" t="str">
        <f>C35</f>
        <v>Kenzie Manson</v>
      </c>
      <c r="AM6" s="143" t="str">
        <f>C37</f>
        <v>Sophie Dagnall</v>
      </c>
      <c r="AN6" s="143" t="str">
        <f>C39</f>
        <v>Amelia Mcdonald</v>
      </c>
      <c r="AO6" s="143" t="str">
        <f>C41</f>
        <v>Willow Bennett</v>
      </c>
      <c r="AP6" s="143" t="str">
        <f>C43</f>
        <v>Shakayla Fiegert</v>
      </c>
      <c r="AQ6" s="143" t="str">
        <f>C45</f>
        <v>Isla Hendry</v>
      </c>
      <c r="AR6" s="143" t="str">
        <f>C47</f>
        <v>Sophie Tennant</v>
      </c>
      <c r="AS6" s="143" t="str">
        <f>C49</f>
        <v>Ngakita Mahuika SCR</v>
      </c>
      <c r="AT6" s="143" t="str">
        <f>C51</f>
        <v>Nell Howorth</v>
      </c>
      <c r="AU6" s="143" t="str">
        <f>C53</f>
        <v>Aleska Wearne H/C</v>
      </c>
      <c r="AV6" s="143" t="str">
        <f>C55</f>
        <v>Grace Johnson</v>
      </c>
      <c r="AW6" s="143"/>
      <c r="AX6" s="143"/>
      <c r="AY6" s="143"/>
      <c r="AZ6" s="143"/>
      <c r="BA6" s="143"/>
      <c r="BB6" s="143" t="str">
        <f>C12</f>
        <v>Mia Staines</v>
      </c>
      <c r="BC6" s="143" t="str">
        <f>C14</f>
        <v>Kayley Brahim</v>
      </c>
      <c r="BD6" s="143" t="str">
        <f>C16</f>
        <v>Willow Hawkins</v>
      </c>
      <c r="BE6" s="143" t="str">
        <f>C18</f>
        <v>Jasmine Hodkinson</v>
      </c>
      <c r="BF6" s="143" t="str">
        <f>C20</f>
        <v>Indi Smith</v>
      </c>
      <c r="BG6" s="143" t="str">
        <f>C22</f>
        <v>Zarli Curtis</v>
      </c>
      <c r="BH6" s="143" t="str">
        <f>C24</f>
        <v>Ruby Gilberd</v>
      </c>
      <c r="BI6" s="143" t="str">
        <f>C26</f>
        <v>Romy Lenz</v>
      </c>
      <c r="BJ6" s="143" t="str">
        <f>C28</f>
        <v>Darci Peace RETIRED</v>
      </c>
      <c r="BK6" s="143" t="str">
        <f>C30</f>
        <v>Ruby McDonald</v>
      </c>
      <c r="BL6" s="143" t="str">
        <f>C32</f>
        <v>Kailani Muir</v>
      </c>
      <c r="BM6" s="143" t="str">
        <f>C34</f>
        <v>Tiffani Tong</v>
      </c>
      <c r="BN6" s="143" t="str">
        <f>C36</f>
        <v>Zali Ryan</v>
      </c>
      <c r="BO6" s="143" t="str">
        <f>C38</f>
        <v>Sune Snyman</v>
      </c>
      <c r="BP6" s="143" t="str">
        <f>C40</f>
        <v>Edie Hawke</v>
      </c>
      <c r="BQ6" s="143" t="str">
        <f>C42</f>
        <v>Joshua Duncan</v>
      </c>
      <c r="BR6" s="143" t="str">
        <f>C44</f>
        <v>Summer Thorn</v>
      </c>
      <c r="BS6" s="143" t="str">
        <f>C46</f>
        <v>Sam Bryan</v>
      </c>
      <c r="BT6" s="143" t="str">
        <f>C48</f>
        <v>Tahlia Burke E</v>
      </c>
      <c r="BU6" s="143" t="str">
        <f>C50</f>
        <v>Kaeleigh Brown</v>
      </c>
      <c r="BV6" s="143" t="str">
        <f>C52</f>
        <v>Ebonie Richardson</v>
      </c>
      <c r="BW6" s="143" t="str">
        <f>C54</f>
        <v>Madison Kain</v>
      </c>
      <c r="BX6" s="143" t="str">
        <f>C56</f>
        <v>Kate Banner</v>
      </c>
      <c r="BY6" s="143"/>
    </row>
    <row r="7" spans="1:77">
      <c r="A7" s="143" t="s">
        <v>448</v>
      </c>
      <c r="B7" s="143" t="s">
        <v>586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 t="s">
        <v>587</v>
      </c>
      <c r="X7" s="143" t="s">
        <v>453</v>
      </c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 t="s">
        <v>587</v>
      </c>
      <c r="AZ7" s="143" t="s">
        <v>453</v>
      </c>
      <c r="BA7" s="143"/>
      <c r="BB7" s="143"/>
      <c r="BC7" s="143"/>
      <c r="BD7" s="143"/>
      <c r="BE7" s="143"/>
      <c r="BF7" s="143"/>
      <c r="BG7" s="143"/>
      <c r="BH7" s="143"/>
      <c r="BI7" s="143"/>
      <c r="BJ7" s="143" t="s">
        <v>588</v>
      </c>
      <c r="BK7" s="143"/>
      <c r="BL7" s="143"/>
      <c r="BM7" s="143"/>
      <c r="BN7" s="143"/>
      <c r="BO7" s="143"/>
      <c r="BP7" s="143"/>
      <c r="BQ7" s="143"/>
      <c r="BR7" s="143"/>
      <c r="BS7" s="143"/>
      <c r="BT7" s="143" t="s">
        <v>589</v>
      </c>
      <c r="BU7" s="143"/>
      <c r="BV7" s="143"/>
      <c r="BW7" s="143"/>
      <c r="BX7" s="143"/>
      <c r="BY7" s="143"/>
    </row>
    <row r="8" spans="1:77">
      <c r="A8" s="25"/>
      <c r="B8" s="143"/>
      <c r="C8" s="143"/>
      <c r="D8" s="143"/>
      <c r="E8" s="143"/>
      <c r="F8" s="22" t="s">
        <v>590</v>
      </c>
      <c r="G8" s="22" t="s">
        <v>591</v>
      </c>
      <c r="H8" s="143"/>
      <c r="I8" s="143"/>
      <c r="J8" s="22" t="s">
        <v>590</v>
      </c>
      <c r="K8" s="22" t="s">
        <v>591</v>
      </c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>
        <v>1</v>
      </c>
      <c r="X8" s="143"/>
      <c r="Y8" s="143"/>
      <c r="Z8" s="154">
        <v>6.5</v>
      </c>
      <c r="AA8" s="154">
        <v>7</v>
      </c>
      <c r="AB8" s="154">
        <v>7</v>
      </c>
      <c r="AC8" s="154">
        <v>6</v>
      </c>
      <c r="AD8" s="154">
        <v>6.5</v>
      </c>
      <c r="AE8" s="154">
        <v>6</v>
      </c>
      <c r="AF8" s="154">
        <v>6</v>
      </c>
      <c r="AG8" s="154">
        <v>6.5</v>
      </c>
      <c r="AH8" s="154">
        <v>5</v>
      </c>
      <c r="AI8" s="154">
        <v>6</v>
      </c>
      <c r="AJ8" s="154">
        <v>6</v>
      </c>
      <c r="AK8" s="154">
        <v>6</v>
      </c>
      <c r="AL8" s="154">
        <v>6.5</v>
      </c>
      <c r="AM8" s="154">
        <v>7</v>
      </c>
      <c r="AN8" s="154">
        <v>7.5</v>
      </c>
      <c r="AO8" s="154">
        <v>6.5</v>
      </c>
      <c r="AP8" s="154">
        <v>6.5</v>
      </c>
      <c r="AQ8" s="154">
        <v>7</v>
      </c>
      <c r="AR8" s="154">
        <v>7</v>
      </c>
      <c r="AS8" s="154"/>
      <c r="AT8" s="154">
        <v>6.5</v>
      </c>
      <c r="AU8" s="154">
        <v>6.5</v>
      </c>
      <c r="AV8" s="154">
        <v>6.5</v>
      </c>
      <c r="AW8" s="154"/>
      <c r="AX8" s="143"/>
      <c r="AY8" s="143">
        <v>1</v>
      </c>
      <c r="AZ8" s="143"/>
      <c r="BA8" s="143"/>
      <c r="BB8" s="154">
        <v>6.5</v>
      </c>
      <c r="BC8" s="154">
        <v>6</v>
      </c>
      <c r="BD8" s="154">
        <v>6</v>
      </c>
      <c r="BE8" s="154">
        <v>6.5</v>
      </c>
      <c r="BF8" s="154">
        <v>6</v>
      </c>
      <c r="BG8" s="154">
        <v>6.5</v>
      </c>
      <c r="BH8" s="154">
        <v>5.5</v>
      </c>
      <c r="BI8" s="154">
        <v>7</v>
      </c>
      <c r="BJ8" s="154"/>
      <c r="BK8" s="154">
        <v>6.5</v>
      </c>
      <c r="BL8" s="154">
        <v>7.5</v>
      </c>
      <c r="BM8" s="154">
        <v>7</v>
      </c>
      <c r="BN8" s="154">
        <v>7</v>
      </c>
      <c r="BO8" s="154">
        <v>7.5</v>
      </c>
      <c r="BP8" s="154">
        <v>7</v>
      </c>
      <c r="BQ8" s="154">
        <v>6.5</v>
      </c>
      <c r="BR8" s="154">
        <v>6</v>
      </c>
      <c r="BS8" s="154">
        <v>6</v>
      </c>
      <c r="BT8" s="154"/>
      <c r="BU8" s="154">
        <v>6.5</v>
      </c>
      <c r="BV8" s="154">
        <v>7</v>
      </c>
      <c r="BW8" s="154">
        <v>6.5</v>
      </c>
      <c r="BX8" s="154">
        <v>6.5</v>
      </c>
      <c r="BY8" s="154"/>
    </row>
    <row r="9" spans="1:77" ht="45">
      <c r="A9" s="143"/>
      <c r="B9" s="143"/>
      <c r="C9" s="143"/>
      <c r="D9" s="143"/>
      <c r="E9" s="143"/>
      <c r="F9" s="22" t="s">
        <v>3</v>
      </c>
      <c r="G9" s="22" t="s">
        <v>3</v>
      </c>
      <c r="H9" s="143"/>
      <c r="I9" s="143"/>
      <c r="J9" s="27" t="s">
        <v>592</v>
      </c>
      <c r="K9" s="27" t="s">
        <v>593</v>
      </c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>
        <v>2</v>
      </c>
      <c r="X9" s="143"/>
      <c r="Y9" s="143"/>
      <c r="Z9" s="154">
        <v>6</v>
      </c>
      <c r="AA9" s="154">
        <v>6</v>
      </c>
      <c r="AB9" s="154">
        <v>6.5</v>
      </c>
      <c r="AC9" s="154">
        <v>6.5</v>
      </c>
      <c r="AD9" s="154">
        <v>7</v>
      </c>
      <c r="AE9" s="154">
        <v>6</v>
      </c>
      <c r="AF9" s="154">
        <v>6.5</v>
      </c>
      <c r="AG9" s="154">
        <v>6.5</v>
      </c>
      <c r="AH9" s="154">
        <v>6</v>
      </c>
      <c r="AI9" s="154">
        <v>6.5</v>
      </c>
      <c r="AJ9" s="154">
        <v>6.5</v>
      </c>
      <c r="AK9" s="154">
        <v>6.5</v>
      </c>
      <c r="AL9" s="154">
        <v>6.5</v>
      </c>
      <c r="AM9" s="154">
        <v>6.5</v>
      </c>
      <c r="AN9" s="154">
        <v>7</v>
      </c>
      <c r="AO9" s="154">
        <v>6.5</v>
      </c>
      <c r="AP9" s="154">
        <v>7</v>
      </c>
      <c r="AQ9" s="154">
        <v>6.5</v>
      </c>
      <c r="AR9" s="154">
        <v>6</v>
      </c>
      <c r="AS9" s="154"/>
      <c r="AT9" s="154">
        <v>7</v>
      </c>
      <c r="AU9" s="154">
        <v>6.5</v>
      </c>
      <c r="AV9" s="154">
        <v>6.5</v>
      </c>
      <c r="AW9" s="154"/>
      <c r="AX9" s="143"/>
      <c r="AY9" s="143">
        <v>2</v>
      </c>
      <c r="AZ9" s="143"/>
      <c r="BA9" s="143"/>
      <c r="BB9" s="154">
        <v>6</v>
      </c>
      <c r="BC9" s="154">
        <v>7</v>
      </c>
      <c r="BD9" s="154">
        <v>6</v>
      </c>
      <c r="BE9" s="154">
        <v>7</v>
      </c>
      <c r="BF9" s="154">
        <v>6</v>
      </c>
      <c r="BG9" s="154">
        <v>6.5</v>
      </c>
      <c r="BH9" s="154">
        <v>6.5</v>
      </c>
      <c r="BI9" s="154">
        <v>7</v>
      </c>
      <c r="BJ9" s="154"/>
      <c r="BK9" s="154">
        <v>7</v>
      </c>
      <c r="BL9" s="154">
        <v>7</v>
      </c>
      <c r="BM9" s="154">
        <v>6.5</v>
      </c>
      <c r="BN9" s="154">
        <v>6.5</v>
      </c>
      <c r="BO9" s="154">
        <v>8</v>
      </c>
      <c r="BP9" s="154">
        <v>5</v>
      </c>
      <c r="BQ9" s="154">
        <v>6.5</v>
      </c>
      <c r="BR9" s="154">
        <v>6</v>
      </c>
      <c r="BS9" s="154">
        <v>6.5</v>
      </c>
      <c r="BT9" s="154"/>
      <c r="BU9" s="154">
        <v>6.5</v>
      </c>
      <c r="BV9" s="154">
        <v>7</v>
      </c>
      <c r="BW9" s="154">
        <v>7</v>
      </c>
      <c r="BX9" s="154">
        <v>6.5</v>
      </c>
      <c r="BY9" s="154"/>
    </row>
    <row r="10" spans="1:77" ht="30">
      <c r="A10" s="26" t="s">
        <v>432</v>
      </c>
      <c r="B10" s="27" t="s">
        <v>439</v>
      </c>
      <c r="C10" s="27" t="s">
        <v>4</v>
      </c>
      <c r="D10" s="27" t="s">
        <v>5</v>
      </c>
      <c r="E10" s="27" t="s">
        <v>383</v>
      </c>
      <c r="F10" s="27" t="s">
        <v>592</v>
      </c>
      <c r="G10" s="27" t="s">
        <v>593</v>
      </c>
      <c r="H10" s="27" t="s">
        <v>386</v>
      </c>
      <c r="I10" s="27" t="s">
        <v>594</v>
      </c>
      <c r="J10" s="27" t="s">
        <v>595</v>
      </c>
      <c r="K10" s="27" t="s">
        <v>595</v>
      </c>
      <c r="L10" s="27" t="s">
        <v>596</v>
      </c>
      <c r="M10" s="27" t="s">
        <v>597</v>
      </c>
      <c r="N10" s="27" t="s">
        <v>460</v>
      </c>
      <c r="O10" s="27" t="s">
        <v>598</v>
      </c>
      <c r="P10" s="27" t="s">
        <v>597</v>
      </c>
      <c r="Q10" s="27" t="s">
        <v>460</v>
      </c>
      <c r="R10" s="27" t="s">
        <v>599</v>
      </c>
      <c r="S10" s="27" t="s">
        <v>600</v>
      </c>
      <c r="T10" s="27" t="s">
        <v>460</v>
      </c>
      <c r="U10" s="143"/>
      <c r="V10" s="143"/>
      <c r="W10" s="143">
        <v>3</v>
      </c>
      <c r="X10" s="143"/>
      <c r="Y10" s="143"/>
      <c r="Z10" s="154">
        <v>6</v>
      </c>
      <c r="AA10" s="154">
        <v>6</v>
      </c>
      <c r="AB10" s="154">
        <v>6</v>
      </c>
      <c r="AC10" s="154">
        <v>6</v>
      </c>
      <c r="AD10" s="154">
        <v>7</v>
      </c>
      <c r="AE10" s="154">
        <v>6</v>
      </c>
      <c r="AF10" s="154">
        <v>6</v>
      </c>
      <c r="AG10" s="154">
        <v>6.5</v>
      </c>
      <c r="AH10" s="154">
        <v>6</v>
      </c>
      <c r="AI10" s="154">
        <v>6.5</v>
      </c>
      <c r="AJ10" s="154">
        <v>6</v>
      </c>
      <c r="AK10" s="154">
        <v>6</v>
      </c>
      <c r="AL10" s="154">
        <v>6.5</v>
      </c>
      <c r="AM10" s="154">
        <v>6.5</v>
      </c>
      <c r="AN10" s="154">
        <v>6.5</v>
      </c>
      <c r="AO10" s="154">
        <v>6.5</v>
      </c>
      <c r="AP10" s="154">
        <v>6.5</v>
      </c>
      <c r="AQ10" s="154">
        <v>6.5</v>
      </c>
      <c r="AR10" s="154">
        <v>6</v>
      </c>
      <c r="AS10" s="154"/>
      <c r="AT10" s="154">
        <v>6.5</v>
      </c>
      <c r="AU10" s="154">
        <v>6.5</v>
      </c>
      <c r="AV10" s="154">
        <v>6.5</v>
      </c>
      <c r="AW10" s="154"/>
      <c r="AX10" s="143"/>
      <c r="AY10" s="143">
        <v>3</v>
      </c>
      <c r="AZ10" s="143"/>
      <c r="BA10" s="143"/>
      <c r="BB10" s="154">
        <v>7</v>
      </c>
      <c r="BC10" s="154">
        <v>7</v>
      </c>
      <c r="BD10" s="154">
        <v>4</v>
      </c>
      <c r="BE10" s="154">
        <v>7</v>
      </c>
      <c r="BF10" s="154">
        <v>7</v>
      </c>
      <c r="BG10" s="154">
        <v>7</v>
      </c>
      <c r="BH10" s="154">
        <v>7</v>
      </c>
      <c r="BI10" s="154">
        <v>7</v>
      </c>
      <c r="BJ10" s="154"/>
      <c r="BK10" s="154">
        <v>7</v>
      </c>
      <c r="BL10" s="154">
        <v>7.5</v>
      </c>
      <c r="BM10" s="154">
        <v>7</v>
      </c>
      <c r="BN10" s="154">
        <v>7</v>
      </c>
      <c r="BO10" s="154">
        <v>7.5</v>
      </c>
      <c r="BP10" s="154">
        <v>6.5</v>
      </c>
      <c r="BQ10" s="154">
        <v>7.5</v>
      </c>
      <c r="BR10" s="154">
        <v>6.5</v>
      </c>
      <c r="BS10" s="154">
        <v>7</v>
      </c>
      <c r="BT10" s="154"/>
      <c r="BU10" s="154">
        <v>7</v>
      </c>
      <c r="BV10" s="154">
        <v>7</v>
      </c>
      <c r="BW10" s="154">
        <v>7.5</v>
      </c>
      <c r="BX10" s="154">
        <v>7</v>
      </c>
      <c r="BY10" s="154"/>
    </row>
    <row r="11" spans="1:77">
      <c r="A11" s="18">
        <v>0.33333333333333331</v>
      </c>
      <c r="B11" s="17">
        <v>1</v>
      </c>
      <c r="C11" s="17" t="s">
        <v>578</v>
      </c>
      <c r="D11" s="155" t="s">
        <v>579</v>
      </c>
      <c r="E11" s="155" t="s">
        <v>601</v>
      </c>
      <c r="F11" s="230">
        <f>Z41</f>
        <v>0.59166666666666667</v>
      </c>
      <c r="G11" s="143"/>
      <c r="H11" s="230">
        <f>AVERAGE(F11,G12)</f>
        <v>0.60833333333333339</v>
      </c>
      <c r="I11" s="187">
        <f>IF(R11&gt;T11,R11,T11)</f>
        <v>18</v>
      </c>
      <c r="J11" s="187">
        <f>IF(L11&gt;N11,L11,N11)</f>
        <v>21</v>
      </c>
      <c r="K11" s="187"/>
      <c r="L11" s="187">
        <f>RANK(F11,$F$11:$F$58,0)</f>
        <v>21</v>
      </c>
      <c r="M11" s="193">
        <f>Z31</f>
        <v>41.5</v>
      </c>
      <c r="N11" s="194"/>
      <c r="O11" s="187"/>
      <c r="P11" s="187"/>
      <c r="Q11" s="194"/>
      <c r="R11" s="187">
        <f>RANK(H11,$H$11:$H$58,0)</f>
        <v>18</v>
      </c>
      <c r="S11" s="193">
        <f>Z31+BB31</f>
        <v>86</v>
      </c>
      <c r="T11" s="194"/>
      <c r="U11" s="143"/>
      <c r="V11" s="143"/>
      <c r="W11" s="143">
        <v>4</v>
      </c>
      <c r="X11" s="143"/>
      <c r="Y11" s="143"/>
      <c r="Z11" s="154">
        <v>6</v>
      </c>
      <c r="AA11" s="154">
        <v>6</v>
      </c>
      <c r="AB11" s="154">
        <v>7</v>
      </c>
      <c r="AC11" s="154">
        <v>6.5</v>
      </c>
      <c r="AD11" s="154">
        <v>7</v>
      </c>
      <c r="AE11" s="154">
        <v>6</v>
      </c>
      <c r="AF11" s="154">
        <v>4</v>
      </c>
      <c r="AG11" s="154">
        <v>7</v>
      </c>
      <c r="AH11" s="154">
        <v>7</v>
      </c>
      <c r="AI11" s="154">
        <v>6</v>
      </c>
      <c r="AJ11" s="154">
        <v>6.5</v>
      </c>
      <c r="AK11" s="154">
        <v>6.5</v>
      </c>
      <c r="AL11" s="154">
        <v>7.5</v>
      </c>
      <c r="AM11" s="154">
        <v>7</v>
      </c>
      <c r="AN11" s="154">
        <v>7</v>
      </c>
      <c r="AO11" s="154">
        <v>7</v>
      </c>
      <c r="AP11" s="154">
        <v>6.5</v>
      </c>
      <c r="AQ11" s="154">
        <v>7</v>
      </c>
      <c r="AR11" s="154">
        <v>6.5</v>
      </c>
      <c r="AS11" s="154"/>
      <c r="AT11" s="154">
        <v>7</v>
      </c>
      <c r="AU11" s="154">
        <v>4</v>
      </c>
      <c r="AV11" s="154">
        <v>6.5</v>
      </c>
      <c r="AW11" s="154"/>
      <c r="AX11" s="143"/>
      <c r="AY11" s="143">
        <v>4</v>
      </c>
      <c r="AZ11" s="143"/>
      <c r="BA11" s="143"/>
      <c r="BB11" s="154">
        <v>7.5</v>
      </c>
      <c r="BC11" s="154">
        <v>5</v>
      </c>
      <c r="BD11" s="154">
        <v>5</v>
      </c>
      <c r="BE11" s="154">
        <v>6.5</v>
      </c>
      <c r="BF11" s="154">
        <v>6</v>
      </c>
      <c r="BG11" s="154">
        <v>7.5</v>
      </c>
      <c r="BH11" s="154">
        <v>6.5</v>
      </c>
      <c r="BI11" s="154">
        <v>7</v>
      </c>
      <c r="BJ11" s="154"/>
      <c r="BK11" s="154">
        <v>5</v>
      </c>
      <c r="BL11" s="154">
        <v>7.5</v>
      </c>
      <c r="BM11" s="154">
        <v>6.5</v>
      </c>
      <c r="BN11" s="154">
        <v>5.5</v>
      </c>
      <c r="BO11" s="154">
        <v>7.5</v>
      </c>
      <c r="BP11" s="154">
        <v>5</v>
      </c>
      <c r="BQ11" s="154">
        <v>7</v>
      </c>
      <c r="BR11" s="154">
        <v>5</v>
      </c>
      <c r="BS11" s="154">
        <v>7</v>
      </c>
      <c r="BT11" s="154"/>
      <c r="BU11" s="154">
        <v>5.5</v>
      </c>
      <c r="BV11" s="154">
        <v>5</v>
      </c>
      <c r="BW11" s="154">
        <v>5</v>
      </c>
      <c r="BX11" s="154">
        <v>7</v>
      </c>
      <c r="BY11" s="154"/>
    </row>
    <row r="12" spans="1:77">
      <c r="A12" s="18">
        <v>0.33333333333333331</v>
      </c>
      <c r="B12" s="17">
        <v>1</v>
      </c>
      <c r="C12" s="17" t="s">
        <v>580</v>
      </c>
      <c r="D12" s="155" t="s">
        <v>581</v>
      </c>
      <c r="E12" s="155" t="s">
        <v>601</v>
      </c>
      <c r="F12" s="204"/>
      <c r="G12" s="232">
        <f>BB41</f>
        <v>0.625</v>
      </c>
      <c r="H12" s="204"/>
      <c r="I12" s="204"/>
      <c r="J12" s="204"/>
      <c r="K12" s="198">
        <f>IF(O12&gt;Q12,O12,Q12)</f>
        <v>15</v>
      </c>
      <c r="L12" s="204"/>
      <c r="M12" s="205"/>
      <c r="N12" s="206"/>
      <c r="O12" s="204">
        <f>RANK(G12,$G$11:$G$58,0)</f>
        <v>15</v>
      </c>
      <c r="P12" s="205">
        <f>BB31</f>
        <v>44.5</v>
      </c>
      <c r="Q12" s="206"/>
      <c r="R12" s="204"/>
      <c r="S12" s="204"/>
      <c r="T12" s="206"/>
      <c r="U12" s="143"/>
      <c r="V12" s="143"/>
      <c r="W12" s="143">
        <v>5</v>
      </c>
      <c r="X12" s="143"/>
      <c r="Y12" s="143"/>
      <c r="Z12" s="154">
        <v>6.5</v>
      </c>
      <c r="AA12" s="154">
        <v>7</v>
      </c>
      <c r="AB12" s="154">
        <v>7</v>
      </c>
      <c r="AC12" s="154">
        <v>7</v>
      </c>
      <c r="AD12" s="154">
        <v>7</v>
      </c>
      <c r="AE12" s="154">
        <v>6</v>
      </c>
      <c r="AF12" s="154">
        <v>6</v>
      </c>
      <c r="AG12" s="154">
        <v>7</v>
      </c>
      <c r="AH12" s="154">
        <v>8</v>
      </c>
      <c r="AI12" s="154">
        <v>6</v>
      </c>
      <c r="AJ12" s="154">
        <v>7</v>
      </c>
      <c r="AK12" s="154">
        <v>6.5</v>
      </c>
      <c r="AL12" s="154">
        <v>7</v>
      </c>
      <c r="AM12" s="154">
        <v>6.5</v>
      </c>
      <c r="AN12" s="154">
        <v>7</v>
      </c>
      <c r="AO12" s="154">
        <v>7.5</v>
      </c>
      <c r="AP12" s="154">
        <v>7</v>
      </c>
      <c r="AQ12" s="154">
        <v>6.5</v>
      </c>
      <c r="AR12" s="154">
        <v>6.5</v>
      </c>
      <c r="AS12" s="154"/>
      <c r="AT12" s="154">
        <v>6.5</v>
      </c>
      <c r="AU12" s="154">
        <v>5.5</v>
      </c>
      <c r="AV12" s="154">
        <v>7</v>
      </c>
      <c r="AW12" s="154"/>
      <c r="AX12" s="143"/>
      <c r="AY12" s="143">
        <v>5</v>
      </c>
      <c r="AZ12" s="143"/>
      <c r="BA12" s="143"/>
      <c r="BB12" s="154">
        <v>7.5</v>
      </c>
      <c r="BC12" s="154">
        <v>7</v>
      </c>
      <c r="BD12" s="154">
        <v>4</v>
      </c>
      <c r="BE12" s="154">
        <v>7</v>
      </c>
      <c r="BF12" s="154">
        <v>5</v>
      </c>
      <c r="BG12" s="154">
        <v>7.5</v>
      </c>
      <c r="BH12" s="154">
        <v>6.5</v>
      </c>
      <c r="BI12" s="154">
        <v>7</v>
      </c>
      <c r="BJ12" s="154"/>
      <c r="BK12" s="154">
        <v>6</v>
      </c>
      <c r="BL12" s="154">
        <v>7</v>
      </c>
      <c r="BM12" s="154">
        <v>7</v>
      </c>
      <c r="BN12" s="154">
        <v>6.5</v>
      </c>
      <c r="BO12" s="154">
        <v>8</v>
      </c>
      <c r="BP12" s="154">
        <v>5</v>
      </c>
      <c r="BQ12" s="154">
        <v>5</v>
      </c>
      <c r="BR12" s="154">
        <v>6.5</v>
      </c>
      <c r="BS12" s="154">
        <v>6.5</v>
      </c>
      <c r="BT12" s="154"/>
      <c r="BU12" s="154">
        <v>4</v>
      </c>
      <c r="BV12" s="154">
        <v>4</v>
      </c>
      <c r="BW12" s="154">
        <v>6.5</v>
      </c>
      <c r="BX12" s="154">
        <v>6</v>
      </c>
      <c r="BY12" s="154"/>
    </row>
    <row r="13" spans="1:77">
      <c r="A13" s="18">
        <v>0.33888888888888885</v>
      </c>
      <c r="B13" s="17">
        <v>2</v>
      </c>
      <c r="C13" s="17" t="s">
        <v>468</v>
      </c>
      <c r="D13" s="155" t="s">
        <v>469</v>
      </c>
      <c r="E13" s="155" t="s">
        <v>33</v>
      </c>
      <c r="F13" s="230">
        <f>AA41</f>
        <v>0.63541666666666663</v>
      </c>
      <c r="G13" s="143"/>
      <c r="H13" s="230">
        <f>AVERAGE(F13,G14)</f>
        <v>0.63541666666666663</v>
      </c>
      <c r="I13" s="187">
        <f>IF(R13&gt;T13,R13,T13)</f>
        <v>15</v>
      </c>
      <c r="J13" s="187">
        <f>IF(L13&gt;N13,L13,N13)</f>
        <v>14</v>
      </c>
      <c r="K13" s="187"/>
      <c r="L13" s="187">
        <f>RANK(F13,$F$11:$F$58,0)</f>
        <v>14</v>
      </c>
      <c r="M13" s="193">
        <f>AA31</f>
        <v>44.5</v>
      </c>
      <c r="N13" s="194"/>
      <c r="O13" s="187"/>
      <c r="P13" s="193"/>
      <c r="Q13" s="194"/>
      <c r="R13" s="187">
        <f>RANK(H13,$H$11:$H$58,0)</f>
        <v>15</v>
      </c>
      <c r="S13" s="193">
        <f>AA31+BC31</f>
        <v>88.5</v>
      </c>
      <c r="T13" s="194"/>
      <c r="U13" s="143"/>
      <c r="V13" s="143"/>
      <c r="W13" s="143">
        <v>6</v>
      </c>
      <c r="X13" s="143"/>
      <c r="Y13" s="143"/>
      <c r="Z13" s="154">
        <v>7</v>
      </c>
      <c r="AA13" s="154">
        <v>5.5</v>
      </c>
      <c r="AB13" s="154">
        <v>7</v>
      </c>
      <c r="AC13" s="154">
        <v>6.5</v>
      </c>
      <c r="AD13" s="154">
        <v>7</v>
      </c>
      <c r="AE13" s="154">
        <v>6</v>
      </c>
      <c r="AF13" s="154">
        <v>6</v>
      </c>
      <c r="AG13" s="154">
        <v>6.5</v>
      </c>
      <c r="AH13" s="154">
        <v>7</v>
      </c>
      <c r="AI13" s="154">
        <v>6.5</v>
      </c>
      <c r="AJ13" s="154">
        <v>6.5</v>
      </c>
      <c r="AK13" s="154">
        <v>6</v>
      </c>
      <c r="AL13" s="154">
        <v>6.5</v>
      </c>
      <c r="AM13" s="154">
        <v>7</v>
      </c>
      <c r="AN13" s="154">
        <v>7</v>
      </c>
      <c r="AO13" s="154">
        <v>7</v>
      </c>
      <c r="AP13" s="154">
        <v>6.5</v>
      </c>
      <c r="AQ13" s="154">
        <v>6</v>
      </c>
      <c r="AR13" s="154">
        <v>7</v>
      </c>
      <c r="AS13" s="154"/>
      <c r="AT13" s="154">
        <v>7.5</v>
      </c>
      <c r="AU13" s="154">
        <v>7</v>
      </c>
      <c r="AV13" s="154">
        <v>6.5</v>
      </c>
      <c r="AW13" s="154"/>
      <c r="AX13" s="143"/>
      <c r="AY13" s="143">
        <v>6</v>
      </c>
      <c r="AZ13" s="143"/>
      <c r="BA13" s="143"/>
      <c r="BB13" s="154">
        <v>7</v>
      </c>
      <c r="BC13" s="154">
        <v>6</v>
      </c>
      <c r="BD13" s="154">
        <v>4</v>
      </c>
      <c r="BE13" s="154">
        <v>7</v>
      </c>
      <c r="BF13" s="154">
        <v>7.5</v>
      </c>
      <c r="BG13" s="154">
        <v>6.5</v>
      </c>
      <c r="BH13" s="154">
        <v>6.5</v>
      </c>
      <c r="BI13" s="154">
        <v>7</v>
      </c>
      <c r="BJ13" s="154"/>
      <c r="BK13" s="154">
        <v>7.5</v>
      </c>
      <c r="BL13" s="154">
        <v>7.5</v>
      </c>
      <c r="BM13" s="154">
        <v>6.5</v>
      </c>
      <c r="BN13" s="154">
        <v>6.5</v>
      </c>
      <c r="BO13" s="154">
        <v>8</v>
      </c>
      <c r="BP13" s="154">
        <v>6.5</v>
      </c>
      <c r="BQ13" s="154">
        <v>7</v>
      </c>
      <c r="BR13" s="154">
        <v>7</v>
      </c>
      <c r="BS13" s="154">
        <v>6</v>
      </c>
      <c r="BT13" s="154"/>
      <c r="BU13" s="154">
        <v>6</v>
      </c>
      <c r="BV13" s="154">
        <v>5.5</v>
      </c>
      <c r="BW13" s="154">
        <v>7</v>
      </c>
      <c r="BX13" s="154">
        <v>6.5</v>
      </c>
      <c r="BY13" s="154"/>
    </row>
    <row r="14" spans="1:77">
      <c r="A14" s="18">
        <v>0.33888888888888885</v>
      </c>
      <c r="B14" s="17">
        <v>2</v>
      </c>
      <c r="C14" s="17" t="s">
        <v>470</v>
      </c>
      <c r="D14" s="155" t="s">
        <v>471</v>
      </c>
      <c r="E14" s="155" t="s">
        <v>33</v>
      </c>
      <c r="F14" s="204"/>
      <c r="G14" s="232">
        <f>BC41</f>
        <v>0.63541666666666663</v>
      </c>
      <c r="H14" s="204"/>
      <c r="I14" s="204"/>
      <c r="J14" s="204"/>
      <c r="K14" s="198">
        <f>IF(O14&gt;Q14,O14,Q14)</f>
        <v>10</v>
      </c>
      <c r="L14" s="204"/>
      <c r="M14" s="205"/>
      <c r="N14" s="206"/>
      <c r="O14" s="204">
        <f>RANK(G14,$G$11:$G$58,0)</f>
        <v>10</v>
      </c>
      <c r="P14" s="205">
        <f>BC31</f>
        <v>44</v>
      </c>
      <c r="Q14" s="206"/>
      <c r="R14" s="204"/>
      <c r="S14" s="204"/>
      <c r="T14" s="206"/>
      <c r="U14" s="143"/>
      <c r="V14" s="143"/>
      <c r="W14" s="143">
        <v>7</v>
      </c>
      <c r="X14" s="143">
        <v>2</v>
      </c>
      <c r="Y14" s="143"/>
      <c r="Z14" s="154">
        <v>5.5</v>
      </c>
      <c r="AA14" s="154">
        <v>6.5</v>
      </c>
      <c r="AB14" s="154">
        <v>6.5</v>
      </c>
      <c r="AC14" s="154">
        <v>7</v>
      </c>
      <c r="AD14" s="154">
        <v>7.5</v>
      </c>
      <c r="AE14" s="154">
        <v>5.5</v>
      </c>
      <c r="AF14" s="154">
        <v>5</v>
      </c>
      <c r="AG14" s="154">
        <v>6.5</v>
      </c>
      <c r="AH14" s="154">
        <v>6.5</v>
      </c>
      <c r="AI14" s="154">
        <v>6.5</v>
      </c>
      <c r="AJ14" s="154">
        <v>6.5</v>
      </c>
      <c r="AK14" s="154">
        <v>6</v>
      </c>
      <c r="AL14" s="154">
        <v>7</v>
      </c>
      <c r="AM14" s="154">
        <v>7</v>
      </c>
      <c r="AN14" s="154">
        <v>6.5</v>
      </c>
      <c r="AO14" s="154">
        <v>6.5</v>
      </c>
      <c r="AP14" s="154">
        <v>6.5</v>
      </c>
      <c r="AQ14" s="154">
        <v>6.5</v>
      </c>
      <c r="AR14" s="154">
        <v>7</v>
      </c>
      <c r="AS14" s="154"/>
      <c r="AT14" s="154">
        <v>7</v>
      </c>
      <c r="AU14" s="154">
        <v>6.5</v>
      </c>
      <c r="AV14" s="154">
        <v>6.5</v>
      </c>
      <c r="AW14" s="154"/>
      <c r="AX14" s="143"/>
      <c r="AY14" s="143">
        <v>7</v>
      </c>
      <c r="AZ14" s="143">
        <v>2</v>
      </c>
      <c r="BA14" s="143"/>
      <c r="BB14" s="154">
        <v>6</v>
      </c>
      <c r="BC14" s="154">
        <v>7</v>
      </c>
      <c r="BD14" s="154">
        <v>5</v>
      </c>
      <c r="BE14" s="154">
        <v>6.5</v>
      </c>
      <c r="BF14" s="154">
        <v>6.5</v>
      </c>
      <c r="BG14" s="154">
        <v>6.5</v>
      </c>
      <c r="BH14" s="154">
        <v>5</v>
      </c>
      <c r="BI14" s="154">
        <v>7</v>
      </c>
      <c r="BJ14" s="154"/>
      <c r="BK14" s="154">
        <v>6.5</v>
      </c>
      <c r="BL14" s="154">
        <v>7</v>
      </c>
      <c r="BM14" s="154">
        <v>6</v>
      </c>
      <c r="BN14" s="154">
        <v>6.5</v>
      </c>
      <c r="BO14" s="154">
        <v>7.5</v>
      </c>
      <c r="BP14" s="154">
        <v>6.5</v>
      </c>
      <c r="BQ14" s="154">
        <v>6</v>
      </c>
      <c r="BR14" s="154">
        <v>6.5</v>
      </c>
      <c r="BS14" s="154">
        <v>6</v>
      </c>
      <c r="BT14" s="154"/>
      <c r="BU14" s="154">
        <v>6.5</v>
      </c>
      <c r="BV14" s="154">
        <v>5.5</v>
      </c>
      <c r="BW14" s="154">
        <v>7.5</v>
      </c>
      <c r="BX14" s="154">
        <v>6</v>
      </c>
      <c r="BY14" s="154"/>
    </row>
    <row r="15" spans="1:77">
      <c r="A15" s="18">
        <v>0.34444444444444439</v>
      </c>
      <c r="B15" s="17">
        <v>3</v>
      </c>
      <c r="C15" s="17" t="s">
        <v>194</v>
      </c>
      <c r="D15" s="155" t="s">
        <v>195</v>
      </c>
      <c r="E15" s="155" t="s">
        <v>112</v>
      </c>
      <c r="F15" s="230">
        <f>AB41</f>
        <v>0.66041666666666665</v>
      </c>
      <c r="G15" s="143"/>
      <c r="H15" s="230">
        <f>AVERAGE(F15,G16)</f>
        <v>0.6010416666666667</v>
      </c>
      <c r="I15" s="187">
        <f>IF(R15&gt;T15,R15,T15)</f>
        <v>19</v>
      </c>
      <c r="J15" s="187">
        <f>IF(L15&gt;N15,L15,N15)</f>
        <v>10</v>
      </c>
      <c r="K15" s="187"/>
      <c r="L15" s="187">
        <f>RANK(F15,$F$11:$F$58,0)</f>
        <v>10</v>
      </c>
      <c r="M15" s="193">
        <f>AB31</f>
        <v>46.5</v>
      </c>
      <c r="N15" s="194"/>
      <c r="O15" s="187"/>
      <c r="P15" s="193"/>
      <c r="Q15" s="194"/>
      <c r="R15" s="187">
        <f>RANK(H15,$H$11:$H$58,0)</f>
        <v>19</v>
      </c>
      <c r="S15" s="193">
        <f>AB31+BD31</f>
        <v>86.5</v>
      </c>
      <c r="T15" s="194"/>
      <c r="U15" s="143"/>
      <c r="V15" s="143"/>
      <c r="W15" s="143">
        <v>8</v>
      </c>
      <c r="X15" s="143"/>
      <c r="Y15" s="143"/>
      <c r="Z15" s="154">
        <v>6</v>
      </c>
      <c r="AA15" s="154">
        <v>6</v>
      </c>
      <c r="AB15" s="154">
        <v>6</v>
      </c>
      <c r="AC15" s="154">
        <v>6.5</v>
      </c>
      <c r="AD15" s="154">
        <v>6.5</v>
      </c>
      <c r="AE15" s="154">
        <v>6</v>
      </c>
      <c r="AF15" s="154">
        <v>5.5</v>
      </c>
      <c r="AG15" s="154">
        <v>6</v>
      </c>
      <c r="AH15" s="154">
        <v>6</v>
      </c>
      <c r="AI15" s="154">
        <v>6</v>
      </c>
      <c r="AJ15" s="154">
        <v>6</v>
      </c>
      <c r="AK15" s="154">
        <v>6</v>
      </c>
      <c r="AL15" s="154">
        <v>6.5</v>
      </c>
      <c r="AM15" s="154">
        <v>6.5</v>
      </c>
      <c r="AN15" s="154">
        <v>6.5</v>
      </c>
      <c r="AO15" s="154">
        <v>6.5</v>
      </c>
      <c r="AP15" s="154">
        <v>6.5</v>
      </c>
      <c r="AQ15" s="154">
        <v>6.5</v>
      </c>
      <c r="AR15" s="154">
        <v>6</v>
      </c>
      <c r="AS15" s="154"/>
      <c r="AT15" s="154">
        <v>6</v>
      </c>
      <c r="AU15" s="154">
        <v>6</v>
      </c>
      <c r="AV15" s="154">
        <v>6</v>
      </c>
      <c r="AW15" s="154"/>
      <c r="AX15" s="143"/>
      <c r="AY15" s="143">
        <v>8</v>
      </c>
      <c r="AZ15" s="143"/>
      <c r="BA15" s="143"/>
      <c r="BB15" s="154">
        <v>6</v>
      </c>
      <c r="BC15" s="154">
        <v>7</v>
      </c>
      <c r="BD15" s="154">
        <v>6</v>
      </c>
      <c r="BE15" s="154">
        <v>6.5</v>
      </c>
      <c r="BF15" s="154">
        <v>6.5</v>
      </c>
      <c r="BG15" s="154">
        <v>6</v>
      </c>
      <c r="BH15" s="154">
        <v>5.5</v>
      </c>
      <c r="BI15" s="154">
        <v>6</v>
      </c>
      <c r="BJ15" s="154"/>
      <c r="BK15" s="154">
        <v>7</v>
      </c>
      <c r="BL15" s="154">
        <v>6.5</v>
      </c>
      <c r="BM15" s="154">
        <v>6</v>
      </c>
      <c r="BN15" s="154">
        <v>6.5</v>
      </c>
      <c r="BO15" s="154">
        <v>6.5</v>
      </c>
      <c r="BP15" s="154">
        <v>6.5</v>
      </c>
      <c r="BQ15" s="154">
        <v>6</v>
      </c>
      <c r="BR15" s="154">
        <v>6</v>
      </c>
      <c r="BS15" s="154">
        <v>5.5</v>
      </c>
      <c r="BT15" s="154"/>
      <c r="BU15" s="154">
        <v>6.5</v>
      </c>
      <c r="BV15" s="154">
        <v>5.5</v>
      </c>
      <c r="BW15" s="154">
        <v>7</v>
      </c>
      <c r="BX15" s="154">
        <v>7</v>
      </c>
      <c r="BY15" s="154"/>
    </row>
    <row r="16" spans="1:77">
      <c r="A16" s="18">
        <v>0.34444444444444439</v>
      </c>
      <c r="B16" s="17">
        <v>3</v>
      </c>
      <c r="C16" s="17" t="s">
        <v>472</v>
      </c>
      <c r="D16" s="155" t="s">
        <v>292</v>
      </c>
      <c r="E16" s="155" t="s">
        <v>112</v>
      </c>
      <c r="F16" s="204"/>
      <c r="G16" s="232">
        <f>BD41</f>
        <v>0.54166666666666663</v>
      </c>
      <c r="H16" s="204"/>
      <c r="I16" s="204"/>
      <c r="J16" s="204"/>
      <c r="K16" s="198">
        <f>IF(O16&gt;Q16,O16,Q16)</f>
        <v>21</v>
      </c>
      <c r="L16" s="204"/>
      <c r="M16" s="205"/>
      <c r="N16" s="206"/>
      <c r="O16" s="204">
        <f>RANK(G16,$G$11:$G$58,0)</f>
        <v>21</v>
      </c>
      <c r="P16" s="205">
        <f>BD31</f>
        <v>40</v>
      </c>
      <c r="Q16" s="206"/>
      <c r="R16" s="204"/>
      <c r="S16" s="204"/>
      <c r="T16" s="206"/>
      <c r="U16" s="143"/>
      <c r="V16" s="143"/>
      <c r="W16" s="143">
        <v>9</v>
      </c>
      <c r="X16" s="143">
        <v>2</v>
      </c>
      <c r="Y16" s="143"/>
      <c r="Z16" s="154">
        <v>6</v>
      </c>
      <c r="AA16" s="154">
        <v>6</v>
      </c>
      <c r="AB16" s="154">
        <v>6</v>
      </c>
      <c r="AC16" s="154">
        <v>6.5</v>
      </c>
      <c r="AD16" s="154">
        <v>7</v>
      </c>
      <c r="AE16" s="154">
        <v>5</v>
      </c>
      <c r="AF16" s="154">
        <v>5</v>
      </c>
      <c r="AG16" s="154">
        <v>7</v>
      </c>
      <c r="AH16" s="154">
        <v>5.5</v>
      </c>
      <c r="AI16" s="154">
        <v>6</v>
      </c>
      <c r="AJ16" s="154">
        <v>7</v>
      </c>
      <c r="AK16" s="154">
        <v>6.5</v>
      </c>
      <c r="AL16" s="154">
        <v>6.5</v>
      </c>
      <c r="AM16" s="154">
        <v>7</v>
      </c>
      <c r="AN16" s="154">
        <v>7</v>
      </c>
      <c r="AO16" s="154">
        <v>7</v>
      </c>
      <c r="AP16" s="154">
        <v>6.5</v>
      </c>
      <c r="AQ16" s="154">
        <v>7</v>
      </c>
      <c r="AR16" s="154">
        <v>6.5</v>
      </c>
      <c r="AS16" s="154"/>
      <c r="AT16" s="154">
        <v>7</v>
      </c>
      <c r="AU16" s="154">
        <v>6.5</v>
      </c>
      <c r="AV16" s="154">
        <v>6.5</v>
      </c>
      <c r="AW16" s="154"/>
      <c r="AX16" s="143"/>
      <c r="AY16" s="143">
        <v>9</v>
      </c>
      <c r="AZ16" s="143">
        <v>2</v>
      </c>
      <c r="BA16" s="143"/>
      <c r="BB16" s="154">
        <v>4</v>
      </c>
      <c r="BC16" s="154">
        <v>6.5</v>
      </c>
      <c r="BD16" s="154">
        <v>6</v>
      </c>
      <c r="BE16" s="154">
        <v>5.5</v>
      </c>
      <c r="BF16" s="154">
        <v>6</v>
      </c>
      <c r="BG16" s="154">
        <v>5.5</v>
      </c>
      <c r="BH16" s="154">
        <v>5</v>
      </c>
      <c r="BI16" s="154">
        <v>7.5</v>
      </c>
      <c r="BJ16" s="154"/>
      <c r="BK16" s="154">
        <v>7</v>
      </c>
      <c r="BL16" s="154">
        <v>7</v>
      </c>
      <c r="BM16" s="154">
        <v>5</v>
      </c>
      <c r="BN16" s="154">
        <v>6.5</v>
      </c>
      <c r="BO16" s="154">
        <v>7.5</v>
      </c>
      <c r="BP16" s="154">
        <v>6</v>
      </c>
      <c r="BQ16" s="154">
        <v>6</v>
      </c>
      <c r="BR16" s="154">
        <v>6.5</v>
      </c>
      <c r="BS16" s="154">
        <v>6.5</v>
      </c>
      <c r="BT16" s="154"/>
      <c r="BU16" s="154">
        <v>5</v>
      </c>
      <c r="BV16" s="154">
        <v>6</v>
      </c>
      <c r="BW16" s="154">
        <v>7</v>
      </c>
      <c r="BX16" s="154">
        <v>6.5</v>
      </c>
      <c r="BY16" s="154"/>
    </row>
    <row r="17" spans="1:77">
      <c r="A17" s="18">
        <v>0.34999999999999992</v>
      </c>
      <c r="B17" s="17">
        <v>4</v>
      </c>
      <c r="C17" s="17" t="s">
        <v>207</v>
      </c>
      <c r="D17" s="155" t="s">
        <v>208</v>
      </c>
      <c r="E17" s="155" t="s">
        <v>133</v>
      </c>
      <c r="F17" s="230">
        <f>AC41</f>
        <v>0.6645833333333333</v>
      </c>
      <c r="G17" s="143"/>
      <c r="H17" s="230">
        <f>AVERAGE(F17,G18)</f>
        <v>0.63854166666666667</v>
      </c>
      <c r="I17" s="187">
        <f>IF(R17&gt;T17,R17,T17)</f>
        <v>14</v>
      </c>
      <c r="J17" s="187">
        <f>IF(L17&gt;N17,L17,N17)</f>
        <v>8</v>
      </c>
      <c r="K17" s="187"/>
      <c r="L17" s="187">
        <f>RANK(F17,$F$11:$F$58,0)</f>
        <v>8</v>
      </c>
      <c r="M17" s="193">
        <f>AC31</f>
        <v>46.5</v>
      </c>
      <c r="N17" s="194"/>
      <c r="O17" s="187"/>
      <c r="P17" s="193"/>
      <c r="Q17" s="194"/>
      <c r="R17" s="187">
        <f>RANK(H17,$H$11:$H$58,0)</f>
        <v>14</v>
      </c>
      <c r="S17" s="193">
        <f>AC31+BE31</f>
        <v>91.5</v>
      </c>
      <c r="T17" s="194"/>
      <c r="U17" s="143"/>
      <c r="V17" s="143"/>
      <c r="W17" s="143">
        <v>10</v>
      </c>
      <c r="X17" s="143"/>
      <c r="Y17" s="143"/>
      <c r="Z17" s="154">
        <v>6</v>
      </c>
      <c r="AA17" s="154">
        <v>6</v>
      </c>
      <c r="AB17" s="154">
        <v>6.5</v>
      </c>
      <c r="AC17" s="154">
        <v>6.5</v>
      </c>
      <c r="AD17" s="154">
        <v>7</v>
      </c>
      <c r="AE17" s="154">
        <v>6</v>
      </c>
      <c r="AF17" s="154">
        <v>5</v>
      </c>
      <c r="AG17" s="154">
        <v>6.5</v>
      </c>
      <c r="AH17" s="154">
        <v>6.5</v>
      </c>
      <c r="AI17" s="154">
        <v>6.5</v>
      </c>
      <c r="AJ17" s="154">
        <v>6</v>
      </c>
      <c r="AK17" s="154">
        <v>6.5</v>
      </c>
      <c r="AL17" s="154">
        <v>7</v>
      </c>
      <c r="AM17" s="154">
        <v>6.5</v>
      </c>
      <c r="AN17" s="154">
        <v>6.5</v>
      </c>
      <c r="AO17" s="154">
        <v>6.5</v>
      </c>
      <c r="AP17" s="154">
        <v>6.5</v>
      </c>
      <c r="AQ17" s="154">
        <v>6.5</v>
      </c>
      <c r="AR17" s="154">
        <v>6.5</v>
      </c>
      <c r="AS17" s="154"/>
      <c r="AT17" s="154">
        <v>6.5</v>
      </c>
      <c r="AU17" s="154">
        <v>6</v>
      </c>
      <c r="AV17" s="154">
        <v>6.5</v>
      </c>
      <c r="AW17" s="154"/>
      <c r="AX17" s="143"/>
      <c r="AY17" s="143">
        <v>10</v>
      </c>
      <c r="AZ17" s="143"/>
      <c r="BA17" s="143"/>
      <c r="BB17" s="154">
        <v>6</v>
      </c>
      <c r="BC17" s="154">
        <v>7</v>
      </c>
      <c r="BD17" s="154">
        <v>6</v>
      </c>
      <c r="BE17" s="154">
        <v>6.5</v>
      </c>
      <c r="BF17" s="154">
        <v>7</v>
      </c>
      <c r="BG17" s="154">
        <v>6</v>
      </c>
      <c r="BH17" s="154">
        <v>6</v>
      </c>
      <c r="BI17" s="154">
        <v>7</v>
      </c>
      <c r="BJ17" s="154"/>
      <c r="BK17" s="154">
        <v>7</v>
      </c>
      <c r="BL17" s="154">
        <v>7</v>
      </c>
      <c r="BM17" s="154">
        <v>6</v>
      </c>
      <c r="BN17" s="154">
        <v>6.5</v>
      </c>
      <c r="BO17" s="154">
        <v>8</v>
      </c>
      <c r="BP17" s="154">
        <v>6.5</v>
      </c>
      <c r="BQ17" s="154">
        <v>7</v>
      </c>
      <c r="BR17" s="154">
        <v>7</v>
      </c>
      <c r="BS17" s="154">
        <v>7</v>
      </c>
      <c r="BT17" s="154"/>
      <c r="BU17" s="154">
        <v>6.5</v>
      </c>
      <c r="BV17" s="154">
        <v>6.5</v>
      </c>
      <c r="BW17" s="154">
        <v>7</v>
      </c>
      <c r="BX17" s="154">
        <v>7</v>
      </c>
      <c r="BY17" s="154"/>
    </row>
    <row r="18" spans="1:77">
      <c r="A18" s="18">
        <v>0.34999999999999992</v>
      </c>
      <c r="B18" s="17">
        <v>4</v>
      </c>
      <c r="C18" s="17" t="s">
        <v>602</v>
      </c>
      <c r="D18" s="155" t="s">
        <v>603</v>
      </c>
      <c r="E18" s="155" t="s">
        <v>133</v>
      </c>
      <c r="F18" s="204"/>
      <c r="G18" s="232">
        <f>BE41</f>
        <v>0.61250000000000004</v>
      </c>
      <c r="H18" s="204"/>
      <c r="I18" s="204"/>
      <c r="J18" s="204"/>
      <c r="K18" s="198">
        <f>IF(O18&gt;Q18,O18,Q18)</f>
        <v>18</v>
      </c>
      <c r="L18" s="204"/>
      <c r="M18" s="205"/>
      <c r="N18" s="206"/>
      <c r="O18" s="204">
        <f>RANK(G18,$G$11:$G$58,0)</f>
        <v>18</v>
      </c>
      <c r="P18" s="205">
        <f>BE31</f>
        <v>45</v>
      </c>
      <c r="Q18" s="206"/>
      <c r="R18" s="204"/>
      <c r="S18" s="204"/>
      <c r="T18" s="206"/>
      <c r="U18" s="143"/>
      <c r="V18" s="143"/>
      <c r="W18" s="143">
        <v>11</v>
      </c>
      <c r="X18" s="143"/>
      <c r="Y18" s="143"/>
      <c r="Z18" s="154">
        <v>4.5</v>
      </c>
      <c r="AA18" s="154">
        <v>7</v>
      </c>
      <c r="AB18" s="154">
        <v>7</v>
      </c>
      <c r="AC18" s="154">
        <v>7</v>
      </c>
      <c r="AD18" s="154">
        <v>6.5</v>
      </c>
      <c r="AE18" s="154">
        <v>6.5</v>
      </c>
      <c r="AF18" s="154">
        <v>7</v>
      </c>
      <c r="AG18" s="154">
        <v>7</v>
      </c>
      <c r="AH18" s="154">
        <v>6</v>
      </c>
      <c r="AI18" s="154">
        <v>5</v>
      </c>
      <c r="AJ18" s="154">
        <v>7</v>
      </c>
      <c r="AK18" s="154">
        <v>6.5</v>
      </c>
      <c r="AL18" s="154">
        <v>6.5</v>
      </c>
      <c r="AM18" s="154">
        <v>7.5</v>
      </c>
      <c r="AN18" s="154">
        <v>6.5</v>
      </c>
      <c r="AO18" s="154">
        <v>7</v>
      </c>
      <c r="AP18" s="154">
        <v>7</v>
      </c>
      <c r="AQ18" s="154">
        <v>7</v>
      </c>
      <c r="AR18" s="154">
        <v>7</v>
      </c>
      <c r="AS18" s="154"/>
      <c r="AT18" s="154">
        <v>7.5</v>
      </c>
      <c r="AU18" s="154">
        <v>7</v>
      </c>
      <c r="AV18" s="154">
        <v>6.5</v>
      </c>
      <c r="AW18" s="154"/>
      <c r="AX18" s="143"/>
      <c r="AY18" s="143">
        <v>11</v>
      </c>
      <c r="AZ18" s="143"/>
      <c r="BA18" s="143"/>
      <c r="BB18" s="154">
        <v>6.5</v>
      </c>
      <c r="BC18" s="154">
        <v>4</v>
      </c>
      <c r="BD18" s="154">
        <v>4</v>
      </c>
      <c r="BE18" s="154">
        <v>5.5</v>
      </c>
      <c r="BF18" s="154">
        <v>6.5</v>
      </c>
      <c r="BG18" s="154">
        <v>6</v>
      </c>
      <c r="BH18" s="154">
        <v>7</v>
      </c>
      <c r="BI18" s="154">
        <v>5</v>
      </c>
      <c r="BJ18" s="154"/>
      <c r="BK18" s="154">
        <v>7</v>
      </c>
      <c r="BL18" s="154">
        <v>7.5</v>
      </c>
      <c r="BM18" s="154">
        <v>6</v>
      </c>
      <c r="BN18" s="154">
        <v>6.5</v>
      </c>
      <c r="BO18" s="154">
        <v>8</v>
      </c>
      <c r="BP18" s="154">
        <v>7.5</v>
      </c>
      <c r="BQ18" s="154">
        <v>7.5</v>
      </c>
      <c r="BR18" s="154">
        <v>6.5</v>
      </c>
      <c r="BS18" s="154">
        <v>7</v>
      </c>
      <c r="BT18" s="154"/>
      <c r="BU18" s="154">
        <v>5</v>
      </c>
      <c r="BV18" s="154">
        <v>6.5</v>
      </c>
      <c r="BW18" s="154">
        <v>5</v>
      </c>
      <c r="BX18" s="154">
        <v>6.5</v>
      </c>
      <c r="BY18" s="154"/>
    </row>
    <row r="19" spans="1:77">
      <c r="A19" s="18">
        <v>0.35555555555555546</v>
      </c>
      <c r="B19" s="17">
        <v>5</v>
      </c>
      <c r="C19" s="17" t="s">
        <v>153</v>
      </c>
      <c r="D19" s="155" t="s">
        <v>154</v>
      </c>
      <c r="E19" s="155" t="s">
        <v>62</v>
      </c>
      <c r="F19" s="230">
        <f>AD41</f>
        <v>0.6958333333333333</v>
      </c>
      <c r="G19" s="143"/>
      <c r="H19" s="230">
        <f>AVERAGE(F19,G20)</f>
        <v>0.66145833333333326</v>
      </c>
      <c r="I19" s="187">
        <f>IF(R19&gt;T19,R19,T19)</f>
        <v>5</v>
      </c>
      <c r="J19" s="187">
        <f>IF(L19&gt;N19,L19,N19)</f>
        <v>1</v>
      </c>
      <c r="K19" s="187"/>
      <c r="L19" s="187">
        <f>RANK(F19,$F$11:$F$58,0)</f>
        <v>1</v>
      </c>
      <c r="M19" s="193">
        <f>AD31</f>
        <v>48.5</v>
      </c>
      <c r="N19" s="194"/>
      <c r="O19" s="187"/>
      <c r="P19" s="193"/>
      <c r="Q19" s="194"/>
      <c r="R19" s="187">
        <f>RANK(H19,$H$11:$H$58,0)</f>
        <v>4</v>
      </c>
      <c r="S19" s="193">
        <f>AD31+BF31</f>
        <v>91</v>
      </c>
      <c r="T19" s="194">
        <v>5</v>
      </c>
      <c r="U19" s="143"/>
      <c r="V19" s="143"/>
      <c r="W19" s="143">
        <v>12</v>
      </c>
      <c r="X19" s="143"/>
      <c r="Y19" s="143"/>
      <c r="Z19" s="154">
        <v>5</v>
      </c>
      <c r="AA19" s="154">
        <v>6.5</v>
      </c>
      <c r="AB19" s="154">
        <v>6.5</v>
      </c>
      <c r="AC19" s="154">
        <v>6.5</v>
      </c>
      <c r="AD19" s="154">
        <v>7</v>
      </c>
      <c r="AE19" s="154">
        <v>6</v>
      </c>
      <c r="AF19" s="154">
        <v>5.5</v>
      </c>
      <c r="AG19" s="154">
        <v>5</v>
      </c>
      <c r="AH19" s="154">
        <v>4</v>
      </c>
      <c r="AI19" s="154">
        <v>6</v>
      </c>
      <c r="AJ19" s="154">
        <v>6.5</v>
      </c>
      <c r="AK19" s="154">
        <v>6.5</v>
      </c>
      <c r="AL19" s="154">
        <v>4</v>
      </c>
      <c r="AM19" s="154">
        <v>7</v>
      </c>
      <c r="AN19" s="154">
        <v>6.5</v>
      </c>
      <c r="AO19" s="154">
        <v>6</v>
      </c>
      <c r="AP19" s="154">
        <v>6.5</v>
      </c>
      <c r="AQ19" s="154">
        <v>6.5</v>
      </c>
      <c r="AR19" s="154">
        <v>6.5</v>
      </c>
      <c r="AS19" s="154"/>
      <c r="AT19" s="154">
        <v>6.5</v>
      </c>
      <c r="AU19" s="154">
        <v>5</v>
      </c>
      <c r="AV19" s="154">
        <v>6</v>
      </c>
      <c r="AW19" s="154"/>
      <c r="AX19" s="143"/>
      <c r="AY19" s="143">
        <v>12</v>
      </c>
      <c r="AZ19" s="143"/>
      <c r="BA19" s="143"/>
      <c r="BB19" s="154">
        <v>6.5</v>
      </c>
      <c r="BC19" s="154">
        <v>7</v>
      </c>
      <c r="BD19" s="154">
        <v>4</v>
      </c>
      <c r="BE19" s="154">
        <v>6.5</v>
      </c>
      <c r="BF19" s="154">
        <v>7</v>
      </c>
      <c r="BG19" s="154">
        <v>4</v>
      </c>
      <c r="BH19" s="154">
        <v>4</v>
      </c>
      <c r="BI19" s="154">
        <v>4</v>
      </c>
      <c r="BJ19" s="154"/>
      <c r="BK19" s="154">
        <v>6</v>
      </c>
      <c r="BL19" s="154">
        <v>7.5</v>
      </c>
      <c r="BM19" s="154">
        <v>7</v>
      </c>
      <c r="BN19" s="154">
        <v>6.5</v>
      </c>
      <c r="BO19" s="154">
        <v>8</v>
      </c>
      <c r="BP19" s="154">
        <v>7</v>
      </c>
      <c r="BQ19" s="154">
        <v>7.5</v>
      </c>
      <c r="BR19" s="154">
        <v>6</v>
      </c>
      <c r="BS19" s="154">
        <v>6.5</v>
      </c>
      <c r="BT19" s="154"/>
      <c r="BU19" s="154">
        <v>7</v>
      </c>
      <c r="BV19" s="154">
        <v>7</v>
      </c>
      <c r="BW19" s="154">
        <v>7</v>
      </c>
      <c r="BX19" s="154">
        <v>7</v>
      </c>
      <c r="BY19" s="154"/>
    </row>
    <row r="20" spans="1:77">
      <c r="A20" s="18">
        <v>0.35555555555555546</v>
      </c>
      <c r="B20" s="17">
        <v>5</v>
      </c>
      <c r="C20" s="17" t="s">
        <v>60</v>
      </c>
      <c r="D20" s="155" t="s">
        <v>61</v>
      </c>
      <c r="E20" s="155" t="s">
        <v>62</v>
      </c>
      <c r="F20" s="204"/>
      <c r="G20" s="232">
        <f>BF41</f>
        <v>0.62708333333333333</v>
      </c>
      <c r="H20" s="204"/>
      <c r="I20" s="204"/>
      <c r="J20" s="204"/>
      <c r="K20" s="198">
        <f>IF(O20&gt;Q20,O20,Q20)</f>
        <v>13</v>
      </c>
      <c r="L20" s="204"/>
      <c r="M20" s="205"/>
      <c r="N20" s="206"/>
      <c r="O20" s="204">
        <f>RANK(G20,$G$11:$G$58,0)</f>
        <v>13</v>
      </c>
      <c r="P20" s="205">
        <f>BF31</f>
        <v>42.5</v>
      </c>
      <c r="Q20" s="206"/>
      <c r="R20" s="204"/>
      <c r="S20" s="204"/>
      <c r="T20" s="206"/>
      <c r="U20" s="143"/>
      <c r="V20" s="143"/>
      <c r="W20" s="143">
        <v>13</v>
      </c>
      <c r="X20" s="143"/>
      <c r="Y20" s="143"/>
      <c r="Z20" s="154">
        <v>5</v>
      </c>
      <c r="AA20" s="154">
        <v>6.5</v>
      </c>
      <c r="AB20" s="154">
        <v>7</v>
      </c>
      <c r="AC20" s="154">
        <v>6.5</v>
      </c>
      <c r="AD20" s="154">
        <v>7</v>
      </c>
      <c r="AE20" s="154">
        <v>6</v>
      </c>
      <c r="AF20" s="154">
        <v>6</v>
      </c>
      <c r="AG20" s="154">
        <v>7</v>
      </c>
      <c r="AH20" s="154">
        <v>6.5</v>
      </c>
      <c r="AI20" s="154">
        <v>7</v>
      </c>
      <c r="AJ20" s="154">
        <v>6.5</v>
      </c>
      <c r="AK20" s="154">
        <v>6.5</v>
      </c>
      <c r="AL20" s="154">
        <v>7</v>
      </c>
      <c r="AM20" s="154">
        <v>7</v>
      </c>
      <c r="AN20" s="154">
        <v>7</v>
      </c>
      <c r="AO20" s="154">
        <v>7</v>
      </c>
      <c r="AP20" s="154">
        <v>6</v>
      </c>
      <c r="AQ20" s="154">
        <v>7</v>
      </c>
      <c r="AR20" s="154">
        <v>6.5</v>
      </c>
      <c r="AS20" s="154"/>
      <c r="AT20" s="154">
        <v>7</v>
      </c>
      <c r="AU20" s="154">
        <v>6.5</v>
      </c>
      <c r="AV20" s="154">
        <v>7</v>
      </c>
      <c r="AW20" s="154"/>
      <c r="AX20" s="143"/>
      <c r="AY20" s="143">
        <v>13</v>
      </c>
      <c r="AZ20" s="143"/>
      <c r="BA20" s="143"/>
      <c r="BB20" s="154">
        <v>6.5</v>
      </c>
      <c r="BC20" s="154">
        <v>6</v>
      </c>
      <c r="BD20" s="154">
        <v>6.5</v>
      </c>
      <c r="BE20" s="154">
        <v>6.5</v>
      </c>
      <c r="BF20" s="154">
        <v>7.5</v>
      </c>
      <c r="BG20" s="154">
        <v>6</v>
      </c>
      <c r="BH20" s="154">
        <v>5</v>
      </c>
      <c r="BI20" s="154">
        <v>7</v>
      </c>
      <c r="BJ20" s="154"/>
      <c r="BK20" s="154">
        <v>6</v>
      </c>
      <c r="BL20" s="154">
        <v>7.5</v>
      </c>
      <c r="BM20" s="154">
        <v>6.5</v>
      </c>
      <c r="BN20" s="154">
        <v>6</v>
      </c>
      <c r="BO20" s="154">
        <v>8</v>
      </c>
      <c r="BP20" s="154">
        <v>7</v>
      </c>
      <c r="BQ20" s="154">
        <v>8</v>
      </c>
      <c r="BR20" s="154">
        <v>6.5</v>
      </c>
      <c r="BS20" s="154">
        <v>6.5</v>
      </c>
      <c r="BT20" s="154"/>
      <c r="BU20" s="154">
        <v>7</v>
      </c>
      <c r="BV20" s="154">
        <v>7</v>
      </c>
      <c r="BW20" s="154">
        <v>6.5</v>
      </c>
      <c r="BX20" s="154">
        <v>7.5</v>
      </c>
      <c r="BY20" s="154"/>
    </row>
    <row r="21" spans="1:77">
      <c r="A21" s="18">
        <v>0.36111111111111099</v>
      </c>
      <c r="B21" s="17">
        <v>6</v>
      </c>
      <c r="C21" s="17" t="s">
        <v>122</v>
      </c>
      <c r="D21" s="155" t="s">
        <v>604</v>
      </c>
      <c r="E21" s="155" t="s">
        <v>605</v>
      </c>
      <c r="F21" s="230">
        <f>AE41</f>
        <v>0.6020833333333333</v>
      </c>
      <c r="G21" s="143"/>
      <c r="H21" s="230">
        <f>AVERAGE(F21,G22)</f>
        <v>0.61458333333333326</v>
      </c>
      <c r="I21" s="187">
        <f>IF(R21&gt;T21,R21,T21)</f>
        <v>17</v>
      </c>
      <c r="J21" s="187">
        <f>IF(L21&gt;N21,L21,N21)</f>
        <v>20</v>
      </c>
      <c r="K21" s="187"/>
      <c r="L21" s="187">
        <f>RANK(F21,$F$11:$F$58,0)</f>
        <v>20</v>
      </c>
      <c r="M21" s="193">
        <f>AE31</f>
        <v>44.5</v>
      </c>
      <c r="N21" s="194"/>
      <c r="O21" s="187"/>
      <c r="P21" s="193"/>
      <c r="Q21" s="194"/>
      <c r="R21" s="187">
        <f>RANK(H21,$H$11:$H$58,0)</f>
        <v>17</v>
      </c>
      <c r="S21" s="193">
        <f>AE31+BG31</f>
        <v>88.5</v>
      </c>
      <c r="T21" s="194"/>
      <c r="U21" s="143"/>
      <c r="V21" s="143"/>
      <c r="W21" s="143">
        <v>14</v>
      </c>
      <c r="X21" s="143"/>
      <c r="Y21" s="143"/>
      <c r="Z21" s="154">
        <v>6</v>
      </c>
      <c r="AA21" s="154">
        <v>6.5</v>
      </c>
      <c r="AB21" s="154">
        <v>7</v>
      </c>
      <c r="AC21" s="154">
        <v>7.5</v>
      </c>
      <c r="AD21" s="154">
        <v>7</v>
      </c>
      <c r="AE21" s="154">
        <v>6</v>
      </c>
      <c r="AF21" s="154">
        <v>6</v>
      </c>
      <c r="AG21" s="154">
        <v>6.5</v>
      </c>
      <c r="AH21" s="154">
        <v>6.5</v>
      </c>
      <c r="AI21" s="154">
        <v>7</v>
      </c>
      <c r="AJ21" s="154">
        <v>6.5</v>
      </c>
      <c r="AK21" s="154">
        <v>7.5</v>
      </c>
      <c r="AL21" s="154">
        <v>7</v>
      </c>
      <c r="AM21" s="154">
        <v>7.5</v>
      </c>
      <c r="AN21" s="154">
        <v>7</v>
      </c>
      <c r="AO21" s="154">
        <v>6.5</v>
      </c>
      <c r="AP21" s="154">
        <v>6.5</v>
      </c>
      <c r="AQ21" s="154">
        <v>6.5</v>
      </c>
      <c r="AR21" s="154">
        <v>7</v>
      </c>
      <c r="AS21" s="154"/>
      <c r="AT21" s="154">
        <v>7</v>
      </c>
      <c r="AU21" s="154">
        <v>6.5</v>
      </c>
      <c r="AV21" s="154">
        <v>7</v>
      </c>
      <c r="AW21" s="154"/>
      <c r="AX21" s="143"/>
      <c r="AY21" s="143">
        <v>14</v>
      </c>
      <c r="AZ21" s="143"/>
      <c r="BA21" s="143"/>
      <c r="BB21" s="154">
        <v>6.5</v>
      </c>
      <c r="BC21" s="154">
        <v>6.5</v>
      </c>
      <c r="BD21" s="154">
        <v>6.5</v>
      </c>
      <c r="BE21" s="154">
        <v>5.5</v>
      </c>
      <c r="BF21" s="154">
        <v>7</v>
      </c>
      <c r="BG21" s="154">
        <v>6</v>
      </c>
      <c r="BH21" s="154">
        <v>6</v>
      </c>
      <c r="BI21" s="154">
        <v>6.5</v>
      </c>
      <c r="BJ21" s="154"/>
      <c r="BK21" s="154">
        <v>7</v>
      </c>
      <c r="BL21" s="154">
        <v>7.5</v>
      </c>
      <c r="BM21" s="154">
        <v>6</v>
      </c>
      <c r="BN21" s="154">
        <v>6</v>
      </c>
      <c r="BO21" s="154">
        <v>7.5</v>
      </c>
      <c r="BP21" s="154">
        <v>6.5</v>
      </c>
      <c r="BQ21" s="154">
        <v>8</v>
      </c>
      <c r="BR21" s="154">
        <v>6.5</v>
      </c>
      <c r="BS21" s="154">
        <v>6</v>
      </c>
      <c r="BT21" s="154"/>
      <c r="BU21" s="154">
        <v>7.5</v>
      </c>
      <c r="BV21" s="154">
        <v>6.5</v>
      </c>
      <c r="BW21" s="154">
        <v>7</v>
      </c>
      <c r="BX21" s="154">
        <v>7</v>
      </c>
      <c r="BY21" s="154"/>
    </row>
    <row r="22" spans="1:77">
      <c r="A22" s="18">
        <v>0.36111111111111099</v>
      </c>
      <c r="B22" s="17">
        <v>6</v>
      </c>
      <c r="C22" s="17" t="s">
        <v>209</v>
      </c>
      <c r="D22" s="155" t="s">
        <v>210</v>
      </c>
      <c r="E22" s="155" t="s">
        <v>606</v>
      </c>
      <c r="F22" s="204"/>
      <c r="G22" s="232">
        <f>BG41</f>
        <v>0.62708333333333333</v>
      </c>
      <c r="H22" s="204"/>
      <c r="I22" s="204"/>
      <c r="J22" s="204"/>
      <c r="K22" s="198">
        <f>IF(O22&gt;Q22,O22,Q22)</f>
        <v>13</v>
      </c>
      <c r="L22" s="204"/>
      <c r="M22" s="205"/>
      <c r="N22" s="206"/>
      <c r="O22" s="204">
        <f>RANK(G22,$G$11:$G$58,0)</f>
        <v>13</v>
      </c>
      <c r="P22" s="205">
        <f>BG31</f>
        <v>44</v>
      </c>
      <c r="Q22" s="206"/>
      <c r="R22" s="204"/>
      <c r="S22" s="204"/>
      <c r="T22" s="206"/>
      <c r="U22" s="143"/>
      <c r="V22" s="143"/>
      <c r="W22" s="143">
        <v>15</v>
      </c>
      <c r="X22" s="143"/>
      <c r="Y22" s="143"/>
      <c r="Z22" s="159">
        <v>7</v>
      </c>
      <c r="AA22" s="159">
        <v>7</v>
      </c>
      <c r="AB22" s="159">
        <v>6.5</v>
      </c>
      <c r="AC22" s="159">
        <v>7</v>
      </c>
      <c r="AD22" s="159">
        <v>7</v>
      </c>
      <c r="AE22" s="159">
        <v>6.5</v>
      </c>
      <c r="AF22" s="159">
        <v>6</v>
      </c>
      <c r="AG22" s="159">
        <v>7</v>
      </c>
      <c r="AH22" s="159">
        <v>6</v>
      </c>
      <c r="AI22" s="159">
        <v>6</v>
      </c>
      <c r="AJ22" s="159">
        <v>7</v>
      </c>
      <c r="AK22" s="159">
        <v>6</v>
      </c>
      <c r="AL22" s="159">
        <v>6.5</v>
      </c>
      <c r="AM22" s="159">
        <v>8</v>
      </c>
      <c r="AN22" s="159">
        <v>7.5</v>
      </c>
      <c r="AO22" s="159">
        <v>7</v>
      </c>
      <c r="AP22" s="159">
        <v>6.5</v>
      </c>
      <c r="AQ22" s="159">
        <v>7</v>
      </c>
      <c r="AR22" s="159">
        <v>7</v>
      </c>
      <c r="AS22" s="159"/>
      <c r="AT22" s="159">
        <v>7</v>
      </c>
      <c r="AU22" s="159">
        <v>7</v>
      </c>
      <c r="AV22" s="159">
        <v>6.5</v>
      </c>
      <c r="AW22" s="159"/>
      <c r="AX22" s="143"/>
      <c r="AY22" s="143">
        <v>15</v>
      </c>
      <c r="AZ22" s="143"/>
      <c r="BA22" s="143"/>
      <c r="BB22" s="159">
        <v>6</v>
      </c>
      <c r="BC22" s="159">
        <v>6</v>
      </c>
      <c r="BD22" s="159">
        <v>6</v>
      </c>
      <c r="BE22" s="159">
        <v>6</v>
      </c>
      <c r="BF22" s="159">
        <v>6</v>
      </c>
      <c r="BG22" s="159">
        <v>7</v>
      </c>
      <c r="BH22" s="159">
        <v>5</v>
      </c>
      <c r="BI22" s="159">
        <v>7</v>
      </c>
      <c r="BJ22" s="159"/>
      <c r="BK22" s="159">
        <v>8</v>
      </c>
      <c r="BL22" s="159">
        <v>7</v>
      </c>
      <c r="BM22" s="159">
        <v>6</v>
      </c>
      <c r="BN22" s="159">
        <v>6.5</v>
      </c>
      <c r="BO22" s="159">
        <v>8</v>
      </c>
      <c r="BP22" s="159">
        <v>6.5</v>
      </c>
      <c r="BQ22" s="159">
        <v>7</v>
      </c>
      <c r="BR22" s="159">
        <v>6.5</v>
      </c>
      <c r="BS22" s="159">
        <v>7</v>
      </c>
      <c r="BT22" s="159"/>
      <c r="BU22" s="159">
        <v>6.5</v>
      </c>
      <c r="BV22" s="159">
        <v>6</v>
      </c>
      <c r="BW22" s="159">
        <v>6.5</v>
      </c>
      <c r="BX22" s="159">
        <v>7</v>
      </c>
      <c r="BY22" s="159"/>
    </row>
    <row r="23" spans="1:77">
      <c r="A23" s="18">
        <v>0.36666666666666653</v>
      </c>
      <c r="B23" s="17">
        <v>7</v>
      </c>
      <c r="C23" s="17" t="s">
        <v>576</v>
      </c>
      <c r="D23" s="155" t="s">
        <v>577</v>
      </c>
      <c r="E23" s="155" t="s">
        <v>56</v>
      </c>
      <c r="F23" s="230">
        <f>AF41</f>
        <v>0.57916666666666672</v>
      </c>
      <c r="G23" s="143"/>
      <c r="H23" s="230">
        <f>AVERAGE(F23,G24)</f>
        <v>0.57604166666666667</v>
      </c>
      <c r="I23" s="187">
        <f>IF(R23&gt;T23,R23,T23)</f>
        <v>20</v>
      </c>
      <c r="J23" s="187">
        <f>IF(L23&gt;N23,L23,N23)</f>
        <v>22</v>
      </c>
      <c r="K23" s="187"/>
      <c r="L23" s="187">
        <f>RANK(F23,$F$11:$F$58,0)</f>
        <v>22</v>
      </c>
      <c r="M23" s="193">
        <f>AF31</f>
        <v>43.5</v>
      </c>
      <c r="N23" s="194"/>
      <c r="O23" s="187"/>
      <c r="P23" s="193"/>
      <c r="Q23" s="194"/>
      <c r="R23" s="187">
        <f>RANK(H23,$H$11:$H$58,0)</f>
        <v>20</v>
      </c>
      <c r="S23" s="193">
        <f>AF31+BH31</f>
        <v>86</v>
      </c>
      <c r="T23" s="194"/>
      <c r="U23" s="143"/>
      <c r="V23" s="143"/>
      <c r="W23" s="143" t="s">
        <v>79</v>
      </c>
      <c r="X23" s="143"/>
      <c r="Y23" s="143"/>
      <c r="Z23" s="160">
        <f>SUM(Z8:Z22)+Z14+Z16</f>
        <v>100.5</v>
      </c>
      <c r="AA23" s="160">
        <f t="shared" ref="AA23:AJ23" si="0">SUM(AA8:AA22)+AA14+AA16</f>
        <v>108</v>
      </c>
      <c r="AB23" s="160">
        <f t="shared" si="0"/>
        <v>112</v>
      </c>
      <c r="AC23" s="160">
        <f t="shared" si="0"/>
        <v>113</v>
      </c>
      <c r="AD23" s="160">
        <f t="shared" si="0"/>
        <v>118.5</v>
      </c>
      <c r="AE23" s="160">
        <f t="shared" si="0"/>
        <v>100</v>
      </c>
      <c r="AF23" s="160">
        <f t="shared" si="0"/>
        <v>95.5</v>
      </c>
      <c r="AG23" s="160">
        <f t="shared" si="0"/>
        <v>112</v>
      </c>
      <c r="AH23" s="160">
        <f t="shared" si="0"/>
        <v>104.5</v>
      </c>
      <c r="AI23" s="160">
        <f t="shared" si="0"/>
        <v>106</v>
      </c>
      <c r="AJ23" s="160">
        <f t="shared" si="0"/>
        <v>111</v>
      </c>
      <c r="AK23" s="160">
        <f t="shared" ref="AK23:AU23" si="1">SUM(AK8:AK22)+AK14+AK16</f>
        <v>108</v>
      </c>
      <c r="AL23" s="160">
        <f t="shared" si="1"/>
        <v>112</v>
      </c>
      <c r="AM23" s="160">
        <f t="shared" si="1"/>
        <v>118.5</v>
      </c>
      <c r="AN23" s="160">
        <f t="shared" si="1"/>
        <v>116.5</v>
      </c>
      <c r="AO23" s="160">
        <f t="shared" si="1"/>
        <v>114.5</v>
      </c>
      <c r="AP23" s="160">
        <f t="shared" si="1"/>
        <v>111.5</v>
      </c>
      <c r="AQ23" s="160">
        <f t="shared" si="1"/>
        <v>113.5</v>
      </c>
      <c r="AR23" s="160">
        <f t="shared" si="1"/>
        <v>112.5</v>
      </c>
      <c r="AS23" s="160">
        <f t="shared" si="1"/>
        <v>0</v>
      </c>
      <c r="AT23" s="160">
        <f t="shared" si="1"/>
        <v>116.5</v>
      </c>
      <c r="AU23" s="160">
        <f t="shared" si="1"/>
        <v>106</v>
      </c>
      <c r="AV23" s="160">
        <f t="shared" ref="AV23:AW23" si="2">SUM(AV8:AV22)+AV14+AV16</f>
        <v>111</v>
      </c>
      <c r="AW23" s="160">
        <f t="shared" si="2"/>
        <v>0</v>
      </c>
      <c r="AX23" s="143"/>
      <c r="AY23" s="143" t="s">
        <v>79</v>
      </c>
      <c r="AZ23" s="143"/>
      <c r="BA23" s="143"/>
      <c r="BB23" s="160">
        <f t="shared" ref="BB23:BL23" si="3">SUM(BB8:BB22)+BB14+BB16</f>
        <v>105.5</v>
      </c>
      <c r="BC23" s="160">
        <f t="shared" si="3"/>
        <v>108.5</v>
      </c>
      <c r="BD23" s="160">
        <f t="shared" si="3"/>
        <v>90</v>
      </c>
      <c r="BE23" s="160">
        <f t="shared" si="3"/>
        <v>108</v>
      </c>
      <c r="BF23" s="160">
        <f t="shared" si="3"/>
        <v>110</v>
      </c>
      <c r="BG23" s="160">
        <f t="shared" si="3"/>
        <v>106.5</v>
      </c>
      <c r="BH23" s="160">
        <f t="shared" si="3"/>
        <v>97</v>
      </c>
      <c r="BI23" s="160">
        <f t="shared" si="3"/>
        <v>113.5</v>
      </c>
      <c r="BJ23" s="160">
        <f t="shared" si="3"/>
        <v>0</v>
      </c>
      <c r="BK23" s="160">
        <f t="shared" si="3"/>
        <v>114</v>
      </c>
      <c r="BL23" s="160">
        <f t="shared" si="3"/>
        <v>122.5</v>
      </c>
      <c r="BM23" s="160">
        <f t="shared" ref="BM23:BY23" si="4">SUM(BM8:BM22)+BM14+BM16</f>
        <v>106</v>
      </c>
      <c r="BN23" s="160">
        <f t="shared" si="4"/>
        <v>109.5</v>
      </c>
      <c r="BO23" s="160">
        <f t="shared" si="4"/>
        <v>130.5</v>
      </c>
      <c r="BP23" s="160">
        <f t="shared" si="4"/>
        <v>107.5</v>
      </c>
      <c r="BQ23" s="160">
        <f t="shared" si="4"/>
        <v>114.5</v>
      </c>
      <c r="BR23" s="160">
        <f t="shared" si="4"/>
        <v>108</v>
      </c>
      <c r="BS23" s="160">
        <f t="shared" si="4"/>
        <v>109.5</v>
      </c>
      <c r="BT23" s="160">
        <f t="shared" si="4"/>
        <v>0</v>
      </c>
      <c r="BU23" s="160">
        <f t="shared" si="4"/>
        <v>104.5</v>
      </c>
      <c r="BV23" s="160">
        <f t="shared" si="4"/>
        <v>103.5</v>
      </c>
      <c r="BW23" s="160">
        <f t="shared" si="4"/>
        <v>114.5</v>
      </c>
      <c r="BX23" s="160">
        <f t="shared" si="4"/>
        <v>113.5</v>
      </c>
      <c r="BY23" s="160">
        <f t="shared" si="4"/>
        <v>0</v>
      </c>
    </row>
    <row r="24" spans="1:77">
      <c r="A24" s="18">
        <v>0.36666666666666653</v>
      </c>
      <c r="B24" s="17">
        <v>7</v>
      </c>
      <c r="C24" s="17" t="s">
        <v>323</v>
      </c>
      <c r="D24" s="155" t="s">
        <v>324</v>
      </c>
      <c r="E24" s="155" t="s">
        <v>56</v>
      </c>
      <c r="F24" s="204"/>
      <c r="G24" s="232">
        <f>BH41</f>
        <v>0.57291666666666663</v>
      </c>
      <c r="H24" s="204"/>
      <c r="I24" s="204"/>
      <c r="J24" s="204"/>
      <c r="K24" s="198">
        <f>IF(O24&gt;Q24,O24,Q24)</f>
        <v>20</v>
      </c>
      <c r="L24" s="204"/>
      <c r="M24" s="205"/>
      <c r="N24" s="206"/>
      <c r="O24" s="204">
        <f>RANK(G24,$G$11:$G$58,0)</f>
        <v>20</v>
      </c>
      <c r="P24" s="205">
        <f>BH31</f>
        <v>42.5</v>
      </c>
      <c r="Q24" s="206"/>
      <c r="R24" s="204"/>
      <c r="S24" s="204"/>
      <c r="T24" s="206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</row>
    <row r="25" spans="1:77">
      <c r="A25" s="18">
        <v>0.37222222222222207</v>
      </c>
      <c r="B25" s="17">
        <v>8</v>
      </c>
      <c r="C25" s="17" t="s">
        <v>255</v>
      </c>
      <c r="D25" s="155" t="s">
        <v>256</v>
      </c>
      <c r="E25" s="155" t="s">
        <v>44</v>
      </c>
      <c r="F25" s="230">
        <f>AG41</f>
        <v>0.63541666666666663</v>
      </c>
      <c r="G25" s="143"/>
      <c r="H25" s="230">
        <f>AVERAGE(F25,G26)</f>
        <v>0.65416666666666667</v>
      </c>
      <c r="I25" s="187">
        <f>IF(R25&gt;T25,R25,T25)</f>
        <v>7</v>
      </c>
      <c r="J25" s="187">
        <f>IF(L25&gt;N25,L25,N25)</f>
        <v>14</v>
      </c>
      <c r="K25" s="187"/>
      <c r="L25" s="187">
        <f>RANK(F25,$F$11:$F$58,0)</f>
        <v>14</v>
      </c>
      <c r="M25" s="193">
        <f>AG31</f>
        <v>46.5</v>
      </c>
      <c r="N25" s="194"/>
      <c r="O25" s="187"/>
      <c r="P25" s="193"/>
      <c r="Q25" s="194"/>
      <c r="R25" s="187">
        <f>RANK(H25,$H$11:$H$58,0)</f>
        <v>7</v>
      </c>
      <c r="S25" s="193">
        <f>AG31+BI31</f>
        <v>94.5</v>
      </c>
      <c r="T25" s="194">
        <v>7</v>
      </c>
      <c r="U25" s="143"/>
      <c r="V25" s="143"/>
      <c r="W25" s="143" t="s">
        <v>87</v>
      </c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 t="s">
        <v>87</v>
      </c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</row>
    <row r="26" spans="1:77">
      <c r="A26" s="18">
        <v>0.37222222222222207</v>
      </c>
      <c r="B26" s="17">
        <v>8</v>
      </c>
      <c r="C26" s="17" t="s">
        <v>282</v>
      </c>
      <c r="D26" s="155" t="s">
        <v>283</v>
      </c>
      <c r="E26" s="155" t="s">
        <v>44</v>
      </c>
      <c r="F26" s="204"/>
      <c r="G26" s="232">
        <f>BI41</f>
        <v>0.67291666666666672</v>
      </c>
      <c r="H26" s="204"/>
      <c r="I26" s="204"/>
      <c r="J26" s="204"/>
      <c r="K26" s="198">
        <f>IF(O26&gt;Q26,O26,Q26)</f>
        <v>4</v>
      </c>
      <c r="L26" s="204"/>
      <c r="M26" s="205"/>
      <c r="N26" s="206"/>
      <c r="O26" s="204">
        <f>RANK(G26,$G$11:$G$58,0)</f>
        <v>4</v>
      </c>
      <c r="P26" s="205">
        <f>BI31</f>
        <v>48</v>
      </c>
      <c r="Q26" s="206"/>
      <c r="R26" s="204"/>
      <c r="S26" s="204"/>
      <c r="T26" s="206"/>
      <c r="U26" s="143"/>
      <c r="V26" s="143"/>
      <c r="W26" s="143" t="s">
        <v>92</v>
      </c>
      <c r="X26" s="143"/>
      <c r="Y26" s="143"/>
      <c r="Z26" s="154">
        <v>5.5</v>
      </c>
      <c r="AA26" s="154">
        <v>6.5</v>
      </c>
      <c r="AB26" s="154">
        <v>6.5</v>
      </c>
      <c r="AC26" s="154">
        <v>6.5</v>
      </c>
      <c r="AD26" s="154">
        <v>7</v>
      </c>
      <c r="AE26" s="154">
        <v>6</v>
      </c>
      <c r="AF26" s="154">
        <v>5.5</v>
      </c>
      <c r="AG26" s="154">
        <v>6.5</v>
      </c>
      <c r="AH26" s="154">
        <v>5.5</v>
      </c>
      <c r="AI26" s="154">
        <v>6</v>
      </c>
      <c r="AJ26" s="154">
        <v>6</v>
      </c>
      <c r="AK26" s="154">
        <v>6</v>
      </c>
      <c r="AL26" s="154">
        <v>6.5</v>
      </c>
      <c r="AM26" s="154">
        <v>7</v>
      </c>
      <c r="AN26" s="154">
        <v>7</v>
      </c>
      <c r="AO26" s="154">
        <v>7</v>
      </c>
      <c r="AP26" s="154">
        <v>6.5</v>
      </c>
      <c r="AQ26" s="154">
        <v>6.5</v>
      </c>
      <c r="AR26" s="154">
        <v>7</v>
      </c>
      <c r="AS26" s="154"/>
      <c r="AT26" s="154">
        <v>7</v>
      </c>
      <c r="AU26" s="154">
        <v>6.5</v>
      </c>
      <c r="AV26" s="154">
        <v>6.5</v>
      </c>
      <c r="AW26" s="154"/>
      <c r="AX26" s="143"/>
      <c r="AY26" s="143" t="s">
        <v>92</v>
      </c>
      <c r="AZ26" s="143"/>
      <c r="BA26" s="143"/>
      <c r="BB26" s="154">
        <v>6.5</v>
      </c>
      <c r="BC26" s="154">
        <v>6.5</v>
      </c>
      <c r="BD26" s="154">
        <v>5.5</v>
      </c>
      <c r="BE26" s="154">
        <v>7</v>
      </c>
      <c r="BF26" s="154">
        <v>6.5</v>
      </c>
      <c r="BG26" s="154">
        <v>6.5</v>
      </c>
      <c r="BH26" s="154">
        <v>6</v>
      </c>
      <c r="BI26" s="154">
        <v>7</v>
      </c>
      <c r="BJ26" s="154"/>
      <c r="BK26" s="154">
        <v>7</v>
      </c>
      <c r="BL26" s="154">
        <v>7</v>
      </c>
      <c r="BM26" s="154">
        <v>6.5</v>
      </c>
      <c r="BN26" s="154">
        <v>6.5</v>
      </c>
      <c r="BO26" s="154">
        <v>7.5</v>
      </c>
      <c r="BP26" s="154">
        <v>6.5</v>
      </c>
      <c r="BQ26" s="154">
        <v>7</v>
      </c>
      <c r="BR26" s="154">
        <v>6.5</v>
      </c>
      <c r="BS26" s="154">
        <v>6.5</v>
      </c>
      <c r="BT26" s="154"/>
      <c r="BU26" s="154">
        <v>6.5</v>
      </c>
      <c r="BV26" s="154">
        <v>6</v>
      </c>
      <c r="BW26" s="154">
        <v>7</v>
      </c>
      <c r="BX26" s="154">
        <v>7</v>
      </c>
      <c r="BY26" s="154"/>
    </row>
    <row r="27" spans="1:77">
      <c r="A27" s="18">
        <v>0.3777777777777776</v>
      </c>
      <c r="B27" s="17">
        <v>9</v>
      </c>
      <c r="C27" s="17" t="s">
        <v>362</v>
      </c>
      <c r="D27" s="155" t="s">
        <v>363</v>
      </c>
      <c r="E27" s="155" t="s">
        <v>23</v>
      </c>
      <c r="F27" s="230">
        <f>AH41</f>
        <v>0.61875000000000002</v>
      </c>
      <c r="G27" s="143"/>
      <c r="H27" s="230">
        <f>AVERAGE(F27,G28)</f>
        <v>0.30937500000000001</v>
      </c>
      <c r="I27" s="187">
        <f>IF(R27&gt;T27,R27,T27)</f>
        <v>22</v>
      </c>
      <c r="J27" s="187">
        <f>IF(L27&gt;N27,L27,N27)</f>
        <v>19</v>
      </c>
      <c r="K27" s="187"/>
      <c r="L27" s="187">
        <f>RANK(F27,$F$11:$F$58,0)</f>
        <v>19</v>
      </c>
      <c r="M27" s="193">
        <f>AH31</f>
        <v>44</v>
      </c>
      <c r="N27" s="194"/>
      <c r="O27" s="187"/>
      <c r="P27" s="193"/>
      <c r="Q27" s="194"/>
      <c r="R27" s="187">
        <f>RANK(H27,$H$11:$H$58,0)</f>
        <v>22</v>
      </c>
      <c r="S27" s="193">
        <f>AH31+BJ31</f>
        <v>44</v>
      </c>
      <c r="T27" s="194"/>
      <c r="U27" s="143"/>
      <c r="V27" s="143"/>
      <c r="W27" s="143" t="s">
        <v>97</v>
      </c>
      <c r="X27" s="143"/>
      <c r="Y27" s="143"/>
      <c r="Z27" s="154">
        <v>6</v>
      </c>
      <c r="AA27" s="154">
        <v>6</v>
      </c>
      <c r="AB27" s="154">
        <v>6</v>
      </c>
      <c r="AC27" s="154">
        <v>6</v>
      </c>
      <c r="AD27" s="154">
        <v>6.5</v>
      </c>
      <c r="AE27" s="154">
        <v>6</v>
      </c>
      <c r="AF27" s="154">
        <v>6</v>
      </c>
      <c r="AG27" s="154">
        <v>6</v>
      </c>
      <c r="AH27" s="154">
        <v>6</v>
      </c>
      <c r="AI27" s="154">
        <v>6.5</v>
      </c>
      <c r="AJ27" s="154">
        <v>6.5</v>
      </c>
      <c r="AK27" s="154">
        <v>6</v>
      </c>
      <c r="AL27" s="154">
        <v>6.5</v>
      </c>
      <c r="AM27" s="154">
        <v>6.5</v>
      </c>
      <c r="AN27" s="154">
        <v>6.5</v>
      </c>
      <c r="AO27" s="154">
        <v>6.5</v>
      </c>
      <c r="AP27" s="154">
        <v>6.5</v>
      </c>
      <c r="AQ27" s="154">
        <v>6.5</v>
      </c>
      <c r="AR27" s="154">
        <v>6.5</v>
      </c>
      <c r="AS27" s="154"/>
      <c r="AT27" s="154">
        <v>6.5</v>
      </c>
      <c r="AU27" s="154">
        <v>6.5</v>
      </c>
      <c r="AV27" s="154">
        <v>6</v>
      </c>
      <c r="AW27" s="154"/>
      <c r="AX27" s="143"/>
      <c r="AY27" s="143" t="s">
        <v>97</v>
      </c>
      <c r="AZ27" s="143"/>
      <c r="BA27" s="143"/>
      <c r="BB27" s="154">
        <v>6</v>
      </c>
      <c r="BC27" s="154">
        <v>6.5</v>
      </c>
      <c r="BD27" s="154">
        <v>5</v>
      </c>
      <c r="BE27" s="154">
        <v>6.5</v>
      </c>
      <c r="BF27" s="154">
        <v>6.5</v>
      </c>
      <c r="BG27" s="154">
        <v>6.5</v>
      </c>
      <c r="BH27" s="154">
        <v>6</v>
      </c>
      <c r="BI27" s="154">
        <v>7</v>
      </c>
      <c r="BJ27" s="154"/>
      <c r="BK27" s="154">
        <v>6.5</v>
      </c>
      <c r="BL27" s="154">
        <v>7</v>
      </c>
      <c r="BM27" s="154">
        <v>6</v>
      </c>
      <c r="BN27" s="154">
        <v>6</v>
      </c>
      <c r="BO27" s="154">
        <v>7.5</v>
      </c>
      <c r="BP27" s="154">
        <v>6</v>
      </c>
      <c r="BQ27" s="154">
        <v>7</v>
      </c>
      <c r="BR27" s="154">
        <v>6</v>
      </c>
      <c r="BS27" s="154">
        <v>6</v>
      </c>
      <c r="BT27" s="154"/>
      <c r="BU27" s="154">
        <v>6</v>
      </c>
      <c r="BV27" s="154">
        <v>6</v>
      </c>
      <c r="BW27" s="154">
        <v>7</v>
      </c>
      <c r="BX27" s="154">
        <v>6.5</v>
      </c>
      <c r="BY27" s="154"/>
    </row>
    <row r="28" spans="1:77">
      <c r="A28" s="18">
        <v>0.3777777777777776</v>
      </c>
      <c r="B28" s="17">
        <v>9</v>
      </c>
      <c r="C28" s="125" t="s">
        <v>607</v>
      </c>
      <c r="D28" s="238" t="s">
        <v>398</v>
      </c>
      <c r="E28" s="238" t="s">
        <v>172</v>
      </c>
      <c r="F28" s="204"/>
      <c r="G28" s="232">
        <f>BJ41</f>
        <v>0</v>
      </c>
      <c r="H28" s="204"/>
      <c r="I28" s="204"/>
      <c r="J28" s="204"/>
      <c r="K28" s="198">
        <f>IF(O28&gt;Q28,O28,Q28)</f>
        <v>22</v>
      </c>
      <c r="L28" s="204"/>
      <c r="M28" s="205"/>
      <c r="N28" s="206"/>
      <c r="O28" s="204">
        <f>RANK(G28,$G$11:$G$58,0)</f>
        <v>22</v>
      </c>
      <c r="P28" s="205">
        <f>BJ31</f>
        <v>0</v>
      </c>
      <c r="Q28" s="206"/>
      <c r="R28" s="204"/>
      <c r="S28" s="204"/>
      <c r="T28" s="206"/>
      <c r="U28" s="143"/>
      <c r="V28" s="143"/>
      <c r="W28" s="143" t="s">
        <v>101</v>
      </c>
      <c r="X28" s="143"/>
      <c r="Y28" s="143"/>
      <c r="Z28" s="154">
        <v>5</v>
      </c>
      <c r="AA28" s="154">
        <v>6</v>
      </c>
      <c r="AB28" s="154">
        <v>7</v>
      </c>
      <c r="AC28" s="154">
        <v>7</v>
      </c>
      <c r="AD28" s="154">
        <v>7</v>
      </c>
      <c r="AE28" s="154">
        <v>6.5</v>
      </c>
      <c r="AF28" s="154">
        <v>5</v>
      </c>
      <c r="AG28" s="154">
        <v>7</v>
      </c>
      <c r="AH28" s="154">
        <v>5.5</v>
      </c>
      <c r="AI28" s="154">
        <v>6.5</v>
      </c>
      <c r="AJ28" s="154">
        <v>6</v>
      </c>
      <c r="AK28" s="154">
        <v>6.5</v>
      </c>
      <c r="AL28" s="154">
        <v>6.5</v>
      </c>
      <c r="AM28" s="154">
        <v>7</v>
      </c>
      <c r="AN28" s="154">
        <v>7</v>
      </c>
      <c r="AO28" s="154">
        <v>6.5</v>
      </c>
      <c r="AP28" s="154">
        <v>6.5</v>
      </c>
      <c r="AQ28" s="154">
        <v>7</v>
      </c>
      <c r="AR28" s="154">
        <v>6</v>
      </c>
      <c r="AS28" s="154"/>
      <c r="AT28" s="154">
        <v>7</v>
      </c>
      <c r="AU28" s="154">
        <v>6</v>
      </c>
      <c r="AV28" s="154">
        <v>6</v>
      </c>
      <c r="AW28" s="154"/>
      <c r="AX28" s="143"/>
      <c r="AY28" s="143" t="s">
        <v>101</v>
      </c>
      <c r="AZ28" s="143"/>
      <c r="BA28" s="143"/>
      <c r="BB28" s="154">
        <v>6</v>
      </c>
      <c r="BC28" s="154">
        <v>6</v>
      </c>
      <c r="BD28" s="154">
        <v>4.5</v>
      </c>
      <c r="BE28" s="154">
        <v>6.5</v>
      </c>
      <c r="BF28" s="154">
        <v>5.5</v>
      </c>
      <c r="BG28" s="154">
        <v>6</v>
      </c>
      <c r="BH28" s="154">
        <v>5.5</v>
      </c>
      <c r="BI28" s="154">
        <v>7</v>
      </c>
      <c r="BJ28" s="154"/>
      <c r="BK28" s="154">
        <v>6.5</v>
      </c>
      <c r="BL28" s="154">
        <v>7</v>
      </c>
      <c r="BM28" s="154">
        <v>6</v>
      </c>
      <c r="BN28" s="154">
        <v>6</v>
      </c>
      <c r="BO28" s="154">
        <v>7.5</v>
      </c>
      <c r="BP28" s="154">
        <v>6.5</v>
      </c>
      <c r="BQ28" s="154">
        <v>7</v>
      </c>
      <c r="BR28" s="154">
        <v>6</v>
      </c>
      <c r="BS28" s="154">
        <v>6</v>
      </c>
      <c r="BT28" s="154"/>
      <c r="BU28" s="154">
        <v>6.5</v>
      </c>
      <c r="BV28" s="154">
        <v>6.5</v>
      </c>
      <c r="BW28" s="154">
        <v>6.5</v>
      </c>
      <c r="BX28" s="154">
        <v>6.5</v>
      </c>
      <c r="BY28" s="154"/>
    </row>
    <row r="29" spans="1:77">
      <c r="A29" s="18">
        <v>0.38333333333333314</v>
      </c>
      <c r="B29" s="17">
        <v>10</v>
      </c>
      <c r="C29" s="17" t="s">
        <v>102</v>
      </c>
      <c r="D29" s="155" t="s">
        <v>103</v>
      </c>
      <c r="E29" s="155" t="s">
        <v>77</v>
      </c>
      <c r="F29" s="230">
        <f>AI41</f>
        <v>0.6333333333333333</v>
      </c>
      <c r="G29" s="143"/>
      <c r="H29" s="230">
        <f>AVERAGE(F29,G30)</f>
        <v>0.65208333333333335</v>
      </c>
      <c r="I29" s="187">
        <f>IF(R29&gt;T29,R29,T29)</f>
        <v>10</v>
      </c>
      <c r="J29" s="187">
        <f>IF(L29&gt;N29,L29,N29)</f>
        <v>17</v>
      </c>
      <c r="K29" s="187"/>
      <c r="L29" s="187">
        <f>RANK(F29,$F$11:$F$58,0)</f>
        <v>17</v>
      </c>
      <c r="M29" s="193">
        <f>AI31</f>
        <v>46</v>
      </c>
      <c r="N29" s="194"/>
      <c r="O29" s="187"/>
      <c r="P29" s="193"/>
      <c r="Q29" s="194"/>
      <c r="R29" s="187">
        <f>RANK(H29,$H$11:$H$58,0)</f>
        <v>10</v>
      </c>
      <c r="S29" s="193">
        <f>AI31+BK31</f>
        <v>93</v>
      </c>
      <c r="T29" s="194"/>
      <c r="U29" s="143"/>
      <c r="V29" s="143"/>
      <c r="W29" s="143" t="s">
        <v>608</v>
      </c>
      <c r="X29" s="143">
        <v>2</v>
      </c>
      <c r="Y29" s="143"/>
      <c r="Z29" s="154">
        <v>6</v>
      </c>
      <c r="AA29" s="154">
        <v>6.5</v>
      </c>
      <c r="AB29" s="154">
        <v>7</v>
      </c>
      <c r="AC29" s="154">
        <v>7</v>
      </c>
      <c r="AD29" s="154">
        <v>7</v>
      </c>
      <c r="AE29" s="154">
        <v>6.5</v>
      </c>
      <c r="AF29" s="154">
        <v>7</v>
      </c>
      <c r="AG29" s="154">
        <v>7</v>
      </c>
      <c r="AH29" s="154">
        <v>7</v>
      </c>
      <c r="AI29" s="154">
        <v>7</v>
      </c>
      <c r="AJ29" s="154">
        <v>7</v>
      </c>
      <c r="AK29" s="154">
        <v>7</v>
      </c>
      <c r="AL29" s="154">
        <v>7</v>
      </c>
      <c r="AM29" s="154">
        <v>7</v>
      </c>
      <c r="AN29" s="154">
        <v>7</v>
      </c>
      <c r="AO29" s="154">
        <v>7</v>
      </c>
      <c r="AP29" s="154">
        <v>7</v>
      </c>
      <c r="AQ29" s="154">
        <v>7</v>
      </c>
      <c r="AR29" s="154">
        <v>7</v>
      </c>
      <c r="AS29" s="154"/>
      <c r="AT29" s="154">
        <v>6.5</v>
      </c>
      <c r="AU29" s="154">
        <v>7</v>
      </c>
      <c r="AV29" s="154">
        <v>7</v>
      </c>
      <c r="AW29" s="154"/>
      <c r="AX29" s="143"/>
      <c r="AY29" s="143" t="s">
        <v>608</v>
      </c>
      <c r="AZ29" s="143">
        <v>2</v>
      </c>
      <c r="BA29" s="143"/>
      <c r="BB29" s="154">
        <v>6</v>
      </c>
      <c r="BC29" s="154">
        <v>6</v>
      </c>
      <c r="BD29" s="154">
        <v>6</v>
      </c>
      <c r="BE29" s="154">
        <v>6.5</v>
      </c>
      <c r="BF29" s="154">
        <v>5.5</v>
      </c>
      <c r="BG29" s="154">
        <v>6</v>
      </c>
      <c r="BH29" s="154">
        <v>6.5</v>
      </c>
      <c r="BI29" s="154">
        <v>6.5</v>
      </c>
      <c r="BJ29" s="154"/>
      <c r="BK29" s="154">
        <v>6.5</v>
      </c>
      <c r="BL29" s="154">
        <v>7</v>
      </c>
      <c r="BM29" s="154">
        <v>6</v>
      </c>
      <c r="BN29" s="154">
        <v>6</v>
      </c>
      <c r="BO29" s="154">
        <v>7</v>
      </c>
      <c r="BP29" s="154">
        <v>6.5</v>
      </c>
      <c r="BQ29" s="154">
        <v>6.5</v>
      </c>
      <c r="BR29" s="154">
        <v>6.5</v>
      </c>
      <c r="BS29" s="154">
        <v>6.5</v>
      </c>
      <c r="BT29" s="154"/>
      <c r="BU29" s="154">
        <v>6</v>
      </c>
      <c r="BV29" s="154">
        <v>6.5</v>
      </c>
      <c r="BW29" s="154">
        <v>6.5</v>
      </c>
      <c r="BX29" s="154">
        <v>6</v>
      </c>
      <c r="BY29" s="154"/>
    </row>
    <row r="30" spans="1:77">
      <c r="A30" s="18">
        <v>0.38333333333333314</v>
      </c>
      <c r="B30" s="17">
        <v>10</v>
      </c>
      <c r="C30" s="17" t="s">
        <v>237</v>
      </c>
      <c r="D30" s="155" t="s">
        <v>238</v>
      </c>
      <c r="E30" s="155" t="s">
        <v>77</v>
      </c>
      <c r="F30" s="204"/>
      <c r="G30" s="232">
        <f>BK41</f>
        <v>0.67083333333333328</v>
      </c>
      <c r="H30" s="204"/>
      <c r="I30" s="204"/>
      <c r="J30" s="204"/>
      <c r="K30" s="198">
        <f>IF(O30&gt;Q30,O30,Q30)</f>
        <v>5</v>
      </c>
      <c r="L30" s="204"/>
      <c r="M30" s="205"/>
      <c r="N30" s="206"/>
      <c r="O30" s="204">
        <f>RANK(G30,$G$11:$G$58,0)</f>
        <v>5</v>
      </c>
      <c r="P30" s="205">
        <f>BK31</f>
        <v>47</v>
      </c>
      <c r="Q30" s="206"/>
      <c r="R30" s="204"/>
      <c r="S30" s="204"/>
      <c r="T30" s="206"/>
      <c r="U30" s="143"/>
      <c r="V30" s="143"/>
      <c r="W30" s="143" t="s">
        <v>609</v>
      </c>
      <c r="X30" s="143">
        <v>2</v>
      </c>
      <c r="Y30" s="143"/>
      <c r="Z30" s="159">
        <v>6.5</v>
      </c>
      <c r="AA30" s="159">
        <v>6.5</v>
      </c>
      <c r="AB30" s="159">
        <v>6.5</v>
      </c>
      <c r="AC30" s="159">
        <v>6.5</v>
      </c>
      <c r="AD30" s="159">
        <v>7</v>
      </c>
      <c r="AE30" s="159">
        <v>6.5</v>
      </c>
      <c r="AF30" s="159">
        <v>6.5</v>
      </c>
      <c r="AG30" s="159">
        <v>6.5</v>
      </c>
      <c r="AH30" s="159">
        <v>6.5</v>
      </c>
      <c r="AI30" s="159">
        <v>6.5</v>
      </c>
      <c r="AJ30" s="159">
        <v>7</v>
      </c>
      <c r="AK30" s="159">
        <v>7</v>
      </c>
      <c r="AL30" s="159">
        <v>6.5</v>
      </c>
      <c r="AM30" s="159">
        <v>7</v>
      </c>
      <c r="AN30" s="159">
        <v>7</v>
      </c>
      <c r="AO30" s="159">
        <v>7</v>
      </c>
      <c r="AP30" s="159">
        <v>7</v>
      </c>
      <c r="AQ30" s="159">
        <v>7</v>
      </c>
      <c r="AR30" s="159">
        <v>7</v>
      </c>
      <c r="AS30" s="159"/>
      <c r="AT30" s="159">
        <v>7</v>
      </c>
      <c r="AU30" s="159">
        <v>6.5</v>
      </c>
      <c r="AV30" s="159">
        <v>6.5</v>
      </c>
      <c r="AW30" s="159"/>
      <c r="AX30" s="143"/>
      <c r="AY30" s="143" t="s">
        <v>609</v>
      </c>
      <c r="AZ30" s="143">
        <v>2</v>
      </c>
      <c r="BA30" s="143"/>
      <c r="BB30" s="159">
        <v>7</v>
      </c>
      <c r="BC30" s="159">
        <v>6.5</v>
      </c>
      <c r="BD30" s="159">
        <v>6.5</v>
      </c>
      <c r="BE30" s="159">
        <v>6</v>
      </c>
      <c r="BF30" s="159">
        <v>6.5</v>
      </c>
      <c r="BG30" s="159">
        <v>6.5</v>
      </c>
      <c r="BH30" s="159">
        <v>6</v>
      </c>
      <c r="BI30" s="159">
        <v>7</v>
      </c>
      <c r="BJ30" s="159"/>
      <c r="BK30" s="159">
        <v>7</v>
      </c>
      <c r="BL30" s="159">
        <v>7</v>
      </c>
      <c r="BM30" s="159">
        <v>6.5</v>
      </c>
      <c r="BN30" s="159">
        <v>7</v>
      </c>
      <c r="BO30" s="159">
        <v>8</v>
      </c>
      <c r="BP30" s="159">
        <v>6.5</v>
      </c>
      <c r="BQ30" s="159">
        <v>7</v>
      </c>
      <c r="BR30" s="159">
        <v>6.5</v>
      </c>
      <c r="BS30" s="159">
        <v>6.5</v>
      </c>
      <c r="BT30" s="159"/>
      <c r="BU30" s="159">
        <v>6.5</v>
      </c>
      <c r="BV30" s="159">
        <v>6.5</v>
      </c>
      <c r="BW30" s="159">
        <v>7</v>
      </c>
      <c r="BX30" s="159">
        <v>7</v>
      </c>
      <c r="BY30" s="159"/>
    </row>
    <row r="31" spans="1:77">
      <c r="A31" s="18">
        <v>0.38888888888888867</v>
      </c>
      <c r="B31" s="17">
        <v>11</v>
      </c>
      <c r="C31" s="17" t="s">
        <v>301</v>
      </c>
      <c r="D31" s="155" t="s">
        <v>302</v>
      </c>
      <c r="E31" s="155" t="s">
        <v>91</v>
      </c>
      <c r="F31" s="230">
        <f>AJ41</f>
        <v>0.65625</v>
      </c>
      <c r="G31" s="143"/>
      <c r="H31" s="230">
        <f>AVERAGE(F31,G32)</f>
        <v>0.68541666666666667</v>
      </c>
      <c r="I31" s="187">
        <f>IF(R31&gt;T31,R31,T31)</f>
        <v>2</v>
      </c>
      <c r="J31" s="187">
        <f>IF(L31&gt;N31,L31,N31)</f>
        <v>12</v>
      </c>
      <c r="K31" s="187"/>
      <c r="L31" s="187">
        <f>RANK(F31,$F$11:$F$58,0)</f>
        <v>12</v>
      </c>
      <c r="M31" s="193">
        <f>AJ31</f>
        <v>46.5</v>
      </c>
      <c r="N31" s="194"/>
      <c r="O31" s="187"/>
      <c r="P31" s="193"/>
      <c r="Q31" s="194"/>
      <c r="R31" s="187">
        <f>RANK(H31,$H$11:$H$58,0)</f>
        <v>2</v>
      </c>
      <c r="S31" s="193">
        <f>AJ31+BL31</f>
        <v>95.5</v>
      </c>
      <c r="T31" s="194"/>
      <c r="U31" s="143"/>
      <c r="V31" s="143"/>
      <c r="W31" s="143" t="s">
        <v>109</v>
      </c>
      <c r="X31" s="143"/>
      <c r="Y31" s="143"/>
      <c r="Z31" s="160">
        <f>SUM(Z26:Z30)+SUM(Z29:Z30)</f>
        <v>41.5</v>
      </c>
      <c r="AA31" s="160">
        <f t="shared" ref="AA31:AJ31" si="5">SUM(AA26:AA30)+SUM(AA29:AA30)</f>
        <v>44.5</v>
      </c>
      <c r="AB31" s="160">
        <f t="shared" si="5"/>
        <v>46.5</v>
      </c>
      <c r="AC31" s="160">
        <f t="shared" si="5"/>
        <v>46.5</v>
      </c>
      <c r="AD31" s="160">
        <f t="shared" si="5"/>
        <v>48.5</v>
      </c>
      <c r="AE31" s="160">
        <f t="shared" si="5"/>
        <v>44.5</v>
      </c>
      <c r="AF31" s="160">
        <f t="shared" si="5"/>
        <v>43.5</v>
      </c>
      <c r="AG31" s="160">
        <f t="shared" si="5"/>
        <v>46.5</v>
      </c>
      <c r="AH31" s="160">
        <f t="shared" si="5"/>
        <v>44</v>
      </c>
      <c r="AI31" s="160">
        <f t="shared" si="5"/>
        <v>46</v>
      </c>
      <c r="AJ31" s="160">
        <f t="shared" si="5"/>
        <v>46.5</v>
      </c>
      <c r="AK31" s="160">
        <f t="shared" ref="AK31:AU31" si="6">SUM(AK26:AK30)+SUM(AK29:AK30)</f>
        <v>46.5</v>
      </c>
      <c r="AL31" s="160">
        <f t="shared" si="6"/>
        <v>46.5</v>
      </c>
      <c r="AM31" s="160">
        <f t="shared" si="6"/>
        <v>48.5</v>
      </c>
      <c r="AN31" s="160">
        <f t="shared" si="6"/>
        <v>48.5</v>
      </c>
      <c r="AO31" s="160">
        <f t="shared" si="6"/>
        <v>48</v>
      </c>
      <c r="AP31" s="160">
        <f t="shared" si="6"/>
        <v>47.5</v>
      </c>
      <c r="AQ31" s="160">
        <f t="shared" si="6"/>
        <v>48</v>
      </c>
      <c r="AR31" s="160">
        <f t="shared" si="6"/>
        <v>47.5</v>
      </c>
      <c r="AS31" s="160">
        <f t="shared" si="6"/>
        <v>0</v>
      </c>
      <c r="AT31" s="160">
        <f t="shared" si="6"/>
        <v>47.5</v>
      </c>
      <c r="AU31" s="160">
        <f t="shared" si="6"/>
        <v>46</v>
      </c>
      <c r="AV31" s="160">
        <f t="shared" ref="AV31:AW31" si="7">SUM(AV26:AV30)+SUM(AV29:AV30)</f>
        <v>45.5</v>
      </c>
      <c r="AW31" s="160">
        <f t="shared" si="7"/>
        <v>0</v>
      </c>
      <c r="AX31" s="143"/>
      <c r="AY31" s="143" t="s">
        <v>109</v>
      </c>
      <c r="AZ31" s="143"/>
      <c r="BA31" s="143"/>
      <c r="BB31" s="160">
        <f t="shared" ref="BB31:BL31" si="8">SUM(BB26:BB30)+SUM(BB29:BB30)</f>
        <v>44.5</v>
      </c>
      <c r="BC31" s="160">
        <f t="shared" si="8"/>
        <v>44</v>
      </c>
      <c r="BD31" s="160">
        <f t="shared" si="8"/>
        <v>40</v>
      </c>
      <c r="BE31" s="160">
        <f t="shared" si="8"/>
        <v>45</v>
      </c>
      <c r="BF31" s="160">
        <f t="shared" si="8"/>
        <v>42.5</v>
      </c>
      <c r="BG31" s="160">
        <f t="shared" si="8"/>
        <v>44</v>
      </c>
      <c r="BH31" s="160">
        <f t="shared" si="8"/>
        <v>42.5</v>
      </c>
      <c r="BI31" s="160">
        <f t="shared" si="8"/>
        <v>48</v>
      </c>
      <c r="BJ31" s="160">
        <f t="shared" si="8"/>
        <v>0</v>
      </c>
      <c r="BK31" s="160">
        <f t="shared" si="8"/>
        <v>47</v>
      </c>
      <c r="BL31" s="160">
        <f t="shared" si="8"/>
        <v>49</v>
      </c>
      <c r="BM31" s="160">
        <f t="shared" ref="BM31:BY31" si="9">SUM(BM26:BM30)+SUM(BM29:BM30)</f>
        <v>43.5</v>
      </c>
      <c r="BN31" s="160">
        <f t="shared" si="9"/>
        <v>44.5</v>
      </c>
      <c r="BO31" s="160">
        <f t="shared" si="9"/>
        <v>52.5</v>
      </c>
      <c r="BP31" s="160">
        <f t="shared" si="9"/>
        <v>45</v>
      </c>
      <c r="BQ31" s="160">
        <f t="shared" si="9"/>
        <v>48</v>
      </c>
      <c r="BR31" s="160">
        <f t="shared" si="9"/>
        <v>44.5</v>
      </c>
      <c r="BS31" s="160">
        <f t="shared" si="9"/>
        <v>44.5</v>
      </c>
      <c r="BT31" s="160">
        <f t="shared" si="9"/>
        <v>0</v>
      </c>
      <c r="BU31" s="160">
        <f t="shared" si="9"/>
        <v>44</v>
      </c>
      <c r="BV31" s="160">
        <f t="shared" si="9"/>
        <v>44.5</v>
      </c>
      <c r="BW31" s="160">
        <f t="shared" si="9"/>
        <v>47.5</v>
      </c>
      <c r="BX31" s="160">
        <f t="shared" si="9"/>
        <v>46</v>
      </c>
      <c r="BY31" s="160">
        <f t="shared" si="9"/>
        <v>0</v>
      </c>
    </row>
    <row r="32" spans="1:77">
      <c r="A32" s="18">
        <v>0.39583333333333309</v>
      </c>
      <c r="B32" s="17">
        <v>11</v>
      </c>
      <c r="C32" s="17" t="s">
        <v>165</v>
      </c>
      <c r="D32" s="155" t="s">
        <v>166</v>
      </c>
      <c r="E32" s="155" t="s">
        <v>91</v>
      </c>
      <c r="F32" s="204"/>
      <c r="G32" s="232">
        <f>BL41</f>
        <v>0.71458333333333335</v>
      </c>
      <c r="H32" s="204"/>
      <c r="I32" s="204"/>
      <c r="J32" s="204"/>
      <c r="K32" s="198">
        <f>IF(O32&gt;Q32,O32,Q32)</f>
        <v>2</v>
      </c>
      <c r="L32" s="204"/>
      <c r="M32" s="205"/>
      <c r="N32" s="206"/>
      <c r="O32" s="204">
        <f>RANK(G32,$G$11:$G$58,0)</f>
        <v>2</v>
      </c>
      <c r="P32" s="205">
        <f>BL31</f>
        <v>49</v>
      </c>
      <c r="Q32" s="206"/>
      <c r="R32" s="204"/>
      <c r="S32" s="204"/>
      <c r="T32" s="206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S32" s="143"/>
      <c r="BT32" s="143"/>
      <c r="BU32" s="143"/>
      <c r="BV32" s="143"/>
      <c r="BW32" s="143"/>
      <c r="BX32" s="143"/>
      <c r="BY32" s="143"/>
    </row>
    <row r="33" spans="1:77">
      <c r="A33" s="18">
        <v>0.40138888888888863</v>
      </c>
      <c r="B33" s="17">
        <v>12</v>
      </c>
      <c r="C33" s="17" t="s">
        <v>356</v>
      </c>
      <c r="D33" s="155" t="s">
        <v>357</v>
      </c>
      <c r="E33" s="155" t="s">
        <v>610</v>
      </c>
      <c r="F33" s="230">
        <f>AK41</f>
        <v>0.63541666666666663</v>
      </c>
      <c r="G33" s="230"/>
      <c r="H33" s="230">
        <f>AVERAGE(F33,G34)</f>
        <v>0.62916666666666665</v>
      </c>
      <c r="I33" s="187">
        <f>IF(R33&gt;T33,R33,T33)</f>
        <v>16</v>
      </c>
      <c r="J33" s="187">
        <f>IF(L33&gt;N33,L33,N33)</f>
        <v>14</v>
      </c>
      <c r="K33" s="187"/>
      <c r="L33" s="187">
        <f>RANK(F33,$F$11:$F$58,0)</f>
        <v>14</v>
      </c>
      <c r="M33" s="193">
        <f>AK31</f>
        <v>46.5</v>
      </c>
      <c r="N33" s="194"/>
      <c r="O33" s="187"/>
      <c r="P33" s="193"/>
      <c r="Q33" s="194"/>
      <c r="R33" s="187">
        <f>RANK(H33,$H$11:$H$58,0)</f>
        <v>16</v>
      </c>
      <c r="S33" s="193">
        <f>AK31+BM31</f>
        <v>90</v>
      </c>
      <c r="T33" s="194"/>
      <c r="U33" s="143"/>
      <c r="V33" s="143"/>
      <c r="W33" s="143" t="s">
        <v>117</v>
      </c>
      <c r="X33" s="143">
        <v>240</v>
      </c>
      <c r="Y33" s="143"/>
      <c r="Z33" s="160">
        <f t="shared" ref="Z33:AJ33" si="10">Z23+Z31</f>
        <v>142</v>
      </c>
      <c r="AA33" s="160">
        <f t="shared" si="10"/>
        <v>152.5</v>
      </c>
      <c r="AB33" s="160">
        <f t="shared" si="10"/>
        <v>158.5</v>
      </c>
      <c r="AC33" s="160">
        <f t="shared" si="10"/>
        <v>159.5</v>
      </c>
      <c r="AD33" s="160">
        <f t="shared" si="10"/>
        <v>167</v>
      </c>
      <c r="AE33" s="160">
        <f t="shared" si="10"/>
        <v>144.5</v>
      </c>
      <c r="AF33" s="160">
        <f t="shared" si="10"/>
        <v>139</v>
      </c>
      <c r="AG33" s="160">
        <f t="shared" si="10"/>
        <v>158.5</v>
      </c>
      <c r="AH33" s="160">
        <f t="shared" si="10"/>
        <v>148.5</v>
      </c>
      <c r="AI33" s="160">
        <f t="shared" si="10"/>
        <v>152</v>
      </c>
      <c r="AJ33" s="160">
        <f t="shared" si="10"/>
        <v>157.5</v>
      </c>
      <c r="AK33" s="160">
        <f t="shared" ref="AK33:AU33" si="11">AK23+AK31</f>
        <v>154.5</v>
      </c>
      <c r="AL33" s="160">
        <f t="shared" si="11"/>
        <v>158.5</v>
      </c>
      <c r="AM33" s="160">
        <f t="shared" si="11"/>
        <v>167</v>
      </c>
      <c r="AN33" s="160">
        <f t="shared" si="11"/>
        <v>165</v>
      </c>
      <c r="AO33" s="160">
        <f t="shared" si="11"/>
        <v>162.5</v>
      </c>
      <c r="AP33" s="160">
        <f t="shared" si="11"/>
        <v>159</v>
      </c>
      <c r="AQ33" s="160">
        <f t="shared" si="11"/>
        <v>161.5</v>
      </c>
      <c r="AR33" s="160">
        <f t="shared" si="11"/>
        <v>160</v>
      </c>
      <c r="AS33" s="160">
        <f t="shared" si="11"/>
        <v>0</v>
      </c>
      <c r="AT33" s="160">
        <f t="shared" si="11"/>
        <v>164</v>
      </c>
      <c r="AU33" s="160">
        <f t="shared" si="11"/>
        <v>152</v>
      </c>
      <c r="AV33" s="160">
        <f t="shared" ref="AV33:AW33" si="12">AV23+AV31</f>
        <v>156.5</v>
      </c>
      <c r="AW33" s="160">
        <f t="shared" si="12"/>
        <v>0</v>
      </c>
      <c r="AX33" s="143"/>
      <c r="AY33" s="143" t="s">
        <v>117</v>
      </c>
      <c r="AZ33" s="143">
        <v>240</v>
      </c>
      <c r="BA33" s="143"/>
      <c r="BB33" s="160">
        <f t="shared" ref="BB33:BL33" si="13">BB23+BB31</f>
        <v>150</v>
      </c>
      <c r="BC33" s="160">
        <f t="shared" si="13"/>
        <v>152.5</v>
      </c>
      <c r="BD33" s="160">
        <f t="shared" si="13"/>
        <v>130</v>
      </c>
      <c r="BE33" s="160">
        <f t="shared" si="13"/>
        <v>153</v>
      </c>
      <c r="BF33" s="160">
        <f t="shared" si="13"/>
        <v>152.5</v>
      </c>
      <c r="BG33" s="160">
        <f t="shared" si="13"/>
        <v>150.5</v>
      </c>
      <c r="BH33" s="160">
        <f t="shared" si="13"/>
        <v>139.5</v>
      </c>
      <c r="BI33" s="160">
        <f t="shared" si="13"/>
        <v>161.5</v>
      </c>
      <c r="BJ33" s="160">
        <f t="shared" si="13"/>
        <v>0</v>
      </c>
      <c r="BK33" s="160">
        <f t="shared" si="13"/>
        <v>161</v>
      </c>
      <c r="BL33" s="160">
        <f t="shared" si="13"/>
        <v>171.5</v>
      </c>
      <c r="BM33" s="160">
        <f t="shared" ref="BM33:BY33" si="14">BM23+BM31</f>
        <v>149.5</v>
      </c>
      <c r="BN33" s="160">
        <f t="shared" si="14"/>
        <v>154</v>
      </c>
      <c r="BO33" s="160">
        <f t="shared" si="14"/>
        <v>183</v>
      </c>
      <c r="BP33" s="160">
        <f t="shared" si="14"/>
        <v>152.5</v>
      </c>
      <c r="BQ33" s="160">
        <f t="shared" si="14"/>
        <v>162.5</v>
      </c>
      <c r="BR33" s="160">
        <f t="shared" si="14"/>
        <v>152.5</v>
      </c>
      <c r="BS33" s="160">
        <f t="shared" si="14"/>
        <v>154</v>
      </c>
      <c r="BT33" s="160">
        <f t="shared" si="14"/>
        <v>0</v>
      </c>
      <c r="BU33" s="160">
        <f t="shared" si="14"/>
        <v>148.5</v>
      </c>
      <c r="BV33" s="160">
        <f t="shared" si="14"/>
        <v>148</v>
      </c>
      <c r="BW33" s="160">
        <f t="shared" si="14"/>
        <v>162</v>
      </c>
      <c r="BX33" s="160">
        <f t="shared" si="14"/>
        <v>159.5</v>
      </c>
      <c r="BY33" s="160">
        <f t="shared" si="14"/>
        <v>0</v>
      </c>
    </row>
    <row r="34" spans="1:77">
      <c r="A34" s="18">
        <v>0.40138888888888863</v>
      </c>
      <c r="B34" s="17">
        <v>12</v>
      </c>
      <c r="C34" s="17" t="s">
        <v>113</v>
      </c>
      <c r="D34" s="155" t="s">
        <v>114</v>
      </c>
      <c r="E34" s="155" t="s">
        <v>610</v>
      </c>
      <c r="F34" s="204"/>
      <c r="G34" s="232">
        <f>BM41</f>
        <v>0.62291666666666667</v>
      </c>
      <c r="H34" s="204"/>
      <c r="I34" s="204"/>
      <c r="J34" s="204"/>
      <c r="K34" s="198">
        <f>IF(O34&gt;Q34,O34,Q34)</f>
        <v>16</v>
      </c>
      <c r="L34" s="204"/>
      <c r="M34" s="205"/>
      <c r="N34" s="206"/>
      <c r="O34" s="204">
        <f>RANK(G34,$G$11:$G$58,0)</f>
        <v>16</v>
      </c>
      <c r="P34" s="205">
        <f>BM31</f>
        <v>43.5</v>
      </c>
      <c r="Q34" s="206"/>
      <c r="R34" s="204"/>
      <c r="S34" s="204"/>
      <c r="T34" s="206"/>
      <c r="U34" s="143"/>
      <c r="V34" s="143"/>
      <c r="W34" s="10" t="s">
        <v>121</v>
      </c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0" t="s">
        <v>121</v>
      </c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  <c r="BX34" s="143"/>
      <c r="BY34" s="143"/>
    </row>
    <row r="35" spans="1:77">
      <c r="A35" s="18">
        <v>0.40694444444444416</v>
      </c>
      <c r="B35" s="17">
        <v>13</v>
      </c>
      <c r="C35" s="17" t="s">
        <v>273</v>
      </c>
      <c r="D35" s="155" t="s">
        <v>274</v>
      </c>
      <c r="E35" s="155" t="s">
        <v>164</v>
      </c>
      <c r="F35" s="230">
        <f>AL41</f>
        <v>0.66041666666666665</v>
      </c>
      <c r="G35" s="230"/>
      <c r="H35" s="230">
        <f>AVERAGE(F35,G36)</f>
        <v>0.65104166666666674</v>
      </c>
      <c r="I35" s="187">
        <f>IF(R35&gt;T35,R35,T35)</f>
        <v>11</v>
      </c>
      <c r="J35" s="187">
        <f>IF(L35&gt;N35,L35,N35)</f>
        <v>10</v>
      </c>
      <c r="K35" s="187"/>
      <c r="L35" s="187">
        <f>RANK(F35,$F$11:$F$58,0)</f>
        <v>10</v>
      </c>
      <c r="M35" s="193">
        <f>AL31</f>
        <v>46.5</v>
      </c>
      <c r="N35" s="194"/>
      <c r="O35" s="187"/>
      <c r="P35" s="193"/>
      <c r="Q35" s="194"/>
      <c r="R35" s="187">
        <f>RANK(H35,$H$11:$H$58,0)</f>
        <v>11</v>
      </c>
      <c r="S35" s="193">
        <f>AL31+BN31</f>
        <v>91</v>
      </c>
      <c r="T35" s="194"/>
      <c r="U35" s="143"/>
      <c r="V35" s="143"/>
      <c r="W35" s="143" t="s">
        <v>125</v>
      </c>
      <c r="X35" s="143">
        <v>-2</v>
      </c>
      <c r="Y35" s="143"/>
      <c r="Z35" s="161"/>
      <c r="AA35" s="161"/>
      <c r="AB35" s="161"/>
      <c r="AC35" s="161"/>
      <c r="AD35" s="161"/>
      <c r="AE35" s="161"/>
      <c r="AF35" s="161"/>
      <c r="AG35" s="161" t="s">
        <v>127</v>
      </c>
      <c r="AH35" s="161"/>
      <c r="AI35" s="161"/>
      <c r="AJ35" s="161"/>
      <c r="AK35" s="161" t="s">
        <v>127</v>
      </c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 t="s">
        <v>126</v>
      </c>
      <c r="AW35" s="161"/>
      <c r="AX35" s="143"/>
      <c r="AY35" s="143" t="s">
        <v>125</v>
      </c>
      <c r="AZ35" s="143">
        <v>-2</v>
      </c>
      <c r="BA35" s="143"/>
      <c r="BB35" s="161"/>
      <c r="BC35" s="161"/>
      <c r="BD35" s="161"/>
      <c r="BE35" s="161" t="s">
        <v>127</v>
      </c>
      <c r="BF35" s="161" t="s">
        <v>127</v>
      </c>
      <c r="BG35" s="161"/>
      <c r="BH35" s="161" t="s">
        <v>127</v>
      </c>
      <c r="BI35" s="161"/>
      <c r="BJ35" s="161"/>
      <c r="BK35" s="161"/>
      <c r="BL35" s="161"/>
      <c r="BM35" s="161"/>
      <c r="BN35" s="161"/>
      <c r="BO35" s="161"/>
      <c r="BP35" s="161"/>
      <c r="BQ35" s="161" t="s">
        <v>127</v>
      </c>
      <c r="BR35" s="161"/>
      <c r="BS35" s="161"/>
      <c r="BT35" s="161"/>
      <c r="BU35" s="161"/>
      <c r="BV35" s="161" t="s">
        <v>126</v>
      </c>
      <c r="BW35" s="161"/>
      <c r="BX35" s="161"/>
      <c r="BY35" s="161"/>
    </row>
    <row r="36" spans="1:77">
      <c r="A36" s="18">
        <v>0.40694444444444416</v>
      </c>
      <c r="B36" s="17">
        <v>13</v>
      </c>
      <c r="C36" s="17" t="s">
        <v>198</v>
      </c>
      <c r="D36" s="155" t="s">
        <v>199</v>
      </c>
      <c r="E36" s="155" t="s">
        <v>164</v>
      </c>
      <c r="F36" s="204"/>
      <c r="G36" s="232">
        <f>BN41</f>
        <v>0.64166666666666672</v>
      </c>
      <c r="H36" s="204"/>
      <c r="I36" s="204"/>
      <c r="J36" s="204"/>
      <c r="K36" s="198">
        <f>IF(O36&gt;Q36,O36,Q36)</f>
        <v>8</v>
      </c>
      <c r="L36" s="204"/>
      <c r="M36" s="205"/>
      <c r="N36" s="206"/>
      <c r="O36" s="204">
        <f>RANK(G36,$G$11:$G$58,0)</f>
        <v>8</v>
      </c>
      <c r="P36" s="205">
        <f>BN31</f>
        <v>44.5</v>
      </c>
      <c r="Q36" s="206"/>
      <c r="R36" s="204"/>
      <c r="S36" s="204"/>
      <c r="T36" s="206"/>
      <c r="U36" s="143"/>
      <c r="V36" s="143"/>
      <c r="W36" s="143" t="s">
        <v>130</v>
      </c>
      <c r="X36" s="143">
        <v>-4</v>
      </c>
      <c r="Y36" s="143"/>
      <c r="Z36" s="161"/>
      <c r="AA36" s="161"/>
      <c r="AB36" s="161"/>
      <c r="AC36" s="161"/>
      <c r="AD36" s="161"/>
      <c r="AE36" s="161"/>
      <c r="AF36" s="161"/>
      <c r="AG36" s="161" t="s">
        <v>127</v>
      </c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43"/>
      <c r="AY36" s="143" t="s">
        <v>130</v>
      </c>
      <c r="AZ36" s="143">
        <v>-4</v>
      </c>
      <c r="BA36" s="143"/>
      <c r="BB36" s="161"/>
      <c r="BC36" s="161"/>
      <c r="BD36" s="161"/>
      <c r="BE36" s="161" t="s">
        <v>127</v>
      </c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1"/>
      <c r="BQ36" s="161"/>
      <c r="BR36" s="161"/>
      <c r="BS36" s="161"/>
      <c r="BT36" s="161"/>
      <c r="BU36" s="161"/>
      <c r="BV36" s="161"/>
      <c r="BW36" s="161"/>
      <c r="BX36" s="161"/>
      <c r="BY36" s="161"/>
    </row>
    <row r="37" spans="1:77">
      <c r="A37" s="18">
        <v>0.4124999999999997</v>
      </c>
      <c r="B37" s="17">
        <v>14</v>
      </c>
      <c r="C37" s="17" t="s">
        <v>231</v>
      </c>
      <c r="D37" s="155" t="s">
        <v>232</v>
      </c>
      <c r="E37" s="155" t="s">
        <v>418</v>
      </c>
      <c r="F37" s="230">
        <f>AM41</f>
        <v>0.6958333333333333</v>
      </c>
      <c r="G37" s="230"/>
      <c r="H37" s="230">
        <f>AVERAGE(F37,G38)</f>
        <v>0.72916666666666663</v>
      </c>
      <c r="I37" s="187">
        <f>IF(R37&gt;T37,R37,T37)</f>
        <v>1</v>
      </c>
      <c r="J37" s="187">
        <f>IF(L37&gt;N37,L37,N37)</f>
        <v>1</v>
      </c>
      <c r="K37" s="187"/>
      <c r="L37" s="187">
        <f>RANK(F37,$F$11:$F$58,0)</f>
        <v>1</v>
      </c>
      <c r="M37" s="193">
        <f>AM31</f>
        <v>48.5</v>
      </c>
      <c r="N37" s="194"/>
      <c r="O37" s="187"/>
      <c r="P37" s="193"/>
      <c r="Q37" s="194"/>
      <c r="R37" s="187">
        <f>RANK(H37,$H$11:$H$58,0)</f>
        <v>1</v>
      </c>
      <c r="S37" s="193">
        <f>AM31+BO31</f>
        <v>101</v>
      </c>
      <c r="T37" s="194"/>
      <c r="U37" s="143"/>
      <c r="V37" s="143"/>
      <c r="W37" s="143" t="s">
        <v>134</v>
      </c>
      <c r="X37" s="162" t="s">
        <v>135</v>
      </c>
      <c r="Y37" s="14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43"/>
      <c r="AY37" s="143" t="s">
        <v>134</v>
      </c>
      <c r="AZ37" s="162" t="s">
        <v>135</v>
      </c>
      <c r="BA37" s="14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/>
      <c r="BQ37" s="163"/>
      <c r="BR37" s="163"/>
      <c r="BS37" s="163"/>
      <c r="BT37" s="163"/>
      <c r="BU37" s="163"/>
      <c r="BV37" s="163"/>
      <c r="BW37" s="163"/>
      <c r="BX37" s="163"/>
      <c r="BY37" s="163"/>
    </row>
    <row r="38" spans="1:77">
      <c r="A38" s="18">
        <v>0.4124999999999997</v>
      </c>
      <c r="B38" s="17">
        <v>14</v>
      </c>
      <c r="C38" s="17" t="s">
        <v>173</v>
      </c>
      <c r="D38" s="155" t="s">
        <v>174</v>
      </c>
      <c r="E38" s="155" t="s">
        <v>418</v>
      </c>
      <c r="F38" s="204"/>
      <c r="G38" s="232">
        <f>BO41</f>
        <v>0.76249999999999996</v>
      </c>
      <c r="H38" s="204"/>
      <c r="I38" s="204"/>
      <c r="J38" s="204"/>
      <c r="K38" s="198">
        <f>IF(O38&gt;Q38,O38,Q38)</f>
        <v>1</v>
      </c>
      <c r="L38" s="204"/>
      <c r="M38" s="205"/>
      <c r="N38" s="206"/>
      <c r="O38" s="204">
        <f>RANK(G38,$G$11:$G$58,0)</f>
        <v>1</v>
      </c>
      <c r="P38" s="205">
        <f>BO31</f>
        <v>52.5</v>
      </c>
      <c r="Q38" s="206"/>
      <c r="R38" s="204"/>
      <c r="S38" s="204"/>
      <c r="T38" s="206"/>
      <c r="U38" s="143"/>
      <c r="V38" s="143"/>
      <c r="W38" s="143" t="s">
        <v>139</v>
      </c>
      <c r="X38" s="162"/>
      <c r="Y38" s="143"/>
      <c r="Z38" s="239">
        <f>IF(Z35="Y",-2,0)+IF(Z36="Y",-4,0)</f>
        <v>0</v>
      </c>
      <c r="AA38" s="239">
        <f t="shared" ref="AA38:AW38" si="15">IF(AA35="Y",-2,0)+IF(AA36="Y",-4,0)</f>
        <v>0</v>
      </c>
      <c r="AB38" s="239">
        <f t="shared" si="15"/>
        <v>0</v>
      </c>
      <c r="AC38" s="239">
        <f t="shared" si="15"/>
        <v>0</v>
      </c>
      <c r="AD38" s="239">
        <f t="shared" si="15"/>
        <v>0</v>
      </c>
      <c r="AE38" s="239">
        <f t="shared" si="15"/>
        <v>0</v>
      </c>
      <c r="AF38" s="239">
        <f t="shared" si="15"/>
        <v>0</v>
      </c>
      <c r="AG38" s="239">
        <f t="shared" si="15"/>
        <v>-6</v>
      </c>
      <c r="AH38" s="239">
        <f t="shared" si="15"/>
        <v>0</v>
      </c>
      <c r="AI38" s="239">
        <f t="shared" si="15"/>
        <v>0</v>
      </c>
      <c r="AJ38" s="239">
        <f t="shared" si="15"/>
        <v>0</v>
      </c>
      <c r="AK38" s="239">
        <f t="shared" si="15"/>
        <v>-2</v>
      </c>
      <c r="AL38" s="239">
        <f t="shared" si="15"/>
        <v>0</v>
      </c>
      <c r="AM38" s="239">
        <f t="shared" si="15"/>
        <v>0</v>
      </c>
      <c r="AN38" s="239">
        <f t="shared" si="15"/>
        <v>0</v>
      </c>
      <c r="AO38" s="239">
        <f t="shared" si="15"/>
        <v>0</v>
      </c>
      <c r="AP38" s="239">
        <f t="shared" si="15"/>
        <v>0</v>
      </c>
      <c r="AQ38" s="239">
        <f t="shared" si="15"/>
        <v>0</v>
      </c>
      <c r="AR38" s="239">
        <f t="shared" si="15"/>
        <v>0</v>
      </c>
      <c r="AS38" s="239">
        <f t="shared" si="15"/>
        <v>0</v>
      </c>
      <c r="AT38" s="239">
        <f t="shared" si="15"/>
        <v>0</v>
      </c>
      <c r="AU38" s="239">
        <f t="shared" si="15"/>
        <v>0</v>
      </c>
      <c r="AV38" s="239">
        <f t="shared" si="15"/>
        <v>-2</v>
      </c>
      <c r="AW38" s="239">
        <f t="shared" si="15"/>
        <v>0</v>
      </c>
      <c r="AX38" s="143"/>
      <c r="AY38" s="143" t="s">
        <v>139</v>
      </c>
      <c r="AZ38" s="162"/>
      <c r="BA38" s="143"/>
      <c r="BB38" s="239">
        <f>IF(BB35="Y",-2,0)+IF(BB36="Y",-4,0)</f>
        <v>0</v>
      </c>
      <c r="BC38" s="239">
        <f t="shared" ref="BC38:BY38" si="16">IF(BC35="Y",-2,0)+IF(BC36="Y",-4,0)</f>
        <v>0</v>
      </c>
      <c r="BD38" s="239">
        <f t="shared" si="16"/>
        <v>0</v>
      </c>
      <c r="BE38" s="239">
        <f t="shared" si="16"/>
        <v>-6</v>
      </c>
      <c r="BF38" s="239">
        <f t="shared" si="16"/>
        <v>-2</v>
      </c>
      <c r="BG38" s="239">
        <f t="shared" si="16"/>
        <v>0</v>
      </c>
      <c r="BH38" s="239">
        <f t="shared" si="16"/>
        <v>-2</v>
      </c>
      <c r="BI38" s="239">
        <f t="shared" si="16"/>
        <v>0</v>
      </c>
      <c r="BJ38" s="239">
        <f t="shared" si="16"/>
        <v>0</v>
      </c>
      <c r="BK38" s="239">
        <f t="shared" si="16"/>
        <v>0</v>
      </c>
      <c r="BL38" s="239">
        <f t="shared" si="16"/>
        <v>0</v>
      </c>
      <c r="BM38" s="239">
        <f t="shared" si="16"/>
        <v>0</v>
      </c>
      <c r="BN38" s="239">
        <f t="shared" si="16"/>
        <v>0</v>
      </c>
      <c r="BO38" s="239">
        <f t="shared" si="16"/>
        <v>0</v>
      </c>
      <c r="BP38" s="239">
        <f t="shared" si="16"/>
        <v>0</v>
      </c>
      <c r="BQ38" s="239">
        <f t="shared" si="16"/>
        <v>-2</v>
      </c>
      <c r="BR38" s="239">
        <f t="shared" si="16"/>
        <v>0</v>
      </c>
      <c r="BS38" s="239">
        <f t="shared" si="16"/>
        <v>0</v>
      </c>
      <c r="BT38" s="239">
        <f t="shared" si="16"/>
        <v>0</v>
      </c>
      <c r="BU38" s="239">
        <f t="shared" si="16"/>
        <v>0</v>
      </c>
      <c r="BV38" s="239">
        <f t="shared" si="16"/>
        <v>-2</v>
      </c>
      <c r="BW38" s="239">
        <f t="shared" si="16"/>
        <v>0</v>
      </c>
      <c r="BX38" s="239">
        <f t="shared" si="16"/>
        <v>0</v>
      </c>
      <c r="BY38" s="239">
        <f t="shared" si="16"/>
        <v>0</v>
      </c>
    </row>
    <row r="39" spans="1:77">
      <c r="A39" s="18">
        <v>0.41805555555555524</v>
      </c>
      <c r="B39" s="17">
        <v>15</v>
      </c>
      <c r="C39" s="17" t="s">
        <v>277</v>
      </c>
      <c r="D39" s="155" t="s">
        <v>278</v>
      </c>
      <c r="E39" s="155" t="s">
        <v>611</v>
      </c>
      <c r="F39" s="230">
        <f>AN41</f>
        <v>0.6875</v>
      </c>
      <c r="G39" s="230"/>
      <c r="H39" s="230">
        <f>AVERAGE(F39,G40)</f>
        <v>0.66145833333333326</v>
      </c>
      <c r="I39" s="187">
        <f>IF(R39&gt;T39,R39,T39)</f>
        <v>4</v>
      </c>
      <c r="J39" s="187">
        <f>IF(L39&gt;N39,L39,N39)</f>
        <v>3</v>
      </c>
      <c r="K39" s="187"/>
      <c r="L39" s="187">
        <f>RANK(F39,$F$11:$F$58,0)</f>
        <v>3</v>
      </c>
      <c r="M39" s="193">
        <f>AN31</f>
        <v>48.5</v>
      </c>
      <c r="N39" s="194"/>
      <c r="O39" s="187"/>
      <c r="P39" s="193"/>
      <c r="Q39" s="194"/>
      <c r="R39" s="187">
        <f>RANK(H39,$H$11:$H$58,0)</f>
        <v>4</v>
      </c>
      <c r="S39" s="193">
        <f>AN31+BP31</f>
        <v>93.5</v>
      </c>
      <c r="T39" s="194">
        <v>4</v>
      </c>
      <c r="U39" s="143"/>
      <c r="V39" s="143"/>
      <c r="W39" s="143" t="s">
        <v>141</v>
      </c>
      <c r="X39" s="162"/>
      <c r="Y39" s="143"/>
      <c r="Z39" s="164">
        <f>Z33+Z38</f>
        <v>142</v>
      </c>
      <c r="AA39" s="164">
        <f t="shared" ref="AA39:AW39" si="17">AA33+AA38</f>
        <v>152.5</v>
      </c>
      <c r="AB39" s="164">
        <f t="shared" si="17"/>
        <v>158.5</v>
      </c>
      <c r="AC39" s="164">
        <f t="shared" si="17"/>
        <v>159.5</v>
      </c>
      <c r="AD39" s="164">
        <f t="shared" si="17"/>
        <v>167</v>
      </c>
      <c r="AE39" s="164">
        <f t="shared" si="17"/>
        <v>144.5</v>
      </c>
      <c r="AF39" s="164">
        <f t="shared" si="17"/>
        <v>139</v>
      </c>
      <c r="AG39" s="164">
        <f t="shared" si="17"/>
        <v>152.5</v>
      </c>
      <c r="AH39" s="164">
        <f t="shared" si="17"/>
        <v>148.5</v>
      </c>
      <c r="AI39" s="164">
        <f t="shared" si="17"/>
        <v>152</v>
      </c>
      <c r="AJ39" s="164">
        <f t="shared" si="17"/>
        <v>157.5</v>
      </c>
      <c r="AK39" s="164">
        <f t="shared" si="17"/>
        <v>152.5</v>
      </c>
      <c r="AL39" s="164">
        <f t="shared" si="17"/>
        <v>158.5</v>
      </c>
      <c r="AM39" s="164">
        <f t="shared" si="17"/>
        <v>167</v>
      </c>
      <c r="AN39" s="164">
        <f t="shared" si="17"/>
        <v>165</v>
      </c>
      <c r="AO39" s="164">
        <f t="shared" si="17"/>
        <v>162.5</v>
      </c>
      <c r="AP39" s="164">
        <f t="shared" si="17"/>
        <v>159</v>
      </c>
      <c r="AQ39" s="164">
        <f t="shared" si="17"/>
        <v>161.5</v>
      </c>
      <c r="AR39" s="164">
        <f t="shared" si="17"/>
        <v>160</v>
      </c>
      <c r="AS39" s="164">
        <f t="shared" si="17"/>
        <v>0</v>
      </c>
      <c r="AT39" s="164">
        <f t="shared" si="17"/>
        <v>164</v>
      </c>
      <c r="AU39" s="164">
        <f t="shared" si="17"/>
        <v>152</v>
      </c>
      <c r="AV39" s="164">
        <f t="shared" si="17"/>
        <v>154.5</v>
      </c>
      <c r="AW39" s="164">
        <f t="shared" si="17"/>
        <v>0</v>
      </c>
      <c r="AX39" s="143"/>
      <c r="AY39" s="143" t="s">
        <v>141</v>
      </c>
      <c r="AZ39" s="162"/>
      <c r="BA39" s="143"/>
      <c r="BB39" s="164">
        <f>BB33+BB38</f>
        <v>150</v>
      </c>
      <c r="BC39" s="164">
        <f t="shared" ref="BC39:BY39" si="18">BC33+BC38</f>
        <v>152.5</v>
      </c>
      <c r="BD39" s="164">
        <f t="shared" si="18"/>
        <v>130</v>
      </c>
      <c r="BE39" s="164">
        <f t="shared" si="18"/>
        <v>147</v>
      </c>
      <c r="BF39" s="164">
        <f t="shared" si="18"/>
        <v>150.5</v>
      </c>
      <c r="BG39" s="164">
        <f t="shared" si="18"/>
        <v>150.5</v>
      </c>
      <c r="BH39" s="164">
        <f t="shared" si="18"/>
        <v>137.5</v>
      </c>
      <c r="BI39" s="164">
        <f t="shared" si="18"/>
        <v>161.5</v>
      </c>
      <c r="BJ39" s="164">
        <f t="shared" si="18"/>
        <v>0</v>
      </c>
      <c r="BK39" s="164">
        <f t="shared" si="18"/>
        <v>161</v>
      </c>
      <c r="BL39" s="164">
        <f t="shared" si="18"/>
        <v>171.5</v>
      </c>
      <c r="BM39" s="164">
        <f t="shared" si="18"/>
        <v>149.5</v>
      </c>
      <c r="BN39" s="164">
        <f t="shared" si="18"/>
        <v>154</v>
      </c>
      <c r="BO39" s="164">
        <f t="shared" si="18"/>
        <v>183</v>
      </c>
      <c r="BP39" s="164">
        <f t="shared" si="18"/>
        <v>152.5</v>
      </c>
      <c r="BQ39" s="164">
        <f t="shared" si="18"/>
        <v>160.5</v>
      </c>
      <c r="BR39" s="164">
        <f t="shared" si="18"/>
        <v>152.5</v>
      </c>
      <c r="BS39" s="164">
        <f t="shared" si="18"/>
        <v>154</v>
      </c>
      <c r="BT39" s="164">
        <f t="shared" si="18"/>
        <v>0</v>
      </c>
      <c r="BU39" s="164">
        <f t="shared" si="18"/>
        <v>148.5</v>
      </c>
      <c r="BV39" s="164">
        <f t="shared" si="18"/>
        <v>146</v>
      </c>
      <c r="BW39" s="164">
        <f t="shared" si="18"/>
        <v>162</v>
      </c>
      <c r="BX39" s="164">
        <f t="shared" si="18"/>
        <v>159.5</v>
      </c>
      <c r="BY39" s="164">
        <f t="shared" si="18"/>
        <v>0</v>
      </c>
    </row>
    <row r="40" spans="1:77">
      <c r="A40" s="18">
        <v>0.41805555555555524</v>
      </c>
      <c r="B40" s="17">
        <v>15</v>
      </c>
      <c r="C40" s="17" t="s">
        <v>275</v>
      </c>
      <c r="D40" s="155" t="s">
        <v>276</v>
      </c>
      <c r="E40" s="155" t="s">
        <v>611</v>
      </c>
      <c r="F40" s="204"/>
      <c r="G40" s="232">
        <f>BP41</f>
        <v>0.63541666666666663</v>
      </c>
      <c r="H40" s="204"/>
      <c r="I40" s="204"/>
      <c r="J40" s="204"/>
      <c r="K40" s="198">
        <f>IF(O40&gt;Q40,O40,Q40)</f>
        <v>10</v>
      </c>
      <c r="L40" s="204"/>
      <c r="M40" s="205"/>
      <c r="N40" s="206"/>
      <c r="O40" s="204">
        <f>RANK(G40,$G$11:$G$58,0)</f>
        <v>10</v>
      </c>
      <c r="P40" s="205">
        <f>BP31</f>
        <v>45</v>
      </c>
      <c r="Q40" s="206"/>
      <c r="R40" s="204"/>
      <c r="S40" s="204"/>
      <c r="T40" s="206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  <c r="BM40" s="143"/>
      <c r="BN40" s="143"/>
      <c r="BO40" s="143"/>
      <c r="BP40" s="143"/>
      <c r="BQ40" s="143"/>
      <c r="BR40" s="143"/>
      <c r="BS40" s="143"/>
      <c r="BT40" s="143"/>
      <c r="BU40" s="143"/>
      <c r="BV40" s="143"/>
      <c r="BW40" s="143"/>
      <c r="BX40" s="143"/>
      <c r="BY40" s="143"/>
    </row>
    <row r="41" spans="1:77">
      <c r="A41" s="18">
        <v>0.42361111111111077</v>
      </c>
      <c r="B41" s="17">
        <v>16</v>
      </c>
      <c r="C41" s="17" t="s">
        <v>340</v>
      </c>
      <c r="D41" s="155" t="s">
        <v>341</v>
      </c>
      <c r="E41" s="155" t="s">
        <v>612</v>
      </c>
      <c r="F41" s="230">
        <f>AO41</f>
        <v>0.67708333333333337</v>
      </c>
      <c r="G41" s="230"/>
      <c r="H41" s="230">
        <f>AVERAGE(F41,G42)</f>
        <v>0.67291666666666661</v>
      </c>
      <c r="I41" s="187">
        <f>IF(R41&gt;T41,R41,T41)</f>
        <v>3</v>
      </c>
      <c r="J41" s="187">
        <f>IF(L41&gt;N41,L41,N41)</f>
        <v>5</v>
      </c>
      <c r="K41" s="187"/>
      <c r="L41" s="187">
        <f>RANK(F41,$F$11:$F$58,0)</f>
        <v>5</v>
      </c>
      <c r="M41" s="193">
        <f>AO31</f>
        <v>48</v>
      </c>
      <c r="N41" s="194"/>
      <c r="O41" s="187"/>
      <c r="P41" s="193"/>
      <c r="Q41" s="194"/>
      <c r="R41" s="187">
        <f>RANK(H41,$H$11:$H$58,0)</f>
        <v>3</v>
      </c>
      <c r="S41" s="193">
        <f>AO31+BQ31</f>
        <v>96</v>
      </c>
      <c r="T41" s="194"/>
      <c r="U41" s="143"/>
      <c r="V41" s="143"/>
      <c r="W41" s="143" t="s">
        <v>142</v>
      </c>
      <c r="X41" s="143"/>
      <c r="Y41" s="143"/>
      <c r="Z41" s="182">
        <f t="shared" ref="Z41:AI41" si="19">Z39/$X$33</f>
        <v>0.59166666666666667</v>
      </c>
      <c r="AA41" s="182">
        <f t="shared" si="19"/>
        <v>0.63541666666666663</v>
      </c>
      <c r="AB41" s="182">
        <f t="shared" si="19"/>
        <v>0.66041666666666665</v>
      </c>
      <c r="AC41" s="182">
        <f t="shared" si="19"/>
        <v>0.6645833333333333</v>
      </c>
      <c r="AD41" s="182">
        <f t="shared" si="19"/>
        <v>0.6958333333333333</v>
      </c>
      <c r="AE41" s="182">
        <f t="shared" si="19"/>
        <v>0.6020833333333333</v>
      </c>
      <c r="AF41" s="182">
        <f t="shared" si="19"/>
        <v>0.57916666666666672</v>
      </c>
      <c r="AG41" s="182">
        <f t="shared" si="19"/>
        <v>0.63541666666666663</v>
      </c>
      <c r="AH41" s="182">
        <f t="shared" si="19"/>
        <v>0.61875000000000002</v>
      </c>
      <c r="AI41" s="182">
        <f t="shared" si="19"/>
        <v>0.6333333333333333</v>
      </c>
      <c r="AJ41" s="182">
        <f t="shared" ref="AJ41:AU41" si="20">AJ39/$X$33</f>
        <v>0.65625</v>
      </c>
      <c r="AK41" s="182">
        <f t="shared" si="20"/>
        <v>0.63541666666666663</v>
      </c>
      <c r="AL41" s="182">
        <f t="shared" si="20"/>
        <v>0.66041666666666665</v>
      </c>
      <c r="AM41" s="182">
        <f t="shared" si="20"/>
        <v>0.6958333333333333</v>
      </c>
      <c r="AN41" s="182">
        <f t="shared" si="20"/>
        <v>0.6875</v>
      </c>
      <c r="AO41" s="182">
        <f t="shared" si="20"/>
        <v>0.67708333333333337</v>
      </c>
      <c r="AP41" s="182">
        <f t="shared" si="20"/>
        <v>0.66249999999999998</v>
      </c>
      <c r="AQ41" s="182">
        <f t="shared" si="20"/>
        <v>0.67291666666666672</v>
      </c>
      <c r="AR41" s="182">
        <f t="shared" si="20"/>
        <v>0.66666666666666663</v>
      </c>
      <c r="AS41" s="182">
        <f t="shared" si="20"/>
        <v>0</v>
      </c>
      <c r="AT41" s="182">
        <f t="shared" si="20"/>
        <v>0.68333333333333335</v>
      </c>
      <c r="AU41" s="182">
        <f t="shared" si="20"/>
        <v>0.6333333333333333</v>
      </c>
      <c r="AV41" s="182">
        <f t="shared" ref="AV41:AW41" si="21">AV39/$X$33</f>
        <v>0.64375000000000004</v>
      </c>
      <c r="AW41" s="182">
        <f t="shared" si="21"/>
        <v>0</v>
      </c>
      <c r="AX41" s="143"/>
      <c r="AY41" s="143" t="s">
        <v>142</v>
      </c>
      <c r="AZ41" s="143"/>
      <c r="BA41" s="143"/>
      <c r="BB41" s="240">
        <f>BB39/$AZ$33</f>
        <v>0.625</v>
      </c>
      <c r="BC41" s="240">
        <f t="shared" ref="BC41:BL41" si="22">BC39/$AZ$33</f>
        <v>0.63541666666666663</v>
      </c>
      <c r="BD41" s="240">
        <f t="shared" si="22"/>
        <v>0.54166666666666663</v>
      </c>
      <c r="BE41" s="240">
        <f t="shared" si="22"/>
        <v>0.61250000000000004</v>
      </c>
      <c r="BF41" s="240">
        <f t="shared" si="22"/>
        <v>0.62708333333333333</v>
      </c>
      <c r="BG41" s="240">
        <f t="shared" si="22"/>
        <v>0.62708333333333333</v>
      </c>
      <c r="BH41" s="240">
        <f t="shared" si="22"/>
        <v>0.57291666666666663</v>
      </c>
      <c r="BI41" s="240">
        <f t="shared" si="22"/>
        <v>0.67291666666666672</v>
      </c>
      <c r="BJ41" s="240">
        <f t="shared" si="22"/>
        <v>0</v>
      </c>
      <c r="BK41" s="240">
        <f t="shared" si="22"/>
        <v>0.67083333333333328</v>
      </c>
      <c r="BL41" s="240">
        <f t="shared" si="22"/>
        <v>0.71458333333333335</v>
      </c>
      <c r="BM41" s="240">
        <f t="shared" ref="BM41:BY41" si="23">BM39/$AZ$33</f>
        <v>0.62291666666666667</v>
      </c>
      <c r="BN41" s="240">
        <f t="shared" si="23"/>
        <v>0.64166666666666672</v>
      </c>
      <c r="BO41" s="240">
        <f t="shared" si="23"/>
        <v>0.76249999999999996</v>
      </c>
      <c r="BP41" s="240">
        <f t="shared" si="23"/>
        <v>0.63541666666666663</v>
      </c>
      <c r="BQ41" s="240">
        <f t="shared" si="23"/>
        <v>0.66874999999999996</v>
      </c>
      <c r="BR41" s="240">
        <f t="shared" si="23"/>
        <v>0.63541666666666663</v>
      </c>
      <c r="BS41" s="240">
        <f t="shared" si="23"/>
        <v>0.64166666666666672</v>
      </c>
      <c r="BT41" s="240">
        <f t="shared" si="23"/>
        <v>0</v>
      </c>
      <c r="BU41" s="240">
        <f t="shared" si="23"/>
        <v>0.61875000000000002</v>
      </c>
      <c r="BV41" s="240">
        <f t="shared" si="23"/>
        <v>0.60833333333333328</v>
      </c>
      <c r="BW41" s="240">
        <f t="shared" si="23"/>
        <v>0.67500000000000004</v>
      </c>
      <c r="BX41" s="240">
        <f t="shared" si="23"/>
        <v>0.6645833333333333</v>
      </c>
      <c r="BY41" s="240">
        <f t="shared" si="23"/>
        <v>0</v>
      </c>
    </row>
    <row r="42" spans="1:77">
      <c r="A42" s="18">
        <v>0.42361111111111077</v>
      </c>
      <c r="B42" s="17">
        <v>16</v>
      </c>
      <c r="C42" s="17" t="s">
        <v>320</v>
      </c>
      <c r="D42" s="155" t="s">
        <v>321</v>
      </c>
      <c r="E42" s="155" t="s">
        <v>612</v>
      </c>
      <c r="F42" s="204"/>
      <c r="G42" s="232">
        <f>BQ41</f>
        <v>0.66874999999999996</v>
      </c>
      <c r="H42" s="204"/>
      <c r="I42" s="204"/>
      <c r="J42" s="204"/>
      <c r="K42" s="204">
        <f>IF(O42&gt;Q42,O42,Q42)</f>
        <v>6</v>
      </c>
      <c r="L42" s="204"/>
      <c r="M42" s="205"/>
      <c r="N42" s="206"/>
      <c r="O42" s="204">
        <f>RANK(G42,$G$11:$G$58,0)</f>
        <v>6</v>
      </c>
      <c r="P42" s="205">
        <f>BQ31</f>
        <v>48</v>
      </c>
      <c r="Q42" s="206"/>
      <c r="R42" s="204"/>
      <c r="S42" s="204"/>
      <c r="T42" s="206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3"/>
      <c r="BQ42" s="143"/>
      <c r="BR42" s="143"/>
      <c r="BS42" s="143"/>
      <c r="BT42" s="143"/>
      <c r="BU42" s="143"/>
      <c r="BV42" s="143"/>
      <c r="BW42" s="143"/>
      <c r="BX42" s="143"/>
      <c r="BY42" s="143"/>
    </row>
    <row r="43" spans="1:77">
      <c r="A43" s="18">
        <v>0.42916666666666631</v>
      </c>
      <c r="B43" s="17">
        <v>17</v>
      </c>
      <c r="C43" s="17" t="s">
        <v>568</v>
      </c>
      <c r="D43" s="155" t="s">
        <v>569</v>
      </c>
      <c r="E43" s="155" t="s">
        <v>159</v>
      </c>
      <c r="F43" s="230">
        <f>AP41</f>
        <v>0.66249999999999998</v>
      </c>
      <c r="G43" s="230"/>
      <c r="H43" s="230">
        <f>AVERAGE(F43,G44)</f>
        <v>0.6489583333333333</v>
      </c>
      <c r="I43" s="187">
        <f>IF(R43&gt;T43,R43,T43)</f>
        <v>12</v>
      </c>
      <c r="J43" s="187">
        <f>IF(L43&gt;N43,L43,N43)</f>
        <v>9</v>
      </c>
      <c r="K43" s="187"/>
      <c r="L43" s="187">
        <f>RANK(F43,$F$11:$F$58,0)</f>
        <v>9</v>
      </c>
      <c r="M43" s="193">
        <f>AP31</f>
        <v>47.5</v>
      </c>
      <c r="N43" s="194"/>
      <c r="O43" s="187"/>
      <c r="P43" s="193"/>
      <c r="Q43" s="194"/>
      <c r="R43" s="187">
        <f>RANK(H43,$H$11:$H$58,0)</f>
        <v>12</v>
      </c>
      <c r="S43" s="193">
        <f>AP31+BR31</f>
        <v>92</v>
      </c>
      <c r="T43" s="194"/>
      <c r="U43" s="143"/>
      <c r="V43" s="143"/>
      <c r="W43" s="143"/>
      <c r="X43" s="143"/>
      <c r="Y43" s="143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43"/>
      <c r="AY43" s="143"/>
      <c r="AZ43" s="143"/>
      <c r="BA43" s="143"/>
      <c r="BB43" s="160"/>
      <c r="BC43" s="160"/>
      <c r="BD43" s="160"/>
      <c r="BE43" s="160"/>
      <c r="BF43" s="160"/>
      <c r="BG43" s="160"/>
      <c r="BH43" s="160"/>
      <c r="BI43" s="160"/>
      <c r="BJ43" s="160"/>
      <c r="BK43" s="160"/>
      <c r="BL43" s="160"/>
      <c r="BM43" s="160"/>
      <c r="BN43" s="160"/>
      <c r="BO43" s="160"/>
      <c r="BP43" s="160"/>
      <c r="BQ43" s="160"/>
      <c r="BR43" s="160"/>
      <c r="BS43" s="160"/>
      <c r="BT43" s="160"/>
      <c r="BU43" s="160"/>
      <c r="BV43" s="160"/>
      <c r="BW43" s="160"/>
      <c r="BX43" s="160"/>
      <c r="BY43" s="160"/>
    </row>
    <row r="44" spans="1:77">
      <c r="A44" s="18">
        <v>0.42916666666666631</v>
      </c>
      <c r="B44" s="17">
        <v>17</v>
      </c>
      <c r="C44" s="17" t="s">
        <v>570</v>
      </c>
      <c r="D44" s="155" t="s">
        <v>571</v>
      </c>
      <c r="E44" s="155" t="s">
        <v>159</v>
      </c>
      <c r="F44" s="204"/>
      <c r="G44" s="232">
        <f>BR41</f>
        <v>0.63541666666666663</v>
      </c>
      <c r="H44" s="204"/>
      <c r="I44" s="204"/>
      <c r="J44" s="204"/>
      <c r="K44" s="198">
        <f>IF(O44&gt;Q44,O44,Q44)</f>
        <v>10</v>
      </c>
      <c r="L44" s="204"/>
      <c r="M44" s="205"/>
      <c r="N44" s="206"/>
      <c r="O44" s="204">
        <f>RANK(G44,$G$11:$G$58,0)</f>
        <v>10</v>
      </c>
      <c r="P44" s="205">
        <f>BR31</f>
        <v>44.5</v>
      </c>
      <c r="Q44" s="206"/>
      <c r="R44" s="204"/>
      <c r="S44" s="204"/>
      <c r="T44" s="206"/>
      <c r="U44" s="143"/>
      <c r="V44" s="143"/>
      <c r="W44" s="143"/>
      <c r="X44" s="143"/>
      <c r="Y44" s="143"/>
      <c r="Z44" s="167"/>
      <c r="AA44" s="167"/>
      <c r="AB44" s="167"/>
      <c r="AC44" s="167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3"/>
      <c r="BG44" s="143"/>
      <c r="BH44" s="143"/>
      <c r="BI44" s="143"/>
      <c r="BJ44" s="143"/>
      <c r="BK44" s="143"/>
      <c r="BL44" s="143"/>
      <c r="BM44" s="143"/>
      <c r="BN44" s="143"/>
      <c r="BO44" s="143"/>
      <c r="BP44" s="143"/>
      <c r="BQ44" s="143"/>
      <c r="BR44" s="143"/>
      <c r="BS44" s="143"/>
      <c r="BT44" s="143"/>
      <c r="BU44" s="143"/>
      <c r="BV44" s="143"/>
      <c r="BW44" s="143"/>
      <c r="BX44" s="143"/>
      <c r="BY44" s="143"/>
    </row>
    <row r="45" spans="1:77">
      <c r="A45" s="18">
        <v>0.43472222222222184</v>
      </c>
      <c r="B45" s="17">
        <v>18</v>
      </c>
      <c r="C45" s="17" t="s">
        <v>297</v>
      </c>
      <c r="D45" s="155" t="s">
        <v>298</v>
      </c>
      <c r="E45" s="155" t="s">
        <v>393</v>
      </c>
      <c r="F45" s="230">
        <f>AQ41</f>
        <v>0.67291666666666672</v>
      </c>
      <c r="G45" s="230"/>
      <c r="H45" s="230">
        <f>AVERAGE(F45,G46)</f>
        <v>0.65729166666666672</v>
      </c>
      <c r="I45" s="187">
        <f>IF(R45&gt;T45,R45,T45)</f>
        <v>6</v>
      </c>
      <c r="J45" s="187">
        <f>IF(L45&gt;N45,L45,N45)</f>
        <v>6</v>
      </c>
      <c r="K45" s="187"/>
      <c r="L45" s="187">
        <f>RANK(F45,$F$11:$F$58,0)</f>
        <v>6</v>
      </c>
      <c r="M45" s="193">
        <f>AQ31</f>
        <v>48</v>
      </c>
      <c r="N45" s="194"/>
      <c r="O45" s="187"/>
      <c r="P45" s="193"/>
      <c r="Q45" s="194"/>
      <c r="R45" s="187">
        <f>RANK(H45,$H$11:$H$58,0)</f>
        <v>6</v>
      </c>
      <c r="S45" s="193">
        <f>AQ31+BS31</f>
        <v>92.5</v>
      </c>
      <c r="T45" s="194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143"/>
      <c r="BR45" s="143"/>
      <c r="BS45" s="143"/>
      <c r="BT45" s="143"/>
      <c r="BU45" s="143"/>
      <c r="BV45" s="143"/>
      <c r="BW45" s="143"/>
      <c r="BX45" s="143"/>
      <c r="BY45" s="143"/>
    </row>
    <row r="46" spans="1:77">
      <c r="A46" s="18">
        <v>0.43472222222222184</v>
      </c>
      <c r="B46" s="17">
        <v>18</v>
      </c>
      <c r="C46" s="17" t="s">
        <v>203</v>
      </c>
      <c r="D46" s="155" t="s">
        <v>204</v>
      </c>
      <c r="E46" s="155" t="s">
        <v>393</v>
      </c>
      <c r="F46" s="204"/>
      <c r="G46" s="232">
        <f>BS41</f>
        <v>0.64166666666666672</v>
      </c>
      <c r="H46" s="204"/>
      <c r="I46" s="204"/>
      <c r="J46" s="204"/>
      <c r="K46" s="198">
        <f>IF(O46&gt;Q46,O46,Q46)</f>
        <v>8</v>
      </c>
      <c r="L46" s="204"/>
      <c r="M46" s="205"/>
      <c r="N46" s="206"/>
      <c r="O46" s="204">
        <f>RANK(G46,$G$11:$G$58,0)</f>
        <v>8</v>
      </c>
      <c r="P46" s="205">
        <f>BS31</f>
        <v>44.5</v>
      </c>
      <c r="Q46" s="206"/>
      <c r="R46" s="204"/>
      <c r="S46" s="204"/>
      <c r="T46" s="206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3"/>
      <c r="BR46" s="143"/>
      <c r="BS46" s="143"/>
      <c r="BT46" s="143"/>
      <c r="BU46" s="143"/>
      <c r="BV46" s="143"/>
      <c r="BW46" s="143"/>
      <c r="BX46" s="143"/>
      <c r="BY46" s="143"/>
    </row>
    <row r="47" spans="1:77">
      <c r="A47" s="18">
        <v>0.44027777777777738</v>
      </c>
      <c r="B47" s="17">
        <v>19</v>
      </c>
      <c r="C47" s="17" t="s">
        <v>241</v>
      </c>
      <c r="D47" s="155" t="s">
        <v>242</v>
      </c>
      <c r="E47" s="155" t="s">
        <v>243</v>
      </c>
      <c r="F47" s="230">
        <f>AR41</f>
        <v>0.66666666666666663</v>
      </c>
      <c r="G47" s="230"/>
      <c r="H47" s="230">
        <f>AVERAGE(F47,G48)</f>
        <v>0.33333333333333331</v>
      </c>
      <c r="I47" s="187">
        <f>IF(R47&gt;T47,R47,T47)</f>
        <v>21</v>
      </c>
      <c r="J47" s="187">
        <f>IF(L47&gt;N47,L47,N47)</f>
        <v>7</v>
      </c>
      <c r="K47" s="187"/>
      <c r="L47" s="187">
        <f>RANK(F47,$F$11:$F$58,0)</f>
        <v>7</v>
      </c>
      <c r="M47" s="193">
        <f>AR31</f>
        <v>47.5</v>
      </c>
      <c r="N47" s="194"/>
      <c r="O47" s="187"/>
      <c r="P47" s="193"/>
      <c r="Q47" s="194"/>
      <c r="R47" s="187">
        <f>RANK(H47,$H$11:$H$58,0)</f>
        <v>21</v>
      </c>
      <c r="S47" s="193">
        <f>AR31+BT31</f>
        <v>47.5</v>
      </c>
      <c r="T47" s="194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  <c r="BM47" s="143"/>
      <c r="BN47" s="143"/>
      <c r="BO47" s="143"/>
      <c r="BP47" s="143"/>
      <c r="BQ47" s="143"/>
      <c r="BR47" s="143"/>
      <c r="BS47" s="143"/>
      <c r="BT47" s="143"/>
      <c r="BU47" s="143"/>
      <c r="BV47" s="143"/>
      <c r="BW47" s="143"/>
      <c r="BX47" s="143"/>
      <c r="BY47" s="143"/>
    </row>
    <row r="48" spans="1:77">
      <c r="A48" s="18">
        <v>0.44027777777777738</v>
      </c>
      <c r="B48" s="17">
        <v>19</v>
      </c>
      <c r="C48" s="125" t="s">
        <v>613</v>
      </c>
      <c r="D48" s="238" t="s">
        <v>300</v>
      </c>
      <c r="E48" s="238" t="s">
        <v>243</v>
      </c>
      <c r="F48" s="204"/>
      <c r="G48" s="232">
        <f>BT41</f>
        <v>0</v>
      </c>
      <c r="H48" s="204"/>
      <c r="I48" s="204"/>
      <c r="J48" s="204"/>
      <c r="K48" s="198">
        <f>IF(O48&gt;Q48,O48,Q48)</f>
        <v>22</v>
      </c>
      <c r="L48" s="204"/>
      <c r="M48" s="205"/>
      <c r="N48" s="206"/>
      <c r="O48" s="204">
        <f>RANK(G48,$G$11:$G$58,0)</f>
        <v>22</v>
      </c>
      <c r="P48" s="205">
        <f>BT31</f>
        <v>0</v>
      </c>
      <c r="Q48" s="206"/>
      <c r="R48" s="204"/>
      <c r="S48" s="204"/>
      <c r="T48" s="206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  <c r="BM48" s="143"/>
      <c r="BN48" s="143"/>
      <c r="BO48" s="143"/>
      <c r="BP48" s="143"/>
      <c r="BQ48" s="143"/>
      <c r="BR48" s="143"/>
      <c r="BS48" s="143"/>
      <c r="BT48" s="143"/>
      <c r="BU48" s="143"/>
      <c r="BV48" s="143"/>
      <c r="BW48" s="143"/>
      <c r="BX48" s="143"/>
      <c r="BY48" s="143"/>
    </row>
    <row r="49" spans="1:20">
      <c r="A49" s="18">
        <v>0.44583333333333292</v>
      </c>
      <c r="B49" s="17">
        <v>20</v>
      </c>
      <c r="C49" s="125" t="s">
        <v>306</v>
      </c>
      <c r="D49" s="238" t="s">
        <v>307</v>
      </c>
      <c r="E49" s="238" t="s">
        <v>614</v>
      </c>
      <c r="F49" s="230">
        <f>AS41</f>
        <v>0</v>
      </c>
      <c r="G49" s="230"/>
      <c r="H49" s="230">
        <f>AVERAGE(F49,G50)</f>
        <v>0.30937500000000001</v>
      </c>
      <c r="I49" s="187">
        <f>IF(R49&gt;T49,R49,T49)</f>
        <v>22</v>
      </c>
      <c r="J49" s="187">
        <f>IF(L49&gt;N49,L49,N49)</f>
        <v>23</v>
      </c>
      <c r="K49" s="187"/>
      <c r="L49" s="187">
        <f>RANK(F49,$F$11:$F$58,0)</f>
        <v>23</v>
      </c>
      <c r="M49" s="193">
        <f>AS31</f>
        <v>0</v>
      </c>
      <c r="N49" s="194"/>
      <c r="O49" s="187"/>
      <c r="P49" s="193"/>
      <c r="Q49" s="194"/>
      <c r="R49" s="187">
        <f>RANK(H49,$H$11:$H$58,0)</f>
        <v>22</v>
      </c>
      <c r="S49" s="193">
        <f>AS31+BU31</f>
        <v>44</v>
      </c>
      <c r="T49" s="194"/>
    </row>
    <row r="50" spans="1:20">
      <c r="A50" s="18">
        <v>0.44583333333333292</v>
      </c>
      <c r="B50" s="17">
        <v>20</v>
      </c>
      <c r="C50" s="17" t="s">
        <v>35</v>
      </c>
      <c r="D50" s="155" t="s">
        <v>36</v>
      </c>
      <c r="E50" s="155" t="s">
        <v>614</v>
      </c>
      <c r="F50" s="204"/>
      <c r="G50" s="232">
        <f>BU41</f>
        <v>0.61875000000000002</v>
      </c>
      <c r="H50" s="204"/>
      <c r="I50" s="204"/>
      <c r="J50" s="204"/>
      <c r="K50" s="198">
        <f>IF(O50&gt;Q50,O50,Q50)</f>
        <v>17</v>
      </c>
      <c r="L50" s="204"/>
      <c r="M50" s="205"/>
      <c r="N50" s="206"/>
      <c r="O50" s="204">
        <f>RANK(G50,$G$11:$G$58,0)</f>
        <v>17</v>
      </c>
      <c r="P50" s="205">
        <f>BU31</f>
        <v>44</v>
      </c>
      <c r="Q50" s="206"/>
      <c r="R50" s="204"/>
      <c r="S50" s="204"/>
      <c r="T50" s="206"/>
    </row>
    <row r="51" spans="1:20">
      <c r="A51" s="18">
        <v>0.45833333333333287</v>
      </c>
      <c r="B51" s="17">
        <v>21</v>
      </c>
      <c r="C51" s="17" t="s">
        <v>189</v>
      </c>
      <c r="D51" s="155" t="s">
        <v>190</v>
      </c>
      <c r="E51" s="155" t="s">
        <v>108</v>
      </c>
      <c r="F51" s="230">
        <f>AT41</f>
        <v>0.68333333333333335</v>
      </c>
      <c r="G51" s="230"/>
      <c r="H51" s="230">
        <f>AVERAGE(F51,G52)</f>
        <v>0.64583333333333326</v>
      </c>
      <c r="I51" s="187">
        <f>IF(R51&gt;T51,R51,T51)</f>
        <v>13</v>
      </c>
      <c r="J51" s="187">
        <f>IF(L51&gt;N51,L51,N51)</f>
        <v>4</v>
      </c>
      <c r="K51" s="187"/>
      <c r="L51" s="187">
        <f>RANK(F51,$F$11:$F$58,0)</f>
        <v>4</v>
      </c>
      <c r="M51" s="193">
        <f>AT31</f>
        <v>47.5</v>
      </c>
      <c r="N51" s="194"/>
      <c r="O51" s="187"/>
      <c r="P51" s="187"/>
      <c r="Q51" s="194"/>
      <c r="R51" s="187">
        <f>RANK(H51,$H$11:$H$58,0)</f>
        <v>13</v>
      </c>
      <c r="S51" s="193">
        <f>AT31+BV31</f>
        <v>92</v>
      </c>
      <c r="T51" s="194"/>
    </row>
    <row r="52" spans="1:20">
      <c r="A52" s="18">
        <v>0.45833333333333287</v>
      </c>
      <c r="B52" s="17">
        <v>21</v>
      </c>
      <c r="C52" s="17" t="s">
        <v>615</v>
      </c>
      <c r="D52" s="155" t="s">
        <v>616</v>
      </c>
      <c r="E52" s="155" t="s">
        <v>108</v>
      </c>
      <c r="F52" s="204"/>
      <c r="G52" s="232">
        <f>BV41</f>
        <v>0.60833333333333328</v>
      </c>
      <c r="H52" s="204"/>
      <c r="I52" s="204"/>
      <c r="J52" s="204"/>
      <c r="K52" s="198">
        <f>IF(O52&gt;Q52,O52,Q52)</f>
        <v>19</v>
      </c>
      <c r="L52" s="204"/>
      <c r="M52" s="205"/>
      <c r="N52" s="206"/>
      <c r="O52" s="204">
        <f>RANK(G52,$G$11:$G$58,0)</f>
        <v>19</v>
      </c>
      <c r="P52" s="205">
        <f>BV31</f>
        <v>44.5</v>
      </c>
      <c r="Q52" s="206"/>
      <c r="R52" s="204"/>
      <c r="S52" s="204"/>
      <c r="T52" s="206"/>
    </row>
    <row r="53" spans="1:20">
      <c r="A53" s="18">
        <v>0.46388888888888841</v>
      </c>
      <c r="B53" s="17">
        <v>22</v>
      </c>
      <c r="C53" s="125" t="s">
        <v>617</v>
      </c>
      <c r="D53" s="238" t="s">
        <v>206</v>
      </c>
      <c r="E53" s="238" t="s">
        <v>428</v>
      </c>
      <c r="F53" s="230">
        <f>AU41</f>
        <v>0.6333333333333333</v>
      </c>
      <c r="G53" s="230"/>
      <c r="H53" s="230">
        <f>AVERAGE(F53,G54)</f>
        <v>0.65416666666666667</v>
      </c>
      <c r="I53" s="187">
        <f>IF(R53&gt;T53,R53,T53)</f>
        <v>7</v>
      </c>
      <c r="J53" s="187">
        <f>IF(L53&gt;N53,L53,N53)</f>
        <v>17</v>
      </c>
      <c r="K53" s="187"/>
      <c r="L53" s="187">
        <f>RANK(F53,$F$11:$F$58,0)</f>
        <v>17</v>
      </c>
      <c r="M53" s="193">
        <f>AU31</f>
        <v>46</v>
      </c>
      <c r="N53" s="194"/>
      <c r="O53" s="187"/>
      <c r="P53" s="193"/>
      <c r="Q53" s="194"/>
      <c r="R53" s="187">
        <f>RANK(H53,$H$11:$H$58,0)</f>
        <v>7</v>
      </c>
      <c r="S53" s="193">
        <f>AU31+BW31</f>
        <v>93.5</v>
      </c>
      <c r="T53" s="194"/>
    </row>
    <row r="54" spans="1:20">
      <c r="A54" s="18">
        <v>0.46388888888888841</v>
      </c>
      <c r="B54" s="17">
        <v>22</v>
      </c>
      <c r="C54" s="17" t="s">
        <v>329</v>
      </c>
      <c r="D54" s="155" t="s">
        <v>330</v>
      </c>
      <c r="E54" s="155" t="s">
        <v>428</v>
      </c>
      <c r="F54" s="204"/>
      <c r="G54" s="232">
        <f>BW41</f>
        <v>0.67500000000000004</v>
      </c>
      <c r="H54" s="204"/>
      <c r="I54" s="204"/>
      <c r="J54" s="204"/>
      <c r="K54" s="198">
        <f>IF(O54&gt;Q54,O54,Q54)</f>
        <v>3</v>
      </c>
      <c r="L54" s="204"/>
      <c r="M54" s="205"/>
      <c r="N54" s="206"/>
      <c r="O54" s="204">
        <f>RANK(G54,$G$11:$G$58,0)</f>
        <v>3</v>
      </c>
      <c r="P54" s="205">
        <f>BW31</f>
        <v>47.5</v>
      </c>
      <c r="Q54" s="206"/>
      <c r="R54" s="204"/>
      <c r="S54" s="204"/>
      <c r="T54" s="206"/>
    </row>
    <row r="55" spans="1:20">
      <c r="A55" s="18">
        <v>0.46944444444444394</v>
      </c>
      <c r="B55" s="17">
        <v>23</v>
      </c>
      <c r="C55" s="17" t="s">
        <v>257</v>
      </c>
      <c r="D55" s="155" t="s">
        <v>258</v>
      </c>
      <c r="E55" s="155" t="s">
        <v>618</v>
      </c>
      <c r="F55" s="230">
        <f>AV41</f>
        <v>0.64375000000000004</v>
      </c>
      <c r="G55" s="230"/>
      <c r="H55" s="230">
        <f>AVERAGE(F55,G56)</f>
        <v>0.65416666666666667</v>
      </c>
      <c r="I55" s="187">
        <f>IF(R55&gt;T55,R55,T55)</f>
        <v>8</v>
      </c>
      <c r="J55" s="187">
        <f>IF(L55&gt;N55,L55,N55)</f>
        <v>13</v>
      </c>
      <c r="K55" s="187"/>
      <c r="L55" s="187">
        <f>RANK(F55,$F$11:$F$58,0)</f>
        <v>13</v>
      </c>
      <c r="M55" s="193">
        <f>AV31</f>
        <v>45.5</v>
      </c>
      <c r="N55" s="194"/>
      <c r="O55" s="187"/>
      <c r="P55" s="193"/>
      <c r="Q55" s="194"/>
      <c r="R55" s="187">
        <f>RANK(H55,$H$11:$H$58,0)</f>
        <v>7</v>
      </c>
      <c r="S55" s="193">
        <f>AV31+BX31</f>
        <v>91.5</v>
      </c>
      <c r="T55" s="194">
        <v>8</v>
      </c>
    </row>
    <row r="56" spans="1:20">
      <c r="A56" s="18">
        <v>0.46944444444444394</v>
      </c>
      <c r="B56" s="17">
        <v>23</v>
      </c>
      <c r="C56" s="17" t="s">
        <v>177</v>
      </c>
      <c r="D56" s="155" t="s">
        <v>178</v>
      </c>
      <c r="E56" s="155" t="s">
        <v>618</v>
      </c>
      <c r="F56" s="204"/>
      <c r="G56" s="232">
        <f>BX41</f>
        <v>0.6645833333333333</v>
      </c>
      <c r="H56" s="204"/>
      <c r="I56" s="204"/>
      <c r="J56" s="204"/>
      <c r="K56" s="204">
        <f>IF(O56&gt;Q56,O56,Q56)</f>
        <v>7</v>
      </c>
      <c r="L56" s="204"/>
      <c r="M56" s="205"/>
      <c r="N56" s="206"/>
      <c r="O56" s="204">
        <f>RANK(G56,$G$11:$G$58,0)</f>
        <v>7</v>
      </c>
      <c r="P56" s="205">
        <f>BX31</f>
        <v>46</v>
      </c>
      <c r="Q56" s="206"/>
      <c r="R56" s="204"/>
      <c r="S56" s="204"/>
      <c r="T56" s="206"/>
    </row>
  </sheetData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customProperties>
    <customPr name="_pios_id" r:id="rId2"/>
    <customPr name="GUID" r:id="rId3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341CA-A4D5-4B00-B9E2-15011B13AF47}">
  <sheetPr codeName="Sheet46">
    <tabColor theme="5" tint="0.59999389629810485"/>
    <pageSetUpPr fitToPage="1"/>
  </sheetPr>
  <dimension ref="A1:I118"/>
  <sheetViews>
    <sheetView topLeftCell="A33" workbookViewId="0">
      <selection activeCell="I51" sqref="I51"/>
    </sheetView>
  </sheetViews>
  <sheetFormatPr defaultRowHeight="15.75"/>
  <cols>
    <col min="1" max="1" width="18.125" bestFit="1" customWidth="1"/>
    <col min="2" max="2" width="26.875" bestFit="1" customWidth="1"/>
    <col min="3" max="3" width="17.875" bestFit="1" customWidth="1"/>
    <col min="4" max="4" width="13" style="141" customWidth="1"/>
    <col min="5" max="5" width="11.875" style="141" customWidth="1"/>
    <col min="6" max="7" width="9" style="141"/>
    <col min="8" max="9" width="11.125" customWidth="1"/>
  </cols>
  <sheetData>
    <row r="1" spans="1:9">
      <c r="A1" s="143"/>
      <c r="B1" s="143"/>
      <c r="C1" s="143"/>
      <c r="D1" s="149"/>
      <c r="E1" s="149"/>
      <c r="F1" s="149"/>
      <c r="G1" s="149"/>
      <c r="H1" s="143"/>
      <c r="I1" s="143"/>
    </row>
    <row r="2" spans="1:9">
      <c r="A2" s="10" t="s">
        <v>440</v>
      </c>
      <c r="B2" s="143"/>
      <c r="C2" s="143"/>
      <c r="D2" s="149"/>
      <c r="E2" s="149"/>
      <c r="F2" s="149"/>
      <c r="G2" s="149"/>
      <c r="H2" s="143"/>
      <c r="I2" s="143"/>
    </row>
    <row r="3" spans="1:9">
      <c r="A3" s="10" t="s">
        <v>441</v>
      </c>
      <c r="B3" s="143"/>
      <c r="C3" s="143"/>
      <c r="D3" s="149"/>
      <c r="E3" s="149"/>
      <c r="F3" s="149"/>
      <c r="G3" s="149"/>
      <c r="H3" s="143"/>
      <c r="I3" s="143"/>
    </row>
    <row r="4" spans="1:9">
      <c r="A4" s="143"/>
      <c r="B4" s="143"/>
      <c r="C4" s="143"/>
      <c r="D4" s="149"/>
      <c r="E4" s="149"/>
      <c r="F4" s="149"/>
      <c r="G4" s="149"/>
      <c r="H4" s="143"/>
      <c r="I4" s="143"/>
    </row>
    <row r="5" spans="1:9">
      <c r="A5" s="150" t="s">
        <v>0</v>
      </c>
      <c r="B5" s="152"/>
      <c r="C5" s="143"/>
      <c r="D5" s="145"/>
      <c r="F5" s="149"/>
      <c r="G5" s="149"/>
      <c r="H5" s="143"/>
      <c r="I5" s="143"/>
    </row>
    <row r="6" spans="1:9">
      <c r="A6" s="150" t="s">
        <v>1</v>
      </c>
      <c r="B6" s="25"/>
      <c r="C6" s="143"/>
      <c r="D6" s="149"/>
      <c r="E6" s="149"/>
      <c r="F6" s="149"/>
      <c r="G6" s="149"/>
      <c r="H6" s="143"/>
      <c r="I6" s="143"/>
    </row>
    <row r="7" spans="1:9">
      <c r="A7" s="151" t="s">
        <v>619</v>
      </c>
      <c r="B7" s="143"/>
      <c r="C7" s="143"/>
      <c r="D7" s="149"/>
      <c r="E7" s="149"/>
      <c r="F7" s="149"/>
      <c r="G7" s="149"/>
      <c r="H7" s="143"/>
      <c r="I7" s="143"/>
    </row>
    <row r="8" spans="1:9">
      <c r="A8" s="143"/>
      <c r="B8" s="143"/>
      <c r="C8" s="143"/>
      <c r="D8" s="21" t="s">
        <v>590</v>
      </c>
      <c r="E8" s="21" t="s">
        <v>591</v>
      </c>
      <c r="F8" s="149"/>
      <c r="G8" s="149"/>
      <c r="H8" s="143"/>
      <c r="I8" s="143"/>
    </row>
    <row r="9" spans="1:9">
      <c r="A9" s="143"/>
      <c r="B9" s="143"/>
      <c r="C9" s="143"/>
      <c r="D9" s="21" t="s">
        <v>3</v>
      </c>
      <c r="E9" s="21" t="s">
        <v>3</v>
      </c>
      <c r="F9" s="149"/>
      <c r="G9" s="149"/>
      <c r="H9" s="143"/>
      <c r="I9" s="143"/>
    </row>
    <row r="10" spans="1:9" ht="30">
      <c r="A10" s="27" t="s">
        <v>4</v>
      </c>
      <c r="B10" s="27" t="s">
        <v>5</v>
      </c>
      <c r="C10" s="27" t="s">
        <v>383</v>
      </c>
      <c r="D10" s="26" t="s">
        <v>592</v>
      </c>
      <c r="E10" s="26" t="s">
        <v>593</v>
      </c>
      <c r="F10" s="26" t="s">
        <v>386</v>
      </c>
      <c r="G10" s="26" t="s">
        <v>594</v>
      </c>
      <c r="H10" s="143"/>
      <c r="I10" s="143"/>
    </row>
    <row r="11" spans="1:9">
      <c r="A11" s="17" t="s">
        <v>231</v>
      </c>
      <c r="B11" s="155" t="s">
        <v>232</v>
      </c>
      <c r="C11" s="155" t="s">
        <v>418</v>
      </c>
      <c r="D11" s="176">
        <v>0.6958333333333333</v>
      </c>
      <c r="E11" s="184"/>
      <c r="F11" s="176">
        <v>0.72916666666666663</v>
      </c>
      <c r="G11" s="177">
        <v>1</v>
      </c>
      <c r="H11" s="143"/>
      <c r="I11" s="143"/>
    </row>
    <row r="12" spans="1:9">
      <c r="A12" s="17" t="s">
        <v>173</v>
      </c>
      <c r="B12" s="155" t="s">
        <v>174</v>
      </c>
      <c r="C12" s="155" t="s">
        <v>418</v>
      </c>
      <c r="D12" s="178"/>
      <c r="E12" s="179">
        <v>0.76249999999999996</v>
      </c>
      <c r="F12" s="178"/>
      <c r="G12" s="178">
        <v>1</v>
      </c>
      <c r="H12" s="143"/>
      <c r="I12" s="143"/>
    </row>
    <row r="13" spans="1:9">
      <c r="A13" s="17" t="s">
        <v>301</v>
      </c>
      <c r="B13" s="155" t="s">
        <v>302</v>
      </c>
      <c r="C13" s="155" t="s">
        <v>91</v>
      </c>
      <c r="D13" s="176">
        <v>0.65625</v>
      </c>
      <c r="E13" s="149"/>
      <c r="F13" s="176">
        <v>0.68541666666666667</v>
      </c>
      <c r="G13" s="177">
        <v>2</v>
      </c>
      <c r="H13" s="143"/>
      <c r="I13" s="143"/>
    </row>
    <row r="14" spans="1:9">
      <c r="A14" s="17" t="s">
        <v>165</v>
      </c>
      <c r="B14" s="155" t="s">
        <v>166</v>
      </c>
      <c r="C14" s="155" t="s">
        <v>91</v>
      </c>
      <c r="D14" s="178"/>
      <c r="E14" s="179">
        <v>0.71458333333333335</v>
      </c>
      <c r="F14" s="178"/>
      <c r="G14" s="178">
        <v>2</v>
      </c>
      <c r="H14" s="143"/>
      <c r="I14" s="143"/>
    </row>
    <row r="15" spans="1:9">
      <c r="A15" s="17" t="s">
        <v>340</v>
      </c>
      <c r="B15" s="155" t="s">
        <v>341</v>
      </c>
      <c r="C15" s="155" t="s">
        <v>612</v>
      </c>
      <c r="D15" s="176">
        <v>0.67708333333333337</v>
      </c>
      <c r="E15" s="184"/>
      <c r="F15" s="176">
        <v>0.67291666666666661</v>
      </c>
      <c r="G15" s="177">
        <v>3</v>
      </c>
      <c r="H15" s="143"/>
      <c r="I15" s="143"/>
    </row>
    <row r="16" spans="1:9">
      <c r="A16" s="17" t="s">
        <v>320</v>
      </c>
      <c r="B16" s="155" t="s">
        <v>321</v>
      </c>
      <c r="C16" s="155" t="s">
        <v>612</v>
      </c>
      <c r="D16" s="178"/>
      <c r="E16" s="179">
        <v>0.66874999999999996</v>
      </c>
      <c r="F16" s="178"/>
      <c r="G16" s="178">
        <v>3</v>
      </c>
      <c r="H16" s="143"/>
      <c r="I16" s="143"/>
    </row>
    <row r="17" spans="1:9">
      <c r="A17" s="17" t="s">
        <v>277</v>
      </c>
      <c r="B17" s="155" t="s">
        <v>278</v>
      </c>
      <c r="C17" s="155" t="s">
        <v>611</v>
      </c>
      <c r="D17" s="176">
        <v>0.6875</v>
      </c>
      <c r="E17" s="184"/>
      <c r="F17" s="176">
        <v>0.66145833333333326</v>
      </c>
      <c r="G17" s="177">
        <v>4</v>
      </c>
      <c r="H17" s="143"/>
      <c r="I17" s="143"/>
    </row>
    <row r="18" spans="1:9">
      <c r="A18" s="17" t="s">
        <v>275</v>
      </c>
      <c r="B18" s="155" t="s">
        <v>276</v>
      </c>
      <c r="C18" s="155" t="s">
        <v>611</v>
      </c>
      <c r="D18" s="178"/>
      <c r="E18" s="179">
        <v>0.63541666666666663</v>
      </c>
      <c r="F18" s="178"/>
      <c r="G18" s="178">
        <v>4</v>
      </c>
      <c r="H18" s="143"/>
      <c r="I18" s="143"/>
    </row>
    <row r="19" spans="1:9">
      <c r="A19" s="17" t="s">
        <v>153</v>
      </c>
      <c r="B19" s="155" t="s">
        <v>154</v>
      </c>
      <c r="C19" s="155" t="s">
        <v>62</v>
      </c>
      <c r="D19" s="176">
        <v>0.6958333333333333</v>
      </c>
      <c r="E19" s="149"/>
      <c r="F19" s="176">
        <v>0.66145833333333326</v>
      </c>
      <c r="G19" s="177">
        <v>5</v>
      </c>
      <c r="H19" s="143"/>
      <c r="I19" s="143"/>
    </row>
    <row r="20" spans="1:9">
      <c r="A20" s="17" t="s">
        <v>60</v>
      </c>
      <c r="B20" s="155" t="s">
        <v>61</v>
      </c>
      <c r="C20" s="155" t="s">
        <v>62</v>
      </c>
      <c r="D20" s="178"/>
      <c r="E20" s="179">
        <v>0.62708333333333333</v>
      </c>
      <c r="F20" s="178"/>
      <c r="G20" s="178">
        <v>5</v>
      </c>
      <c r="H20" s="143"/>
      <c r="I20" s="143"/>
    </row>
    <row r="21" spans="1:9">
      <c r="A21" s="17" t="s">
        <v>297</v>
      </c>
      <c r="B21" s="155" t="s">
        <v>298</v>
      </c>
      <c r="C21" s="155" t="s">
        <v>393</v>
      </c>
      <c r="D21" s="176">
        <v>0.67291666666666672</v>
      </c>
      <c r="E21" s="184"/>
      <c r="F21" s="176">
        <v>0.65729166666666672</v>
      </c>
      <c r="G21" s="177">
        <v>6</v>
      </c>
      <c r="H21" s="143"/>
      <c r="I21" s="143"/>
    </row>
    <row r="22" spans="1:9">
      <c r="A22" s="17" t="s">
        <v>203</v>
      </c>
      <c r="B22" s="155" t="s">
        <v>204</v>
      </c>
      <c r="C22" s="155" t="s">
        <v>393</v>
      </c>
      <c r="D22" s="178"/>
      <c r="E22" s="179">
        <v>0.64166666666666672</v>
      </c>
      <c r="F22" s="178"/>
      <c r="G22" s="178">
        <v>6</v>
      </c>
      <c r="H22" s="143"/>
      <c r="I22" s="143"/>
    </row>
    <row r="23" spans="1:9">
      <c r="A23" s="17" t="s">
        <v>255</v>
      </c>
      <c r="B23" s="155" t="s">
        <v>256</v>
      </c>
      <c r="C23" s="155" t="s">
        <v>44</v>
      </c>
      <c r="D23" s="176">
        <v>0.63541666666666663</v>
      </c>
      <c r="E23" s="149"/>
      <c r="F23" s="176">
        <v>0.65416666666666667</v>
      </c>
      <c r="G23" s="177">
        <v>7</v>
      </c>
      <c r="H23" s="143"/>
      <c r="I23" s="143"/>
    </row>
    <row r="24" spans="1:9">
      <c r="A24" s="17" t="s">
        <v>282</v>
      </c>
      <c r="B24" s="155" t="s">
        <v>283</v>
      </c>
      <c r="C24" s="155" t="s">
        <v>44</v>
      </c>
      <c r="D24" s="178"/>
      <c r="E24" s="179">
        <v>0.67291666666666672</v>
      </c>
      <c r="F24" s="178"/>
      <c r="G24" s="178">
        <v>7</v>
      </c>
      <c r="H24" s="143"/>
      <c r="I24" s="143"/>
    </row>
    <row r="25" spans="1:9">
      <c r="A25" s="17" t="s">
        <v>257</v>
      </c>
      <c r="B25" s="155" t="s">
        <v>258</v>
      </c>
      <c r="C25" s="155" t="s">
        <v>618</v>
      </c>
      <c r="D25" s="176">
        <v>0.64375000000000004</v>
      </c>
      <c r="E25" s="184"/>
      <c r="F25" s="176">
        <v>0.65416666666666667</v>
      </c>
      <c r="G25" s="177">
        <v>8</v>
      </c>
      <c r="H25" s="143"/>
      <c r="I25" s="143"/>
    </row>
    <row r="26" spans="1:9">
      <c r="A26" s="17" t="s">
        <v>177</v>
      </c>
      <c r="B26" s="155" t="s">
        <v>178</v>
      </c>
      <c r="C26" s="155" t="s">
        <v>618</v>
      </c>
      <c r="D26" s="178"/>
      <c r="E26" s="179">
        <v>0.6645833333333333</v>
      </c>
      <c r="F26" s="178"/>
      <c r="G26" s="178">
        <v>8</v>
      </c>
      <c r="H26" s="143"/>
      <c r="I26" s="143"/>
    </row>
    <row r="27" spans="1:9">
      <c r="A27" s="17" t="s">
        <v>102</v>
      </c>
      <c r="B27" s="155" t="s">
        <v>103</v>
      </c>
      <c r="C27" s="155" t="s">
        <v>77</v>
      </c>
      <c r="D27" s="176">
        <v>0.6333333333333333</v>
      </c>
      <c r="E27" s="149"/>
      <c r="F27" s="176">
        <v>0.65208333333333335</v>
      </c>
      <c r="G27" s="177">
        <v>9</v>
      </c>
      <c r="H27" s="143"/>
      <c r="I27" s="143"/>
    </row>
    <row r="28" spans="1:9">
      <c r="A28" s="17" t="s">
        <v>237</v>
      </c>
      <c r="B28" s="155" t="s">
        <v>238</v>
      </c>
      <c r="C28" s="155" t="s">
        <v>77</v>
      </c>
      <c r="D28" s="178"/>
      <c r="E28" s="179">
        <v>0.67083333333333328</v>
      </c>
      <c r="F28" s="178"/>
      <c r="G28" s="178">
        <v>9</v>
      </c>
      <c r="H28" s="143"/>
      <c r="I28" s="143"/>
    </row>
    <row r="29" spans="1:9">
      <c r="A29" s="17" t="s">
        <v>273</v>
      </c>
      <c r="B29" s="155" t="s">
        <v>274</v>
      </c>
      <c r="C29" s="155" t="s">
        <v>164</v>
      </c>
      <c r="D29" s="176">
        <v>0.66041666666666665</v>
      </c>
      <c r="E29" s="184"/>
      <c r="F29" s="176">
        <v>0.65104166666666674</v>
      </c>
      <c r="G29" s="177">
        <v>10</v>
      </c>
      <c r="H29" s="143"/>
      <c r="I29" s="143"/>
    </row>
    <row r="30" spans="1:9">
      <c r="A30" s="17" t="s">
        <v>198</v>
      </c>
      <c r="B30" s="155" t="s">
        <v>199</v>
      </c>
      <c r="C30" s="155" t="s">
        <v>164</v>
      </c>
      <c r="D30" s="178"/>
      <c r="E30" s="179">
        <v>0.64166666666666672</v>
      </c>
      <c r="F30" s="178"/>
      <c r="G30" s="178">
        <v>10</v>
      </c>
      <c r="H30" s="143"/>
      <c r="I30" s="143"/>
    </row>
    <row r="31" spans="1:9">
      <c r="A31" s="17" t="s">
        <v>568</v>
      </c>
      <c r="B31" s="155" t="s">
        <v>569</v>
      </c>
      <c r="C31" s="155" t="s">
        <v>159</v>
      </c>
      <c r="D31" s="176">
        <v>0.66249999999999998</v>
      </c>
      <c r="E31" s="184"/>
      <c r="F31" s="176">
        <v>0.6489583333333333</v>
      </c>
      <c r="G31" s="177">
        <v>11</v>
      </c>
      <c r="H31" s="143"/>
      <c r="I31" s="143"/>
    </row>
    <row r="32" spans="1:9">
      <c r="A32" s="17" t="s">
        <v>570</v>
      </c>
      <c r="B32" s="155" t="s">
        <v>571</v>
      </c>
      <c r="C32" s="155" t="s">
        <v>159</v>
      </c>
      <c r="D32" s="178"/>
      <c r="E32" s="179">
        <v>0.63541666666666663</v>
      </c>
      <c r="F32" s="178"/>
      <c r="G32" s="178">
        <v>11</v>
      </c>
      <c r="H32" s="143"/>
      <c r="I32" s="143"/>
    </row>
    <row r="33" spans="1:9">
      <c r="A33" s="17" t="s">
        <v>189</v>
      </c>
      <c r="B33" s="155" t="s">
        <v>190</v>
      </c>
      <c r="C33" s="155" t="s">
        <v>108</v>
      </c>
      <c r="D33" s="176">
        <v>0.68333333333333335</v>
      </c>
      <c r="E33" s="176"/>
      <c r="F33" s="176">
        <v>0.64583333333333326</v>
      </c>
      <c r="G33" s="177">
        <v>12</v>
      </c>
      <c r="H33" s="143"/>
      <c r="I33" s="143"/>
    </row>
    <row r="34" spans="1:9">
      <c r="A34" s="17" t="s">
        <v>615</v>
      </c>
      <c r="B34" s="155" t="s">
        <v>616</v>
      </c>
      <c r="C34" s="155" t="s">
        <v>108</v>
      </c>
      <c r="D34" s="178"/>
      <c r="E34" s="179">
        <v>0.60833333333333328</v>
      </c>
      <c r="F34" s="178"/>
      <c r="G34" s="178">
        <v>12</v>
      </c>
      <c r="H34" s="143"/>
      <c r="I34" s="143"/>
    </row>
    <row r="35" spans="1:9">
      <c r="A35" s="17" t="s">
        <v>207</v>
      </c>
      <c r="B35" s="155" t="s">
        <v>208</v>
      </c>
      <c r="C35" s="155" t="s">
        <v>133</v>
      </c>
      <c r="D35" s="176">
        <v>0.6645833333333333</v>
      </c>
      <c r="E35" s="177"/>
      <c r="F35" s="176">
        <v>0.63854166666666667</v>
      </c>
      <c r="G35" s="177">
        <v>13</v>
      </c>
      <c r="H35" s="143"/>
      <c r="I35" s="143"/>
    </row>
    <row r="36" spans="1:9">
      <c r="A36" s="17" t="s">
        <v>602</v>
      </c>
      <c r="B36" s="155" t="s">
        <v>603</v>
      </c>
      <c r="C36" s="155" t="s">
        <v>133</v>
      </c>
      <c r="D36" s="178"/>
      <c r="E36" s="179">
        <v>0.61250000000000004</v>
      </c>
      <c r="F36" s="178"/>
      <c r="G36" s="178">
        <v>13</v>
      </c>
      <c r="H36" s="143"/>
      <c r="I36" s="143"/>
    </row>
    <row r="37" spans="1:9">
      <c r="A37" s="17" t="s">
        <v>468</v>
      </c>
      <c r="B37" s="155" t="s">
        <v>469</v>
      </c>
      <c r="C37" s="155" t="s">
        <v>33</v>
      </c>
      <c r="D37" s="176">
        <v>0.63541666666666663</v>
      </c>
      <c r="E37" s="177"/>
      <c r="F37" s="176">
        <v>0.63541666666666663</v>
      </c>
      <c r="G37" s="177">
        <v>14</v>
      </c>
      <c r="H37" s="143"/>
      <c r="I37" s="143"/>
    </row>
    <row r="38" spans="1:9">
      <c r="A38" s="17" t="s">
        <v>470</v>
      </c>
      <c r="B38" s="155" t="s">
        <v>471</v>
      </c>
      <c r="C38" s="155" t="s">
        <v>33</v>
      </c>
      <c r="D38" s="178"/>
      <c r="E38" s="179">
        <v>0.63541666666666663</v>
      </c>
      <c r="F38" s="178"/>
      <c r="G38" s="178">
        <v>14</v>
      </c>
      <c r="H38" s="143"/>
      <c r="I38" s="143"/>
    </row>
    <row r="39" spans="1:9">
      <c r="A39" s="17" t="s">
        <v>356</v>
      </c>
      <c r="B39" s="155" t="s">
        <v>357</v>
      </c>
      <c r="C39" s="155" t="s">
        <v>610</v>
      </c>
      <c r="D39" s="176">
        <v>0.63541666666666663</v>
      </c>
      <c r="E39" s="176"/>
      <c r="F39" s="176">
        <v>0.62916666666666665</v>
      </c>
      <c r="G39" s="177">
        <v>15</v>
      </c>
      <c r="H39" s="143"/>
      <c r="I39" s="143"/>
    </row>
    <row r="40" spans="1:9">
      <c r="A40" s="17" t="s">
        <v>113</v>
      </c>
      <c r="B40" s="155" t="s">
        <v>114</v>
      </c>
      <c r="C40" s="155" t="s">
        <v>610</v>
      </c>
      <c r="D40" s="178"/>
      <c r="E40" s="179">
        <v>0.62291666666666667</v>
      </c>
      <c r="F40" s="178"/>
      <c r="G40" s="178">
        <v>15</v>
      </c>
      <c r="H40" s="143"/>
      <c r="I40" s="143"/>
    </row>
    <row r="41" spans="1:9">
      <c r="A41" s="17" t="s">
        <v>122</v>
      </c>
      <c r="B41" s="155" t="s">
        <v>604</v>
      </c>
      <c r="C41" s="155" t="s">
        <v>605</v>
      </c>
      <c r="D41" s="176">
        <v>0.6020833333333333</v>
      </c>
      <c r="E41" s="177"/>
      <c r="F41" s="176">
        <v>0.61458333333333326</v>
      </c>
      <c r="G41" s="177">
        <v>16</v>
      </c>
      <c r="H41" s="143"/>
      <c r="I41" s="143"/>
    </row>
    <row r="42" spans="1:9">
      <c r="A42" s="17" t="s">
        <v>209</v>
      </c>
      <c r="B42" s="155" t="s">
        <v>210</v>
      </c>
      <c r="C42" s="155" t="s">
        <v>606</v>
      </c>
      <c r="D42" s="178"/>
      <c r="E42" s="179">
        <v>0.62708333333333333</v>
      </c>
      <c r="F42" s="178"/>
      <c r="G42" s="178">
        <v>16</v>
      </c>
      <c r="H42" s="143"/>
      <c r="I42" s="143"/>
    </row>
    <row r="43" spans="1:9">
      <c r="A43" s="17" t="s">
        <v>578</v>
      </c>
      <c r="B43" s="155" t="s">
        <v>579</v>
      </c>
      <c r="C43" s="155" t="s">
        <v>601</v>
      </c>
      <c r="D43" s="176">
        <v>0.59166666666666667</v>
      </c>
      <c r="E43" s="177"/>
      <c r="F43" s="176">
        <v>0.60833333333333339</v>
      </c>
      <c r="G43" s="177">
        <v>17</v>
      </c>
      <c r="H43" s="143"/>
      <c r="I43" s="143"/>
    </row>
    <row r="44" spans="1:9">
      <c r="A44" s="17" t="s">
        <v>580</v>
      </c>
      <c r="B44" s="155" t="s">
        <v>581</v>
      </c>
      <c r="C44" s="155" t="s">
        <v>601</v>
      </c>
      <c r="D44" s="178"/>
      <c r="E44" s="179">
        <v>0.625</v>
      </c>
      <c r="F44" s="178"/>
      <c r="G44" s="178">
        <v>17</v>
      </c>
      <c r="H44" s="143"/>
      <c r="I44" s="143"/>
    </row>
    <row r="45" spans="1:9">
      <c r="A45" s="17" t="s">
        <v>194</v>
      </c>
      <c r="B45" s="155" t="s">
        <v>195</v>
      </c>
      <c r="C45" s="155" t="s">
        <v>112</v>
      </c>
      <c r="D45" s="176">
        <v>0.66041666666666665</v>
      </c>
      <c r="E45" s="177"/>
      <c r="F45" s="176">
        <v>0.6010416666666667</v>
      </c>
      <c r="G45" s="177">
        <v>18</v>
      </c>
      <c r="H45" s="143"/>
      <c r="I45" s="143"/>
    </row>
    <row r="46" spans="1:9">
      <c r="A46" s="17" t="s">
        <v>472</v>
      </c>
      <c r="B46" s="155" t="s">
        <v>292</v>
      </c>
      <c r="C46" s="155" t="s">
        <v>112</v>
      </c>
      <c r="D46" s="178"/>
      <c r="E46" s="179">
        <v>0.54166666666666663</v>
      </c>
      <c r="F46" s="178"/>
      <c r="G46" s="178">
        <v>18</v>
      </c>
      <c r="H46" s="143"/>
      <c r="I46" s="143"/>
    </row>
    <row r="47" spans="1:9">
      <c r="A47" s="17" t="s">
        <v>576</v>
      </c>
      <c r="B47" s="155" t="s">
        <v>577</v>
      </c>
      <c r="C47" s="155" t="s">
        <v>56</v>
      </c>
      <c r="D47" s="176">
        <v>0.57916666666666672</v>
      </c>
      <c r="E47" s="177"/>
      <c r="F47" s="176">
        <v>0.57604166666666667</v>
      </c>
      <c r="G47" s="177">
        <v>19</v>
      </c>
      <c r="H47" s="143"/>
      <c r="I47" s="143"/>
    </row>
    <row r="48" spans="1:9">
      <c r="A48" s="17" t="s">
        <v>323</v>
      </c>
      <c r="B48" s="155" t="s">
        <v>324</v>
      </c>
      <c r="C48" s="155" t="s">
        <v>56</v>
      </c>
      <c r="D48" s="178"/>
      <c r="E48" s="179">
        <v>0.57291666666666663</v>
      </c>
      <c r="F48" s="178"/>
      <c r="G48" s="178">
        <v>19</v>
      </c>
      <c r="H48" s="143"/>
      <c r="I48" s="143"/>
    </row>
    <row r="49" spans="1:9">
      <c r="A49" s="17" t="s">
        <v>241</v>
      </c>
      <c r="B49" s="155" t="s">
        <v>242</v>
      </c>
      <c r="C49" s="155" t="s">
        <v>243</v>
      </c>
      <c r="D49" s="176">
        <v>0.66666666666666663</v>
      </c>
      <c r="E49" s="176"/>
      <c r="F49" s="176">
        <v>0.33333333333333331</v>
      </c>
      <c r="G49" s="177"/>
      <c r="H49" s="143"/>
      <c r="I49" s="143"/>
    </row>
    <row r="50" spans="1:9">
      <c r="A50" s="17" t="s">
        <v>613</v>
      </c>
      <c r="B50" s="155" t="s">
        <v>300</v>
      </c>
      <c r="C50" s="155" t="s">
        <v>243</v>
      </c>
      <c r="D50" s="178"/>
      <c r="E50" s="179">
        <v>0</v>
      </c>
      <c r="F50" s="178"/>
      <c r="G50" s="178"/>
      <c r="H50" s="143"/>
      <c r="I50" s="143"/>
    </row>
    <row r="51" spans="1:9">
      <c r="A51" s="17" t="s">
        <v>362</v>
      </c>
      <c r="B51" s="155" t="s">
        <v>363</v>
      </c>
      <c r="C51" s="155" t="s">
        <v>23</v>
      </c>
      <c r="D51" s="176">
        <v>0.61875000000000002</v>
      </c>
      <c r="E51" s="177"/>
      <c r="F51" s="176">
        <v>0.30937500000000001</v>
      </c>
      <c r="G51" s="177"/>
      <c r="H51" s="143"/>
      <c r="I51" s="143"/>
    </row>
    <row r="52" spans="1:9">
      <c r="A52" s="17" t="s">
        <v>607</v>
      </c>
      <c r="B52" s="155" t="s">
        <v>398</v>
      </c>
      <c r="C52" s="155" t="s">
        <v>172</v>
      </c>
      <c r="D52" s="178"/>
      <c r="E52" s="179">
        <v>0</v>
      </c>
      <c r="F52" s="178"/>
      <c r="G52" s="178"/>
      <c r="H52" s="143"/>
      <c r="I52" s="143"/>
    </row>
    <row r="53" spans="1:9">
      <c r="A53" s="17" t="s">
        <v>306</v>
      </c>
      <c r="B53" s="155" t="s">
        <v>307</v>
      </c>
      <c r="C53" s="155" t="s">
        <v>614</v>
      </c>
      <c r="D53" s="176">
        <v>0</v>
      </c>
      <c r="E53" s="176"/>
      <c r="F53" s="176">
        <v>0.30937500000000001</v>
      </c>
      <c r="G53" s="177"/>
      <c r="H53" s="143"/>
      <c r="I53" s="143"/>
    </row>
    <row r="54" spans="1:9">
      <c r="A54" s="17" t="s">
        <v>35</v>
      </c>
      <c r="B54" s="155" t="s">
        <v>36</v>
      </c>
      <c r="C54" s="155" t="s">
        <v>614</v>
      </c>
      <c r="D54" s="178"/>
      <c r="E54" s="179">
        <v>0.61875000000000002</v>
      </c>
      <c r="F54" s="178"/>
      <c r="G54" s="178"/>
      <c r="H54" s="143"/>
      <c r="I54" s="143"/>
    </row>
    <row r="55" spans="1:9">
      <c r="A55" s="17" t="s">
        <v>617</v>
      </c>
      <c r="B55" s="155" t="s">
        <v>206</v>
      </c>
      <c r="C55" s="155" t="s">
        <v>428</v>
      </c>
      <c r="D55" s="176">
        <v>0.6333333333333333</v>
      </c>
      <c r="E55" s="176"/>
      <c r="F55" s="176">
        <v>0.65416666666666667</v>
      </c>
      <c r="G55" s="177" t="s">
        <v>620</v>
      </c>
      <c r="H55" s="143"/>
      <c r="I55" s="143"/>
    </row>
    <row r="56" spans="1:9">
      <c r="A56" s="17" t="s">
        <v>329</v>
      </c>
      <c r="B56" s="155" t="s">
        <v>330</v>
      </c>
      <c r="C56" s="155" t="s">
        <v>428</v>
      </c>
      <c r="D56" s="178"/>
      <c r="E56" s="179">
        <v>0.67500000000000004</v>
      </c>
      <c r="F56" s="178"/>
      <c r="G56" s="178"/>
      <c r="H56" s="143"/>
      <c r="I56" s="143"/>
    </row>
    <row r="57" spans="1:9">
      <c r="A57" s="127"/>
      <c r="B57" s="143"/>
      <c r="C57" s="143"/>
      <c r="D57" s="149"/>
      <c r="E57" s="184"/>
      <c r="F57" s="149"/>
      <c r="G57" s="149"/>
      <c r="H57" s="143"/>
      <c r="I57" s="143"/>
    </row>
    <row r="58" spans="1:9">
      <c r="A58" s="127"/>
      <c r="B58" s="143"/>
      <c r="C58" s="143"/>
      <c r="D58" s="149"/>
      <c r="E58" s="184"/>
      <c r="F58" s="149"/>
      <c r="G58" s="149"/>
      <c r="H58" s="143"/>
      <c r="I58" s="143"/>
    </row>
    <row r="59" spans="1:9">
      <c r="A59" s="127"/>
      <c r="B59" s="143"/>
      <c r="C59" s="143"/>
      <c r="D59" s="149"/>
      <c r="E59" s="184"/>
      <c r="F59" s="149"/>
      <c r="G59" s="149"/>
      <c r="H59" s="143"/>
      <c r="I59" s="143"/>
    </row>
    <row r="60" spans="1:9">
      <c r="A60" s="127"/>
      <c r="B60" s="143"/>
      <c r="C60" s="143"/>
      <c r="D60" s="149"/>
      <c r="E60" s="184"/>
      <c r="F60" s="149"/>
      <c r="G60" s="149"/>
      <c r="H60" s="143"/>
      <c r="I60" s="143"/>
    </row>
    <row r="61" spans="1:9">
      <c r="A61" s="127"/>
      <c r="B61" s="143"/>
      <c r="C61" s="143"/>
      <c r="D61" s="149"/>
      <c r="E61" s="184"/>
      <c r="F61" s="149"/>
      <c r="G61" s="149"/>
      <c r="H61" s="143"/>
      <c r="I61" s="143"/>
    </row>
    <row r="62" spans="1:9">
      <c r="A62" s="127"/>
      <c r="B62" s="143"/>
      <c r="C62" s="143"/>
      <c r="D62" s="149"/>
      <c r="E62" s="184"/>
      <c r="F62" s="149"/>
      <c r="G62" s="149"/>
      <c r="H62" s="143"/>
      <c r="I62" s="143"/>
    </row>
    <row r="63" spans="1:9">
      <c r="A63" s="127"/>
      <c r="B63" s="143"/>
      <c r="C63" s="143"/>
      <c r="D63" s="149"/>
      <c r="E63" s="184"/>
      <c r="F63" s="149"/>
      <c r="G63" s="149"/>
      <c r="H63" s="143"/>
      <c r="I63" s="143"/>
    </row>
    <row r="64" spans="1:9">
      <c r="A64" s="127"/>
      <c r="B64" s="143"/>
      <c r="C64" s="143"/>
      <c r="D64" s="149"/>
      <c r="E64" s="184"/>
      <c r="F64" s="149"/>
      <c r="G64" s="149"/>
      <c r="H64" s="143"/>
      <c r="I64" s="143"/>
    </row>
    <row r="65" spans="1:9">
      <c r="A65" s="127"/>
      <c r="B65" s="143"/>
      <c r="C65" s="143"/>
      <c r="D65" s="149"/>
      <c r="E65" s="184"/>
      <c r="F65" s="149"/>
      <c r="G65" s="149"/>
      <c r="H65" s="143"/>
      <c r="I65" s="143"/>
    </row>
    <row r="66" spans="1:9">
      <c r="A66" s="127"/>
      <c r="B66" s="143"/>
      <c r="C66" s="143"/>
      <c r="D66" s="149"/>
      <c r="E66" s="184"/>
      <c r="F66" s="149"/>
      <c r="G66" s="149"/>
      <c r="H66" s="143"/>
      <c r="I66" s="143"/>
    </row>
    <row r="68" spans="1:9" ht="30">
      <c r="A68" s="27" t="s">
        <v>4</v>
      </c>
      <c r="B68" s="27" t="s">
        <v>5</v>
      </c>
      <c r="C68" s="27" t="s">
        <v>383</v>
      </c>
      <c r="D68" s="26" t="s">
        <v>592</v>
      </c>
      <c r="E68" s="26" t="s">
        <v>595</v>
      </c>
    </row>
    <row r="69" spans="1:9">
      <c r="A69" s="17" t="s">
        <v>153</v>
      </c>
      <c r="B69" s="155" t="s">
        <v>154</v>
      </c>
      <c r="C69" s="155" t="s">
        <v>62</v>
      </c>
      <c r="D69" s="170">
        <v>0.6958333333333333</v>
      </c>
      <c r="E69" s="157">
        <v>1</v>
      </c>
    </row>
    <row r="70" spans="1:9">
      <c r="A70" s="17" t="s">
        <v>231</v>
      </c>
      <c r="B70" s="155" t="s">
        <v>232</v>
      </c>
      <c r="C70" s="155" t="s">
        <v>418</v>
      </c>
      <c r="D70" s="170">
        <v>0.6958333333333333</v>
      </c>
      <c r="E70" s="157">
        <v>1</v>
      </c>
    </row>
    <row r="71" spans="1:9">
      <c r="A71" s="17" t="s">
        <v>277</v>
      </c>
      <c r="B71" s="155" t="s">
        <v>278</v>
      </c>
      <c r="C71" s="155" t="s">
        <v>611</v>
      </c>
      <c r="D71" s="170">
        <v>0.6875</v>
      </c>
      <c r="E71" s="157">
        <v>3</v>
      </c>
    </row>
    <row r="72" spans="1:9">
      <c r="A72" s="17" t="s">
        <v>189</v>
      </c>
      <c r="B72" s="155" t="s">
        <v>190</v>
      </c>
      <c r="C72" s="155" t="s">
        <v>108</v>
      </c>
      <c r="D72" s="170">
        <v>0.68333333333333335</v>
      </c>
      <c r="E72" s="157">
        <v>4</v>
      </c>
    </row>
    <row r="73" spans="1:9">
      <c r="A73" s="17" t="s">
        <v>340</v>
      </c>
      <c r="B73" s="155" t="s">
        <v>341</v>
      </c>
      <c r="C73" s="155" t="s">
        <v>612</v>
      </c>
      <c r="D73" s="170">
        <v>0.67708333333333337</v>
      </c>
      <c r="E73" s="157">
        <v>5</v>
      </c>
    </row>
    <row r="74" spans="1:9">
      <c r="A74" s="17" t="s">
        <v>297</v>
      </c>
      <c r="B74" s="155" t="s">
        <v>298</v>
      </c>
      <c r="C74" s="155" t="s">
        <v>393</v>
      </c>
      <c r="D74" s="170">
        <v>0.67291666666666672</v>
      </c>
      <c r="E74" s="157">
        <v>6</v>
      </c>
    </row>
    <row r="75" spans="1:9">
      <c r="A75" s="17" t="s">
        <v>241</v>
      </c>
      <c r="B75" s="155" t="s">
        <v>242</v>
      </c>
      <c r="C75" s="155" t="s">
        <v>243</v>
      </c>
      <c r="D75" s="170">
        <v>0.66666666666666663</v>
      </c>
      <c r="E75" s="157">
        <v>7</v>
      </c>
    </row>
    <row r="76" spans="1:9">
      <c r="A76" s="17" t="s">
        <v>207</v>
      </c>
      <c r="B76" s="155" t="s">
        <v>208</v>
      </c>
      <c r="C76" s="155" t="s">
        <v>133</v>
      </c>
      <c r="D76" s="170">
        <v>0.6645833333333333</v>
      </c>
      <c r="E76" s="157">
        <v>8</v>
      </c>
    </row>
    <row r="77" spans="1:9">
      <c r="A77" s="17" t="s">
        <v>568</v>
      </c>
      <c r="B77" s="155" t="s">
        <v>569</v>
      </c>
      <c r="C77" s="155" t="s">
        <v>159</v>
      </c>
      <c r="D77" s="170">
        <v>0.66249999999999998</v>
      </c>
      <c r="E77" s="157">
        <v>9</v>
      </c>
    </row>
    <row r="78" spans="1:9">
      <c r="A78" s="17" t="s">
        <v>194</v>
      </c>
      <c r="B78" s="155" t="s">
        <v>195</v>
      </c>
      <c r="C78" s="155" t="s">
        <v>112</v>
      </c>
      <c r="D78" s="170">
        <v>0.66041666666666665</v>
      </c>
      <c r="E78" s="157">
        <v>10</v>
      </c>
    </row>
    <row r="79" spans="1:9">
      <c r="A79" s="17" t="s">
        <v>273</v>
      </c>
      <c r="B79" s="155" t="s">
        <v>274</v>
      </c>
      <c r="C79" s="155" t="s">
        <v>164</v>
      </c>
      <c r="D79" s="170">
        <v>0.66041666666666665</v>
      </c>
      <c r="E79" s="157">
        <v>10</v>
      </c>
    </row>
    <row r="80" spans="1:9">
      <c r="A80" s="17" t="s">
        <v>301</v>
      </c>
      <c r="B80" s="155" t="s">
        <v>302</v>
      </c>
      <c r="C80" s="155" t="s">
        <v>91</v>
      </c>
      <c r="D80" s="170">
        <v>0.65625</v>
      </c>
      <c r="E80" s="157">
        <v>12</v>
      </c>
    </row>
    <row r="81" spans="1:5">
      <c r="A81" s="17" t="s">
        <v>257</v>
      </c>
      <c r="B81" s="155" t="s">
        <v>258</v>
      </c>
      <c r="C81" s="155" t="s">
        <v>618</v>
      </c>
      <c r="D81" s="170">
        <v>0.64375000000000004</v>
      </c>
      <c r="E81" s="157">
        <v>13</v>
      </c>
    </row>
    <row r="82" spans="1:5">
      <c r="A82" s="17" t="s">
        <v>468</v>
      </c>
      <c r="B82" s="155" t="s">
        <v>469</v>
      </c>
      <c r="C82" s="155" t="s">
        <v>33</v>
      </c>
      <c r="D82" s="170">
        <v>0.63541666666666663</v>
      </c>
      <c r="E82" s="157">
        <v>14</v>
      </c>
    </row>
    <row r="83" spans="1:5">
      <c r="A83" s="17" t="s">
        <v>255</v>
      </c>
      <c r="B83" s="155" t="s">
        <v>256</v>
      </c>
      <c r="C83" s="155" t="s">
        <v>44</v>
      </c>
      <c r="D83" s="170">
        <v>0.63541666666666663</v>
      </c>
      <c r="E83" s="157">
        <v>14</v>
      </c>
    </row>
    <row r="84" spans="1:5">
      <c r="A84" s="17" t="s">
        <v>356</v>
      </c>
      <c r="B84" s="155" t="s">
        <v>357</v>
      </c>
      <c r="C84" s="155" t="s">
        <v>610</v>
      </c>
      <c r="D84" s="170">
        <v>0.63541666666666663</v>
      </c>
      <c r="E84" s="157">
        <v>14</v>
      </c>
    </row>
    <row r="85" spans="1:5">
      <c r="A85" s="17" t="s">
        <v>102</v>
      </c>
      <c r="B85" s="155" t="s">
        <v>103</v>
      </c>
      <c r="C85" s="155" t="s">
        <v>77</v>
      </c>
      <c r="D85" s="170">
        <v>0.6333333333333333</v>
      </c>
      <c r="E85" s="157">
        <v>17</v>
      </c>
    </row>
    <row r="86" spans="1:5">
      <c r="A86" s="17" t="s">
        <v>362</v>
      </c>
      <c r="B86" s="155" t="s">
        <v>363</v>
      </c>
      <c r="C86" s="155" t="s">
        <v>23</v>
      </c>
      <c r="D86" s="170">
        <v>0.61875000000000002</v>
      </c>
      <c r="E86" s="157">
        <v>19</v>
      </c>
    </row>
    <row r="87" spans="1:5">
      <c r="A87" s="17" t="s">
        <v>122</v>
      </c>
      <c r="B87" s="155" t="s">
        <v>604</v>
      </c>
      <c r="C87" s="155" t="s">
        <v>605</v>
      </c>
      <c r="D87" s="170">
        <v>0.6020833333333333</v>
      </c>
      <c r="E87" s="157">
        <v>20</v>
      </c>
    </row>
    <row r="88" spans="1:5">
      <c r="A88" s="17" t="s">
        <v>578</v>
      </c>
      <c r="B88" s="155" t="s">
        <v>579</v>
      </c>
      <c r="C88" s="155" t="s">
        <v>601</v>
      </c>
      <c r="D88" s="170">
        <v>0.59166666666666667</v>
      </c>
      <c r="E88" s="157">
        <v>21</v>
      </c>
    </row>
    <row r="89" spans="1:5">
      <c r="A89" s="17" t="s">
        <v>576</v>
      </c>
      <c r="B89" s="155" t="s">
        <v>577</v>
      </c>
      <c r="C89" s="155" t="s">
        <v>56</v>
      </c>
      <c r="D89" s="170">
        <v>0.57916666666666672</v>
      </c>
      <c r="E89" s="157">
        <v>22</v>
      </c>
    </row>
    <row r="90" spans="1:5">
      <c r="A90" s="17" t="s">
        <v>617</v>
      </c>
      <c r="B90" s="155" t="s">
        <v>206</v>
      </c>
      <c r="C90" s="155" t="s">
        <v>428</v>
      </c>
      <c r="D90" s="170">
        <v>0.6333333333333333</v>
      </c>
      <c r="E90" s="157"/>
    </row>
    <row r="95" spans="1:5" ht="30">
      <c r="A95" s="27" t="s">
        <v>4</v>
      </c>
      <c r="B95" s="27" t="s">
        <v>5</v>
      </c>
      <c r="C95" s="27" t="s">
        <v>383</v>
      </c>
      <c r="D95" s="26" t="s">
        <v>593</v>
      </c>
      <c r="E95" s="26" t="s">
        <v>595</v>
      </c>
    </row>
    <row r="96" spans="1:5">
      <c r="A96" s="17" t="s">
        <v>173</v>
      </c>
      <c r="B96" s="155" t="s">
        <v>174</v>
      </c>
      <c r="C96" s="155" t="s">
        <v>418</v>
      </c>
      <c r="D96" s="170">
        <v>0.76249999999999996</v>
      </c>
      <c r="E96" s="157">
        <v>1</v>
      </c>
    </row>
    <row r="97" spans="1:5">
      <c r="A97" s="17" t="s">
        <v>165</v>
      </c>
      <c r="B97" s="155" t="s">
        <v>166</v>
      </c>
      <c r="C97" s="155" t="s">
        <v>91</v>
      </c>
      <c r="D97" s="170">
        <v>0.71458333333333335</v>
      </c>
      <c r="E97" s="157">
        <v>2</v>
      </c>
    </row>
    <row r="98" spans="1:5">
      <c r="A98" s="17" t="s">
        <v>329</v>
      </c>
      <c r="B98" s="155" t="s">
        <v>330</v>
      </c>
      <c r="C98" s="155" t="s">
        <v>428</v>
      </c>
      <c r="D98" s="170">
        <v>0.67500000000000004</v>
      </c>
      <c r="E98" s="157">
        <v>3</v>
      </c>
    </row>
    <row r="99" spans="1:5">
      <c r="A99" s="17" t="s">
        <v>282</v>
      </c>
      <c r="B99" s="155" t="s">
        <v>283</v>
      </c>
      <c r="C99" s="155" t="s">
        <v>44</v>
      </c>
      <c r="D99" s="170">
        <v>0.67291666666666672</v>
      </c>
      <c r="E99" s="157">
        <v>4</v>
      </c>
    </row>
    <row r="100" spans="1:5">
      <c r="A100" s="17" t="s">
        <v>237</v>
      </c>
      <c r="B100" s="155" t="s">
        <v>238</v>
      </c>
      <c r="C100" s="155" t="s">
        <v>77</v>
      </c>
      <c r="D100" s="170">
        <v>0.67083333333333328</v>
      </c>
      <c r="E100" s="157">
        <v>5</v>
      </c>
    </row>
    <row r="101" spans="1:5">
      <c r="A101" s="17" t="s">
        <v>320</v>
      </c>
      <c r="B101" s="155" t="s">
        <v>321</v>
      </c>
      <c r="C101" s="155" t="s">
        <v>612</v>
      </c>
      <c r="D101" s="170">
        <v>0.66874999999999996</v>
      </c>
      <c r="E101" s="157">
        <v>6</v>
      </c>
    </row>
    <row r="102" spans="1:5">
      <c r="A102" s="17" t="s">
        <v>177</v>
      </c>
      <c r="B102" s="155" t="s">
        <v>178</v>
      </c>
      <c r="C102" s="155" t="s">
        <v>618</v>
      </c>
      <c r="D102" s="170">
        <v>0.6645833333333333</v>
      </c>
      <c r="E102" s="157">
        <v>7</v>
      </c>
    </row>
    <row r="103" spans="1:5">
      <c r="A103" s="17" t="s">
        <v>198</v>
      </c>
      <c r="B103" s="155" t="s">
        <v>199</v>
      </c>
      <c r="C103" s="155" t="s">
        <v>164</v>
      </c>
      <c r="D103" s="170">
        <v>0.64166666666666672</v>
      </c>
      <c r="E103" s="157">
        <v>8</v>
      </c>
    </row>
    <row r="104" spans="1:5">
      <c r="A104" s="17" t="s">
        <v>203</v>
      </c>
      <c r="B104" s="155" t="s">
        <v>204</v>
      </c>
      <c r="C104" s="155" t="s">
        <v>393</v>
      </c>
      <c r="D104" s="170">
        <v>0.64166666666666672</v>
      </c>
      <c r="E104" s="157">
        <v>8</v>
      </c>
    </row>
    <row r="105" spans="1:5">
      <c r="A105" s="17" t="s">
        <v>470</v>
      </c>
      <c r="B105" s="155" t="s">
        <v>471</v>
      </c>
      <c r="C105" s="155" t="s">
        <v>33</v>
      </c>
      <c r="D105" s="170">
        <v>0.63541666666666663</v>
      </c>
      <c r="E105" s="157">
        <v>10</v>
      </c>
    </row>
    <row r="106" spans="1:5">
      <c r="A106" s="17" t="s">
        <v>275</v>
      </c>
      <c r="B106" s="155" t="s">
        <v>276</v>
      </c>
      <c r="C106" s="155" t="s">
        <v>611</v>
      </c>
      <c r="D106" s="170">
        <v>0.63541666666666663</v>
      </c>
      <c r="E106" s="157">
        <v>10</v>
      </c>
    </row>
    <row r="107" spans="1:5">
      <c r="A107" s="17" t="s">
        <v>570</v>
      </c>
      <c r="B107" s="155" t="s">
        <v>571</v>
      </c>
      <c r="C107" s="155" t="s">
        <v>159</v>
      </c>
      <c r="D107" s="170">
        <v>0.63541666666666663</v>
      </c>
      <c r="E107" s="157">
        <v>10</v>
      </c>
    </row>
    <row r="108" spans="1:5">
      <c r="A108" s="17" t="s">
        <v>60</v>
      </c>
      <c r="B108" s="155" t="s">
        <v>61</v>
      </c>
      <c r="C108" s="155" t="s">
        <v>62</v>
      </c>
      <c r="D108" s="170">
        <v>0.62708333333333333</v>
      </c>
      <c r="E108" s="157">
        <v>13</v>
      </c>
    </row>
    <row r="109" spans="1:5">
      <c r="A109" s="17" t="s">
        <v>209</v>
      </c>
      <c r="B109" s="155" t="s">
        <v>210</v>
      </c>
      <c r="C109" s="155" t="s">
        <v>606</v>
      </c>
      <c r="D109" s="170">
        <v>0.62708333333333333</v>
      </c>
      <c r="E109" s="157">
        <v>13</v>
      </c>
    </row>
    <row r="110" spans="1:5">
      <c r="A110" s="17" t="s">
        <v>580</v>
      </c>
      <c r="B110" s="155" t="s">
        <v>581</v>
      </c>
      <c r="C110" s="155" t="s">
        <v>601</v>
      </c>
      <c r="D110" s="170">
        <v>0.625</v>
      </c>
      <c r="E110" s="157">
        <v>15</v>
      </c>
    </row>
    <row r="111" spans="1:5">
      <c r="A111" s="17" t="s">
        <v>113</v>
      </c>
      <c r="B111" s="155" t="s">
        <v>114</v>
      </c>
      <c r="C111" s="155" t="s">
        <v>610</v>
      </c>
      <c r="D111" s="170">
        <v>0.62291666666666667</v>
      </c>
      <c r="E111" s="157">
        <v>16</v>
      </c>
    </row>
    <row r="112" spans="1:5">
      <c r="A112" s="17" t="s">
        <v>35</v>
      </c>
      <c r="B112" s="155" t="s">
        <v>36</v>
      </c>
      <c r="C112" s="155" t="s">
        <v>614</v>
      </c>
      <c r="D112" s="170">
        <v>0.61875000000000002</v>
      </c>
      <c r="E112" s="157">
        <v>17</v>
      </c>
    </row>
    <row r="113" spans="1:5">
      <c r="A113" s="17" t="s">
        <v>602</v>
      </c>
      <c r="B113" s="155" t="s">
        <v>603</v>
      </c>
      <c r="C113" s="155" t="s">
        <v>133</v>
      </c>
      <c r="D113" s="170">
        <v>0.61250000000000004</v>
      </c>
      <c r="E113" s="157">
        <v>18</v>
      </c>
    </row>
    <row r="114" spans="1:5">
      <c r="A114" s="17" t="s">
        <v>615</v>
      </c>
      <c r="B114" s="155" t="s">
        <v>616</v>
      </c>
      <c r="C114" s="155" t="s">
        <v>108</v>
      </c>
      <c r="D114" s="170">
        <v>0.60833333333333328</v>
      </c>
      <c r="E114" s="157">
        <v>19</v>
      </c>
    </row>
    <row r="115" spans="1:5">
      <c r="A115" s="17" t="s">
        <v>323</v>
      </c>
      <c r="B115" s="155" t="s">
        <v>324</v>
      </c>
      <c r="C115" s="155" t="s">
        <v>56</v>
      </c>
      <c r="D115" s="170">
        <v>0.57291666666666663</v>
      </c>
      <c r="E115" s="157">
        <v>20</v>
      </c>
    </row>
    <row r="116" spans="1:5">
      <c r="A116" s="17" t="s">
        <v>472</v>
      </c>
      <c r="B116" s="155" t="s">
        <v>292</v>
      </c>
      <c r="C116" s="155" t="s">
        <v>112</v>
      </c>
      <c r="D116" s="170">
        <v>0.54166666666666663</v>
      </c>
      <c r="E116" s="157">
        <v>21</v>
      </c>
    </row>
    <row r="117" spans="1:5">
      <c r="A117" s="17" t="s">
        <v>607</v>
      </c>
      <c r="B117" s="155" t="s">
        <v>398</v>
      </c>
      <c r="C117" s="155" t="s">
        <v>172</v>
      </c>
      <c r="D117" s="170" t="s">
        <v>621</v>
      </c>
      <c r="E117" s="157">
        <v>22</v>
      </c>
    </row>
    <row r="118" spans="1:5">
      <c r="A118" s="17" t="s">
        <v>613</v>
      </c>
      <c r="B118" s="155" t="s">
        <v>300</v>
      </c>
      <c r="C118" s="155" t="s">
        <v>243</v>
      </c>
      <c r="D118" s="170" t="s">
        <v>589</v>
      </c>
      <c r="E118" s="157">
        <v>22</v>
      </c>
    </row>
  </sheetData>
  <sheetProtection algorithmName="SHA-512" hashValue="yv53NzauRyyJ2e8KQTSt9DhBJCVGEkNpH7nXy9Jre6FzJhItDv0mNBzWFQi+/uBGanLTpFBxL+Rl+QlI4VURfw==" saltValue="dFhQo9p5S3Ov2OrBZIU6dw==" spinCount="100000" sheet="1" objects="1" scenarios="1"/>
  <autoFilter ref="A10:G56" xr:uid="{51D341CA-A4D5-4B00-B9E2-15011B13AF47}">
    <sortState xmlns:xlrd2="http://schemas.microsoft.com/office/spreadsheetml/2017/richdata2" ref="A11:G56">
      <sortCondition ref="G10:G56"/>
    </sortState>
  </autoFilter>
  <pageMargins left="0.7" right="0.7" top="0.75" bottom="0.75" header="0.3" footer="0.3"/>
  <pageSetup paperSize="9" scale="98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EA05A-DF0D-46CD-80E3-F8E2C3AA477F}">
  <sheetPr codeName="Sheet30">
    <tabColor theme="5" tint="-0.249977111117893"/>
    <pageSetUpPr fitToPage="1"/>
  </sheetPr>
  <dimension ref="A1:BL88"/>
  <sheetViews>
    <sheetView topLeftCell="A18" workbookViewId="0">
      <selection activeCell="F40" sqref="F40:F41"/>
    </sheetView>
  </sheetViews>
  <sheetFormatPr defaultColWidth="11" defaultRowHeight="15"/>
  <cols>
    <col min="1" max="1" width="17.625" style="134" customWidth="1"/>
    <col min="2" max="2" width="24.875" style="134" bestFit="1" customWidth="1"/>
    <col min="3" max="3" width="15.5" style="134" bestFit="1" customWidth="1"/>
    <col min="4" max="4" width="32.375" style="134" bestFit="1" customWidth="1"/>
    <col min="5" max="6" width="11" style="137"/>
    <col min="7" max="7" width="0" style="134" hidden="1" customWidth="1"/>
    <col min="8" max="8" width="19.375" style="134" hidden="1" customWidth="1"/>
    <col min="9" max="9" width="0" style="134" hidden="1" customWidth="1"/>
    <col min="10" max="10" width="3.625" style="134" hidden="1" customWidth="1"/>
    <col min="11" max="11" width="8" style="134" hidden="1" customWidth="1"/>
    <col min="12" max="12" width="7.375" style="134" hidden="1" customWidth="1"/>
    <col min="13" max="13" width="6.875" style="134" hidden="1" customWidth="1"/>
    <col min="14" max="15" width="7.125" style="134" hidden="1" customWidth="1"/>
    <col min="16" max="17" width="7" style="134" hidden="1" customWidth="1"/>
    <col min="18" max="18" width="6.875" style="134" hidden="1" customWidth="1"/>
    <col min="19" max="20" width="7.125" style="134" hidden="1" customWidth="1"/>
    <col min="21" max="21" width="7" style="134" hidden="1" customWidth="1"/>
    <col min="22" max="22" width="7.125" style="134" hidden="1" customWidth="1"/>
    <col min="23" max="23" width="7.5" style="134" hidden="1" customWidth="1"/>
    <col min="24" max="25" width="7.125" style="134" hidden="1" customWidth="1"/>
    <col min="26" max="26" width="7.5" style="134" hidden="1" customWidth="1"/>
    <col min="27" max="27" width="7" style="134" hidden="1" customWidth="1"/>
    <col min="28" max="28" width="6.375" style="134" hidden="1" customWidth="1"/>
    <col min="29" max="29" width="7.625" style="134" hidden="1" customWidth="1"/>
    <col min="30" max="30" width="7.5" style="134" hidden="1" customWidth="1"/>
    <col min="31" max="31" width="7.125" style="134" hidden="1" customWidth="1"/>
    <col min="32" max="32" width="6.875" style="134" hidden="1" customWidth="1"/>
    <col min="33" max="34" width="7" style="134" hidden="1" customWidth="1"/>
    <col min="35" max="35" width="7.625" style="134" hidden="1" customWidth="1"/>
    <col min="36" max="36" width="6.875" style="134" hidden="1" customWidth="1"/>
    <col min="37" max="37" width="7.625" style="134" hidden="1" customWidth="1"/>
    <col min="38" max="38" width="6.875" style="134" hidden="1" customWidth="1"/>
    <col min="39" max="39" width="7.125" style="134" hidden="1" customWidth="1"/>
    <col min="40" max="40" width="7" style="134" hidden="1" customWidth="1"/>
    <col min="41" max="41" width="7.125" style="134" hidden="1" customWidth="1"/>
    <col min="42" max="42" width="6.375" style="134" hidden="1" customWidth="1"/>
    <col min="43" max="43" width="7.375" style="134" hidden="1" customWidth="1"/>
    <col min="44" max="44" width="8" style="134" hidden="1" customWidth="1"/>
    <col min="45" max="45" width="6.375" style="134" hidden="1" customWidth="1"/>
    <col min="46" max="46" width="8" style="134" hidden="1" customWidth="1"/>
    <col min="47" max="47" width="6.375" style="134" hidden="1" customWidth="1"/>
    <col min="48" max="48" width="8" style="134" hidden="1" customWidth="1"/>
    <col min="49" max="49" width="6.375" style="134" hidden="1" customWidth="1"/>
    <col min="50" max="50" width="8" style="134" hidden="1" customWidth="1"/>
    <col min="51" max="51" width="6.375" style="134" hidden="1" customWidth="1"/>
    <col min="52" max="55" width="0" style="134" hidden="1" customWidth="1"/>
    <col min="56" max="16384" width="11" style="134"/>
  </cols>
  <sheetData>
    <row r="1" spans="1:64">
      <c r="A1" s="143"/>
      <c r="B1" s="143"/>
      <c r="C1" s="143"/>
      <c r="D1" s="143"/>
      <c r="E1" s="149"/>
      <c r="F1" s="149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</row>
    <row r="2" spans="1:64" s="143" customFormat="1">
      <c r="A2" s="150" t="s">
        <v>0</v>
      </c>
      <c r="D2" s="149"/>
      <c r="E2" s="149"/>
      <c r="F2" s="149"/>
      <c r="G2" s="149"/>
    </row>
    <row r="3" spans="1:64" s="143" customFormat="1">
      <c r="A3" s="150" t="s">
        <v>1</v>
      </c>
      <c r="D3" s="149"/>
      <c r="E3" s="149"/>
      <c r="F3" s="149"/>
      <c r="G3" s="149"/>
    </row>
    <row r="4" spans="1:64">
      <c r="A4" s="151" t="s">
        <v>144</v>
      </c>
      <c r="B4" s="143"/>
      <c r="C4" s="143"/>
      <c r="D4" s="143"/>
      <c r="E4" s="149"/>
      <c r="F4" s="149"/>
      <c r="G4" s="143"/>
      <c r="H4" s="8" t="s">
        <v>145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</row>
    <row r="5" spans="1:64">
      <c r="A5" s="143"/>
      <c r="B5" s="143"/>
      <c r="C5" s="143"/>
      <c r="D5" s="143"/>
      <c r="E5" s="149"/>
      <c r="F5" s="149"/>
      <c r="G5" s="143"/>
      <c r="H5" s="143">
        <v>1</v>
      </c>
      <c r="I5" s="143"/>
      <c r="J5" s="143"/>
      <c r="K5" s="154">
        <v>6.5</v>
      </c>
      <c r="L5" s="154">
        <v>6.5</v>
      </c>
      <c r="M5" s="154">
        <v>7</v>
      </c>
      <c r="N5" s="154">
        <v>6</v>
      </c>
      <c r="O5" s="154">
        <v>6</v>
      </c>
      <c r="P5" s="154">
        <v>6.5</v>
      </c>
      <c r="Q5" s="154">
        <v>7</v>
      </c>
      <c r="R5" s="154">
        <v>7.5</v>
      </c>
      <c r="S5" s="154">
        <v>6.5</v>
      </c>
      <c r="T5" s="154">
        <v>6.5</v>
      </c>
      <c r="U5" s="154">
        <v>6.5</v>
      </c>
      <c r="V5" s="154">
        <v>7.5</v>
      </c>
      <c r="W5" s="154">
        <v>6.5</v>
      </c>
      <c r="X5" s="154">
        <v>7.5</v>
      </c>
      <c r="Y5" s="154">
        <v>6</v>
      </c>
      <c r="Z5" s="154">
        <v>6.5</v>
      </c>
      <c r="AA5" s="154">
        <v>7</v>
      </c>
      <c r="AB5" s="154"/>
      <c r="AC5" s="154">
        <v>7</v>
      </c>
      <c r="AD5" s="154">
        <v>7</v>
      </c>
      <c r="AE5" s="154">
        <v>7</v>
      </c>
      <c r="AF5" s="154">
        <v>7</v>
      </c>
      <c r="AG5" s="154">
        <v>6</v>
      </c>
      <c r="AH5" s="154">
        <v>6.5</v>
      </c>
      <c r="AI5" s="154">
        <v>8</v>
      </c>
      <c r="AJ5" s="154">
        <v>6</v>
      </c>
      <c r="AK5" s="154">
        <v>6.5</v>
      </c>
      <c r="AL5" s="154">
        <v>6.5</v>
      </c>
      <c r="AM5" s="154">
        <v>6.5</v>
      </c>
      <c r="AN5" s="154">
        <v>7.5</v>
      </c>
      <c r="AO5" s="154">
        <v>7</v>
      </c>
      <c r="AP5" s="154"/>
      <c r="AQ5" s="154">
        <v>8</v>
      </c>
      <c r="AR5" s="154">
        <v>6.5</v>
      </c>
      <c r="AS5" s="154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</row>
    <row r="6" spans="1:64">
      <c r="A6" s="143"/>
      <c r="B6" s="143"/>
      <c r="C6" s="143"/>
      <c r="D6" s="143"/>
      <c r="E6" s="15" t="s">
        <v>3</v>
      </c>
      <c r="F6" s="149"/>
      <c r="G6" s="143"/>
      <c r="H6" s="143">
        <v>2</v>
      </c>
      <c r="I6" s="143"/>
      <c r="J6" s="143"/>
      <c r="K6" s="154">
        <v>7.5</v>
      </c>
      <c r="L6" s="154">
        <v>6.5</v>
      </c>
      <c r="M6" s="154">
        <v>7</v>
      </c>
      <c r="N6" s="154">
        <v>6</v>
      </c>
      <c r="O6" s="154">
        <v>6.5</v>
      </c>
      <c r="P6" s="154">
        <v>7</v>
      </c>
      <c r="Q6" s="154">
        <v>7</v>
      </c>
      <c r="R6" s="154">
        <v>6.5</v>
      </c>
      <c r="S6" s="154">
        <v>8</v>
      </c>
      <c r="T6" s="154">
        <v>4</v>
      </c>
      <c r="U6" s="154">
        <v>7</v>
      </c>
      <c r="V6" s="154">
        <v>7</v>
      </c>
      <c r="W6" s="154">
        <v>7</v>
      </c>
      <c r="X6" s="154">
        <v>7.5</v>
      </c>
      <c r="Y6" s="154">
        <v>4</v>
      </c>
      <c r="Z6" s="154">
        <v>7</v>
      </c>
      <c r="AA6" s="154">
        <v>6.5</v>
      </c>
      <c r="AB6" s="154"/>
      <c r="AC6" s="154">
        <v>8</v>
      </c>
      <c r="AD6" s="154">
        <v>7</v>
      </c>
      <c r="AE6" s="154">
        <v>8</v>
      </c>
      <c r="AF6" s="154">
        <v>7.5</v>
      </c>
      <c r="AG6" s="154">
        <v>7</v>
      </c>
      <c r="AH6" s="154">
        <v>8.5</v>
      </c>
      <c r="AI6" s="154">
        <v>8</v>
      </c>
      <c r="AJ6" s="154">
        <v>6.5</v>
      </c>
      <c r="AK6" s="154">
        <v>6.5</v>
      </c>
      <c r="AL6" s="154">
        <v>6.5</v>
      </c>
      <c r="AM6" s="154">
        <v>6.5</v>
      </c>
      <c r="AN6" s="154">
        <v>6.5</v>
      </c>
      <c r="AO6" s="154">
        <v>6.5</v>
      </c>
      <c r="AP6" s="154"/>
      <c r="AQ6" s="154">
        <v>7</v>
      </c>
      <c r="AR6" s="154">
        <v>6</v>
      </c>
      <c r="AS6" s="154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</row>
    <row r="7" spans="1:64" ht="30">
      <c r="A7" s="24" t="s">
        <v>4</v>
      </c>
      <c r="B7" s="24" t="s">
        <v>5</v>
      </c>
      <c r="C7" s="24" t="s">
        <v>146</v>
      </c>
      <c r="D7" s="24" t="s">
        <v>147</v>
      </c>
      <c r="E7" s="23" t="s">
        <v>148</v>
      </c>
      <c r="F7" s="23" t="s">
        <v>9</v>
      </c>
      <c r="G7" s="143"/>
      <c r="H7" s="143">
        <v>3</v>
      </c>
      <c r="I7" s="143"/>
      <c r="J7" s="143"/>
      <c r="K7" s="154">
        <v>7.5</v>
      </c>
      <c r="L7" s="154">
        <v>7</v>
      </c>
      <c r="M7" s="154">
        <v>6.5</v>
      </c>
      <c r="N7" s="154">
        <v>6.5</v>
      </c>
      <c r="O7" s="154">
        <v>6.5</v>
      </c>
      <c r="P7" s="154">
        <v>7</v>
      </c>
      <c r="Q7" s="154">
        <v>6.5</v>
      </c>
      <c r="R7" s="154">
        <v>7</v>
      </c>
      <c r="S7" s="154">
        <v>7</v>
      </c>
      <c r="T7" s="154">
        <v>7.5</v>
      </c>
      <c r="U7" s="154">
        <v>6.5</v>
      </c>
      <c r="V7" s="154">
        <v>6.5</v>
      </c>
      <c r="W7" s="154">
        <v>6</v>
      </c>
      <c r="X7" s="154">
        <v>5.5</v>
      </c>
      <c r="Y7" s="154">
        <v>6.5</v>
      </c>
      <c r="Z7" s="154">
        <v>7</v>
      </c>
      <c r="AA7" s="154">
        <v>6</v>
      </c>
      <c r="AB7" s="154"/>
      <c r="AC7" s="154">
        <v>7.5</v>
      </c>
      <c r="AD7" s="154">
        <v>6</v>
      </c>
      <c r="AE7" s="154">
        <v>8</v>
      </c>
      <c r="AF7" s="154">
        <v>7</v>
      </c>
      <c r="AG7" s="154">
        <v>6.5</v>
      </c>
      <c r="AH7" s="154">
        <v>6.5</v>
      </c>
      <c r="AI7" s="154">
        <v>7.5</v>
      </c>
      <c r="AJ7" s="154">
        <v>6</v>
      </c>
      <c r="AK7" s="154">
        <v>6</v>
      </c>
      <c r="AL7" s="154">
        <v>6.5</v>
      </c>
      <c r="AM7" s="154">
        <v>7.5</v>
      </c>
      <c r="AN7" s="154">
        <v>7</v>
      </c>
      <c r="AO7" s="154">
        <v>7</v>
      </c>
      <c r="AP7" s="154"/>
      <c r="AQ7" s="154">
        <v>6</v>
      </c>
      <c r="AR7" s="154">
        <v>6</v>
      </c>
      <c r="AS7" s="154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</row>
    <row r="8" spans="1:64">
      <c r="A8" s="155" t="s">
        <v>149</v>
      </c>
      <c r="B8" s="155" t="s">
        <v>150</v>
      </c>
      <c r="C8" s="155" t="s">
        <v>124</v>
      </c>
      <c r="D8" s="155"/>
      <c r="E8" s="170">
        <v>0.73676470588235299</v>
      </c>
      <c r="F8" s="157">
        <v>1</v>
      </c>
      <c r="G8" s="143"/>
      <c r="H8" s="143">
        <v>4</v>
      </c>
      <c r="I8" s="143">
        <v>2</v>
      </c>
      <c r="J8" s="143"/>
      <c r="K8" s="154">
        <v>6.5</v>
      </c>
      <c r="L8" s="154">
        <v>6</v>
      </c>
      <c r="M8" s="154">
        <v>7</v>
      </c>
      <c r="N8" s="154">
        <v>6.5</v>
      </c>
      <c r="O8" s="154">
        <v>6</v>
      </c>
      <c r="P8" s="154">
        <v>6</v>
      </c>
      <c r="Q8" s="154">
        <v>8</v>
      </c>
      <c r="R8" s="154">
        <v>7</v>
      </c>
      <c r="S8" s="154">
        <v>8</v>
      </c>
      <c r="T8" s="154">
        <v>7</v>
      </c>
      <c r="U8" s="154">
        <v>6</v>
      </c>
      <c r="V8" s="154">
        <v>6</v>
      </c>
      <c r="W8" s="154">
        <v>5</v>
      </c>
      <c r="X8" s="154">
        <v>7</v>
      </c>
      <c r="Y8" s="154">
        <v>6.5</v>
      </c>
      <c r="Z8" s="154">
        <v>7</v>
      </c>
      <c r="AA8" s="154">
        <v>7</v>
      </c>
      <c r="AB8" s="154"/>
      <c r="AC8" s="154">
        <v>7.5</v>
      </c>
      <c r="AD8" s="154">
        <v>5.5</v>
      </c>
      <c r="AE8" s="154">
        <v>7.5</v>
      </c>
      <c r="AF8" s="154">
        <v>6</v>
      </c>
      <c r="AG8" s="154">
        <v>6</v>
      </c>
      <c r="AH8" s="154">
        <v>8</v>
      </c>
      <c r="AI8" s="154">
        <v>7.5</v>
      </c>
      <c r="AJ8" s="154">
        <v>6</v>
      </c>
      <c r="AK8" s="154">
        <v>6</v>
      </c>
      <c r="AL8" s="154">
        <v>5</v>
      </c>
      <c r="AM8" s="154">
        <v>6</v>
      </c>
      <c r="AN8" s="154">
        <v>6.5</v>
      </c>
      <c r="AO8" s="154">
        <v>7.5</v>
      </c>
      <c r="AP8" s="154"/>
      <c r="AQ8" s="154">
        <v>6.5</v>
      </c>
      <c r="AR8" s="154">
        <v>5.5</v>
      </c>
      <c r="AS8" s="154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</row>
    <row r="9" spans="1:64">
      <c r="A9" s="155" t="s">
        <v>10</v>
      </c>
      <c r="B9" s="155" t="s">
        <v>11</v>
      </c>
      <c r="C9" s="155" t="s">
        <v>12</v>
      </c>
      <c r="D9" s="155"/>
      <c r="E9" s="170">
        <v>0.73235294117647054</v>
      </c>
      <c r="F9" s="157">
        <v>2</v>
      </c>
      <c r="G9" s="143"/>
      <c r="H9" s="143">
        <v>5</v>
      </c>
      <c r="I9" s="143"/>
      <c r="J9" s="143"/>
      <c r="K9" s="154">
        <v>7</v>
      </c>
      <c r="L9" s="154">
        <v>6.5</v>
      </c>
      <c r="M9" s="154">
        <v>6.5</v>
      </c>
      <c r="N9" s="154">
        <v>6</v>
      </c>
      <c r="O9" s="154">
        <v>6.5</v>
      </c>
      <c r="P9" s="154">
        <v>8</v>
      </c>
      <c r="Q9" s="154">
        <v>7.5</v>
      </c>
      <c r="R9" s="154">
        <v>6.5</v>
      </c>
      <c r="S9" s="154">
        <v>8</v>
      </c>
      <c r="T9" s="154">
        <v>6.5</v>
      </c>
      <c r="U9" s="154">
        <v>6.5</v>
      </c>
      <c r="V9" s="154">
        <v>6</v>
      </c>
      <c r="W9" s="154">
        <v>6</v>
      </c>
      <c r="X9" s="154">
        <v>6.5</v>
      </c>
      <c r="Y9" s="154">
        <v>6</v>
      </c>
      <c r="Z9" s="154">
        <v>7</v>
      </c>
      <c r="AA9" s="154">
        <v>7</v>
      </c>
      <c r="AB9" s="154"/>
      <c r="AC9" s="154">
        <v>7</v>
      </c>
      <c r="AD9" s="154">
        <v>7</v>
      </c>
      <c r="AE9" s="154">
        <v>8.5</v>
      </c>
      <c r="AF9" s="154">
        <v>7</v>
      </c>
      <c r="AG9" s="154">
        <v>7</v>
      </c>
      <c r="AH9" s="154">
        <v>7.5</v>
      </c>
      <c r="AI9" s="154">
        <v>9</v>
      </c>
      <c r="AJ9" s="154">
        <v>5.5</v>
      </c>
      <c r="AK9" s="154">
        <v>5.5</v>
      </c>
      <c r="AL9" s="154">
        <v>6</v>
      </c>
      <c r="AM9" s="154">
        <v>6.5</v>
      </c>
      <c r="AN9" s="154">
        <v>7</v>
      </c>
      <c r="AO9" s="154">
        <v>7</v>
      </c>
      <c r="AP9" s="154"/>
      <c r="AQ9" s="154">
        <v>7</v>
      </c>
      <c r="AR9" s="154">
        <v>7</v>
      </c>
      <c r="AS9" s="154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</row>
    <row r="10" spans="1:64">
      <c r="A10" s="155" t="s">
        <v>151</v>
      </c>
      <c r="B10" s="155" t="s">
        <v>152</v>
      </c>
      <c r="C10" s="155" t="s">
        <v>90</v>
      </c>
      <c r="D10" s="155" t="s">
        <v>112</v>
      </c>
      <c r="E10" s="170">
        <v>0.7279411764705882</v>
      </c>
      <c r="F10" s="157">
        <v>3</v>
      </c>
      <c r="G10" s="143"/>
      <c r="H10" s="143">
        <v>6</v>
      </c>
      <c r="I10" s="143"/>
      <c r="J10" s="143"/>
      <c r="K10" s="154">
        <v>6.5</v>
      </c>
      <c r="L10" s="154">
        <v>6</v>
      </c>
      <c r="M10" s="154">
        <v>7.5</v>
      </c>
      <c r="N10" s="154">
        <v>6.5</v>
      </c>
      <c r="O10" s="154">
        <v>6</v>
      </c>
      <c r="P10" s="154">
        <v>7</v>
      </c>
      <c r="Q10" s="154">
        <v>7</v>
      </c>
      <c r="R10" s="154">
        <v>7</v>
      </c>
      <c r="S10" s="154">
        <v>6.5</v>
      </c>
      <c r="T10" s="154">
        <v>7</v>
      </c>
      <c r="U10" s="154">
        <v>7</v>
      </c>
      <c r="V10" s="154">
        <v>7</v>
      </c>
      <c r="W10" s="154">
        <v>6.5</v>
      </c>
      <c r="X10" s="154">
        <v>5.5</v>
      </c>
      <c r="Y10" s="154">
        <v>6.5</v>
      </c>
      <c r="Z10" s="154">
        <v>6.5</v>
      </c>
      <c r="AA10" s="154">
        <v>7</v>
      </c>
      <c r="AB10" s="154"/>
      <c r="AC10" s="154">
        <v>8</v>
      </c>
      <c r="AD10" s="154">
        <v>7</v>
      </c>
      <c r="AE10" s="154">
        <v>7.5</v>
      </c>
      <c r="AF10" s="154">
        <v>8</v>
      </c>
      <c r="AG10" s="154">
        <v>6</v>
      </c>
      <c r="AH10" s="154">
        <v>7</v>
      </c>
      <c r="AI10" s="154">
        <v>7.5</v>
      </c>
      <c r="AJ10" s="154">
        <v>6.5</v>
      </c>
      <c r="AK10" s="154">
        <v>6.5</v>
      </c>
      <c r="AL10" s="154">
        <v>7</v>
      </c>
      <c r="AM10" s="154">
        <v>7</v>
      </c>
      <c r="AN10" s="154">
        <v>6</v>
      </c>
      <c r="AO10" s="154">
        <v>7</v>
      </c>
      <c r="AP10" s="154"/>
      <c r="AQ10" s="154">
        <v>7</v>
      </c>
      <c r="AR10" s="154">
        <v>6</v>
      </c>
      <c r="AS10" s="154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</row>
    <row r="11" spans="1:64">
      <c r="A11" s="155" t="s">
        <v>153</v>
      </c>
      <c r="B11" s="155" t="s">
        <v>154</v>
      </c>
      <c r="C11" s="155" t="s">
        <v>62</v>
      </c>
      <c r="D11" s="155" t="s">
        <v>63</v>
      </c>
      <c r="E11" s="170">
        <v>0.72499999999999998</v>
      </c>
      <c r="F11" s="157">
        <v>4</v>
      </c>
      <c r="G11" s="143"/>
      <c r="H11" s="143">
        <v>7</v>
      </c>
      <c r="I11" s="143">
        <v>2</v>
      </c>
      <c r="J11" s="143"/>
      <c r="K11" s="154">
        <v>6.5</v>
      </c>
      <c r="L11" s="154">
        <v>6</v>
      </c>
      <c r="M11" s="154">
        <v>7.5</v>
      </c>
      <c r="N11" s="154">
        <v>6.5</v>
      </c>
      <c r="O11" s="154">
        <v>5.5</v>
      </c>
      <c r="P11" s="154">
        <v>6</v>
      </c>
      <c r="Q11" s="154">
        <v>8</v>
      </c>
      <c r="R11" s="154">
        <v>7</v>
      </c>
      <c r="S11" s="154">
        <v>6.5</v>
      </c>
      <c r="T11" s="154">
        <v>6</v>
      </c>
      <c r="U11" s="154">
        <v>7</v>
      </c>
      <c r="V11" s="154">
        <v>6</v>
      </c>
      <c r="W11" s="154">
        <v>6</v>
      </c>
      <c r="X11" s="154">
        <v>7</v>
      </c>
      <c r="Y11" s="154">
        <v>6</v>
      </c>
      <c r="Z11" s="154">
        <v>7</v>
      </c>
      <c r="AA11" s="154">
        <v>6</v>
      </c>
      <c r="AB11" s="154"/>
      <c r="AC11" s="154">
        <v>8</v>
      </c>
      <c r="AD11" s="154">
        <v>7</v>
      </c>
      <c r="AE11" s="154">
        <v>7.5</v>
      </c>
      <c r="AF11" s="154">
        <v>5.5</v>
      </c>
      <c r="AG11" s="154">
        <v>5</v>
      </c>
      <c r="AH11" s="154">
        <v>7.5</v>
      </c>
      <c r="AI11" s="154">
        <v>7</v>
      </c>
      <c r="AJ11" s="154">
        <v>6.5</v>
      </c>
      <c r="AK11" s="154">
        <v>6.5</v>
      </c>
      <c r="AL11" s="154">
        <v>6</v>
      </c>
      <c r="AM11" s="154">
        <v>7.5</v>
      </c>
      <c r="AN11" s="154">
        <v>7</v>
      </c>
      <c r="AO11" s="154">
        <v>6.5</v>
      </c>
      <c r="AP11" s="154"/>
      <c r="AQ11" s="154">
        <v>7</v>
      </c>
      <c r="AR11" s="154">
        <v>5</v>
      </c>
      <c r="AS11" s="154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</row>
    <row r="12" spans="1:64">
      <c r="A12" s="155" t="s">
        <v>155</v>
      </c>
      <c r="B12" s="155" t="s">
        <v>156</v>
      </c>
      <c r="C12" s="155" t="s">
        <v>30</v>
      </c>
      <c r="D12" s="155" t="s">
        <v>34</v>
      </c>
      <c r="E12" s="170">
        <v>0.71323529411764708</v>
      </c>
      <c r="F12" s="157">
        <v>5</v>
      </c>
      <c r="G12" s="143"/>
      <c r="H12" s="143">
        <v>8</v>
      </c>
      <c r="I12" s="143">
        <v>2</v>
      </c>
      <c r="J12" s="143"/>
      <c r="K12" s="154">
        <v>8</v>
      </c>
      <c r="L12" s="154">
        <v>7.5</v>
      </c>
      <c r="M12" s="154">
        <v>6</v>
      </c>
      <c r="N12" s="154">
        <v>5</v>
      </c>
      <c r="O12" s="154">
        <v>5.5</v>
      </c>
      <c r="P12" s="154">
        <v>6.5</v>
      </c>
      <c r="Q12" s="154">
        <v>7.5</v>
      </c>
      <c r="R12" s="154">
        <v>5.5</v>
      </c>
      <c r="S12" s="154">
        <v>7.5</v>
      </c>
      <c r="T12" s="154">
        <v>6</v>
      </c>
      <c r="U12" s="154">
        <v>6</v>
      </c>
      <c r="V12" s="154">
        <v>7</v>
      </c>
      <c r="W12" s="154">
        <v>8</v>
      </c>
      <c r="X12" s="154">
        <v>6</v>
      </c>
      <c r="Y12" s="154">
        <v>6.5</v>
      </c>
      <c r="Z12" s="154">
        <v>7.5</v>
      </c>
      <c r="AA12" s="154">
        <v>6</v>
      </c>
      <c r="AB12" s="154"/>
      <c r="AC12" s="154">
        <v>7</v>
      </c>
      <c r="AD12" s="154">
        <v>6.5</v>
      </c>
      <c r="AE12" s="154">
        <v>8</v>
      </c>
      <c r="AF12" s="154">
        <v>7.5</v>
      </c>
      <c r="AG12" s="154">
        <v>6.5</v>
      </c>
      <c r="AH12" s="154">
        <v>6.5</v>
      </c>
      <c r="AI12" s="154">
        <v>6.5</v>
      </c>
      <c r="AJ12" s="154">
        <v>6</v>
      </c>
      <c r="AK12" s="154">
        <v>7</v>
      </c>
      <c r="AL12" s="154">
        <v>6</v>
      </c>
      <c r="AM12" s="154">
        <v>7</v>
      </c>
      <c r="AN12" s="154">
        <v>6.5</v>
      </c>
      <c r="AO12" s="154">
        <v>7</v>
      </c>
      <c r="AP12" s="154"/>
      <c r="AQ12" s="154">
        <v>6</v>
      </c>
      <c r="AR12" s="154">
        <v>7</v>
      </c>
      <c r="AS12" s="154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</row>
    <row r="13" spans="1:64">
      <c r="A13" s="155" t="s">
        <v>157</v>
      </c>
      <c r="B13" s="155" t="s">
        <v>158</v>
      </c>
      <c r="C13" s="155" t="s">
        <v>159</v>
      </c>
      <c r="D13" s="155" t="s">
        <v>78</v>
      </c>
      <c r="E13" s="170">
        <v>0.71176470588235297</v>
      </c>
      <c r="F13" s="157">
        <v>6</v>
      </c>
      <c r="G13" s="143"/>
      <c r="H13" s="143">
        <v>9</v>
      </c>
      <c r="I13" s="143">
        <v>2</v>
      </c>
      <c r="J13" s="143"/>
      <c r="K13" s="154">
        <v>6.5</v>
      </c>
      <c r="L13" s="154">
        <v>6.5</v>
      </c>
      <c r="M13" s="154">
        <v>5</v>
      </c>
      <c r="N13" s="154">
        <v>7</v>
      </c>
      <c r="O13" s="154">
        <v>6</v>
      </c>
      <c r="P13" s="154">
        <v>5.5</v>
      </c>
      <c r="Q13" s="154">
        <v>7</v>
      </c>
      <c r="R13" s="154">
        <v>6.5</v>
      </c>
      <c r="S13" s="154">
        <v>6.5</v>
      </c>
      <c r="T13" s="154">
        <v>6</v>
      </c>
      <c r="U13" s="154">
        <v>4</v>
      </c>
      <c r="V13" s="154">
        <v>6.5</v>
      </c>
      <c r="W13" s="154">
        <v>7</v>
      </c>
      <c r="X13" s="154">
        <v>6.5</v>
      </c>
      <c r="Y13" s="154">
        <v>5.5</v>
      </c>
      <c r="Z13" s="154">
        <v>7.5</v>
      </c>
      <c r="AA13" s="154">
        <v>7</v>
      </c>
      <c r="AB13" s="154"/>
      <c r="AC13" s="154">
        <v>7.5</v>
      </c>
      <c r="AD13" s="154">
        <v>8</v>
      </c>
      <c r="AE13" s="154">
        <v>5</v>
      </c>
      <c r="AF13" s="154">
        <v>7.5</v>
      </c>
      <c r="AG13" s="154">
        <v>6</v>
      </c>
      <c r="AH13" s="154">
        <v>6</v>
      </c>
      <c r="AI13" s="154">
        <v>6.5</v>
      </c>
      <c r="AJ13" s="154">
        <v>5.5</v>
      </c>
      <c r="AK13" s="154">
        <v>7</v>
      </c>
      <c r="AL13" s="154">
        <v>6.5</v>
      </c>
      <c r="AM13" s="154">
        <v>6.5</v>
      </c>
      <c r="AN13" s="154">
        <v>6.5</v>
      </c>
      <c r="AO13" s="154">
        <v>6.5</v>
      </c>
      <c r="AP13" s="154"/>
      <c r="AQ13" s="154">
        <v>6.5</v>
      </c>
      <c r="AR13" s="154">
        <v>6.5</v>
      </c>
      <c r="AS13" s="154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</row>
    <row r="14" spans="1:64">
      <c r="A14" s="155" t="s">
        <v>160</v>
      </c>
      <c r="B14" s="155" t="s">
        <v>161</v>
      </c>
      <c r="C14" s="155" t="s">
        <v>82</v>
      </c>
      <c r="D14" s="155" t="s">
        <v>83</v>
      </c>
      <c r="E14" s="170">
        <v>0.7</v>
      </c>
      <c r="F14" s="157">
        <v>7</v>
      </c>
      <c r="G14" s="143"/>
      <c r="H14" s="143">
        <v>10</v>
      </c>
      <c r="I14" s="143"/>
      <c r="J14" s="143"/>
      <c r="K14" s="154">
        <v>8</v>
      </c>
      <c r="L14" s="154">
        <v>6.5</v>
      </c>
      <c r="M14" s="154">
        <v>7.5</v>
      </c>
      <c r="N14" s="154">
        <v>6</v>
      </c>
      <c r="O14" s="154">
        <v>6.5</v>
      </c>
      <c r="P14" s="154">
        <v>7</v>
      </c>
      <c r="Q14" s="154">
        <v>6.5</v>
      </c>
      <c r="R14" s="154">
        <v>8</v>
      </c>
      <c r="S14" s="154">
        <v>7</v>
      </c>
      <c r="T14" s="154">
        <v>6</v>
      </c>
      <c r="U14" s="154">
        <v>6</v>
      </c>
      <c r="V14" s="154">
        <v>7</v>
      </c>
      <c r="W14" s="154">
        <v>6</v>
      </c>
      <c r="X14" s="154">
        <v>7</v>
      </c>
      <c r="Y14" s="154">
        <v>6.5</v>
      </c>
      <c r="Z14" s="154">
        <v>6</v>
      </c>
      <c r="AA14" s="154">
        <v>6</v>
      </c>
      <c r="AB14" s="154"/>
      <c r="AC14" s="154">
        <v>6.5</v>
      </c>
      <c r="AD14" s="154">
        <v>7.5</v>
      </c>
      <c r="AE14" s="154">
        <v>7</v>
      </c>
      <c r="AF14" s="154">
        <v>8</v>
      </c>
      <c r="AG14" s="154">
        <v>3</v>
      </c>
      <c r="AH14" s="154">
        <v>7</v>
      </c>
      <c r="AI14" s="154">
        <v>7</v>
      </c>
      <c r="AJ14" s="154">
        <v>6</v>
      </c>
      <c r="AK14" s="154">
        <v>7.5</v>
      </c>
      <c r="AL14" s="154">
        <v>5.5</v>
      </c>
      <c r="AM14" s="154">
        <v>6.5</v>
      </c>
      <c r="AN14" s="154">
        <v>7</v>
      </c>
      <c r="AO14" s="154">
        <v>4</v>
      </c>
      <c r="AP14" s="154"/>
      <c r="AQ14" s="154">
        <v>6</v>
      </c>
      <c r="AR14" s="154">
        <v>4</v>
      </c>
      <c r="AS14" s="154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</row>
    <row r="15" spans="1:64">
      <c r="A15" s="155" t="s">
        <v>162</v>
      </c>
      <c r="B15" s="155" t="s">
        <v>163</v>
      </c>
      <c r="C15" s="155" t="s">
        <v>164</v>
      </c>
      <c r="D15" s="155" t="s">
        <v>74</v>
      </c>
      <c r="E15" s="170">
        <v>0.69705882352941173</v>
      </c>
      <c r="F15" s="157">
        <v>8</v>
      </c>
      <c r="G15" s="143"/>
      <c r="H15" s="143">
        <v>11</v>
      </c>
      <c r="I15" s="143"/>
      <c r="J15" s="143"/>
      <c r="K15" s="154">
        <v>8</v>
      </c>
      <c r="L15" s="154">
        <v>8</v>
      </c>
      <c r="M15" s="154">
        <v>6.5</v>
      </c>
      <c r="N15" s="154">
        <v>6</v>
      </c>
      <c r="O15" s="154">
        <v>7</v>
      </c>
      <c r="P15" s="154">
        <v>7</v>
      </c>
      <c r="Q15" s="154">
        <v>7</v>
      </c>
      <c r="R15" s="154">
        <v>8</v>
      </c>
      <c r="S15" s="154">
        <v>6.5</v>
      </c>
      <c r="T15" s="154">
        <v>6</v>
      </c>
      <c r="U15" s="154">
        <v>7</v>
      </c>
      <c r="V15" s="154">
        <v>6</v>
      </c>
      <c r="W15" s="154">
        <v>7</v>
      </c>
      <c r="X15" s="154">
        <v>7.5</v>
      </c>
      <c r="Y15" s="154">
        <v>5.5</v>
      </c>
      <c r="Z15" s="154">
        <v>6.5</v>
      </c>
      <c r="AA15" s="154">
        <v>7</v>
      </c>
      <c r="AB15" s="154"/>
      <c r="AC15" s="154">
        <v>7.5</v>
      </c>
      <c r="AD15" s="154">
        <v>6.5</v>
      </c>
      <c r="AE15" s="154">
        <v>7.5</v>
      </c>
      <c r="AF15" s="154">
        <v>7.5</v>
      </c>
      <c r="AG15" s="154">
        <v>6</v>
      </c>
      <c r="AH15" s="154">
        <v>7.5</v>
      </c>
      <c r="AI15" s="154">
        <v>7</v>
      </c>
      <c r="AJ15" s="154">
        <v>5</v>
      </c>
      <c r="AK15" s="154">
        <v>7.5</v>
      </c>
      <c r="AL15" s="154">
        <v>6</v>
      </c>
      <c r="AM15" s="154">
        <v>8</v>
      </c>
      <c r="AN15" s="154">
        <v>6</v>
      </c>
      <c r="AO15" s="154">
        <v>4</v>
      </c>
      <c r="AP15" s="154"/>
      <c r="AQ15" s="154">
        <v>6.5</v>
      </c>
      <c r="AR15" s="154">
        <v>4</v>
      </c>
      <c r="AS15" s="154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</row>
    <row r="16" spans="1:64">
      <c r="A16" s="155" t="s">
        <v>165</v>
      </c>
      <c r="B16" s="155" t="s">
        <v>166</v>
      </c>
      <c r="C16" s="155" t="s">
        <v>90</v>
      </c>
      <c r="D16" s="155" t="s">
        <v>91</v>
      </c>
      <c r="E16" s="170">
        <v>0.69705882352941173</v>
      </c>
      <c r="F16" s="157">
        <v>8</v>
      </c>
      <c r="G16" s="143"/>
      <c r="H16" s="143">
        <v>12</v>
      </c>
      <c r="I16" s="143">
        <v>2</v>
      </c>
      <c r="J16" s="143"/>
      <c r="K16" s="154">
        <v>7</v>
      </c>
      <c r="L16" s="154">
        <v>6.5</v>
      </c>
      <c r="M16" s="154">
        <v>7.5</v>
      </c>
      <c r="N16" s="154">
        <v>6</v>
      </c>
      <c r="O16" s="154">
        <v>7.5</v>
      </c>
      <c r="P16" s="154">
        <v>6.5</v>
      </c>
      <c r="Q16" s="154">
        <v>7</v>
      </c>
      <c r="R16" s="154">
        <v>6</v>
      </c>
      <c r="S16" s="154">
        <v>6</v>
      </c>
      <c r="T16" s="154">
        <v>6.5</v>
      </c>
      <c r="U16" s="154">
        <v>8</v>
      </c>
      <c r="V16" s="154">
        <v>7</v>
      </c>
      <c r="W16" s="154">
        <v>6</v>
      </c>
      <c r="X16" s="154">
        <v>7</v>
      </c>
      <c r="Y16" s="154">
        <v>6</v>
      </c>
      <c r="Z16" s="154">
        <v>6.5</v>
      </c>
      <c r="AA16" s="154">
        <v>7</v>
      </c>
      <c r="AB16" s="154"/>
      <c r="AC16" s="154">
        <v>8</v>
      </c>
      <c r="AD16" s="154">
        <v>7</v>
      </c>
      <c r="AE16" s="154">
        <v>8</v>
      </c>
      <c r="AF16" s="154">
        <v>7.5</v>
      </c>
      <c r="AG16" s="154">
        <v>6.5</v>
      </c>
      <c r="AH16" s="154">
        <v>7</v>
      </c>
      <c r="AI16" s="154">
        <v>7.5</v>
      </c>
      <c r="AJ16" s="154">
        <v>5</v>
      </c>
      <c r="AK16" s="154">
        <v>7</v>
      </c>
      <c r="AL16" s="154">
        <v>7</v>
      </c>
      <c r="AM16" s="154">
        <v>7.5</v>
      </c>
      <c r="AN16" s="154">
        <v>6</v>
      </c>
      <c r="AO16" s="154">
        <v>7</v>
      </c>
      <c r="AP16" s="154"/>
      <c r="AQ16" s="154">
        <v>6</v>
      </c>
      <c r="AR16" s="154">
        <v>6</v>
      </c>
      <c r="AS16" s="154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</row>
    <row r="17" spans="1:64">
      <c r="A17" s="155" t="s">
        <v>167</v>
      </c>
      <c r="B17" s="155" t="s">
        <v>168</v>
      </c>
      <c r="C17" s="155" t="s">
        <v>55</v>
      </c>
      <c r="D17" s="155" t="s">
        <v>56</v>
      </c>
      <c r="E17" s="171">
        <v>0.69411764705882351</v>
      </c>
      <c r="F17" s="157">
        <v>10</v>
      </c>
      <c r="G17" s="143"/>
      <c r="H17" s="143">
        <v>13</v>
      </c>
      <c r="I17" s="143"/>
      <c r="J17" s="143"/>
      <c r="K17" s="154">
        <v>7</v>
      </c>
      <c r="L17" s="154">
        <v>6</v>
      </c>
      <c r="M17" s="154">
        <v>7</v>
      </c>
      <c r="N17" s="154">
        <v>6.5</v>
      </c>
      <c r="O17" s="154">
        <v>7.5</v>
      </c>
      <c r="P17" s="154">
        <v>6.5</v>
      </c>
      <c r="Q17" s="154">
        <v>7.5</v>
      </c>
      <c r="R17" s="154">
        <v>6.5</v>
      </c>
      <c r="S17" s="154">
        <v>7</v>
      </c>
      <c r="T17" s="154">
        <v>6</v>
      </c>
      <c r="U17" s="154">
        <v>6.5</v>
      </c>
      <c r="V17" s="154">
        <v>6</v>
      </c>
      <c r="W17" s="154">
        <v>6.5</v>
      </c>
      <c r="X17" s="154">
        <v>6.5</v>
      </c>
      <c r="Y17" s="154">
        <v>6</v>
      </c>
      <c r="Z17" s="154">
        <v>6.5</v>
      </c>
      <c r="AA17" s="154">
        <v>6.5</v>
      </c>
      <c r="AB17" s="154"/>
      <c r="AC17" s="154">
        <v>6.5</v>
      </c>
      <c r="AD17" s="154">
        <v>6.5</v>
      </c>
      <c r="AE17" s="154">
        <v>7.5</v>
      </c>
      <c r="AF17" s="154">
        <v>7</v>
      </c>
      <c r="AG17" s="154">
        <v>6</v>
      </c>
      <c r="AH17" s="154">
        <v>7</v>
      </c>
      <c r="AI17" s="154">
        <v>7</v>
      </c>
      <c r="AJ17" s="154">
        <v>6</v>
      </c>
      <c r="AK17" s="154">
        <v>7</v>
      </c>
      <c r="AL17" s="154">
        <v>6.5</v>
      </c>
      <c r="AM17" s="154">
        <v>6.5</v>
      </c>
      <c r="AN17" s="154">
        <v>6.5</v>
      </c>
      <c r="AO17" s="154">
        <v>6.5</v>
      </c>
      <c r="AP17" s="154"/>
      <c r="AQ17" s="154">
        <v>6</v>
      </c>
      <c r="AR17" s="154">
        <v>6</v>
      </c>
      <c r="AS17" s="154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</row>
    <row r="18" spans="1:64">
      <c r="A18" s="155" t="s">
        <v>160</v>
      </c>
      <c r="B18" s="155" t="s">
        <v>169</v>
      </c>
      <c r="C18" s="155" t="s">
        <v>82</v>
      </c>
      <c r="D18" s="155"/>
      <c r="E18" s="170">
        <v>0.68529411764705883</v>
      </c>
      <c r="F18" s="157">
        <v>11</v>
      </c>
      <c r="G18" s="143"/>
      <c r="H18" s="143">
        <v>14</v>
      </c>
      <c r="I18" s="143"/>
      <c r="J18" s="143"/>
      <c r="K18" s="154">
        <v>6</v>
      </c>
      <c r="L18" s="154">
        <v>7</v>
      </c>
      <c r="M18" s="154">
        <v>7</v>
      </c>
      <c r="N18" s="154">
        <v>6</v>
      </c>
      <c r="O18" s="154">
        <v>6</v>
      </c>
      <c r="P18" s="154">
        <v>7.5</v>
      </c>
      <c r="Q18" s="154">
        <v>7</v>
      </c>
      <c r="R18" s="154">
        <v>7</v>
      </c>
      <c r="S18" s="154">
        <v>6.5</v>
      </c>
      <c r="T18" s="154">
        <v>6.5</v>
      </c>
      <c r="U18" s="154">
        <v>6.5</v>
      </c>
      <c r="V18" s="154">
        <v>6.5</v>
      </c>
      <c r="W18" s="154">
        <v>5.5</v>
      </c>
      <c r="X18" s="154">
        <v>5.5</v>
      </c>
      <c r="Y18" s="154">
        <v>6.5</v>
      </c>
      <c r="Z18" s="154">
        <v>6.5</v>
      </c>
      <c r="AA18" s="154">
        <v>6</v>
      </c>
      <c r="AB18" s="154"/>
      <c r="AC18" s="154">
        <v>7</v>
      </c>
      <c r="AD18" s="154">
        <v>6.5</v>
      </c>
      <c r="AE18" s="154">
        <v>6</v>
      </c>
      <c r="AF18" s="154">
        <v>7.5</v>
      </c>
      <c r="AG18" s="154">
        <v>6</v>
      </c>
      <c r="AH18" s="154">
        <v>7.5</v>
      </c>
      <c r="AI18" s="154">
        <v>6.5</v>
      </c>
      <c r="AJ18" s="154">
        <v>5.5</v>
      </c>
      <c r="AK18" s="154">
        <v>7.5</v>
      </c>
      <c r="AL18" s="154">
        <v>6</v>
      </c>
      <c r="AM18" s="154">
        <v>6.5</v>
      </c>
      <c r="AN18" s="154">
        <v>7</v>
      </c>
      <c r="AO18" s="154">
        <v>7</v>
      </c>
      <c r="AP18" s="154"/>
      <c r="AQ18" s="154">
        <v>6.5</v>
      </c>
      <c r="AR18" s="154">
        <v>5</v>
      </c>
      <c r="AS18" s="154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</row>
    <row r="19" spans="1:64">
      <c r="A19" s="155" t="s">
        <v>170</v>
      </c>
      <c r="B19" s="155" t="s">
        <v>171</v>
      </c>
      <c r="C19" s="155" t="s">
        <v>172</v>
      </c>
      <c r="D19" s="155" t="s">
        <v>172</v>
      </c>
      <c r="E19" s="170">
        <v>0.68235294117647061</v>
      </c>
      <c r="F19" s="157">
        <v>12</v>
      </c>
      <c r="G19" s="143"/>
      <c r="H19" s="143">
        <v>15</v>
      </c>
      <c r="I19" s="143"/>
      <c r="J19" s="143"/>
      <c r="K19" s="154">
        <v>7.5</v>
      </c>
      <c r="L19" s="154">
        <v>7.5</v>
      </c>
      <c r="M19" s="154">
        <v>8</v>
      </c>
      <c r="N19" s="154">
        <v>6.5</v>
      </c>
      <c r="O19" s="154">
        <v>6</v>
      </c>
      <c r="P19" s="154">
        <v>7</v>
      </c>
      <c r="Q19" s="154">
        <v>7.5</v>
      </c>
      <c r="R19" s="154">
        <v>7.5</v>
      </c>
      <c r="S19" s="154">
        <v>7.5</v>
      </c>
      <c r="T19" s="154">
        <v>6.5</v>
      </c>
      <c r="U19" s="154">
        <v>7</v>
      </c>
      <c r="V19" s="154">
        <v>6.5</v>
      </c>
      <c r="W19" s="154">
        <v>7</v>
      </c>
      <c r="X19" s="154">
        <v>6.5</v>
      </c>
      <c r="Y19" s="154">
        <v>6</v>
      </c>
      <c r="Z19" s="154">
        <v>7</v>
      </c>
      <c r="AA19" s="154">
        <v>6.5</v>
      </c>
      <c r="AB19" s="154"/>
      <c r="AC19" s="154">
        <v>7.5</v>
      </c>
      <c r="AD19" s="154">
        <v>7</v>
      </c>
      <c r="AE19" s="154">
        <v>7.5</v>
      </c>
      <c r="AF19" s="154">
        <v>8</v>
      </c>
      <c r="AG19" s="154">
        <v>6</v>
      </c>
      <c r="AH19" s="154">
        <v>6.5</v>
      </c>
      <c r="AI19" s="154">
        <v>7</v>
      </c>
      <c r="AJ19" s="154">
        <v>6</v>
      </c>
      <c r="AK19" s="154">
        <v>7</v>
      </c>
      <c r="AL19" s="154">
        <v>6.5</v>
      </c>
      <c r="AM19" s="154">
        <v>7</v>
      </c>
      <c r="AN19" s="154">
        <v>7</v>
      </c>
      <c r="AO19" s="154">
        <v>7.5</v>
      </c>
      <c r="AP19" s="154"/>
      <c r="AQ19" s="154">
        <v>6.5</v>
      </c>
      <c r="AR19" s="154">
        <v>6.5</v>
      </c>
      <c r="AS19" s="154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</row>
    <row r="20" spans="1:64">
      <c r="A20" s="155" t="s">
        <v>173</v>
      </c>
      <c r="B20" s="155" t="s">
        <v>174</v>
      </c>
      <c r="C20" s="155" t="s">
        <v>48</v>
      </c>
      <c r="D20" s="155" t="s">
        <v>48</v>
      </c>
      <c r="E20" s="170">
        <v>0.67941176470588238</v>
      </c>
      <c r="F20" s="157">
        <v>13</v>
      </c>
      <c r="G20" s="143"/>
      <c r="H20" s="143">
        <v>16</v>
      </c>
      <c r="I20" s="143"/>
      <c r="J20" s="143"/>
      <c r="K20" s="154">
        <v>8</v>
      </c>
      <c r="L20" s="154">
        <v>6.5</v>
      </c>
      <c r="M20" s="154">
        <v>6.5</v>
      </c>
      <c r="N20" s="154">
        <v>6</v>
      </c>
      <c r="O20" s="154">
        <v>7</v>
      </c>
      <c r="P20" s="154">
        <v>6.5</v>
      </c>
      <c r="Q20" s="154">
        <v>8</v>
      </c>
      <c r="R20" s="154">
        <v>7</v>
      </c>
      <c r="S20" s="154">
        <v>7</v>
      </c>
      <c r="T20" s="154">
        <v>6.5</v>
      </c>
      <c r="U20" s="154">
        <v>6.5</v>
      </c>
      <c r="V20" s="154">
        <v>6</v>
      </c>
      <c r="W20" s="154">
        <v>6.5</v>
      </c>
      <c r="X20" s="154">
        <v>6.5</v>
      </c>
      <c r="Y20" s="154">
        <v>6</v>
      </c>
      <c r="Z20" s="154">
        <v>7</v>
      </c>
      <c r="AA20" s="154">
        <v>6.5</v>
      </c>
      <c r="AB20" s="154"/>
      <c r="AC20" s="154">
        <v>7</v>
      </c>
      <c r="AD20" s="154">
        <v>7.5</v>
      </c>
      <c r="AE20" s="154">
        <v>7</v>
      </c>
      <c r="AF20" s="154">
        <v>7</v>
      </c>
      <c r="AG20" s="154">
        <v>6.5</v>
      </c>
      <c r="AH20" s="154">
        <v>8</v>
      </c>
      <c r="AI20" s="154">
        <v>7</v>
      </c>
      <c r="AJ20" s="154">
        <v>6</v>
      </c>
      <c r="AK20" s="154">
        <v>7</v>
      </c>
      <c r="AL20" s="154">
        <v>6</v>
      </c>
      <c r="AM20" s="154">
        <v>7</v>
      </c>
      <c r="AN20" s="154">
        <v>7</v>
      </c>
      <c r="AO20" s="154">
        <v>7</v>
      </c>
      <c r="AP20" s="154"/>
      <c r="AQ20" s="154">
        <v>6</v>
      </c>
      <c r="AR20" s="154">
        <v>5</v>
      </c>
      <c r="AS20" s="154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</row>
    <row r="21" spans="1:64">
      <c r="A21" s="155" t="s">
        <v>175</v>
      </c>
      <c r="B21" s="155" t="s">
        <v>176</v>
      </c>
      <c r="C21" s="155" t="s">
        <v>37</v>
      </c>
      <c r="D21" s="155" t="s">
        <v>38</v>
      </c>
      <c r="E21" s="170">
        <v>0.66911764705882348</v>
      </c>
      <c r="F21" s="157">
        <v>14</v>
      </c>
      <c r="G21" s="143"/>
      <c r="H21" s="143">
        <v>17</v>
      </c>
      <c r="I21" s="143">
        <v>2</v>
      </c>
      <c r="J21" s="143"/>
      <c r="K21" s="154">
        <v>7.5</v>
      </c>
      <c r="L21" s="154">
        <v>6</v>
      </c>
      <c r="M21" s="154">
        <v>8</v>
      </c>
      <c r="N21" s="154">
        <v>6</v>
      </c>
      <c r="O21" s="154">
        <v>7</v>
      </c>
      <c r="P21" s="154">
        <v>6.5</v>
      </c>
      <c r="Q21" s="154">
        <v>7</v>
      </c>
      <c r="R21" s="154">
        <v>7.5</v>
      </c>
      <c r="S21" s="154">
        <v>6.5</v>
      </c>
      <c r="T21" s="154">
        <v>7</v>
      </c>
      <c r="U21" s="154">
        <v>7.5</v>
      </c>
      <c r="V21" s="154">
        <v>7.5</v>
      </c>
      <c r="W21" s="154">
        <v>6.5</v>
      </c>
      <c r="X21" s="154">
        <v>7</v>
      </c>
      <c r="Y21" s="154">
        <v>6</v>
      </c>
      <c r="Z21" s="154">
        <v>6</v>
      </c>
      <c r="AA21" s="154">
        <v>7</v>
      </c>
      <c r="AB21" s="154"/>
      <c r="AC21" s="154">
        <v>8</v>
      </c>
      <c r="AD21" s="154">
        <v>7</v>
      </c>
      <c r="AE21" s="154">
        <v>7</v>
      </c>
      <c r="AF21" s="154">
        <v>7</v>
      </c>
      <c r="AG21" s="154">
        <v>6</v>
      </c>
      <c r="AH21" s="154">
        <v>7</v>
      </c>
      <c r="AI21" s="154">
        <v>7</v>
      </c>
      <c r="AJ21" s="154">
        <v>5.5</v>
      </c>
      <c r="AK21" s="154">
        <v>7</v>
      </c>
      <c r="AL21" s="154">
        <v>5.5</v>
      </c>
      <c r="AM21" s="154">
        <v>7</v>
      </c>
      <c r="AN21" s="154">
        <v>7</v>
      </c>
      <c r="AO21" s="154">
        <v>8</v>
      </c>
      <c r="AP21" s="154"/>
      <c r="AQ21" s="154">
        <v>6</v>
      </c>
      <c r="AR21" s="154">
        <v>7.5</v>
      </c>
      <c r="AS21" s="154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</row>
    <row r="22" spans="1:64">
      <c r="A22" s="155" t="s">
        <v>177</v>
      </c>
      <c r="B22" s="155" t="s">
        <v>178</v>
      </c>
      <c r="C22" s="155" t="s">
        <v>115</v>
      </c>
      <c r="D22" s="155" t="s">
        <v>115</v>
      </c>
      <c r="E22" s="171">
        <v>0.66764705882352937</v>
      </c>
      <c r="F22" s="157">
        <v>15</v>
      </c>
      <c r="G22" s="143"/>
      <c r="H22" s="143">
        <v>18</v>
      </c>
      <c r="I22" s="143"/>
      <c r="J22" s="143"/>
      <c r="K22" s="154">
        <v>5.5</v>
      </c>
      <c r="L22" s="154">
        <v>6.5</v>
      </c>
      <c r="M22" s="154">
        <v>7</v>
      </c>
      <c r="N22" s="154">
        <v>5</v>
      </c>
      <c r="O22" s="154">
        <v>6.5</v>
      </c>
      <c r="P22" s="154">
        <v>6.5</v>
      </c>
      <c r="Q22" s="154">
        <v>7</v>
      </c>
      <c r="R22" s="154">
        <v>6</v>
      </c>
      <c r="S22" s="154">
        <v>7</v>
      </c>
      <c r="T22" s="154">
        <v>6.5</v>
      </c>
      <c r="U22" s="154">
        <v>6.5</v>
      </c>
      <c r="V22" s="154">
        <v>6</v>
      </c>
      <c r="W22" s="154">
        <v>7</v>
      </c>
      <c r="X22" s="154">
        <v>6.5</v>
      </c>
      <c r="Y22" s="154">
        <v>6</v>
      </c>
      <c r="Z22" s="154">
        <v>6</v>
      </c>
      <c r="AA22" s="154">
        <v>6.5</v>
      </c>
      <c r="AB22" s="154"/>
      <c r="AC22" s="154">
        <v>5</v>
      </c>
      <c r="AD22" s="154">
        <v>6.5</v>
      </c>
      <c r="AE22" s="154">
        <v>7.5</v>
      </c>
      <c r="AF22" s="154">
        <v>7</v>
      </c>
      <c r="AG22" s="154">
        <v>6</v>
      </c>
      <c r="AH22" s="154">
        <v>6.5</v>
      </c>
      <c r="AI22" s="154">
        <v>6.5</v>
      </c>
      <c r="AJ22" s="154">
        <v>5.5</v>
      </c>
      <c r="AK22" s="154">
        <v>6.5</v>
      </c>
      <c r="AL22" s="154">
        <v>6</v>
      </c>
      <c r="AM22" s="154">
        <v>6.5</v>
      </c>
      <c r="AN22" s="154">
        <v>7</v>
      </c>
      <c r="AO22" s="154">
        <v>7</v>
      </c>
      <c r="AP22" s="154"/>
      <c r="AQ22" s="154">
        <v>6</v>
      </c>
      <c r="AR22" s="154">
        <v>5</v>
      </c>
      <c r="AS22" s="154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</row>
    <row r="23" spans="1:64">
      <c r="A23" s="155" t="s">
        <v>179</v>
      </c>
      <c r="B23" s="155" t="s">
        <v>180</v>
      </c>
      <c r="C23" s="155" t="s">
        <v>12</v>
      </c>
      <c r="D23" s="155" t="s">
        <v>12</v>
      </c>
      <c r="E23" s="170">
        <v>0.66617647058823526</v>
      </c>
      <c r="F23" s="157">
        <v>16</v>
      </c>
      <c r="G23" s="143"/>
      <c r="H23" s="143">
        <v>19</v>
      </c>
      <c r="I23" s="143"/>
      <c r="J23" s="143"/>
      <c r="K23" s="154">
        <v>6.5</v>
      </c>
      <c r="L23" s="154">
        <v>6.5</v>
      </c>
      <c r="M23" s="154">
        <v>6.5</v>
      </c>
      <c r="N23" s="154">
        <v>6</v>
      </c>
      <c r="O23" s="154">
        <v>6</v>
      </c>
      <c r="P23" s="154">
        <v>7</v>
      </c>
      <c r="Q23" s="154">
        <v>7</v>
      </c>
      <c r="R23" s="154">
        <v>6.5</v>
      </c>
      <c r="S23" s="154">
        <v>7</v>
      </c>
      <c r="T23" s="154">
        <v>6.5</v>
      </c>
      <c r="U23" s="154">
        <v>6</v>
      </c>
      <c r="V23" s="154">
        <v>6.5</v>
      </c>
      <c r="W23" s="154">
        <v>7</v>
      </c>
      <c r="X23" s="154">
        <v>6.5</v>
      </c>
      <c r="Y23" s="154">
        <v>6.5</v>
      </c>
      <c r="Z23" s="154">
        <v>6</v>
      </c>
      <c r="AA23" s="154">
        <v>6</v>
      </c>
      <c r="AB23" s="154"/>
      <c r="AC23" s="154">
        <v>6.5</v>
      </c>
      <c r="AD23" s="154">
        <v>6.5</v>
      </c>
      <c r="AE23" s="154">
        <v>7</v>
      </c>
      <c r="AF23" s="154">
        <v>6.5</v>
      </c>
      <c r="AG23" s="154">
        <v>6</v>
      </c>
      <c r="AH23" s="154">
        <v>7</v>
      </c>
      <c r="AI23" s="154">
        <v>7</v>
      </c>
      <c r="AJ23" s="154">
        <v>5.5</v>
      </c>
      <c r="AK23" s="154">
        <v>6</v>
      </c>
      <c r="AL23" s="154">
        <v>5.5</v>
      </c>
      <c r="AM23" s="154">
        <v>7</v>
      </c>
      <c r="AN23" s="154">
        <v>5</v>
      </c>
      <c r="AO23" s="154">
        <v>6</v>
      </c>
      <c r="AP23" s="154"/>
      <c r="AQ23" s="154">
        <v>6</v>
      </c>
      <c r="AR23" s="154">
        <v>6</v>
      </c>
      <c r="AS23" s="154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</row>
    <row r="24" spans="1:64">
      <c r="A24" s="155" t="s">
        <v>181</v>
      </c>
      <c r="B24" s="155" t="s">
        <v>182</v>
      </c>
      <c r="C24" s="155" t="s">
        <v>15</v>
      </c>
      <c r="D24" s="155" t="s">
        <v>15</v>
      </c>
      <c r="E24" s="170">
        <v>0.66323529411764703</v>
      </c>
      <c r="F24" s="157">
        <v>17</v>
      </c>
      <c r="G24" s="143"/>
      <c r="H24" s="143">
        <v>20</v>
      </c>
      <c r="I24" s="143">
        <v>2</v>
      </c>
      <c r="J24" s="143"/>
      <c r="K24" s="154">
        <v>6.5</v>
      </c>
      <c r="L24" s="154">
        <v>6.5</v>
      </c>
      <c r="M24" s="154">
        <v>6.5</v>
      </c>
      <c r="N24" s="154">
        <v>6.5</v>
      </c>
      <c r="O24" s="154">
        <v>7</v>
      </c>
      <c r="P24" s="154">
        <v>7</v>
      </c>
      <c r="Q24" s="154">
        <v>7</v>
      </c>
      <c r="R24" s="154">
        <v>6.5</v>
      </c>
      <c r="S24" s="154">
        <v>7</v>
      </c>
      <c r="T24" s="154">
        <v>6.5</v>
      </c>
      <c r="U24" s="154">
        <v>7</v>
      </c>
      <c r="V24" s="154">
        <v>6</v>
      </c>
      <c r="W24" s="154">
        <v>6.5</v>
      </c>
      <c r="X24" s="154">
        <v>6.5</v>
      </c>
      <c r="Y24" s="154">
        <v>6.5</v>
      </c>
      <c r="Z24" s="154">
        <v>8</v>
      </c>
      <c r="AA24" s="154">
        <v>6.5</v>
      </c>
      <c r="AB24" s="154"/>
      <c r="AC24" s="154">
        <v>7.5</v>
      </c>
      <c r="AD24" s="154">
        <v>6.5</v>
      </c>
      <c r="AE24" s="154">
        <v>8</v>
      </c>
      <c r="AF24" s="154">
        <v>7.5</v>
      </c>
      <c r="AG24" s="154">
        <v>6.5</v>
      </c>
      <c r="AH24" s="154">
        <v>6.5</v>
      </c>
      <c r="AI24" s="154">
        <v>7.5</v>
      </c>
      <c r="AJ24" s="154">
        <v>5.5</v>
      </c>
      <c r="AK24" s="154">
        <v>6.5</v>
      </c>
      <c r="AL24" s="154">
        <v>5.5</v>
      </c>
      <c r="AM24" s="154">
        <v>7.5</v>
      </c>
      <c r="AN24" s="154">
        <v>6</v>
      </c>
      <c r="AO24" s="154">
        <v>6.5</v>
      </c>
      <c r="AP24" s="154"/>
      <c r="AQ24" s="154">
        <v>6</v>
      </c>
      <c r="AR24" s="154">
        <v>6.5</v>
      </c>
      <c r="AS24" s="154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</row>
    <row r="25" spans="1:64">
      <c r="A25" s="155" t="s">
        <v>183</v>
      </c>
      <c r="B25" s="155" t="s">
        <v>184</v>
      </c>
      <c r="C25" s="155" t="s">
        <v>95</v>
      </c>
      <c r="D25" s="155" t="s">
        <v>96</v>
      </c>
      <c r="E25" s="170">
        <v>0.6588235294117647</v>
      </c>
      <c r="F25" s="157">
        <v>18</v>
      </c>
      <c r="G25" s="143"/>
      <c r="H25" s="143">
        <v>21</v>
      </c>
      <c r="I25" s="143"/>
      <c r="J25" s="143"/>
      <c r="K25" s="159">
        <v>6.5</v>
      </c>
      <c r="L25" s="159">
        <v>8</v>
      </c>
      <c r="M25" s="159">
        <v>8</v>
      </c>
      <c r="N25" s="159">
        <v>6.5</v>
      </c>
      <c r="O25" s="159">
        <v>6.5</v>
      </c>
      <c r="P25" s="159">
        <v>7</v>
      </c>
      <c r="Q25" s="159">
        <v>7</v>
      </c>
      <c r="R25" s="159">
        <v>6</v>
      </c>
      <c r="S25" s="159">
        <v>7.5</v>
      </c>
      <c r="T25" s="159">
        <v>6.5</v>
      </c>
      <c r="U25" s="159">
        <v>6.5</v>
      </c>
      <c r="V25" s="159">
        <v>6.5</v>
      </c>
      <c r="W25" s="159">
        <v>6.5</v>
      </c>
      <c r="X25" s="159">
        <v>6</v>
      </c>
      <c r="Y25" s="159">
        <v>8</v>
      </c>
      <c r="Z25" s="159">
        <v>6</v>
      </c>
      <c r="AA25" s="159">
        <v>6.5</v>
      </c>
      <c r="AB25" s="159"/>
      <c r="AC25" s="159">
        <v>6.5</v>
      </c>
      <c r="AD25" s="159">
        <v>8</v>
      </c>
      <c r="AE25" s="159">
        <v>6</v>
      </c>
      <c r="AF25" s="159">
        <v>7</v>
      </c>
      <c r="AG25" s="159">
        <v>8</v>
      </c>
      <c r="AH25" s="159">
        <v>7</v>
      </c>
      <c r="AI25" s="159">
        <v>7.5</v>
      </c>
      <c r="AJ25" s="159">
        <v>7</v>
      </c>
      <c r="AK25" s="159">
        <v>7</v>
      </c>
      <c r="AL25" s="159">
        <v>7.5</v>
      </c>
      <c r="AM25" s="159">
        <v>8</v>
      </c>
      <c r="AN25" s="159">
        <v>7</v>
      </c>
      <c r="AO25" s="159">
        <v>6.5</v>
      </c>
      <c r="AP25" s="159"/>
      <c r="AQ25" s="159">
        <v>6</v>
      </c>
      <c r="AR25" s="159">
        <v>6.5</v>
      </c>
      <c r="AS25" s="159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</row>
    <row r="26" spans="1:64">
      <c r="A26" s="155" t="s">
        <v>185</v>
      </c>
      <c r="B26" s="155" t="s">
        <v>186</v>
      </c>
      <c r="C26" s="155" t="s">
        <v>20</v>
      </c>
      <c r="D26" s="155" t="s">
        <v>20</v>
      </c>
      <c r="E26" s="170">
        <v>0.65735294117647058</v>
      </c>
      <c r="F26" s="157">
        <v>19</v>
      </c>
      <c r="G26" s="143"/>
      <c r="H26" s="143" t="s">
        <v>79</v>
      </c>
      <c r="I26" s="143"/>
      <c r="J26" s="143"/>
      <c r="K26" s="160">
        <f>SUM(K5:K25)+K8+SUM(K11:K13)+K21+K16+K24</f>
        <v>195</v>
      </c>
      <c r="L26" s="160">
        <f t="shared" ref="L26:AJ26" si="0">SUM(L5:L25)+L8+SUM(L11:L13)+L21+L16+L24</f>
        <v>185</v>
      </c>
      <c r="M26" s="160">
        <f t="shared" si="0"/>
        <v>193.5</v>
      </c>
      <c r="N26" s="160">
        <f t="shared" si="0"/>
        <v>172.5</v>
      </c>
      <c r="O26" s="160">
        <f t="shared" si="0"/>
        <v>179.5</v>
      </c>
      <c r="P26" s="160">
        <f t="shared" si="0"/>
        <v>185.5</v>
      </c>
      <c r="Q26" s="160">
        <f t="shared" si="0"/>
        <v>202.5</v>
      </c>
      <c r="R26" s="160">
        <f t="shared" si="0"/>
        <v>189</v>
      </c>
      <c r="S26" s="160">
        <f t="shared" si="0"/>
        <v>195</v>
      </c>
      <c r="T26" s="160">
        <f t="shared" si="0"/>
        <v>178.5</v>
      </c>
      <c r="U26" s="160">
        <f t="shared" si="0"/>
        <v>183</v>
      </c>
      <c r="V26" s="160">
        <f t="shared" si="0"/>
        <v>183</v>
      </c>
      <c r="W26" s="160">
        <f t="shared" si="0"/>
        <v>181</v>
      </c>
      <c r="X26" s="160">
        <f t="shared" si="0"/>
        <v>185</v>
      </c>
      <c r="Y26" s="160">
        <f t="shared" si="0"/>
        <v>172</v>
      </c>
      <c r="Z26" s="160">
        <f t="shared" si="0"/>
        <v>190.5</v>
      </c>
      <c r="AA26" s="160">
        <f t="shared" si="0"/>
        <v>184</v>
      </c>
      <c r="AB26" s="160">
        <f t="shared" si="0"/>
        <v>0</v>
      </c>
      <c r="AC26" s="160">
        <f t="shared" si="0"/>
        <v>204.5</v>
      </c>
      <c r="AD26" s="160">
        <f t="shared" si="0"/>
        <v>191.5</v>
      </c>
      <c r="AE26" s="160">
        <f t="shared" si="0"/>
        <v>204</v>
      </c>
      <c r="AF26" s="160">
        <f t="shared" si="0"/>
        <v>199</v>
      </c>
      <c r="AG26" s="160">
        <f t="shared" si="0"/>
        <v>171</v>
      </c>
      <c r="AH26" s="160">
        <f t="shared" si="0"/>
        <v>197</v>
      </c>
      <c r="AI26" s="160">
        <f t="shared" si="0"/>
        <v>201.5</v>
      </c>
      <c r="AJ26" s="160">
        <f t="shared" si="0"/>
        <v>163</v>
      </c>
      <c r="AK26" s="160">
        <f t="shared" ref="AK26:AS26" si="1">SUM(AK5:AK25)+AK8+SUM(AK11:AK13)+AK21+AK16+AK24</f>
        <v>188</v>
      </c>
      <c r="AL26" s="160">
        <f t="shared" si="1"/>
        <v>171</v>
      </c>
      <c r="AM26" s="160">
        <f t="shared" si="1"/>
        <v>195</v>
      </c>
      <c r="AN26" s="160">
        <f t="shared" si="1"/>
        <v>184.5</v>
      </c>
      <c r="AO26" s="160">
        <f t="shared" si="1"/>
        <v>188</v>
      </c>
      <c r="AP26" s="160">
        <f t="shared" si="1"/>
        <v>0</v>
      </c>
      <c r="AQ26" s="160">
        <f t="shared" si="1"/>
        <v>178.5</v>
      </c>
      <c r="AR26" s="160">
        <f t="shared" si="1"/>
        <v>167.5</v>
      </c>
      <c r="AS26" s="160">
        <f t="shared" si="1"/>
        <v>0</v>
      </c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</row>
    <row r="27" spans="1:64">
      <c r="A27" s="155" t="s">
        <v>187</v>
      </c>
      <c r="B27" s="155" t="s">
        <v>188</v>
      </c>
      <c r="C27" s="155" t="s">
        <v>51</v>
      </c>
      <c r="D27" s="155" t="s">
        <v>52</v>
      </c>
      <c r="E27" s="170">
        <v>0.65735294117647058</v>
      </c>
      <c r="F27" s="157">
        <v>19</v>
      </c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</row>
    <row r="28" spans="1:64">
      <c r="A28" s="155" t="s">
        <v>189</v>
      </c>
      <c r="B28" s="155" t="s">
        <v>190</v>
      </c>
      <c r="C28" s="155" t="s">
        <v>59</v>
      </c>
      <c r="D28" s="155" t="s">
        <v>108</v>
      </c>
      <c r="E28" s="170">
        <v>0.65588235294117647</v>
      </c>
      <c r="F28" s="157">
        <v>21</v>
      </c>
      <c r="G28" s="143"/>
      <c r="H28" s="143" t="s">
        <v>87</v>
      </c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</row>
    <row r="29" spans="1:64">
      <c r="A29" s="155" t="s">
        <v>191</v>
      </c>
      <c r="B29" s="155" t="s">
        <v>192</v>
      </c>
      <c r="C29" s="155" t="s">
        <v>193</v>
      </c>
      <c r="D29" s="155" t="s">
        <v>16</v>
      </c>
      <c r="E29" s="170">
        <v>0.65441176470588236</v>
      </c>
      <c r="F29" s="157">
        <v>22</v>
      </c>
      <c r="G29" s="143"/>
      <c r="H29" s="143" t="s">
        <v>92</v>
      </c>
      <c r="I29" s="143">
        <v>1</v>
      </c>
      <c r="J29" s="143"/>
      <c r="K29" s="154">
        <v>7</v>
      </c>
      <c r="L29" s="154">
        <v>7</v>
      </c>
      <c r="M29" s="154">
        <v>7.5</v>
      </c>
      <c r="N29" s="154">
        <v>6.5</v>
      </c>
      <c r="O29" s="154">
        <v>6.5</v>
      </c>
      <c r="P29" s="154">
        <v>7</v>
      </c>
      <c r="Q29" s="154">
        <v>7</v>
      </c>
      <c r="R29" s="154">
        <v>7</v>
      </c>
      <c r="S29" s="154">
        <v>7.5</v>
      </c>
      <c r="T29" s="154">
        <v>7</v>
      </c>
      <c r="U29" s="154">
        <v>7</v>
      </c>
      <c r="V29" s="154">
        <v>7</v>
      </c>
      <c r="W29" s="154">
        <v>7</v>
      </c>
      <c r="X29" s="154">
        <v>7</v>
      </c>
      <c r="Y29" s="154">
        <v>7</v>
      </c>
      <c r="Z29" s="154">
        <v>7</v>
      </c>
      <c r="AA29" s="154">
        <v>7</v>
      </c>
      <c r="AB29" s="154"/>
      <c r="AC29" s="154">
        <v>7.5</v>
      </c>
      <c r="AD29" s="154">
        <v>7</v>
      </c>
      <c r="AE29" s="154">
        <v>8</v>
      </c>
      <c r="AF29" s="154">
        <v>7.5</v>
      </c>
      <c r="AG29" s="154">
        <v>7</v>
      </c>
      <c r="AH29" s="154">
        <v>7.5</v>
      </c>
      <c r="AI29" s="154">
        <v>7.5</v>
      </c>
      <c r="AJ29" s="154">
        <v>7</v>
      </c>
      <c r="AK29" s="154">
        <v>7</v>
      </c>
      <c r="AL29" s="154">
        <v>7</v>
      </c>
      <c r="AM29" s="154">
        <v>7</v>
      </c>
      <c r="AN29" s="154">
        <v>7</v>
      </c>
      <c r="AO29" s="154">
        <v>7</v>
      </c>
      <c r="AP29" s="154"/>
      <c r="AQ29" s="154">
        <v>6.5</v>
      </c>
      <c r="AR29" s="154">
        <v>6.5</v>
      </c>
      <c r="AS29" s="154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</row>
    <row r="30" spans="1:64">
      <c r="A30" s="155" t="s">
        <v>194</v>
      </c>
      <c r="B30" s="155" t="s">
        <v>195</v>
      </c>
      <c r="C30" s="155" t="s">
        <v>90</v>
      </c>
      <c r="D30" s="155" t="s">
        <v>68</v>
      </c>
      <c r="E30" s="170">
        <v>0.64852941176470591</v>
      </c>
      <c r="F30" s="157">
        <v>23</v>
      </c>
      <c r="G30" s="143"/>
      <c r="H30" s="143" t="s">
        <v>97</v>
      </c>
      <c r="I30" s="143">
        <v>1</v>
      </c>
      <c r="J30" s="143"/>
      <c r="K30" s="154">
        <v>7</v>
      </c>
      <c r="L30" s="154">
        <v>7</v>
      </c>
      <c r="M30" s="154">
        <v>7</v>
      </c>
      <c r="N30" s="154">
        <v>6.5</v>
      </c>
      <c r="O30" s="154">
        <v>6.5</v>
      </c>
      <c r="P30" s="154">
        <v>7</v>
      </c>
      <c r="Q30" s="154">
        <v>7</v>
      </c>
      <c r="R30" s="154">
        <v>7</v>
      </c>
      <c r="S30" s="154">
        <v>7.5</v>
      </c>
      <c r="T30" s="154">
        <v>6.5</v>
      </c>
      <c r="U30" s="154">
        <v>7</v>
      </c>
      <c r="V30" s="154">
        <v>6.5</v>
      </c>
      <c r="W30" s="154">
        <v>6.5</v>
      </c>
      <c r="X30" s="154">
        <v>6.5</v>
      </c>
      <c r="Y30" s="154">
        <v>6</v>
      </c>
      <c r="Z30" s="154">
        <v>6.5</v>
      </c>
      <c r="AA30" s="154">
        <v>6.5</v>
      </c>
      <c r="AB30" s="154"/>
      <c r="AC30" s="154">
        <v>7.5</v>
      </c>
      <c r="AD30" s="154">
        <v>6.5</v>
      </c>
      <c r="AE30" s="154">
        <v>8</v>
      </c>
      <c r="AF30" s="154">
        <v>7.5</v>
      </c>
      <c r="AG30" s="154">
        <v>6.5</v>
      </c>
      <c r="AH30" s="154">
        <v>8</v>
      </c>
      <c r="AI30" s="154">
        <v>7.5</v>
      </c>
      <c r="AJ30" s="154">
        <v>6</v>
      </c>
      <c r="AK30" s="154">
        <v>6.5</v>
      </c>
      <c r="AL30" s="154">
        <v>6</v>
      </c>
      <c r="AM30" s="154">
        <v>7</v>
      </c>
      <c r="AN30" s="154">
        <v>6.5</v>
      </c>
      <c r="AO30" s="154">
        <v>6.5</v>
      </c>
      <c r="AP30" s="154"/>
      <c r="AQ30" s="154">
        <v>6.5</v>
      </c>
      <c r="AR30" s="154">
        <v>6</v>
      </c>
      <c r="AS30" s="154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</row>
    <row r="31" spans="1:64">
      <c r="A31" s="155" t="s">
        <v>196</v>
      </c>
      <c r="B31" s="155" t="s">
        <v>197</v>
      </c>
      <c r="C31" s="155" t="s">
        <v>51</v>
      </c>
      <c r="D31" s="155" t="s">
        <v>120</v>
      </c>
      <c r="E31" s="170">
        <v>0.64117647058823535</v>
      </c>
      <c r="F31" s="157">
        <v>24</v>
      </c>
      <c r="G31" s="143"/>
      <c r="H31" s="143" t="s">
        <v>101</v>
      </c>
      <c r="I31" s="143">
        <v>2</v>
      </c>
      <c r="J31" s="143"/>
      <c r="K31" s="154">
        <v>7</v>
      </c>
      <c r="L31" s="154">
        <v>7</v>
      </c>
      <c r="M31" s="154">
        <v>7</v>
      </c>
      <c r="N31" s="154">
        <v>6.5</v>
      </c>
      <c r="O31" s="154">
        <v>6</v>
      </c>
      <c r="P31" s="154">
        <v>6.5</v>
      </c>
      <c r="Q31" s="154">
        <v>8</v>
      </c>
      <c r="R31" s="154">
        <v>7</v>
      </c>
      <c r="S31" s="154">
        <v>7</v>
      </c>
      <c r="T31" s="154">
        <v>6.5</v>
      </c>
      <c r="U31" s="154">
        <v>6.5</v>
      </c>
      <c r="V31" s="154">
        <v>6.5</v>
      </c>
      <c r="W31" s="154">
        <v>6.5</v>
      </c>
      <c r="X31" s="154">
        <v>6.5</v>
      </c>
      <c r="Y31" s="154">
        <v>6</v>
      </c>
      <c r="Z31" s="154">
        <v>7</v>
      </c>
      <c r="AA31" s="154">
        <v>6.5</v>
      </c>
      <c r="AB31" s="154"/>
      <c r="AC31" s="154">
        <v>8</v>
      </c>
      <c r="AD31" s="154">
        <v>7</v>
      </c>
      <c r="AE31" s="154">
        <v>7</v>
      </c>
      <c r="AF31" s="154">
        <v>7</v>
      </c>
      <c r="AG31" s="154">
        <v>5.5</v>
      </c>
      <c r="AH31" s="154">
        <v>7.5</v>
      </c>
      <c r="AI31" s="154">
        <v>7.5</v>
      </c>
      <c r="AJ31" s="154">
        <v>5.5</v>
      </c>
      <c r="AK31" s="154">
        <v>6.5</v>
      </c>
      <c r="AL31" s="154">
        <v>6</v>
      </c>
      <c r="AM31" s="154">
        <v>7</v>
      </c>
      <c r="AN31" s="154">
        <v>6.5</v>
      </c>
      <c r="AO31" s="154">
        <v>6</v>
      </c>
      <c r="AP31" s="154"/>
      <c r="AQ31" s="154">
        <v>6.5</v>
      </c>
      <c r="AR31" s="154">
        <v>6</v>
      </c>
      <c r="AS31" s="154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</row>
    <row r="32" spans="1:64">
      <c r="A32" s="155" t="s">
        <v>198</v>
      </c>
      <c r="B32" s="155" t="s">
        <v>199</v>
      </c>
      <c r="C32" s="155" t="s">
        <v>164</v>
      </c>
      <c r="D32" s="155" t="s">
        <v>100</v>
      </c>
      <c r="E32" s="170">
        <v>0.63970588235294112</v>
      </c>
      <c r="F32" s="157">
        <v>25</v>
      </c>
      <c r="G32" s="143"/>
      <c r="H32" s="143" t="s">
        <v>105</v>
      </c>
      <c r="I32" s="143">
        <v>2</v>
      </c>
      <c r="J32" s="143"/>
      <c r="K32" s="159">
        <v>7</v>
      </c>
      <c r="L32" s="159">
        <v>7</v>
      </c>
      <c r="M32" s="159">
        <v>7</v>
      </c>
      <c r="N32" s="159">
        <v>6.5</v>
      </c>
      <c r="O32" s="159">
        <v>6.5</v>
      </c>
      <c r="P32" s="159">
        <v>6.5</v>
      </c>
      <c r="Q32" s="159">
        <v>7.5</v>
      </c>
      <c r="R32" s="159">
        <v>7</v>
      </c>
      <c r="S32" s="159">
        <v>7</v>
      </c>
      <c r="T32" s="159">
        <v>6.5</v>
      </c>
      <c r="U32" s="159">
        <v>6.5</v>
      </c>
      <c r="V32" s="159">
        <v>6.5</v>
      </c>
      <c r="W32" s="159">
        <v>6.5</v>
      </c>
      <c r="X32" s="159">
        <v>6</v>
      </c>
      <c r="Y32" s="159">
        <v>6.5</v>
      </c>
      <c r="Z32" s="159">
        <v>7</v>
      </c>
      <c r="AA32" s="159">
        <v>6.5</v>
      </c>
      <c r="AB32" s="159"/>
      <c r="AC32" s="159">
        <v>7.5</v>
      </c>
      <c r="AD32" s="159">
        <v>7</v>
      </c>
      <c r="AE32" s="159">
        <v>7.5</v>
      </c>
      <c r="AF32" s="159">
        <v>7</v>
      </c>
      <c r="AG32" s="159">
        <v>6.5</v>
      </c>
      <c r="AH32" s="159">
        <v>7.5</v>
      </c>
      <c r="AI32" s="159">
        <v>7.5</v>
      </c>
      <c r="AJ32" s="159">
        <v>6.5</v>
      </c>
      <c r="AK32" s="159">
        <v>6.5</v>
      </c>
      <c r="AL32" s="159">
        <v>6.5</v>
      </c>
      <c r="AM32" s="159">
        <v>7</v>
      </c>
      <c r="AN32" s="159">
        <v>6.5</v>
      </c>
      <c r="AO32" s="159">
        <v>6.5</v>
      </c>
      <c r="AP32" s="159"/>
      <c r="AQ32" s="159">
        <v>6.5</v>
      </c>
      <c r="AR32" s="159">
        <v>6.5</v>
      </c>
      <c r="AS32" s="159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</row>
    <row r="33" spans="1:64">
      <c r="A33" s="155" t="s">
        <v>200</v>
      </c>
      <c r="B33" s="155" t="s">
        <v>201</v>
      </c>
      <c r="C33" s="155" t="s">
        <v>202</v>
      </c>
      <c r="D33" s="155" t="s">
        <v>138</v>
      </c>
      <c r="E33" s="170">
        <v>0.63382352941176467</v>
      </c>
      <c r="F33" s="157">
        <v>26</v>
      </c>
      <c r="G33" s="143"/>
      <c r="H33" s="143" t="s">
        <v>109</v>
      </c>
      <c r="I33" s="143"/>
      <c r="J33" s="143"/>
      <c r="K33" s="160">
        <f>SUM(K29:K32)+SUM(K31:K32)</f>
        <v>42</v>
      </c>
      <c r="L33" s="160">
        <f t="shared" ref="L33:N33" si="2">SUM(L29:L32)+SUM(L31:L32)</f>
        <v>42</v>
      </c>
      <c r="M33" s="160">
        <f t="shared" si="2"/>
        <v>42.5</v>
      </c>
      <c r="N33" s="160">
        <f t="shared" si="2"/>
        <v>39</v>
      </c>
      <c r="O33" s="160">
        <f t="shared" ref="O33:Z33" si="3">SUM(O29:O32)+SUM(O31:O32)</f>
        <v>38</v>
      </c>
      <c r="P33" s="160">
        <f t="shared" si="3"/>
        <v>40</v>
      </c>
      <c r="Q33" s="160">
        <f t="shared" si="3"/>
        <v>45</v>
      </c>
      <c r="R33" s="160">
        <f t="shared" si="3"/>
        <v>42</v>
      </c>
      <c r="S33" s="160">
        <f t="shared" si="3"/>
        <v>43</v>
      </c>
      <c r="T33" s="160">
        <f t="shared" si="3"/>
        <v>39.5</v>
      </c>
      <c r="U33" s="160">
        <f t="shared" si="3"/>
        <v>40</v>
      </c>
      <c r="V33" s="160">
        <f t="shared" si="3"/>
        <v>39.5</v>
      </c>
      <c r="W33" s="160">
        <f t="shared" si="3"/>
        <v>39.5</v>
      </c>
      <c r="X33" s="160">
        <f t="shared" si="3"/>
        <v>38.5</v>
      </c>
      <c r="Y33" s="160">
        <f t="shared" si="3"/>
        <v>38</v>
      </c>
      <c r="Z33" s="160">
        <f t="shared" si="3"/>
        <v>41.5</v>
      </c>
      <c r="AA33" s="160">
        <f t="shared" ref="AA33:AS33" si="4">SUM(AA29:AA32)+SUM(AA31:AA32)</f>
        <v>39.5</v>
      </c>
      <c r="AB33" s="160">
        <f t="shared" si="4"/>
        <v>0</v>
      </c>
      <c r="AC33" s="160">
        <f t="shared" si="4"/>
        <v>46</v>
      </c>
      <c r="AD33" s="160">
        <f t="shared" si="4"/>
        <v>41.5</v>
      </c>
      <c r="AE33" s="160">
        <f t="shared" si="4"/>
        <v>45</v>
      </c>
      <c r="AF33" s="160">
        <f t="shared" si="4"/>
        <v>43</v>
      </c>
      <c r="AG33" s="160">
        <f t="shared" si="4"/>
        <v>37.5</v>
      </c>
      <c r="AH33" s="160">
        <f t="shared" si="4"/>
        <v>45.5</v>
      </c>
      <c r="AI33" s="160">
        <f t="shared" si="4"/>
        <v>45</v>
      </c>
      <c r="AJ33" s="160">
        <f t="shared" si="4"/>
        <v>37</v>
      </c>
      <c r="AK33" s="160">
        <f t="shared" si="4"/>
        <v>39.5</v>
      </c>
      <c r="AL33" s="160">
        <f t="shared" si="4"/>
        <v>38</v>
      </c>
      <c r="AM33" s="160">
        <f t="shared" si="4"/>
        <v>42</v>
      </c>
      <c r="AN33" s="160">
        <f t="shared" si="4"/>
        <v>39.5</v>
      </c>
      <c r="AO33" s="160">
        <f t="shared" si="4"/>
        <v>38.5</v>
      </c>
      <c r="AP33" s="160">
        <f t="shared" si="4"/>
        <v>0</v>
      </c>
      <c r="AQ33" s="160">
        <f t="shared" si="4"/>
        <v>39</v>
      </c>
      <c r="AR33" s="160">
        <f t="shared" si="4"/>
        <v>37.5</v>
      </c>
      <c r="AS33" s="160">
        <f t="shared" si="4"/>
        <v>0</v>
      </c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</row>
    <row r="34" spans="1:64">
      <c r="A34" s="155" t="s">
        <v>203</v>
      </c>
      <c r="B34" s="155" t="s">
        <v>204</v>
      </c>
      <c r="C34" s="155" t="s">
        <v>15</v>
      </c>
      <c r="D34" s="155" t="s">
        <v>41</v>
      </c>
      <c r="E34" s="171">
        <v>0.62205882352941178</v>
      </c>
      <c r="F34" s="157">
        <v>27</v>
      </c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</row>
    <row r="35" spans="1:64">
      <c r="A35" s="155" t="s">
        <v>205</v>
      </c>
      <c r="B35" s="155" t="s">
        <v>206</v>
      </c>
      <c r="C35" s="155" t="s">
        <v>48</v>
      </c>
      <c r="D35" s="155" t="s">
        <v>27</v>
      </c>
      <c r="E35" s="170">
        <v>0.61764705882352944</v>
      </c>
      <c r="F35" s="157">
        <v>28</v>
      </c>
      <c r="G35" s="143"/>
      <c r="H35" s="143" t="s">
        <v>117</v>
      </c>
      <c r="I35" s="143">
        <v>340</v>
      </c>
      <c r="J35" s="143"/>
      <c r="K35" s="160">
        <f>K26+K33</f>
        <v>237</v>
      </c>
      <c r="L35" s="160">
        <f t="shared" ref="L35:AS35" si="5">L26+L33</f>
        <v>227</v>
      </c>
      <c r="M35" s="160">
        <f t="shared" si="5"/>
        <v>236</v>
      </c>
      <c r="N35" s="160">
        <f t="shared" si="5"/>
        <v>211.5</v>
      </c>
      <c r="O35" s="160">
        <f t="shared" si="5"/>
        <v>217.5</v>
      </c>
      <c r="P35" s="160">
        <f t="shared" si="5"/>
        <v>225.5</v>
      </c>
      <c r="Q35" s="160">
        <f t="shared" si="5"/>
        <v>247.5</v>
      </c>
      <c r="R35" s="160">
        <f t="shared" si="5"/>
        <v>231</v>
      </c>
      <c r="S35" s="160">
        <f t="shared" si="5"/>
        <v>238</v>
      </c>
      <c r="T35" s="160">
        <f t="shared" si="5"/>
        <v>218</v>
      </c>
      <c r="U35" s="160">
        <f t="shared" si="5"/>
        <v>223</v>
      </c>
      <c r="V35" s="160">
        <f t="shared" si="5"/>
        <v>222.5</v>
      </c>
      <c r="W35" s="160">
        <f t="shared" si="5"/>
        <v>220.5</v>
      </c>
      <c r="X35" s="160">
        <f t="shared" si="5"/>
        <v>223.5</v>
      </c>
      <c r="Y35" s="160">
        <f t="shared" si="5"/>
        <v>210</v>
      </c>
      <c r="Z35" s="160">
        <f t="shared" si="5"/>
        <v>232</v>
      </c>
      <c r="AA35" s="160">
        <f t="shared" si="5"/>
        <v>223.5</v>
      </c>
      <c r="AB35" s="160">
        <f t="shared" si="5"/>
        <v>0</v>
      </c>
      <c r="AC35" s="160">
        <f t="shared" si="5"/>
        <v>250.5</v>
      </c>
      <c r="AD35" s="160">
        <f t="shared" si="5"/>
        <v>233</v>
      </c>
      <c r="AE35" s="160">
        <f t="shared" si="5"/>
        <v>249</v>
      </c>
      <c r="AF35" s="160">
        <f t="shared" si="5"/>
        <v>242</v>
      </c>
      <c r="AG35" s="160">
        <f t="shared" si="5"/>
        <v>208.5</v>
      </c>
      <c r="AH35" s="160">
        <f t="shared" si="5"/>
        <v>242.5</v>
      </c>
      <c r="AI35" s="160">
        <f t="shared" si="5"/>
        <v>246.5</v>
      </c>
      <c r="AJ35" s="160">
        <f t="shared" si="5"/>
        <v>200</v>
      </c>
      <c r="AK35" s="160">
        <f t="shared" si="5"/>
        <v>227.5</v>
      </c>
      <c r="AL35" s="160">
        <f t="shared" si="5"/>
        <v>209</v>
      </c>
      <c r="AM35" s="160">
        <f t="shared" si="5"/>
        <v>237</v>
      </c>
      <c r="AN35" s="160">
        <f t="shared" si="5"/>
        <v>224</v>
      </c>
      <c r="AO35" s="160">
        <f t="shared" si="5"/>
        <v>226.5</v>
      </c>
      <c r="AP35" s="160">
        <f t="shared" si="5"/>
        <v>0</v>
      </c>
      <c r="AQ35" s="160">
        <f t="shared" si="5"/>
        <v>217.5</v>
      </c>
      <c r="AR35" s="160">
        <f t="shared" si="5"/>
        <v>205</v>
      </c>
      <c r="AS35" s="160">
        <f t="shared" si="5"/>
        <v>0</v>
      </c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</row>
    <row r="36" spans="1:64">
      <c r="A36" s="155" t="s">
        <v>207</v>
      </c>
      <c r="B36" s="155" t="s">
        <v>208</v>
      </c>
      <c r="C36" s="155" t="s">
        <v>23</v>
      </c>
      <c r="D36" s="155" t="s">
        <v>24</v>
      </c>
      <c r="E36" s="170">
        <v>0.61470588235294121</v>
      </c>
      <c r="F36" s="157">
        <v>29</v>
      </c>
      <c r="G36" s="143"/>
      <c r="H36" s="10" t="s">
        <v>121</v>
      </c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</row>
    <row r="37" spans="1:64">
      <c r="A37" s="155" t="s">
        <v>209</v>
      </c>
      <c r="B37" s="155" t="s">
        <v>210</v>
      </c>
      <c r="C37" s="155" t="s">
        <v>124</v>
      </c>
      <c r="D37" s="155" t="s">
        <v>124</v>
      </c>
      <c r="E37" s="170">
        <v>0.6132352941176471</v>
      </c>
      <c r="F37" s="157">
        <v>30</v>
      </c>
      <c r="G37" s="143"/>
      <c r="H37" s="143" t="s">
        <v>125</v>
      </c>
      <c r="I37" s="143">
        <v>-2</v>
      </c>
      <c r="J37" s="143"/>
      <c r="K37" s="161"/>
      <c r="L37" s="161"/>
      <c r="M37" s="161"/>
      <c r="N37" s="161"/>
      <c r="O37" s="161" t="s">
        <v>127</v>
      </c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</row>
    <row r="38" spans="1:64">
      <c r="A38" s="155" t="s">
        <v>211</v>
      </c>
      <c r="B38" s="155" t="s">
        <v>212</v>
      </c>
      <c r="C38" s="155" t="s">
        <v>23</v>
      </c>
      <c r="D38" s="155" t="s">
        <v>133</v>
      </c>
      <c r="E38" s="170">
        <v>0.6029411764705882</v>
      </c>
      <c r="F38" s="157">
        <v>31</v>
      </c>
      <c r="G38" s="143"/>
      <c r="H38" s="143" t="s">
        <v>130</v>
      </c>
      <c r="I38" s="143">
        <v>-4</v>
      </c>
      <c r="J38" s="143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</row>
    <row r="39" spans="1:64">
      <c r="A39" s="155" t="s">
        <v>213</v>
      </c>
      <c r="B39" s="155" t="s">
        <v>214</v>
      </c>
      <c r="C39" s="155" t="s">
        <v>71</v>
      </c>
      <c r="D39" s="155" t="s">
        <v>71</v>
      </c>
      <c r="E39" s="170">
        <v>0.58823529411764708</v>
      </c>
      <c r="F39" s="157">
        <v>32</v>
      </c>
      <c r="G39" s="143"/>
      <c r="H39" s="143" t="s">
        <v>134</v>
      </c>
      <c r="I39" s="162" t="s">
        <v>135</v>
      </c>
      <c r="J39" s="14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16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</row>
    <row r="40" spans="1:64">
      <c r="A40" s="155" t="s">
        <v>215</v>
      </c>
      <c r="B40" s="155" t="s">
        <v>216</v>
      </c>
      <c r="C40" s="155" t="s">
        <v>23</v>
      </c>
      <c r="D40" s="155" t="s">
        <v>104</v>
      </c>
      <c r="E40" s="170">
        <v>0</v>
      </c>
      <c r="F40" s="157"/>
      <c r="G40" s="143"/>
      <c r="H40" s="143" t="s">
        <v>139</v>
      </c>
      <c r="I40" s="162"/>
      <c r="J40" s="143"/>
      <c r="K40" s="164">
        <f>IF(K37="Y",-2,0)+IF(K38="Y",-4,0)</f>
        <v>0</v>
      </c>
      <c r="L40" s="164">
        <f t="shared" ref="L40:AS40" si="6">IF(L37="Y",-2,0)+IF(L38="Y",-4,0)</f>
        <v>0</v>
      </c>
      <c r="M40" s="164">
        <f t="shared" si="6"/>
        <v>0</v>
      </c>
      <c r="N40" s="164">
        <f t="shared" si="6"/>
        <v>0</v>
      </c>
      <c r="O40" s="164">
        <f t="shared" si="6"/>
        <v>-2</v>
      </c>
      <c r="P40" s="164">
        <f t="shared" si="6"/>
        <v>0</v>
      </c>
      <c r="Q40" s="164">
        <f t="shared" si="6"/>
        <v>0</v>
      </c>
      <c r="R40" s="164">
        <f t="shared" si="6"/>
        <v>0</v>
      </c>
      <c r="S40" s="164">
        <f t="shared" si="6"/>
        <v>0</v>
      </c>
      <c r="T40" s="164">
        <f t="shared" si="6"/>
        <v>0</v>
      </c>
      <c r="U40" s="164">
        <f t="shared" si="6"/>
        <v>0</v>
      </c>
      <c r="V40" s="164">
        <f t="shared" si="6"/>
        <v>0</v>
      </c>
      <c r="W40" s="164">
        <f t="shared" si="6"/>
        <v>0</v>
      </c>
      <c r="X40" s="164">
        <f t="shared" si="6"/>
        <v>0</v>
      </c>
      <c r="Y40" s="164">
        <f t="shared" si="6"/>
        <v>0</v>
      </c>
      <c r="Z40" s="164">
        <f t="shared" si="6"/>
        <v>0</v>
      </c>
      <c r="AA40" s="164">
        <f t="shared" si="6"/>
        <v>0</v>
      </c>
      <c r="AB40" s="164">
        <f t="shared" si="6"/>
        <v>0</v>
      </c>
      <c r="AC40" s="164">
        <f t="shared" si="6"/>
        <v>0</v>
      </c>
      <c r="AD40" s="164">
        <f t="shared" si="6"/>
        <v>0</v>
      </c>
      <c r="AE40" s="164">
        <f t="shared" si="6"/>
        <v>0</v>
      </c>
      <c r="AF40" s="164">
        <f t="shared" si="6"/>
        <v>0</v>
      </c>
      <c r="AG40" s="164">
        <f t="shared" si="6"/>
        <v>0</v>
      </c>
      <c r="AH40" s="164">
        <f t="shared" si="6"/>
        <v>0</v>
      </c>
      <c r="AI40" s="164">
        <f t="shared" si="6"/>
        <v>0</v>
      </c>
      <c r="AJ40" s="164">
        <f t="shared" si="6"/>
        <v>0</v>
      </c>
      <c r="AK40" s="164">
        <f t="shared" si="6"/>
        <v>0</v>
      </c>
      <c r="AL40" s="164">
        <f t="shared" si="6"/>
        <v>0</v>
      </c>
      <c r="AM40" s="164">
        <f t="shared" si="6"/>
        <v>0</v>
      </c>
      <c r="AN40" s="164">
        <f t="shared" si="6"/>
        <v>0</v>
      </c>
      <c r="AO40" s="164">
        <f t="shared" si="6"/>
        <v>0</v>
      </c>
      <c r="AP40" s="164">
        <f t="shared" si="6"/>
        <v>0</v>
      </c>
      <c r="AQ40" s="164">
        <f t="shared" si="6"/>
        <v>0</v>
      </c>
      <c r="AR40" s="164">
        <f t="shared" si="6"/>
        <v>0</v>
      </c>
      <c r="AS40" s="164">
        <f t="shared" si="6"/>
        <v>0</v>
      </c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</row>
    <row r="41" spans="1:64">
      <c r="A41" s="155" t="s">
        <v>217</v>
      </c>
      <c r="B41" s="155" t="s">
        <v>218</v>
      </c>
      <c r="C41" s="155" t="s">
        <v>23</v>
      </c>
      <c r="D41" s="155" t="s">
        <v>86</v>
      </c>
      <c r="E41" s="170">
        <v>0</v>
      </c>
      <c r="F41" s="157"/>
      <c r="G41" s="143"/>
      <c r="H41" s="10" t="s">
        <v>140</v>
      </c>
      <c r="I41" s="162"/>
      <c r="J41" s="143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</row>
    <row r="42" spans="1:64">
      <c r="A42" s="155"/>
      <c r="B42" s="155"/>
      <c r="C42" s="155"/>
      <c r="D42" s="155"/>
      <c r="E42" s="170"/>
      <c r="F42" s="157"/>
      <c r="G42" s="143"/>
      <c r="H42" s="143"/>
      <c r="I42" s="143">
        <v>-5.0000000000000001E-3</v>
      </c>
      <c r="J42" s="143"/>
      <c r="K42" s="166">
        <f>$I$42*$I$35*K41</f>
        <v>0</v>
      </c>
      <c r="L42" s="166">
        <f t="shared" ref="L42:AS42" si="7">$I$42*$I$35*L41</f>
        <v>0</v>
      </c>
      <c r="M42" s="166">
        <f t="shared" si="7"/>
        <v>0</v>
      </c>
      <c r="N42" s="166">
        <f t="shared" si="7"/>
        <v>0</v>
      </c>
      <c r="O42" s="166">
        <f t="shared" si="7"/>
        <v>0</v>
      </c>
      <c r="P42" s="166">
        <f t="shared" si="7"/>
        <v>0</v>
      </c>
      <c r="Q42" s="166">
        <f t="shared" si="7"/>
        <v>0</v>
      </c>
      <c r="R42" s="166">
        <f t="shared" si="7"/>
        <v>0</v>
      </c>
      <c r="S42" s="166">
        <f t="shared" si="7"/>
        <v>0</v>
      </c>
      <c r="T42" s="166">
        <f t="shared" si="7"/>
        <v>0</v>
      </c>
      <c r="U42" s="166">
        <f t="shared" si="7"/>
        <v>0</v>
      </c>
      <c r="V42" s="166">
        <f t="shared" si="7"/>
        <v>0</v>
      </c>
      <c r="W42" s="166">
        <f t="shared" si="7"/>
        <v>0</v>
      </c>
      <c r="X42" s="166">
        <f t="shared" si="7"/>
        <v>0</v>
      </c>
      <c r="Y42" s="166">
        <f t="shared" si="7"/>
        <v>0</v>
      </c>
      <c r="Z42" s="166">
        <f t="shared" si="7"/>
        <v>0</v>
      </c>
      <c r="AA42" s="166">
        <f t="shared" si="7"/>
        <v>0</v>
      </c>
      <c r="AB42" s="166">
        <f t="shared" si="7"/>
        <v>0</v>
      </c>
      <c r="AC42" s="166">
        <f t="shared" si="7"/>
        <v>0</v>
      </c>
      <c r="AD42" s="166">
        <f t="shared" si="7"/>
        <v>0</v>
      </c>
      <c r="AE42" s="166">
        <f t="shared" si="7"/>
        <v>0</v>
      </c>
      <c r="AF42" s="166">
        <f t="shared" si="7"/>
        <v>0</v>
      </c>
      <c r="AG42" s="166">
        <f t="shared" si="7"/>
        <v>0</v>
      </c>
      <c r="AH42" s="166">
        <f t="shared" si="7"/>
        <v>0</v>
      </c>
      <c r="AI42" s="166">
        <f t="shared" si="7"/>
        <v>0</v>
      </c>
      <c r="AJ42" s="166">
        <f t="shared" si="7"/>
        <v>0</v>
      </c>
      <c r="AK42" s="166">
        <f t="shared" si="7"/>
        <v>0</v>
      </c>
      <c r="AL42" s="166">
        <f t="shared" si="7"/>
        <v>0</v>
      </c>
      <c r="AM42" s="166">
        <f t="shared" si="7"/>
        <v>0</v>
      </c>
      <c r="AN42" s="166">
        <f t="shared" si="7"/>
        <v>0</v>
      </c>
      <c r="AO42" s="166">
        <f t="shared" si="7"/>
        <v>0</v>
      </c>
      <c r="AP42" s="166">
        <f t="shared" si="7"/>
        <v>0</v>
      </c>
      <c r="AQ42" s="166">
        <f t="shared" si="7"/>
        <v>0</v>
      </c>
      <c r="AR42" s="166">
        <f t="shared" si="7"/>
        <v>0</v>
      </c>
      <c r="AS42" s="166">
        <f t="shared" si="7"/>
        <v>0</v>
      </c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</row>
    <row r="43" spans="1:64">
      <c r="A43" s="155"/>
      <c r="B43" s="155"/>
      <c r="C43" s="155"/>
      <c r="D43" s="155"/>
      <c r="E43" s="170"/>
      <c r="F43" s="157"/>
      <c r="G43" s="143"/>
      <c r="H43" s="143" t="s">
        <v>141</v>
      </c>
      <c r="I43" s="143"/>
      <c r="J43" s="143"/>
      <c r="K43" s="160">
        <f>K35+K40+K42</f>
        <v>237</v>
      </c>
      <c r="L43" s="160">
        <f t="shared" ref="L43:AS43" si="8">L35+L40+L42</f>
        <v>227</v>
      </c>
      <c r="M43" s="160">
        <f t="shared" si="8"/>
        <v>236</v>
      </c>
      <c r="N43" s="160">
        <f t="shared" si="8"/>
        <v>211.5</v>
      </c>
      <c r="O43" s="160">
        <f t="shared" si="8"/>
        <v>215.5</v>
      </c>
      <c r="P43" s="160">
        <f t="shared" si="8"/>
        <v>225.5</v>
      </c>
      <c r="Q43" s="160">
        <f t="shared" si="8"/>
        <v>247.5</v>
      </c>
      <c r="R43" s="160">
        <f t="shared" si="8"/>
        <v>231</v>
      </c>
      <c r="S43" s="160">
        <f t="shared" si="8"/>
        <v>238</v>
      </c>
      <c r="T43" s="160">
        <f t="shared" si="8"/>
        <v>218</v>
      </c>
      <c r="U43" s="160">
        <f t="shared" si="8"/>
        <v>223</v>
      </c>
      <c r="V43" s="160">
        <f t="shared" si="8"/>
        <v>222.5</v>
      </c>
      <c r="W43" s="160">
        <f t="shared" si="8"/>
        <v>220.5</v>
      </c>
      <c r="X43" s="160">
        <f t="shared" si="8"/>
        <v>223.5</v>
      </c>
      <c r="Y43" s="160">
        <f t="shared" si="8"/>
        <v>210</v>
      </c>
      <c r="Z43" s="160">
        <f t="shared" si="8"/>
        <v>232</v>
      </c>
      <c r="AA43" s="160">
        <f t="shared" si="8"/>
        <v>223.5</v>
      </c>
      <c r="AB43" s="160">
        <f t="shared" si="8"/>
        <v>0</v>
      </c>
      <c r="AC43" s="160">
        <f t="shared" si="8"/>
        <v>250.5</v>
      </c>
      <c r="AD43" s="160">
        <f t="shared" si="8"/>
        <v>233</v>
      </c>
      <c r="AE43" s="160">
        <f t="shared" si="8"/>
        <v>249</v>
      </c>
      <c r="AF43" s="160">
        <f t="shared" si="8"/>
        <v>242</v>
      </c>
      <c r="AG43" s="160">
        <f t="shared" si="8"/>
        <v>208.5</v>
      </c>
      <c r="AH43" s="160">
        <f t="shared" si="8"/>
        <v>242.5</v>
      </c>
      <c r="AI43" s="160">
        <f t="shared" si="8"/>
        <v>246.5</v>
      </c>
      <c r="AJ43" s="160">
        <f t="shared" si="8"/>
        <v>200</v>
      </c>
      <c r="AK43" s="160">
        <f t="shared" si="8"/>
        <v>227.5</v>
      </c>
      <c r="AL43" s="160">
        <f t="shared" si="8"/>
        <v>209</v>
      </c>
      <c r="AM43" s="160">
        <f t="shared" si="8"/>
        <v>237</v>
      </c>
      <c r="AN43" s="160">
        <f t="shared" si="8"/>
        <v>224</v>
      </c>
      <c r="AO43" s="160">
        <f t="shared" si="8"/>
        <v>226.5</v>
      </c>
      <c r="AP43" s="160">
        <f t="shared" si="8"/>
        <v>0</v>
      </c>
      <c r="AQ43" s="160">
        <f t="shared" si="8"/>
        <v>217.5</v>
      </c>
      <c r="AR43" s="160">
        <f t="shared" si="8"/>
        <v>205</v>
      </c>
      <c r="AS43" s="160">
        <f t="shared" si="8"/>
        <v>0</v>
      </c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</row>
    <row r="44" spans="1:64">
      <c r="A44" s="143"/>
      <c r="B44" s="143"/>
      <c r="C44" s="143"/>
      <c r="D44" s="143"/>
      <c r="E44" s="149"/>
      <c r="F44" s="149"/>
      <c r="G44" s="143"/>
      <c r="H44" s="143" t="s">
        <v>142</v>
      </c>
      <c r="I44" s="143"/>
      <c r="J44" s="143"/>
      <c r="K44" s="167">
        <f>K43/$I$35</f>
        <v>0.69705882352941173</v>
      </c>
      <c r="L44" s="167">
        <f t="shared" ref="L44:AS44" si="9">L43/$I$35</f>
        <v>0.66764705882352937</v>
      </c>
      <c r="M44" s="167">
        <f t="shared" si="9"/>
        <v>0.69411764705882351</v>
      </c>
      <c r="N44" s="167">
        <f t="shared" si="9"/>
        <v>0.62205882352941178</v>
      </c>
      <c r="O44" s="167">
        <f t="shared" si="9"/>
        <v>0.63382352941176467</v>
      </c>
      <c r="P44" s="167">
        <f t="shared" si="9"/>
        <v>0.66323529411764703</v>
      </c>
      <c r="Q44" s="167">
        <f t="shared" si="9"/>
        <v>0.7279411764705882</v>
      </c>
      <c r="R44" s="167">
        <f t="shared" si="9"/>
        <v>0.67941176470588238</v>
      </c>
      <c r="S44" s="167">
        <f t="shared" si="9"/>
        <v>0.7</v>
      </c>
      <c r="T44" s="167">
        <f t="shared" si="9"/>
        <v>0.64117647058823535</v>
      </c>
      <c r="U44" s="167">
        <f t="shared" si="9"/>
        <v>0.65588235294117647</v>
      </c>
      <c r="V44" s="167">
        <f t="shared" si="9"/>
        <v>0.65441176470588236</v>
      </c>
      <c r="W44" s="167">
        <f t="shared" si="9"/>
        <v>0.64852941176470591</v>
      </c>
      <c r="X44" s="167">
        <f t="shared" si="9"/>
        <v>0.65735294117647058</v>
      </c>
      <c r="Y44" s="167">
        <f t="shared" si="9"/>
        <v>0.61764705882352944</v>
      </c>
      <c r="Z44" s="167">
        <f t="shared" si="9"/>
        <v>0.68235294117647061</v>
      </c>
      <c r="AA44" s="167">
        <f t="shared" si="9"/>
        <v>0.65735294117647058</v>
      </c>
      <c r="AB44" s="167">
        <f t="shared" si="9"/>
        <v>0</v>
      </c>
      <c r="AC44" s="167">
        <f t="shared" si="9"/>
        <v>0.73676470588235299</v>
      </c>
      <c r="AD44" s="167">
        <f t="shared" si="9"/>
        <v>0.68529411764705883</v>
      </c>
      <c r="AE44" s="167">
        <f t="shared" si="9"/>
        <v>0.73235294117647054</v>
      </c>
      <c r="AF44" s="167">
        <f t="shared" si="9"/>
        <v>0.71176470588235297</v>
      </c>
      <c r="AG44" s="167">
        <f t="shared" si="9"/>
        <v>0.6132352941176471</v>
      </c>
      <c r="AH44" s="167">
        <f t="shared" si="9"/>
        <v>0.71323529411764708</v>
      </c>
      <c r="AI44" s="167">
        <f t="shared" si="9"/>
        <v>0.72499999999999998</v>
      </c>
      <c r="AJ44" s="167">
        <f t="shared" si="9"/>
        <v>0.58823529411764708</v>
      </c>
      <c r="AK44" s="167">
        <f t="shared" si="9"/>
        <v>0.66911764705882348</v>
      </c>
      <c r="AL44" s="167">
        <f t="shared" si="9"/>
        <v>0.61470588235294121</v>
      </c>
      <c r="AM44" s="167">
        <f t="shared" si="9"/>
        <v>0.69705882352941173</v>
      </c>
      <c r="AN44" s="167">
        <f t="shared" si="9"/>
        <v>0.6588235294117647</v>
      </c>
      <c r="AO44" s="167">
        <f t="shared" si="9"/>
        <v>0.66617647058823526</v>
      </c>
      <c r="AP44" s="167">
        <f t="shared" si="9"/>
        <v>0</v>
      </c>
      <c r="AQ44" s="167">
        <f t="shared" si="9"/>
        <v>0.63970588235294112</v>
      </c>
      <c r="AR44" s="167">
        <f t="shared" si="9"/>
        <v>0.6029411764705882</v>
      </c>
      <c r="AS44" s="167">
        <f t="shared" si="9"/>
        <v>0</v>
      </c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3"/>
      <c r="BG44" s="143"/>
      <c r="BH44" s="143"/>
      <c r="BI44" s="143"/>
      <c r="BJ44" s="143"/>
      <c r="BK44" s="143"/>
      <c r="BL44" s="143"/>
    </row>
    <row r="45" spans="1:64">
      <c r="A45" s="143"/>
      <c r="B45" s="143"/>
      <c r="C45" s="143"/>
      <c r="D45" s="143"/>
      <c r="E45" s="149"/>
      <c r="F45" s="149"/>
      <c r="G45" s="143"/>
      <c r="H45" s="143"/>
      <c r="I45" s="143"/>
      <c r="J45" s="143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</row>
    <row r="46" spans="1:64">
      <c r="A46" s="143"/>
      <c r="B46" s="143"/>
      <c r="C46" s="143"/>
      <c r="D46" s="143"/>
      <c r="E46" s="149"/>
      <c r="F46" s="149"/>
      <c r="G46" s="143"/>
      <c r="H46" s="143"/>
      <c r="I46" s="143"/>
      <c r="J46" s="143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69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</row>
    <row r="47" spans="1:64">
      <c r="A47" s="143"/>
      <c r="B47" s="143"/>
      <c r="C47" s="143"/>
      <c r="D47" s="143"/>
      <c r="E47" s="149"/>
      <c r="F47" s="149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</row>
    <row r="48" spans="1:64">
      <c r="A48" s="143"/>
      <c r="B48" s="143"/>
      <c r="C48" s="143"/>
      <c r="D48" s="143"/>
      <c r="E48" s="149"/>
      <c r="F48" s="149"/>
      <c r="G48" s="143"/>
      <c r="H48" s="143"/>
      <c r="I48" s="143"/>
      <c r="J48" s="143"/>
      <c r="K48" s="169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</row>
    <row r="50" spans="1:64">
      <c r="A50" s="143"/>
      <c r="B50" s="143"/>
      <c r="C50" s="143"/>
      <c r="D50" s="143"/>
      <c r="E50" s="149"/>
      <c r="F50" s="149"/>
      <c r="G50" s="143"/>
      <c r="H50" s="143"/>
      <c r="I50" s="143"/>
      <c r="J50" s="143"/>
      <c r="K50" s="169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</row>
    <row r="52" spans="1:64">
      <c r="A52" s="143"/>
      <c r="B52" s="143"/>
      <c r="C52" s="143"/>
      <c r="D52" s="143"/>
      <c r="E52" s="149"/>
      <c r="F52" s="149"/>
      <c r="G52" s="143"/>
      <c r="H52" s="143"/>
      <c r="I52" s="143"/>
      <c r="J52" s="143"/>
      <c r="K52" s="169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</row>
    <row r="54" spans="1:64">
      <c r="A54" s="143"/>
      <c r="B54" s="143"/>
      <c r="C54" s="143"/>
      <c r="D54" s="143"/>
      <c r="E54" s="149"/>
      <c r="F54" s="149"/>
      <c r="G54" s="143"/>
      <c r="H54" s="143"/>
      <c r="I54" s="143"/>
      <c r="J54" s="143"/>
      <c r="K54" s="169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3"/>
    </row>
    <row r="56" spans="1:64">
      <c r="A56" s="143"/>
      <c r="B56" s="143"/>
      <c r="C56" s="143"/>
      <c r="D56" s="143"/>
      <c r="E56" s="149"/>
      <c r="F56" s="149"/>
      <c r="G56" s="143"/>
      <c r="H56" s="143"/>
      <c r="I56" s="143"/>
      <c r="J56" s="143"/>
      <c r="K56" s="169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  <c r="BE56" s="143"/>
      <c r="BF56" s="143"/>
      <c r="BG56" s="143"/>
      <c r="BH56" s="143"/>
      <c r="BI56" s="143"/>
      <c r="BJ56" s="143"/>
      <c r="BK56" s="143"/>
      <c r="BL56" s="143"/>
    </row>
    <row r="58" spans="1:64">
      <c r="A58" s="143"/>
      <c r="B58" s="143"/>
      <c r="C58" s="143"/>
      <c r="D58" s="143"/>
      <c r="E58" s="149"/>
      <c r="F58" s="149"/>
      <c r="G58" s="143"/>
      <c r="H58" s="143"/>
      <c r="I58" s="143"/>
      <c r="J58" s="143"/>
      <c r="K58" s="169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  <c r="BF58" s="143"/>
      <c r="BG58" s="143"/>
      <c r="BH58" s="143"/>
      <c r="BI58" s="143"/>
      <c r="BJ58" s="143"/>
      <c r="BK58" s="143"/>
      <c r="BL58" s="143"/>
    </row>
    <row r="60" spans="1:64">
      <c r="A60" s="143"/>
      <c r="B60" s="143"/>
      <c r="C60" s="143"/>
      <c r="D60" s="143"/>
      <c r="E60" s="149"/>
      <c r="F60" s="149"/>
      <c r="G60" s="143"/>
      <c r="H60" s="143"/>
      <c r="I60" s="143"/>
      <c r="J60" s="143"/>
      <c r="K60" s="169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43"/>
      <c r="AT60" s="143"/>
      <c r="AU60" s="143"/>
      <c r="AV60" s="143"/>
      <c r="AW60" s="143"/>
      <c r="AX60" s="143"/>
      <c r="AY60" s="143"/>
      <c r="AZ60" s="143"/>
      <c r="BA60" s="143"/>
      <c r="BB60" s="143"/>
      <c r="BC60" s="143"/>
      <c r="BD60" s="143"/>
      <c r="BE60" s="143"/>
      <c r="BF60" s="143"/>
      <c r="BG60" s="143"/>
      <c r="BH60" s="143"/>
      <c r="BI60" s="143"/>
      <c r="BJ60" s="143"/>
      <c r="BK60" s="143"/>
      <c r="BL60" s="143"/>
    </row>
    <row r="61" spans="1:64">
      <c r="A61" s="143"/>
      <c r="B61" s="143"/>
      <c r="C61" s="143"/>
      <c r="D61" s="143"/>
      <c r="E61" s="149"/>
      <c r="F61" s="149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43"/>
      <c r="AT61" s="143"/>
      <c r="AU61" s="143"/>
      <c r="AV61" s="143"/>
      <c r="AW61" s="143"/>
      <c r="AX61" s="143"/>
      <c r="AY61" s="143"/>
      <c r="AZ61" s="143"/>
      <c r="BA61" s="143"/>
      <c r="BB61" s="143"/>
      <c r="BC61" s="143"/>
      <c r="BD61" s="143"/>
      <c r="BE61" s="143"/>
      <c r="BF61" s="143"/>
      <c r="BG61" s="143"/>
      <c r="BH61" s="143"/>
      <c r="BI61" s="143"/>
      <c r="BJ61" s="143"/>
      <c r="BK61" s="143"/>
      <c r="BL61" s="143"/>
    </row>
    <row r="62" spans="1:64">
      <c r="A62" s="143"/>
      <c r="B62" s="143"/>
      <c r="C62" s="143"/>
      <c r="D62" s="143"/>
      <c r="E62" s="149"/>
      <c r="F62" s="149"/>
      <c r="G62" s="143"/>
      <c r="H62" s="143"/>
      <c r="I62" s="143"/>
      <c r="J62" s="143"/>
      <c r="K62" s="169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</row>
    <row r="64" spans="1:64">
      <c r="A64" s="143"/>
      <c r="B64" s="143"/>
      <c r="C64" s="143"/>
      <c r="D64" s="143"/>
      <c r="E64" s="149"/>
      <c r="F64" s="149"/>
      <c r="G64" s="143"/>
      <c r="H64" s="143"/>
      <c r="I64" s="143"/>
      <c r="J64" s="143"/>
      <c r="K64" s="169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3"/>
      <c r="AV64" s="143"/>
      <c r="AW64" s="143"/>
      <c r="AX64" s="143"/>
      <c r="AY64" s="143"/>
      <c r="AZ64" s="143"/>
      <c r="BA64" s="143"/>
      <c r="BB64" s="143"/>
      <c r="BC64" s="143"/>
      <c r="BD64" s="143"/>
      <c r="BE64" s="143"/>
      <c r="BF64" s="143"/>
      <c r="BG64" s="143"/>
      <c r="BH64" s="143"/>
      <c r="BI64" s="143"/>
      <c r="BJ64" s="143"/>
      <c r="BK64" s="143"/>
      <c r="BL64" s="143"/>
    </row>
    <row r="66" spans="1:64">
      <c r="A66" s="143"/>
      <c r="B66" s="143"/>
      <c r="C66" s="143"/>
      <c r="D66" s="143"/>
      <c r="E66" s="149"/>
      <c r="F66" s="149"/>
      <c r="G66" s="143"/>
      <c r="H66" s="143"/>
      <c r="I66" s="143"/>
      <c r="J66" s="143"/>
      <c r="K66" s="169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  <c r="AJ66" s="143"/>
      <c r="AK66" s="143"/>
      <c r="AL66" s="143"/>
      <c r="AM66" s="143"/>
      <c r="AN66" s="143"/>
      <c r="AO66" s="143"/>
      <c r="AP66" s="143"/>
      <c r="AQ66" s="143"/>
      <c r="AR66" s="143"/>
      <c r="AS66" s="143"/>
      <c r="AT66" s="143"/>
      <c r="AU66" s="143"/>
      <c r="AV66" s="143"/>
      <c r="AW66" s="143"/>
      <c r="AX66" s="143"/>
      <c r="AY66" s="143"/>
      <c r="AZ66" s="143"/>
      <c r="BA66" s="143"/>
      <c r="BB66" s="143"/>
      <c r="BC66" s="143"/>
      <c r="BD66" s="143"/>
      <c r="BE66" s="143"/>
      <c r="BF66" s="143"/>
      <c r="BG66" s="143"/>
      <c r="BH66" s="143"/>
      <c r="BI66" s="143"/>
      <c r="BJ66" s="143"/>
      <c r="BK66" s="143"/>
      <c r="BL66" s="143"/>
    </row>
    <row r="68" spans="1:64">
      <c r="A68" s="143"/>
      <c r="B68" s="143"/>
      <c r="C68" s="143"/>
      <c r="D68" s="143"/>
      <c r="E68" s="149"/>
      <c r="F68" s="149"/>
      <c r="G68" s="143"/>
      <c r="H68" s="143"/>
      <c r="I68" s="143"/>
      <c r="J68" s="143"/>
      <c r="K68" s="169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  <c r="AS68" s="143"/>
      <c r="AT68" s="143"/>
      <c r="AU68" s="143"/>
      <c r="AV68" s="143"/>
      <c r="AW68" s="143"/>
      <c r="AX68" s="143"/>
      <c r="AY68" s="143"/>
      <c r="AZ68" s="143"/>
      <c r="BA68" s="143"/>
      <c r="BB68" s="143"/>
      <c r="BC68" s="143"/>
      <c r="BD68" s="143"/>
      <c r="BE68" s="143"/>
      <c r="BF68" s="143"/>
      <c r="BG68" s="143"/>
      <c r="BH68" s="143"/>
      <c r="BI68" s="143"/>
      <c r="BJ68" s="143"/>
      <c r="BK68" s="143"/>
      <c r="BL68" s="143"/>
    </row>
    <row r="70" spans="1:64">
      <c r="A70" s="143"/>
      <c r="B70" s="143"/>
      <c r="C70" s="143"/>
      <c r="D70" s="143"/>
      <c r="E70" s="149"/>
      <c r="F70" s="149"/>
      <c r="G70" s="143"/>
      <c r="H70" s="143"/>
      <c r="I70" s="143"/>
      <c r="J70" s="143"/>
      <c r="K70" s="169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3"/>
      <c r="AF70" s="143"/>
      <c r="AG70" s="143"/>
      <c r="AH70" s="143"/>
      <c r="AI70" s="143"/>
      <c r="AJ70" s="143"/>
      <c r="AK70" s="143"/>
      <c r="AL70" s="143"/>
      <c r="AM70" s="143"/>
      <c r="AN70" s="143"/>
      <c r="AO70" s="143"/>
      <c r="AP70" s="143"/>
      <c r="AQ70" s="143"/>
      <c r="AR70" s="143"/>
      <c r="AS70" s="143"/>
      <c r="AT70" s="143"/>
      <c r="AU70" s="143"/>
      <c r="AV70" s="143"/>
      <c r="AW70" s="143"/>
      <c r="AX70" s="143"/>
      <c r="AY70" s="143"/>
      <c r="AZ70" s="143"/>
      <c r="BA70" s="143"/>
      <c r="BB70" s="143"/>
      <c r="BC70" s="143"/>
      <c r="BD70" s="143"/>
      <c r="BE70" s="143"/>
      <c r="BF70" s="143"/>
      <c r="BG70" s="143"/>
      <c r="BH70" s="143"/>
      <c r="BI70" s="143"/>
      <c r="BJ70" s="143"/>
      <c r="BK70" s="143"/>
      <c r="BL70" s="143"/>
    </row>
    <row r="72" spans="1:64">
      <c r="A72" s="143"/>
      <c r="B72" s="143"/>
      <c r="C72" s="143"/>
      <c r="D72" s="143"/>
      <c r="E72" s="149"/>
      <c r="F72" s="149"/>
      <c r="G72" s="143"/>
      <c r="H72" s="143"/>
      <c r="I72" s="143"/>
      <c r="J72" s="143"/>
      <c r="K72" s="169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  <c r="AJ72" s="143"/>
      <c r="AK72" s="143"/>
      <c r="AL72" s="143"/>
      <c r="AM72" s="143"/>
      <c r="AN72" s="143"/>
      <c r="AO72" s="143"/>
      <c r="AP72" s="143"/>
      <c r="AQ72" s="143"/>
      <c r="AR72" s="143"/>
      <c r="AS72" s="143"/>
      <c r="AT72" s="143"/>
      <c r="AU72" s="143"/>
      <c r="AV72" s="143"/>
      <c r="AW72" s="143"/>
      <c r="AX72" s="143"/>
      <c r="AY72" s="143"/>
      <c r="AZ72" s="143"/>
      <c r="BA72" s="143"/>
      <c r="BB72" s="143"/>
      <c r="BC72" s="143"/>
      <c r="BD72" s="143"/>
      <c r="BE72" s="143"/>
      <c r="BF72" s="143"/>
      <c r="BG72" s="143"/>
      <c r="BH72" s="143"/>
      <c r="BI72" s="143"/>
      <c r="BJ72" s="143"/>
      <c r="BK72" s="143"/>
      <c r="BL72" s="143"/>
    </row>
    <row r="74" spans="1:64">
      <c r="A74" s="143"/>
      <c r="B74" s="143"/>
      <c r="C74" s="143"/>
      <c r="D74" s="143"/>
      <c r="E74" s="149"/>
      <c r="F74" s="149"/>
      <c r="G74" s="143"/>
      <c r="H74" s="143"/>
      <c r="I74" s="143"/>
      <c r="J74" s="143"/>
      <c r="K74" s="169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3"/>
      <c r="AJ74" s="143"/>
      <c r="AK74" s="143"/>
      <c r="AL74" s="143"/>
      <c r="AM74" s="143"/>
      <c r="AN74" s="143"/>
      <c r="AO74" s="143"/>
      <c r="AP74" s="143"/>
      <c r="AQ74" s="143"/>
      <c r="AR74" s="143"/>
      <c r="AS74" s="143"/>
      <c r="AT74" s="143"/>
      <c r="AU74" s="143"/>
      <c r="AV74" s="143"/>
      <c r="AW74" s="143"/>
      <c r="AX74" s="143"/>
      <c r="AY74" s="143"/>
      <c r="AZ74" s="143"/>
      <c r="BA74" s="143"/>
      <c r="BB74" s="143"/>
      <c r="BC74" s="143"/>
      <c r="BD74" s="143"/>
      <c r="BE74" s="143"/>
      <c r="BF74" s="143"/>
      <c r="BG74" s="143"/>
      <c r="BH74" s="143"/>
      <c r="BI74" s="143"/>
      <c r="BJ74" s="143"/>
      <c r="BK74" s="143"/>
      <c r="BL74" s="143"/>
    </row>
    <row r="76" spans="1:64">
      <c r="A76" s="143"/>
      <c r="B76" s="143"/>
      <c r="C76" s="143"/>
      <c r="D76" s="143"/>
      <c r="E76" s="149"/>
      <c r="F76" s="149"/>
      <c r="G76" s="143"/>
      <c r="H76" s="143"/>
      <c r="I76" s="143"/>
      <c r="J76" s="143"/>
      <c r="K76" s="169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  <c r="AT76" s="143"/>
      <c r="AU76" s="143"/>
      <c r="AV76" s="143"/>
      <c r="AW76" s="143"/>
      <c r="AX76" s="143"/>
      <c r="AY76" s="143"/>
      <c r="AZ76" s="143"/>
      <c r="BA76" s="143"/>
      <c r="BB76" s="143"/>
      <c r="BC76" s="143"/>
      <c r="BD76" s="143"/>
      <c r="BE76" s="143"/>
      <c r="BF76" s="143"/>
      <c r="BG76" s="143"/>
      <c r="BH76" s="143"/>
      <c r="BI76" s="143"/>
      <c r="BJ76" s="143"/>
      <c r="BK76" s="143"/>
      <c r="BL76" s="143"/>
    </row>
    <row r="77" spans="1:64">
      <c r="A77" s="143"/>
      <c r="B77" s="143"/>
      <c r="C77" s="143"/>
      <c r="D77" s="143"/>
      <c r="E77" s="149"/>
      <c r="F77" s="149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3"/>
      <c r="AU77" s="143"/>
      <c r="AV77" s="143"/>
      <c r="AW77" s="143"/>
      <c r="AX77" s="143"/>
      <c r="AY77" s="143"/>
      <c r="AZ77" s="143"/>
      <c r="BA77" s="143"/>
      <c r="BB77" s="143"/>
      <c r="BC77" s="143"/>
      <c r="BD77" s="143"/>
      <c r="BE77" s="143"/>
      <c r="BF77" s="143"/>
      <c r="BG77" s="143"/>
      <c r="BH77" s="143"/>
      <c r="BI77" s="143"/>
      <c r="BJ77" s="143"/>
      <c r="BK77" s="143"/>
      <c r="BL77" s="143"/>
    </row>
    <row r="78" spans="1:64">
      <c r="A78" s="143"/>
      <c r="B78" s="143"/>
      <c r="C78" s="143"/>
      <c r="D78" s="143"/>
      <c r="E78" s="149"/>
      <c r="F78" s="149"/>
      <c r="G78" s="143"/>
      <c r="H78" s="143"/>
      <c r="I78" s="143"/>
      <c r="J78" s="143"/>
      <c r="K78" s="169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  <c r="AT78" s="143"/>
      <c r="AU78" s="143"/>
      <c r="AV78" s="143"/>
      <c r="AW78" s="143"/>
      <c r="AX78" s="143"/>
      <c r="AY78" s="143"/>
      <c r="AZ78" s="143"/>
      <c r="BA78" s="143"/>
      <c r="BB78" s="143"/>
      <c r="BC78" s="143"/>
      <c r="BD78" s="143"/>
      <c r="BE78" s="143"/>
      <c r="BF78" s="143"/>
      <c r="BG78" s="143"/>
      <c r="BH78" s="143"/>
      <c r="BI78" s="143"/>
      <c r="BJ78" s="143"/>
      <c r="BK78" s="143"/>
      <c r="BL78" s="143"/>
    </row>
    <row r="80" spans="1:64">
      <c r="A80" s="143"/>
      <c r="B80" s="143"/>
      <c r="C80" s="143"/>
      <c r="D80" s="143"/>
      <c r="E80" s="149"/>
      <c r="F80" s="149"/>
      <c r="G80" s="143"/>
      <c r="H80" s="143"/>
      <c r="I80" s="143"/>
      <c r="J80" s="143"/>
      <c r="K80" s="169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  <c r="AO80" s="143"/>
      <c r="AP80" s="143"/>
      <c r="AQ80" s="143"/>
      <c r="AR80" s="143"/>
      <c r="AS80" s="143"/>
      <c r="AT80" s="143"/>
      <c r="AU80" s="143"/>
      <c r="AV80" s="143"/>
      <c r="AW80" s="143"/>
      <c r="AX80" s="143"/>
      <c r="AY80" s="143"/>
      <c r="AZ80" s="143"/>
      <c r="BA80" s="143"/>
      <c r="BB80" s="143"/>
      <c r="BC80" s="143"/>
      <c r="BD80" s="143"/>
      <c r="BE80" s="143"/>
      <c r="BF80" s="143"/>
      <c r="BG80" s="143"/>
      <c r="BH80" s="143"/>
      <c r="BI80" s="143"/>
      <c r="BJ80" s="143"/>
      <c r="BK80" s="143"/>
      <c r="BL80" s="143"/>
    </row>
    <row r="82" spans="1:64">
      <c r="A82" s="143"/>
      <c r="B82" s="143"/>
      <c r="C82" s="143"/>
      <c r="D82" s="143"/>
      <c r="E82" s="149"/>
      <c r="F82" s="149"/>
      <c r="G82" s="143"/>
      <c r="H82" s="143"/>
      <c r="I82" s="143"/>
      <c r="J82" s="143"/>
      <c r="K82" s="169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D82" s="143"/>
      <c r="BE82" s="143"/>
      <c r="BF82" s="143"/>
      <c r="BG82" s="143"/>
      <c r="BH82" s="143"/>
      <c r="BI82" s="143"/>
      <c r="BJ82" s="143"/>
      <c r="BK82" s="143"/>
      <c r="BL82" s="143"/>
    </row>
    <row r="84" spans="1:64">
      <c r="A84" s="143"/>
      <c r="B84" s="143"/>
      <c r="C84" s="143"/>
      <c r="D84" s="143"/>
      <c r="E84" s="149"/>
      <c r="F84" s="149"/>
      <c r="G84" s="143"/>
      <c r="H84" s="143"/>
      <c r="I84" s="143"/>
      <c r="J84" s="143"/>
      <c r="K84" s="169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3"/>
      <c r="AF84" s="143"/>
      <c r="AG84" s="143"/>
      <c r="AH84" s="143"/>
      <c r="AI84" s="143"/>
      <c r="AJ84" s="143"/>
      <c r="AK84" s="143"/>
      <c r="AL84" s="143"/>
      <c r="AM84" s="143"/>
      <c r="AN84" s="143"/>
      <c r="AO84" s="143"/>
      <c r="AP84" s="143"/>
      <c r="AQ84" s="143"/>
      <c r="AR84" s="143"/>
      <c r="AS84" s="143"/>
      <c r="AT84" s="143"/>
      <c r="AU84" s="143"/>
      <c r="AV84" s="143"/>
      <c r="AW84" s="143"/>
      <c r="AX84" s="143"/>
      <c r="AY84" s="143"/>
      <c r="AZ84" s="143"/>
      <c r="BA84" s="143"/>
      <c r="BB84" s="143"/>
      <c r="BC84" s="143"/>
      <c r="BD84" s="143"/>
      <c r="BE84" s="143"/>
      <c r="BF84" s="143"/>
      <c r="BG84" s="143"/>
      <c r="BH84" s="143"/>
      <c r="BI84" s="143"/>
      <c r="BJ84" s="143"/>
      <c r="BK84" s="143"/>
      <c r="BL84" s="143"/>
    </row>
    <row r="85" spans="1:64">
      <c r="A85" s="143"/>
      <c r="B85" s="143"/>
      <c r="C85" s="143"/>
      <c r="D85" s="143"/>
      <c r="E85" s="149"/>
      <c r="F85" s="149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3"/>
      <c r="AJ85" s="143"/>
      <c r="AK85" s="143"/>
      <c r="AL85" s="143"/>
      <c r="AM85" s="143"/>
      <c r="AN85" s="143"/>
      <c r="AO85" s="143"/>
      <c r="AP85" s="143"/>
      <c r="AQ85" s="143"/>
      <c r="AR85" s="143"/>
      <c r="AS85" s="143"/>
      <c r="AT85" s="143"/>
      <c r="AU85" s="143"/>
      <c r="AV85" s="143"/>
      <c r="AW85" s="143"/>
      <c r="AX85" s="143"/>
      <c r="AY85" s="143"/>
      <c r="AZ85" s="143"/>
      <c r="BA85" s="143"/>
      <c r="BB85" s="143"/>
      <c r="BC85" s="143"/>
      <c r="BD85" s="143"/>
      <c r="BE85" s="143"/>
      <c r="BF85" s="143"/>
      <c r="BG85" s="143"/>
      <c r="BH85" s="143"/>
      <c r="BI85" s="143"/>
      <c r="BJ85" s="143"/>
      <c r="BK85" s="143"/>
      <c r="BL85" s="143"/>
    </row>
    <row r="86" spans="1:64">
      <c r="A86" s="143"/>
      <c r="B86" s="143"/>
      <c r="C86" s="143"/>
      <c r="D86" s="143"/>
      <c r="E86" s="149"/>
      <c r="F86" s="149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3"/>
      <c r="AF86" s="143"/>
      <c r="AG86" s="143"/>
      <c r="AH86" s="143"/>
      <c r="AI86" s="143"/>
      <c r="AJ86" s="143"/>
      <c r="AK86" s="143"/>
      <c r="AL86" s="143"/>
      <c r="AM86" s="143"/>
      <c r="AN86" s="143"/>
      <c r="AO86" s="143"/>
      <c r="AP86" s="143"/>
      <c r="AQ86" s="143"/>
      <c r="AR86" s="143"/>
      <c r="AS86" s="143"/>
      <c r="AT86" s="143"/>
      <c r="AU86" s="143"/>
      <c r="AV86" s="143"/>
      <c r="AW86" s="143"/>
      <c r="AX86" s="143"/>
      <c r="AY86" s="143"/>
      <c r="AZ86" s="143"/>
      <c r="BA86" s="143"/>
      <c r="BB86" s="143"/>
      <c r="BC86" s="143"/>
      <c r="BD86" s="143"/>
      <c r="BE86" s="143"/>
      <c r="BF86" s="143"/>
      <c r="BG86" s="143"/>
      <c r="BH86" s="143"/>
      <c r="BI86" s="143"/>
      <c r="BJ86" s="143"/>
      <c r="BK86" s="143"/>
      <c r="BL86" s="143"/>
    </row>
    <row r="88" spans="1:64">
      <c r="A88" s="143"/>
      <c r="B88" s="143"/>
      <c r="C88" s="143"/>
      <c r="D88" s="143"/>
      <c r="E88" s="149"/>
      <c r="F88" s="149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  <c r="AJ88" s="143"/>
      <c r="AK88" s="143"/>
      <c r="AL88" s="143"/>
      <c r="AM88" s="143"/>
      <c r="AN88" s="143"/>
      <c r="AO88" s="143"/>
      <c r="AP88" s="143"/>
      <c r="AQ88" s="143"/>
      <c r="AR88" s="143"/>
      <c r="AS88" s="143"/>
      <c r="AT88" s="143"/>
      <c r="AU88" s="143"/>
      <c r="AV88" s="143"/>
      <c r="AW88" s="143"/>
      <c r="AX88" s="143"/>
      <c r="AY88" s="143"/>
      <c r="AZ88" s="143"/>
      <c r="BA88" s="143"/>
      <c r="BB88" s="143"/>
      <c r="BC88" s="143"/>
      <c r="BD88" s="143"/>
      <c r="BE88" s="143"/>
      <c r="BF88" s="143"/>
      <c r="BG88" s="143"/>
      <c r="BH88" s="143"/>
      <c r="BI88" s="143"/>
      <c r="BJ88" s="143"/>
      <c r="BK88" s="143"/>
      <c r="BL88" s="143"/>
    </row>
  </sheetData>
  <sheetProtection algorithmName="SHA-512" hashValue="ftshvUXcyZWeE2sLyXdxZNmbuGX9+sCceuEU/Jn3553xn/kBxC9MNyDt5QHaSFbb/R2psnu5hO6ZjF0T4cDhVA==" saltValue="EsFX7W2uCHsFfx7v8mFpkg==" spinCount="100000" sheet="1" objects="1" scenarios="1"/>
  <autoFilter ref="A7:F7" xr:uid="{7E0EA05A-DF0D-46CD-80E3-F8E2C3AA477F}">
    <sortState xmlns:xlrd2="http://schemas.microsoft.com/office/spreadsheetml/2017/richdata2" ref="A8:F41">
      <sortCondition ref="F7"/>
    </sortState>
  </autoFilter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F5603-0A26-43D8-B1B3-F28E3CCEC205}">
  <sheetPr codeName="Sheet48">
    <tabColor theme="5" tint="-0.249977111117893"/>
    <pageSetUpPr fitToPage="1"/>
  </sheetPr>
  <dimension ref="A1:AQ40"/>
  <sheetViews>
    <sheetView workbookViewId="0">
      <selection activeCell="J5" sqref="J5"/>
    </sheetView>
  </sheetViews>
  <sheetFormatPr defaultColWidth="11" defaultRowHeight="15"/>
  <cols>
    <col min="1" max="1" width="11" style="31"/>
    <col min="2" max="2" width="10.625" style="31" customWidth="1"/>
    <col min="3" max="3" width="19.875" style="31" customWidth="1"/>
    <col min="4" max="4" width="26.5" style="31" bestFit="1" customWidth="1"/>
    <col min="5" max="5" width="16.875" style="31" bestFit="1" customWidth="1"/>
    <col min="6" max="6" width="11.625" style="31" bestFit="1" customWidth="1"/>
    <col min="7" max="7" width="9.125" style="31" bestFit="1" customWidth="1"/>
    <col min="8" max="8" width="9.625" style="31" bestFit="1" customWidth="1"/>
    <col min="9" max="9" width="13.125" style="31" customWidth="1"/>
    <col min="10" max="10" width="13.625" style="31" bestFit="1" customWidth="1"/>
    <col min="11" max="12" width="11" style="31"/>
    <col min="13" max="13" width="19.375" style="31" customWidth="1"/>
    <col min="14" max="14" width="11" style="31"/>
    <col min="15" max="15" width="3.625" style="31" customWidth="1"/>
    <col min="16" max="16" width="7.625" style="31" bestFit="1" customWidth="1"/>
    <col min="17" max="17" width="7.375" style="31" bestFit="1" customWidth="1"/>
    <col min="18" max="18" width="7.625" style="31" bestFit="1" customWidth="1"/>
    <col min="19" max="19" width="7.125" style="31" bestFit="1" customWidth="1"/>
    <col min="20" max="20" width="7" style="31" customWidth="1"/>
    <col min="21" max="30" width="7.125" style="31" bestFit="1" customWidth="1"/>
    <col min="31" max="31" width="7.625" style="31" customWidth="1"/>
    <col min="32" max="32" width="7.125" style="31" bestFit="1" customWidth="1"/>
    <col min="33" max="33" width="7.625" style="31" customWidth="1"/>
    <col min="34" max="34" width="7.125" style="31" customWidth="1"/>
    <col min="35" max="35" width="7.625" style="31" customWidth="1"/>
    <col min="36" max="36" width="7.125" style="31" customWidth="1"/>
    <col min="37" max="37" width="7.625" style="31" customWidth="1"/>
    <col min="38" max="43" width="7.125" style="31" customWidth="1"/>
    <col min="44" max="16384" width="11" style="31"/>
  </cols>
  <sheetData>
    <row r="1" spans="1:43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0" t="s">
        <v>310</v>
      </c>
      <c r="N1" s="172" t="s">
        <v>311</v>
      </c>
      <c r="O1" s="172"/>
      <c r="P1" s="172"/>
      <c r="Q1" s="172"/>
      <c r="R1" s="172"/>
      <c r="S1" s="172"/>
      <c r="T1" s="172"/>
      <c r="U1" s="172"/>
      <c r="V1" s="172"/>
      <c r="W1" s="172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</row>
    <row r="2" spans="1:43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</row>
    <row r="3" spans="1:43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0" t="s">
        <v>622</v>
      </c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</row>
    <row r="4" spans="1:43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1" t="s">
        <v>315</v>
      </c>
      <c r="Q4" s="11"/>
      <c r="R4" s="13" t="s">
        <v>623</v>
      </c>
      <c r="S4" s="13"/>
      <c r="T4" s="13"/>
      <c r="U4" s="13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</row>
    <row r="5" spans="1:43">
      <c r="A5" s="143" t="s">
        <v>444</v>
      </c>
      <c r="B5" s="152">
        <v>44779</v>
      </c>
      <c r="C5" s="143"/>
      <c r="D5" s="10" t="s">
        <v>445</v>
      </c>
      <c r="E5" s="10"/>
      <c r="F5" s="189"/>
      <c r="G5" s="143"/>
      <c r="H5" s="143"/>
      <c r="I5" s="143"/>
      <c r="J5" s="143"/>
      <c r="K5" s="143"/>
      <c r="L5" s="143"/>
      <c r="M5" s="143"/>
      <c r="N5" s="143"/>
      <c r="O5" s="143"/>
      <c r="P5" s="153">
        <f>B11</f>
        <v>1</v>
      </c>
      <c r="Q5" s="153">
        <f>B12</f>
        <v>2</v>
      </c>
      <c r="R5" s="153">
        <f>B13</f>
        <v>3</v>
      </c>
      <c r="S5" s="153">
        <f>B14</f>
        <v>4</v>
      </c>
      <c r="T5" s="153">
        <f>B15</f>
        <v>5</v>
      </c>
      <c r="U5" s="153">
        <f>B16</f>
        <v>6</v>
      </c>
      <c r="V5" s="153">
        <f>B17</f>
        <v>7</v>
      </c>
      <c r="W5" s="153">
        <f>B18</f>
        <v>8</v>
      </c>
      <c r="X5" s="153">
        <f>B19</f>
        <v>9</v>
      </c>
      <c r="Y5" s="153">
        <f>B20</f>
        <v>10</v>
      </c>
      <c r="Z5" s="153">
        <f>B21</f>
        <v>11</v>
      </c>
      <c r="AA5" s="153">
        <f>B22</f>
        <v>12</v>
      </c>
      <c r="AB5" s="153">
        <f>B23</f>
        <v>13</v>
      </c>
      <c r="AC5" s="153">
        <f>B24</f>
        <v>14</v>
      </c>
      <c r="AD5" s="153">
        <f>B25</f>
        <v>15</v>
      </c>
      <c r="AE5" s="153">
        <f>B26</f>
        <v>16</v>
      </c>
      <c r="AF5" s="153">
        <f>B27</f>
        <v>17</v>
      </c>
      <c r="AG5" s="153">
        <f>B28</f>
        <v>18</v>
      </c>
      <c r="AH5" s="153">
        <f>B29</f>
        <v>19</v>
      </c>
      <c r="AI5" s="153">
        <f>B30</f>
        <v>20</v>
      </c>
      <c r="AJ5" s="153">
        <f>B31</f>
        <v>21</v>
      </c>
      <c r="AK5" s="153">
        <f>B32</f>
        <v>22</v>
      </c>
      <c r="AL5" s="153">
        <f>B33</f>
        <v>23</v>
      </c>
      <c r="AM5" s="153">
        <f>B34</f>
        <v>24</v>
      </c>
      <c r="AN5" s="153">
        <f>B35</f>
        <v>0</v>
      </c>
      <c r="AO5" s="153"/>
      <c r="AP5" s="153"/>
      <c r="AQ5" s="153"/>
    </row>
    <row r="6" spans="1:43">
      <c r="A6" s="143" t="s">
        <v>446</v>
      </c>
      <c r="B6" s="25" t="s">
        <v>624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 t="str">
        <f>C11</f>
        <v>Emily Stampalia</v>
      </c>
      <c r="Q6" s="143" t="str">
        <f>C12</f>
        <v>Mackenzie Sustek</v>
      </c>
      <c r="R6" s="143" t="str">
        <f>C13</f>
        <v>Elise Stampalia</v>
      </c>
      <c r="S6" s="143" t="str">
        <f>C14</f>
        <v>Sienna Chester</v>
      </c>
      <c r="T6" s="143" t="str">
        <f>C15</f>
        <v>Natalie Berzins</v>
      </c>
      <c r="U6" s="143" t="str">
        <f>C16</f>
        <v>Jenaveve Page</v>
      </c>
      <c r="V6" s="143" t="str">
        <f>C17</f>
        <v>Kate Berzins</v>
      </c>
      <c r="W6" s="143" t="str">
        <f>C18</f>
        <v>Pippa O'Neill</v>
      </c>
      <c r="X6" s="143" t="str">
        <f>C19</f>
        <v>Emma Bennett</v>
      </c>
      <c r="Y6" s="143" t="str">
        <f>C20</f>
        <v>Makenzie Hrubos</v>
      </c>
      <c r="Z6" s="143" t="str">
        <f>C21</f>
        <v>Sienna Balinski</v>
      </c>
      <c r="AA6" s="143" t="str">
        <f>C22</f>
        <v>Charlotte Henshall</v>
      </c>
      <c r="AB6" s="143" t="str">
        <f>C23</f>
        <v>Alice Colebrook</v>
      </c>
      <c r="AC6" s="143" t="str">
        <f>C24</f>
        <v>Jenna Perkins</v>
      </c>
      <c r="AD6" s="143" t="str">
        <f>C25</f>
        <v>Skye Boschetti</v>
      </c>
      <c r="AE6" s="143" t="str">
        <f>C26</f>
        <v>Mikayla Holden</v>
      </c>
      <c r="AF6" s="143" t="str">
        <f>C27</f>
        <v>Olive Beckley</v>
      </c>
      <c r="AG6" s="143" t="str">
        <f>C28</f>
        <v>Lexi O'Neill</v>
      </c>
      <c r="AH6" s="143" t="str">
        <f>C29</f>
        <v>Harpa Byrne</v>
      </c>
      <c r="AI6" s="143" t="str">
        <f>C30</f>
        <v>Willow Yeates</v>
      </c>
      <c r="AJ6" s="143" t="str">
        <f>C31</f>
        <v>Grace Cox</v>
      </c>
      <c r="AK6" s="143" t="str">
        <f>C32</f>
        <v>Eliza Hickman</v>
      </c>
      <c r="AL6" s="143" t="str">
        <f>C33</f>
        <v>Kate Watkins</v>
      </c>
      <c r="AM6" s="143" t="str">
        <f>C34</f>
        <v>Ebony Jones</v>
      </c>
      <c r="AN6" s="143">
        <f>C35</f>
        <v>0</v>
      </c>
      <c r="AO6" s="143"/>
      <c r="AP6" s="143"/>
      <c r="AQ6" s="143"/>
    </row>
    <row r="7" spans="1:43">
      <c r="A7" s="143" t="s">
        <v>448</v>
      </c>
      <c r="B7" s="143" t="s">
        <v>625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 t="s">
        <v>587</v>
      </c>
      <c r="N7" s="143" t="s">
        <v>453</v>
      </c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</row>
    <row r="8" spans="1:43">
      <c r="A8" s="25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>
        <v>1</v>
      </c>
      <c r="N8" s="143"/>
      <c r="O8" s="143"/>
      <c r="P8" s="154">
        <v>7</v>
      </c>
      <c r="Q8" s="154">
        <v>6</v>
      </c>
      <c r="R8" s="154">
        <v>6</v>
      </c>
      <c r="S8" s="154">
        <v>5.5</v>
      </c>
      <c r="T8" s="154">
        <v>6</v>
      </c>
      <c r="U8" s="154">
        <v>7</v>
      </c>
      <c r="V8" s="154">
        <v>5.5</v>
      </c>
      <c r="W8" s="154">
        <v>4.5</v>
      </c>
      <c r="X8" s="154">
        <v>6</v>
      </c>
      <c r="Y8" s="154">
        <v>5.5</v>
      </c>
      <c r="Z8" s="154">
        <v>7</v>
      </c>
      <c r="AA8" s="154">
        <v>6</v>
      </c>
      <c r="AB8" s="154">
        <v>6</v>
      </c>
      <c r="AC8" s="154">
        <v>6</v>
      </c>
      <c r="AD8" s="154">
        <v>6</v>
      </c>
      <c r="AE8" s="154">
        <v>6</v>
      </c>
      <c r="AF8" s="154">
        <v>6</v>
      </c>
      <c r="AG8" s="154"/>
      <c r="AH8" s="154">
        <v>6.5</v>
      </c>
      <c r="AI8" s="154"/>
      <c r="AJ8" s="154">
        <v>6.5</v>
      </c>
      <c r="AK8" s="154">
        <v>6</v>
      </c>
      <c r="AL8" s="154">
        <v>6</v>
      </c>
      <c r="AM8" s="154">
        <v>6.5</v>
      </c>
      <c r="AN8" s="154"/>
      <c r="AO8" s="154"/>
      <c r="AP8" s="154"/>
      <c r="AQ8" s="154"/>
    </row>
    <row r="9" spans="1:43">
      <c r="A9" s="143"/>
      <c r="B9" s="143"/>
      <c r="C9" s="143"/>
      <c r="D9" s="143"/>
      <c r="E9" s="143"/>
      <c r="F9" s="22" t="s">
        <v>3</v>
      </c>
      <c r="G9" s="143"/>
      <c r="H9" s="143"/>
      <c r="I9" s="143"/>
      <c r="J9" s="143"/>
      <c r="K9" s="143"/>
      <c r="L9" s="143"/>
      <c r="M9" s="143">
        <v>2</v>
      </c>
      <c r="N9" s="143"/>
      <c r="O9" s="143"/>
      <c r="P9" s="154">
        <v>6.5</v>
      </c>
      <c r="Q9" s="154">
        <v>6.5</v>
      </c>
      <c r="R9" s="154">
        <v>6.5</v>
      </c>
      <c r="S9" s="154">
        <v>6</v>
      </c>
      <c r="T9" s="154">
        <v>5</v>
      </c>
      <c r="U9" s="154">
        <v>7</v>
      </c>
      <c r="V9" s="154">
        <v>5</v>
      </c>
      <c r="W9" s="154">
        <v>5.5</v>
      </c>
      <c r="X9" s="154">
        <v>7</v>
      </c>
      <c r="Y9" s="154">
        <v>6</v>
      </c>
      <c r="Z9" s="154">
        <v>7</v>
      </c>
      <c r="AA9" s="154">
        <v>6.5</v>
      </c>
      <c r="AB9" s="154">
        <v>6.5</v>
      </c>
      <c r="AC9" s="154">
        <v>5</v>
      </c>
      <c r="AD9" s="154">
        <v>6.5</v>
      </c>
      <c r="AE9" s="154">
        <v>5.5</v>
      </c>
      <c r="AF9" s="154">
        <v>5.5</v>
      </c>
      <c r="AG9" s="154"/>
      <c r="AH9" s="154">
        <v>6.5</v>
      </c>
      <c r="AI9" s="154"/>
      <c r="AJ9" s="154">
        <v>6.5</v>
      </c>
      <c r="AK9" s="154">
        <v>5.5</v>
      </c>
      <c r="AL9" s="154">
        <v>6.5</v>
      </c>
      <c r="AM9" s="154">
        <v>6</v>
      </c>
      <c r="AN9" s="154"/>
      <c r="AO9" s="154"/>
      <c r="AP9" s="154"/>
      <c r="AQ9" s="154"/>
    </row>
    <row r="10" spans="1:43" ht="30">
      <c r="A10" s="26" t="s">
        <v>432</v>
      </c>
      <c r="B10" s="27" t="s">
        <v>626</v>
      </c>
      <c r="C10" s="27" t="s">
        <v>4</v>
      </c>
      <c r="D10" s="27" t="s">
        <v>5</v>
      </c>
      <c r="E10" s="27" t="s">
        <v>383</v>
      </c>
      <c r="F10" s="27" t="s">
        <v>627</v>
      </c>
      <c r="G10" s="27" t="s">
        <v>387</v>
      </c>
      <c r="H10" s="27" t="s">
        <v>458</v>
      </c>
      <c r="I10" s="27" t="s">
        <v>628</v>
      </c>
      <c r="J10" s="27" t="s">
        <v>460</v>
      </c>
      <c r="K10" s="143"/>
      <c r="L10" s="143"/>
      <c r="M10" s="143">
        <v>3</v>
      </c>
      <c r="N10" s="143"/>
      <c r="O10" s="143"/>
      <c r="P10" s="154">
        <v>7</v>
      </c>
      <c r="Q10" s="154">
        <v>6.5</v>
      </c>
      <c r="R10" s="154">
        <v>6</v>
      </c>
      <c r="S10" s="154">
        <v>5.5</v>
      </c>
      <c r="T10" s="154">
        <v>6.5</v>
      </c>
      <c r="U10" s="154">
        <v>7</v>
      </c>
      <c r="V10" s="154">
        <v>5</v>
      </c>
      <c r="W10" s="154">
        <v>6</v>
      </c>
      <c r="X10" s="154">
        <v>6.5</v>
      </c>
      <c r="Y10" s="154">
        <v>5.5</v>
      </c>
      <c r="Z10" s="154">
        <v>7</v>
      </c>
      <c r="AA10" s="154">
        <v>6.5</v>
      </c>
      <c r="AB10" s="154">
        <v>6</v>
      </c>
      <c r="AC10" s="154">
        <v>6</v>
      </c>
      <c r="AD10" s="154">
        <v>6</v>
      </c>
      <c r="AE10" s="154">
        <v>5.5</v>
      </c>
      <c r="AF10" s="154">
        <v>6</v>
      </c>
      <c r="AG10" s="154"/>
      <c r="AH10" s="154">
        <v>7</v>
      </c>
      <c r="AI10" s="154"/>
      <c r="AJ10" s="154">
        <v>6</v>
      </c>
      <c r="AK10" s="154">
        <v>6</v>
      </c>
      <c r="AL10" s="154">
        <v>7</v>
      </c>
      <c r="AM10" s="154">
        <v>5.5</v>
      </c>
      <c r="AN10" s="154"/>
      <c r="AO10" s="154"/>
      <c r="AP10" s="154"/>
      <c r="AQ10" s="154"/>
    </row>
    <row r="11" spans="1:43">
      <c r="A11" s="18">
        <v>0.50138888888888833</v>
      </c>
      <c r="B11" s="17">
        <v>1</v>
      </c>
      <c r="C11" s="17" t="s">
        <v>233</v>
      </c>
      <c r="D11" s="155" t="s">
        <v>234</v>
      </c>
      <c r="E11" s="155" t="s">
        <v>51</v>
      </c>
      <c r="F11" s="156">
        <f>P37</f>
        <v>0.67894736842105263</v>
      </c>
      <c r="G11" s="155">
        <f>IF(H11&gt;J11,H11,J11)</f>
        <v>2</v>
      </c>
      <c r="H11" s="187">
        <f t="shared" ref="H11:H34" si="0">RANK(F11,$F$11:$F$35,0)</f>
        <v>2</v>
      </c>
      <c r="I11" s="191">
        <f>P27</f>
        <v>48.5</v>
      </c>
      <c r="J11" s="241"/>
      <c r="K11" s="143"/>
      <c r="L11" s="143"/>
      <c r="M11" s="143">
        <v>4</v>
      </c>
      <c r="N11" s="143"/>
      <c r="O11" s="143"/>
      <c r="P11" s="154">
        <v>6.5</v>
      </c>
      <c r="Q11" s="154">
        <v>6</v>
      </c>
      <c r="R11" s="154">
        <v>6</v>
      </c>
      <c r="S11" s="154">
        <v>6.5</v>
      </c>
      <c r="T11" s="154">
        <v>4</v>
      </c>
      <c r="U11" s="154">
        <v>7</v>
      </c>
      <c r="V11" s="154">
        <v>6</v>
      </c>
      <c r="W11" s="154">
        <v>6.5</v>
      </c>
      <c r="X11" s="154">
        <v>6.5</v>
      </c>
      <c r="Y11" s="154">
        <v>5.5</v>
      </c>
      <c r="Z11" s="154">
        <v>7</v>
      </c>
      <c r="AA11" s="154">
        <v>6.5</v>
      </c>
      <c r="AB11" s="154">
        <v>6</v>
      </c>
      <c r="AC11" s="154">
        <v>5.5</v>
      </c>
      <c r="AD11" s="154">
        <v>6</v>
      </c>
      <c r="AE11" s="154">
        <v>6</v>
      </c>
      <c r="AF11" s="154">
        <v>6</v>
      </c>
      <c r="AG11" s="154"/>
      <c r="AH11" s="154">
        <v>6.5</v>
      </c>
      <c r="AI11" s="154"/>
      <c r="AJ11" s="154">
        <v>6</v>
      </c>
      <c r="AK11" s="154">
        <v>6</v>
      </c>
      <c r="AL11" s="154">
        <v>4.5</v>
      </c>
      <c r="AM11" s="154">
        <v>5.5</v>
      </c>
      <c r="AN11" s="154"/>
      <c r="AO11" s="154"/>
      <c r="AP11" s="154"/>
      <c r="AQ11" s="154"/>
    </row>
    <row r="12" spans="1:43">
      <c r="A12" s="18">
        <v>0.50624999999999942</v>
      </c>
      <c r="B12" s="17">
        <v>2</v>
      </c>
      <c r="C12" s="17" t="s">
        <v>562</v>
      </c>
      <c r="D12" s="155" t="s">
        <v>563</v>
      </c>
      <c r="E12" s="155" t="s">
        <v>30</v>
      </c>
      <c r="F12" s="156">
        <f>Q37</f>
        <v>0.63684210526315788</v>
      </c>
      <c r="G12" s="155">
        <f t="shared" ref="G12:G34" si="1">IF(H12&gt;J12,H12,J12)</f>
        <v>6</v>
      </c>
      <c r="H12" s="187">
        <f t="shared" si="0"/>
        <v>6</v>
      </c>
      <c r="I12" s="191">
        <f>Q27</f>
        <v>45</v>
      </c>
      <c r="J12" s="241"/>
      <c r="K12" s="143"/>
      <c r="L12" s="143"/>
      <c r="M12" s="143">
        <v>5</v>
      </c>
      <c r="N12" s="143"/>
      <c r="O12" s="143"/>
      <c r="P12" s="154">
        <v>7</v>
      </c>
      <c r="Q12" s="154">
        <v>7</v>
      </c>
      <c r="R12" s="154">
        <v>6</v>
      </c>
      <c r="S12" s="154">
        <v>5.5</v>
      </c>
      <c r="T12" s="154">
        <v>5.5</v>
      </c>
      <c r="U12" s="154">
        <v>7.5</v>
      </c>
      <c r="V12" s="154">
        <v>5.5</v>
      </c>
      <c r="W12" s="154">
        <v>6</v>
      </c>
      <c r="X12" s="154">
        <v>6.5</v>
      </c>
      <c r="Y12" s="154">
        <v>5</v>
      </c>
      <c r="Z12" s="154">
        <v>7</v>
      </c>
      <c r="AA12" s="154">
        <v>6.5</v>
      </c>
      <c r="AB12" s="154">
        <v>6.5</v>
      </c>
      <c r="AC12" s="154">
        <v>5.5</v>
      </c>
      <c r="AD12" s="154">
        <v>6</v>
      </c>
      <c r="AE12" s="154">
        <v>6</v>
      </c>
      <c r="AF12" s="154">
        <v>5.5</v>
      </c>
      <c r="AG12" s="154"/>
      <c r="AH12" s="154">
        <v>7</v>
      </c>
      <c r="AI12" s="154"/>
      <c r="AJ12" s="154">
        <v>6</v>
      </c>
      <c r="AK12" s="154">
        <v>6</v>
      </c>
      <c r="AL12" s="154">
        <v>6</v>
      </c>
      <c r="AM12" s="154">
        <v>5.5</v>
      </c>
      <c r="AN12" s="154"/>
      <c r="AO12" s="154"/>
      <c r="AP12" s="154"/>
      <c r="AQ12" s="154"/>
    </row>
    <row r="13" spans="1:43">
      <c r="A13" s="18">
        <v>0.51111111111111052</v>
      </c>
      <c r="B13" s="17">
        <v>3</v>
      </c>
      <c r="C13" s="17" t="s">
        <v>338</v>
      </c>
      <c r="D13" s="155" t="s">
        <v>339</v>
      </c>
      <c r="E13" s="155" t="s">
        <v>51</v>
      </c>
      <c r="F13" s="156">
        <f>R37</f>
        <v>0.61578947368421055</v>
      </c>
      <c r="G13" s="155">
        <f t="shared" si="1"/>
        <v>10</v>
      </c>
      <c r="H13" s="187">
        <f t="shared" si="0"/>
        <v>10</v>
      </c>
      <c r="I13" s="191">
        <f>R27</f>
        <v>44</v>
      </c>
      <c r="J13" s="241"/>
      <c r="K13" s="143"/>
      <c r="L13" s="143"/>
      <c r="M13" s="143">
        <v>6</v>
      </c>
      <c r="N13" s="143">
        <v>2</v>
      </c>
      <c r="O13" s="143"/>
      <c r="P13" s="154">
        <v>6.5</v>
      </c>
      <c r="Q13" s="154">
        <v>6.5</v>
      </c>
      <c r="R13" s="154">
        <v>6</v>
      </c>
      <c r="S13" s="154">
        <v>5.5</v>
      </c>
      <c r="T13" s="154">
        <v>5.5</v>
      </c>
      <c r="U13" s="154">
        <v>7</v>
      </c>
      <c r="V13" s="154">
        <v>6.5</v>
      </c>
      <c r="W13" s="154">
        <v>6</v>
      </c>
      <c r="X13" s="154">
        <v>6</v>
      </c>
      <c r="Y13" s="154">
        <v>5.5</v>
      </c>
      <c r="Z13" s="154">
        <v>6.5</v>
      </c>
      <c r="AA13" s="154">
        <v>6</v>
      </c>
      <c r="AB13" s="154">
        <v>6.5</v>
      </c>
      <c r="AC13" s="154">
        <v>5.5</v>
      </c>
      <c r="AD13" s="154">
        <v>6.5</v>
      </c>
      <c r="AE13" s="154">
        <v>6</v>
      </c>
      <c r="AF13" s="154">
        <v>6</v>
      </c>
      <c r="AG13" s="154"/>
      <c r="AH13" s="154">
        <v>6.5</v>
      </c>
      <c r="AI13" s="154"/>
      <c r="AJ13" s="154">
        <v>6</v>
      </c>
      <c r="AK13" s="154">
        <v>5.5</v>
      </c>
      <c r="AL13" s="154">
        <v>6</v>
      </c>
      <c r="AM13" s="154">
        <v>5.5</v>
      </c>
      <c r="AN13" s="154"/>
      <c r="AO13" s="154"/>
      <c r="AP13" s="154"/>
      <c r="AQ13" s="154"/>
    </row>
    <row r="14" spans="1:43">
      <c r="A14" s="18">
        <v>0.51597222222222161</v>
      </c>
      <c r="B14" s="17">
        <v>4</v>
      </c>
      <c r="C14" s="17" t="s">
        <v>629</v>
      </c>
      <c r="D14" s="155" t="s">
        <v>630</v>
      </c>
      <c r="E14" s="155" t="s">
        <v>12</v>
      </c>
      <c r="F14" s="156">
        <f>S37</f>
        <v>0.58947368421052626</v>
      </c>
      <c r="G14" s="155">
        <f t="shared" si="1"/>
        <v>13</v>
      </c>
      <c r="H14" s="187">
        <f t="shared" si="0"/>
        <v>13</v>
      </c>
      <c r="I14" s="191">
        <f>S27</f>
        <v>41</v>
      </c>
      <c r="J14" s="241"/>
      <c r="K14" s="143"/>
      <c r="L14" s="143"/>
      <c r="M14" s="143">
        <v>7</v>
      </c>
      <c r="N14" s="143"/>
      <c r="O14" s="143"/>
      <c r="P14" s="154">
        <v>6</v>
      </c>
      <c r="Q14" s="154">
        <v>6</v>
      </c>
      <c r="R14" s="154">
        <v>6.5</v>
      </c>
      <c r="S14" s="154">
        <v>6</v>
      </c>
      <c r="T14" s="154">
        <v>6.5</v>
      </c>
      <c r="U14" s="154">
        <v>7</v>
      </c>
      <c r="V14" s="154">
        <v>5.5</v>
      </c>
      <c r="W14" s="154">
        <v>6</v>
      </c>
      <c r="X14" s="154">
        <v>6.5</v>
      </c>
      <c r="Y14" s="154">
        <v>5.5</v>
      </c>
      <c r="Z14" s="154">
        <v>6.5</v>
      </c>
      <c r="AA14" s="154">
        <v>6.5</v>
      </c>
      <c r="AB14" s="154">
        <v>6</v>
      </c>
      <c r="AC14" s="154">
        <v>5.5</v>
      </c>
      <c r="AD14" s="154">
        <v>6</v>
      </c>
      <c r="AE14" s="154">
        <v>6</v>
      </c>
      <c r="AF14" s="154">
        <v>6</v>
      </c>
      <c r="AG14" s="154"/>
      <c r="AH14" s="154">
        <v>6.5</v>
      </c>
      <c r="AI14" s="154"/>
      <c r="AJ14" s="154">
        <v>6</v>
      </c>
      <c r="AK14" s="154">
        <v>6</v>
      </c>
      <c r="AL14" s="154">
        <v>6.5</v>
      </c>
      <c r="AM14" s="154">
        <v>6.5</v>
      </c>
      <c r="AN14" s="154"/>
      <c r="AO14" s="154"/>
      <c r="AP14" s="154"/>
      <c r="AQ14" s="154"/>
    </row>
    <row r="15" spans="1:43">
      <c r="A15" s="18">
        <v>0.5208333333333327</v>
      </c>
      <c r="B15" s="17">
        <v>5</v>
      </c>
      <c r="C15" s="17" t="s">
        <v>631</v>
      </c>
      <c r="D15" s="155" t="s">
        <v>632</v>
      </c>
      <c r="E15" s="155" t="s">
        <v>23</v>
      </c>
      <c r="F15" s="156">
        <f>T37</f>
        <v>0.54210526315789476</v>
      </c>
      <c r="G15" s="155">
        <f t="shared" si="1"/>
        <v>22</v>
      </c>
      <c r="H15" s="187">
        <f t="shared" si="0"/>
        <v>22</v>
      </c>
      <c r="I15" s="191">
        <f>T27</f>
        <v>39</v>
      </c>
      <c r="J15" s="241"/>
      <c r="K15" s="143"/>
      <c r="L15" s="143"/>
      <c r="M15" s="143">
        <v>8</v>
      </c>
      <c r="N15" s="143"/>
      <c r="O15" s="143"/>
      <c r="P15" s="154">
        <v>7</v>
      </c>
      <c r="Q15" s="154">
        <v>6.5</v>
      </c>
      <c r="R15" s="154">
        <v>7</v>
      </c>
      <c r="S15" s="154">
        <v>6.5</v>
      </c>
      <c r="T15" s="154">
        <v>5</v>
      </c>
      <c r="U15" s="154">
        <v>7</v>
      </c>
      <c r="V15" s="154">
        <v>6</v>
      </c>
      <c r="W15" s="154">
        <v>6</v>
      </c>
      <c r="X15" s="154">
        <v>7</v>
      </c>
      <c r="Y15" s="154">
        <v>6.5</v>
      </c>
      <c r="Z15" s="154">
        <v>6</v>
      </c>
      <c r="AA15" s="154">
        <v>6.5</v>
      </c>
      <c r="AB15" s="154">
        <v>6.5</v>
      </c>
      <c r="AC15" s="154">
        <v>6</v>
      </c>
      <c r="AD15" s="154">
        <v>6</v>
      </c>
      <c r="AE15" s="154">
        <v>5.5</v>
      </c>
      <c r="AF15" s="154">
        <v>5.5</v>
      </c>
      <c r="AG15" s="154"/>
      <c r="AH15" s="154">
        <v>6.5</v>
      </c>
      <c r="AI15" s="154"/>
      <c r="AJ15" s="154">
        <v>6</v>
      </c>
      <c r="AK15" s="154">
        <v>6.5</v>
      </c>
      <c r="AL15" s="154">
        <v>6</v>
      </c>
      <c r="AM15" s="154">
        <v>6.5</v>
      </c>
      <c r="AN15" s="154"/>
      <c r="AO15" s="154"/>
      <c r="AP15" s="154"/>
      <c r="AQ15" s="154"/>
    </row>
    <row r="16" spans="1:43">
      <c r="A16" s="18">
        <v>0.5256944444444438</v>
      </c>
      <c r="B16" s="17">
        <v>6</v>
      </c>
      <c r="C16" s="17" t="s">
        <v>334</v>
      </c>
      <c r="D16" s="155" t="s">
        <v>335</v>
      </c>
      <c r="E16" s="155" t="s">
        <v>272</v>
      </c>
      <c r="F16" s="156">
        <f>U37</f>
        <v>0.7</v>
      </c>
      <c r="G16" s="155">
        <f t="shared" si="1"/>
        <v>1</v>
      </c>
      <c r="H16" s="187">
        <f t="shared" si="0"/>
        <v>1</v>
      </c>
      <c r="I16" s="191">
        <f>U27</f>
        <v>50</v>
      </c>
      <c r="J16" s="241"/>
      <c r="K16" s="143"/>
      <c r="L16" s="143"/>
      <c r="M16" s="143">
        <v>9</v>
      </c>
      <c r="N16" s="143"/>
      <c r="O16" s="143"/>
      <c r="P16" s="154">
        <v>7</v>
      </c>
      <c r="Q16" s="154">
        <v>6.5</v>
      </c>
      <c r="R16" s="154">
        <v>6.5</v>
      </c>
      <c r="S16" s="154">
        <v>6.5</v>
      </c>
      <c r="T16" s="154">
        <v>5</v>
      </c>
      <c r="U16" s="154">
        <v>6.5</v>
      </c>
      <c r="V16" s="154">
        <v>5.5</v>
      </c>
      <c r="W16" s="154">
        <v>6</v>
      </c>
      <c r="X16" s="154">
        <v>7</v>
      </c>
      <c r="Y16" s="154">
        <v>6.5</v>
      </c>
      <c r="Z16" s="154">
        <v>6</v>
      </c>
      <c r="AA16" s="154">
        <v>6.5</v>
      </c>
      <c r="AB16" s="154">
        <v>6</v>
      </c>
      <c r="AC16" s="154">
        <v>6</v>
      </c>
      <c r="AD16" s="154">
        <v>5.5</v>
      </c>
      <c r="AE16" s="154">
        <v>6</v>
      </c>
      <c r="AF16" s="154">
        <v>5.5</v>
      </c>
      <c r="AG16" s="154"/>
      <c r="AH16" s="154">
        <v>6.5</v>
      </c>
      <c r="AI16" s="154"/>
      <c r="AJ16" s="154">
        <v>6</v>
      </c>
      <c r="AK16" s="154">
        <v>5.5</v>
      </c>
      <c r="AL16" s="154">
        <v>5.5</v>
      </c>
      <c r="AM16" s="154">
        <v>6.5</v>
      </c>
      <c r="AN16" s="154"/>
      <c r="AO16" s="154"/>
      <c r="AP16" s="154"/>
      <c r="AQ16" s="154"/>
    </row>
    <row r="17" spans="1:43">
      <c r="A17" s="18">
        <v>0.53055555555555489</v>
      </c>
      <c r="B17" s="17">
        <v>7</v>
      </c>
      <c r="C17" s="17" t="s">
        <v>633</v>
      </c>
      <c r="D17" s="155" t="s">
        <v>634</v>
      </c>
      <c r="E17" s="155" t="s">
        <v>23</v>
      </c>
      <c r="F17" s="156">
        <f>V37</f>
        <v>0.55526315789473679</v>
      </c>
      <c r="G17" s="155">
        <f t="shared" si="1"/>
        <v>21</v>
      </c>
      <c r="H17" s="187">
        <f t="shared" si="0"/>
        <v>21</v>
      </c>
      <c r="I17" s="191">
        <f>V27</f>
        <v>36.5</v>
      </c>
      <c r="J17" s="241"/>
      <c r="K17" s="143"/>
      <c r="L17" s="143"/>
      <c r="M17" s="143">
        <v>10</v>
      </c>
      <c r="N17" s="143"/>
      <c r="O17" s="143"/>
      <c r="P17" s="154">
        <v>7</v>
      </c>
      <c r="Q17" s="154">
        <v>6</v>
      </c>
      <c r="R17" s="154">
        <v>6</v>
      </c>
      <c r="S17" s="154">
        <v>6</v>
      </c>
      <c r="T17" s="154">
        <v>6</v>
      </c>
      <c r="U17" s="154">
        <v>7</v>
      </c>
      <c r="V17" s="154">
        <v>6</v>
      </c>
      <c r="W17" s="154">
        <v>6</v>
      </c>
      <c r="X17" s="154">
        <v>7</v>
      </c>
      <c r="Y17" s="154">
        <v>6.5</v>
      </c>
      <c r="Z17" s="154">
        <v>6.5</v>
      </c>
      <c r="AA17" s="154">
        <v>6</v>
      </c>
      <c r="AB17" s="154">
        <v>6</v>
      </c>
      <c r="AC17" s="154">
        <v>5.5</v>
      </c>
      <c r="AD17" s="154">
        <v>6.5</v>
      </c>
      <c r="AE17" s="154">
        <v>5.5</v>
      </c>
      <c r="AF17" s="154">
        <v>6.5</v>
      </c>
      <c r="AG17" s="154"/>
      <c r="AH17" s="154">
        <v>7</v>
      </c>
      <c r="AI17" s="154"/>
      <c r="AJ17" s="154">
        <v>5.5</v>
      </c>
      <c r="AK17" s="154">
        <v>5.5</v>
      </c>
      <c r="AL17" s="154">
        <v>7</v>
      </c>
      <c r="AM17" s="154">
        <v>6.5</v>
      </c>
      <c r="AN17" s="154"/>
      <c r="AO17" s="154"/>
      <c r="AP17" s="154"/>
      <c r="AQ17" s="154"/>
    </row>
    <row r="18" spans="1:43">
      <c r="A18" s="18">
        <v>0.53541666666666599</v>
      </c>
      <c r="B18" s="17">
        <v>8</v>
      </c>
      <c r="C18" s="17" t="s">
        <v>534</v>
      </c>
      <c r="D18" s="155" t="s">
        <v>535</v>
      </c>
      <c r="E18" s="155" t="s">
        <v>172</v>
      </c>
      <c r="F18" s="156">
        <f>W37</f>
        <v>0.5736842105263158</v>
      </c>
      <c r="G18" s="155">
        <f t="shared" si="1"/>
        <v>20</v>
      </c>
      <c r="H18" s="187">
        <f t="shared" si="0"/>
        <v>20</v>
      </c>
      <c r="I18" s="191">
        <f>W27</f>
        <v>38.5</v>
      </c>
      <c r="J18" s="241"/>
      <c r="K18" s="143"/>
      <c r="L18" s="143"/>
      <c r="M18" s="143">
        <v>11</v>
      </c>
      <c r="N18" s="143"/>
      <c r="O18" s="143"/>
      <c r="P18" s="159">
        <v>6.5</v>
      </c>
      <c r="Q18" s="159">
        <v>6</v>
      </c>
      <c r="R18" s="159">
        <v>6.5</v>
      </c>
      <c r="S18" s="159">
        <v>6</v>
      </c>
      <c r="T18" s="159">
        <v>5.5</v>
      </c>
      <c r="U18" s="159">
        <v>6</v>
      </c>
      <c r="V18" s="159">
        <v>6</v>
      </c>
      <c r="W18" s="159">
        <v>6</v>
      </c>
      <c r="X18" s="159">
        <v>7</v>
      </c>
      <c r="Y18" s="159">
        <v>6</v>
      </c>
      <c r="Z18" s="159">
        <v>6</v>
      </c>
      <c r="AA18" s="159">
        <v>6</v>
      </c>
      <c r="AB18" s="159">
        <v>6.5</v>
      </c>
      <c r="AC18" s="159">
        <v>6</v>
      </c>
      <c r="AD18" s="159">
        <v>6.5</v>
      </c>
      <c r="AE18" s="159">
        <v>6</v>
      </c>
      <c r="AF18" s="159">
        <v>6</v>
      </c>
      <c r="AG18" s="159"/>
      <c r="AH18" s="159">
        <v>5.5</v>
      </c>
      <c r="AI18" s="159"/>
      <c r="AJ18" s="159">
        <v>6.5</v>
      </c>
      <c r="AK18" s="159">
        <v>6</v>
      </c>
      <c r="AL18" s="159">
        <v>7</v>
      </c>
      <c r="AM18" s="159">
        <v>6.5</v>
      </c>
      <c r="AN18" s="159"/>
      <c r="AO18" s="159"/>
      <c r="AP18" s="159"/>
      <c r="AQ18" s="159"/>
    </row>
    <row r="19" spans="1:43">
      <c r="A19" s="18">
        <v>0.54027777777777708</v>
      </c>
      <c r="B19" s="17">
        <v>9</v>
      </c>
      <c r="C19" s="17" t="s">
        <v>426</v>
      </c>
      <c r="D19" s="155" t="s">
        <v>427</v>
      </c>
      <c r="E19" s="155" t="s">
        <v>12</v>
      </c>
      <c r="F19" s="156">
        <f>X37</f>
        <v>0.66842105263157892</v>
      </c>
      <c r="G19" s="155">
        <f t="shared" si="1"/>
        <v>3</v>
      </c>
      <c r="H19" s="187">
        <f t="shared" si="0"/>
        <v>3</v>
      </c>
      <c r="I19" s="191">
        <f>X27</f>
        <v>48</v>
      </c>
      <c r="J19" s="241"/>
      <c r="K19" s="143"/>
      <c r="L19" s="143"/>
      <c r="M19" s="143" t="s">
        <v>79</v>
      </c>
      <c r="N19" s="143"/>
      <c r="O19" s="143"/>
      <c r="P19" s="160">
        <f>SUM(P8:P18)+P13</f>
        <v>80.5</v>
      </c>
      <c r="Q19" s="160">
        <f t="shared" ref="Q19:AL19" si="2">SUM(Q8:Q18)+Q13</f>
        <v>76</v>
      </c>
      <c r="R19" s="160">
        <f t="shared" si="2"/>
        <v>75</v>
      </c>
      <c r="S19" s="160">
        <f t="shared" si="2"/>
        <v>71</v>
      </c>
      <c r="T19" s="160">
        <f t="shared" si="2"/>
        <v>66</v>
      </c>
      <c r="U19" s="160">
        <f t="shared" si="2"/>
        <v>83</v>
      </c>
      <c r="V19" s="160">
        <f t="shared" si="2"/>
        <v>69</v>
      </c>
      <c r="W19" s="160">
        <f t="shared" si="2"/>
        <v>70.5</v>
      </c>
      <c r="X19" s="160">
        <f t="shared" si="2"/>
        <v>79</v>
      </c>
      <c r="Y19" s="160">
        <f t="shared" si="2"/>
        <v>69.5</v>
      </c>
      <c r="Z19" s="160">
        <f t="shared" si="2"/>
        <v>79</v>
      </c>
      <c r="AA19" s="160">
        <f t="shared" si="2"/>
        <v>75.5</v>
      </c>
      <c r="AB19" s="160">
        <f t="shared" ref="AB19" si="3">SUM(AB8:AB18)+AB13</f>
        <v>75</v>
      </c>
      <c r="AC19" s="160">
        <f t="shared" si="2"/>
        <v>68</v>
      </c>
      <c r="AD19" s="160">
        <f t="shared" si="2"/>
        <v>74</v>
      </c>
      <c r="AE19" s="160">
        <f t="shared" si="2"/>
        <v>70</v>
      </c>
      <c r="AF19" s="160">
        <f t="shared" si="2"/>
        <v>70.5</v>
      </c>
      <c r="AG19" s="160">
        <f t="shared" si="2"/>
        <v>0</v>
      </c>
      <c r="AH19" s="160">
        <f t="shared" si="2"/>
        <v>78.5</v>
      </c>
      <c r="AI19" s="160">
        <f t="shared" si="2"/>
        <v>0</v>
      </c>
      <c r="AJ19" s="160">
        <f t="shared" si="2"/>
        <v>73</v>
      </c>
      <c r="AK19" s="160">
        <f t="shared" si="2"/>
        <v>70</v>
      </c>
      <c r="AL19" s="160">
        <f t="shared" si="2"/>
        <v>74</v>
      </c>
      <c r="AM19" s="160">
        <f t="shared" ref="AM19:AQ19" si="4">SUM(AM8:AM18)+AM13</f>
        <v>72.5</v>
      </c>
      <c r="AN19" s="160">
        <f t="shared" si="4"/>
        <v>0</v>
      </c>
      <c r="AO19" s="160">
        <f t="shared" si="4"/>
        <v>0</v>
      </c>
      <c r="AP19" s="160">
        <f t="shared" si="4"/>
        <v>0</v>
      </c>
      <c r="AQ19" s="160">
        <f t="shared" si="4"/>
        <v>0</v>
      </c>
    </row>
    <row r="20" spans="1:43">
      <c r="A20" s="18">
        <v>0.54513888888888817</v>
      </c>
      <c r="B20" s="17">
        <v>10</v>
      </c>
      <c r="C20" s="17" t="s">
        <v>635</v>
      </c>
      <c r="D20" s="155" t="s">
        <v>636</v>
      </c>
      <c r="E20" s="155" t="s">
        <v>51</v>
      </c>
      <c r="F20" s="156">
        <f>Y37</f>
        <v>0.58684210526315794</v>
      </c>
      <c r="G20" s="155">
        <f t="shared" si="1"/>
        <v>14</v>
      </c>
      <c r="H20" s="187">
        <f t="shared" si="0"/>
        <v>14</v>
      </c>
      <c r="I20" s="191">
        <f>Y27</f>
        <v>42</v>
      </c>
      <c r="J20" s="241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</row>
    <row r="21" spans="1:43">
      <c r="A21" s="18">
        <v>0.55694444444444369</v>
      </c>
      <c r="B21" s="17">
        <v>11</v>
      </c>
      <c r="C21" s="17" t="s">
        <v>331</v>
      </c>
      <c r="D21" s="155" t="s">
        <v>332</v>
      </c>
      <c r="E21" s="155" t="s">
        <v>172</v>
      </c>
      <c r="F21" s="156">
        <f>Z37</f>
        <v>0.65789473684210531</v>
      </c>
      <c r="G21" s="155">
        <f t="shared" si="1"/>
        <v>4</v>
      </c>
      <c r="H21" s="187">
        <f t="shared" si="0"/>
        <v>4</v>
      </c>
      <c r="I21" s="191">
        <f>Z27</f>
        <v>46</v>
      </c>
      <c r="J21" s="241"/>
      <c r="K21" s="143"/>
      <c r="L21" s="143"/>
      <c r="M21" s="143" t="s">
        <v>87</v>
      </c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</row>
    <row r="22" spans="1:43">
      <c r="A22" s="18">
        <v>0.56180555555555478</v>
      </c>
      <c r="B22" s="17">
        <v>12</v>
      </c>
      <c r="C22" s="17" t="s">
        <v>637</v>
      </c>
      <c r="D22" s="155" t="s">
        <v>638</v>
      </c>
      <c r="E22" s="155" t="s">
        <v>164</v>
      </c>
      <c r="F22" s="156">
        <f>AA37</f>
        <v>0.62894736842105259</v>
      </c>
      <c r="G22" s="155">
        <f t="shared" si="1"/>
        <v>7</v>
      </c>
      <c r="H22" s="187">
        <f t="shared" si="0"/>
        <v>7</v>
      </c>
      <c r="I22" s="191">
        <f>AA27</f>
        <v>44</v>
      </c>
      <c r="J22" s="241"/>
      <c r="K22" s="143"/>
      <c r="L22" s="143"/>
      <c r="M22" s="143" t="s">
        <v>92</v>
      </c>
      <c r="N22" s="143"/>
      <c r="O22" s="143"/>
      <c r="P22" s="154">
        <v>7</v>
      </c>
      <c r="Q22" s="154">
        <v>6.5</v>
      </c>
      <c r="R22" s="154">
        <v>6.5</v>
      </c>
      <c r="S22" s="154">
        <v>5.5</v>
      </c>
      <c r="T22" s="154">
        <v>5.5</v>
      </c>
      <c r="U22" s="154">
        <v>7</v>
      </c>
      <c r="V22" s="154">
        <v>5</v>
      </c>
      <c r="W22" s="154">
        <v>5.5</v>
      </c>
      <c r="X22" s="154">
        <v>7</v>
      </c>
      <c r="Y22" s="154">
        <v>5.5</v>
      </c>
      <c r="Z22" s="154">
        <v>6.5</v>
      </c>
      <c r="AA22" s="154">
        <v>6</v>
      </c>
      <c r="AB22" s="154">
        <v>6</v>
      </c>
      <c r="AC22" s="154">
        <v>6</v>
      </c>
      <c r="AD22" s="154">
        <v>5.5</v>
      </c>
      <c r="AE22" s="154">
        <v>6</v>
      </c>
      <c r="AF22" s="154">
        <v>5.5</v>
      </c>
      <c r="AG22" s="154"/>
      <c r="AH22" s="154">
        <v>6.5</v>
      </c>
      <c r="AI22" s="154"/>
      <c r="AJ22" s="154">
        <v>6</v>
      </c>
      <c r="AK22" s="154">
        <v>6</v>
      </c>
      <c r="AL22" s="154">
        <v>7</v>
      </c>
      <c r="AM22" s="154">
        <v>6.5</v>
      </c>
      <c r="AN22" s="154"/>
      <c r="AO22" s="154"/>
      <c r="AP22" s="154"/>
      <c r="AQ22" s="154"/>
    </row>
    <row r="23" spans="1:43">
      <c r="A23" s="18">
        <v>0.56666666666666587</v>
      </c>
      <c r="B23" s="17">
        <v>13</v>
      </c>
      <c r="C23" s="17" t="s">
        <v>639</v>
      </c>
      <c r="D23" s="155" t="s">
        <v>640</v>
      </c>
      <c r="E23" s="155" t="s">
        <v>172</v>
      </c>
      <c r="F23" s="156">
        <f>AB37</f>
        <v>0.62105263157894741</v>
      </c>
      <c r="G23" s="155">
        <f t="shared" si="1"/>
        <v>9</v>
      </c>
      <c r="H23" s="187">
        <f t="shared" si="0"/>
        <v>9</v>
      </c>
      <c r="I23" s="191">
        <f>AB27</f>
        <v>43</v>
      </c>
      <c r="J23" s="241"/>
      <c r="K23" s="143"/>
      <c r="L23" s="143"/>
      <c r="M23" s="143" t="s">
        <v>97</v>
      </c>
      <c r="N23" s="143"/>
      <c r="O23" s="143"/>
      <c r="P23" s="154">
        <v>7</v>
      </c>
      <c r="Q23" s="154">
        <v>6.5</v>
      </c>
      <c r="R23" s="154">
        <v>6.5</v>
      </c>
      <c r="S23" s="154">
        <v>5.5</v>
      </c>
      <c r="T23" s="154">
        <v>5.5</v>
      </c>
      <c r="U23" s="154">
        <v>7</v>
      </c>
      <c r="V23" s="154">
        <v>5</v>
      </c>
      <c r="W23" s="154">
        <v>5</v>
      </c>
      <c r="X23" s="154">
        <v>7</v>
      </c>
      <c r="Y23" s="154">
        <v>5.5</v>
      </c>
      <c r="Z23" s="154">
        <v>6</v>
      </c>
      <c r="AA23" s="154">
        <v>6</v>
      </c>
      <c r="AB23" s="154">
        <v>6</v>
      </c>
      <c r="AC23" s="154">
        <v>5.5</v>
      </c>
      <c r="AD23" s="154">
        <v>6</v>
      </c>
      <c r="AE23" s="154">
        <v>5.5</v>
      </c>
      <c r="AF23" s="154">
        <v>5.5</v>
      </c>
      <c r="AG23" s="154"/>
      <c r="AH23" s="154">
        <v>6.5</v>
      </c>
      <c r="AI23" s="154"/>
      <c r="AJ23" s="154">
        <v>6</v>
      </c>
      <c r="AK23" s="154">
        <v>5.5</v>
      </c>
      <c r="AL23" s="154">
        <v>6.5</v>
      </c>
      <c r="AM23" s="154">
        <v>6</v>
      </c>
      <c r="AN23" s="154"/>
      <c r="AO23" s="154"/>
      <c r="AP23" s="154"/>
      <c r="AQ23" s="154"/>
    </row>
    <row r="24" spans="1:43">
      <c r="A24" s="18">
        <v>0.57152777777777697</v>
      </c>
      <c r="B24" s="17">
        <v>14</v>
      </c>
      <c r="C24" s="17" t="s">
        <v>558</v>
      </c>
      <c r="D24" s="155" t="s">
        <v>559</v>
      </c>
      <c r="E24" s="155" t="s">
        <v>90</v>
      </c>
      <c r="F24" s="156">
        <f>AC37</f>
        <v>0.58157894736842108</v>
      </c>
      <c r="G24" s="155">
        <f t="shared" si="1"/>
        <v>18</v>
      </c>
      <c r="H24" s="187">
        <f t="shared" si="0"/>
        <v>18</v>
      </c>
      <c r="I24" s="191">
        <f>AC27</f>
        <v>42.5</v>
      </c>
      <c r="J24" s="241"/>
      <c r="K24" s="143"/>
      <c r="L24" s="143"/>
      <c r="M24" s="143" t="s">
        <v>101</v>
      </c>
      <c r="N24" s="143"/>
      <c r="O24" s="143"/>
      <c r="P24" s="154">
        <v>6.5</v>
      </c>
      <c r="Q24" s="154">
        <v>6</v>
      </c>
      <c r="R24" s="154">
        <v>6</v>
      </c>
      <c r="S24" s="154">
        <v>6</v>
      </c>
      <c r="T24" s="154">
        <v>6</v>
      </c>
      <c r="U24" s="154">
        <v>7</v>
      </c>
      <c r="V24" s="154">
        <v>5.5</v>
      </c>
      <c r="W24" s="154">
        <v>5</v>
      </c>
      <c r="X24" s="154">
        <v>7</v>
      </c>
      <c r="Y24" s="154">
        <v>6</v>
      </c>
      <c r="Z24" s="154">
        <v>6.5</v>
      </c>
      <c r="AA24" s="154">
        <v>6</v>
      </c>
      <c r="AB24" s="154">
        <v>6</v>
      </c>
      <c r="AC24" s="154">
        <v>6</v>
      </c>
      <c r="AD24" s="154">
        <v>6</v>
      </c>
      <c r="AE24" s="154">
        <v>5.5</v>
      </c>
      <c r="AF24" s="154">
        <v>5</v>
      </c>
      <c r="AG24" s="154"/>
      <c r="AH24" s="154">
        <v>6</v>
      </c>
      <c r="AI24" s="154"/>
      <c r="AJ24" s="154">
        <v>5.5</v>
      </c>
      <c r="AK24" s="154">
        <v>6</v>
      </c>
      <c r="AL24" s="154">
        <v>6</v>
      </c>
      <c r="AM24" s="154">
        <v>6.5</v>
      </c>
      <c r="AN24" s="154"/>
      <c r="AO24" s="154"/>
      <c r="AP24" s="154"/>
      <c r="AQ24" s="154"/>
    </row>
    <row r="25" spans="1:43">
      <c r="A25" s="18">
        <v>0.57638888888888806</v>
      </c>
      <c r="B25" s="17">
        <v>15</v>
      </c>
      <c r="C25" s="17" t="s">
        <v>641</v>
      </c>
      <c r="D25" s="155" t="s">
        <v>642</v>
      </c>
      <c r="E25" s="155" t="s">
        <v>12</v>
      </c>
      <c r="F25" s="156">
        <f>AD37</f>
        <v>0.60789473684210527</v>
      </c>
      <c r="G25" s="155">
        <f t="shared" si="1"/>
        <v>11</v>
      </c>
      <c r="H25" s="187">
        <f t="shared" si="0"/>
        <v>11</v>
      </c>
      <c r="I25" s="191">
        <f>AD27</f>
        <v>41.5</v>
      </c>
      <c r="J25" s="241"/>
      <c r="K25" s="143"/>
      <c r="L25" s="143"/>
      <c r="M25" s="143" t="s">
        <v>608</v>
      </c>
      <c r="N25" s="143">
        <v>2</v>
      </c>
      <c r="O25" s="143"/>
      <c r="P25" s="154">
        <v>7</v>
      </c>
      <c r="Q25" s="154">
        <v>6.5</v>
      </c>
      <c r="R25" s="154">
        <v>6.5</v>
      </c>
      <c r="S25" s="154">
        <v>6</v>
      </c>
      <c r="T25" s="154">
        <v>5</v>
      </c>
      <c r="U25" s="154">
        <v>7.5</v>
      </c>
      <c r="V25" s="154">
        <v>5</v>
      </c>
      <c r="W25" s="154">
        <v>5.5</v>
      </c>
      <c r="X25" s="154">
        <v>6.5</v>
      </c>
      <c r="Y25" s="154">
        <v>6.5</v>
      </c>
      <c r="Z25" s="154">
        <v>7</v>
      </c>
      <c r="AA25" s="154">
        <v>6.5</v>
      </c>
      <c r="AB25" s="154">
        <v>6.5</v>
      </c>
      <c r="AC25" s="154">
        <v>6.5</v>
      </c>
      <c r="AD25" s="154">
        <v>6</v>
      </c>
      <c r="AE25" s="154">
        <v>6</v>
      </c>
      <c r="AF25" s="154">
        <v>6</v>
      </c>
      <c r="AG25" s="154"/>
      <c r="AH25" s="154">
        <v>6.5</v>
      </c>
      <c r="AI25" s="154"/>
      <c r="AJ25" s="154">
        <v>5.5</v>
      </c>
      <c r="AK25" s="154">
        <v>6</v>
      </c>
      <c r="AL25" s="154">
        <v>6</v>
      </c>
      <c r="AM25" s="154">
        <v>6</v>
      </c>
      <c r="AN25" s="154"/>
      <c r="AO25" s="154"/>
      <c r="AP25" s="154"/>
      <c r="AQ25" s="154"/>
    </row>
    <row r="26" spans="1:43">
      <c r="A26" s="18">
        <v>0.58124999999999916</v>
      </c>
      <c r="B26" s="17">
        <v>16</v>
      </c>
      <c r="C26" s="17" t="s">
        <v>376</v>
      </c>
      <c r="D26" s="155" t="s">
        <v>377</v>
      </c>
      <c r="E26" s="155" t="s">
        <v>15</v>
      </c>
      <c r="F26" s="156">
        <f>AE37</f>
        <v>0.58421052631578951</v>
      </c>
      <c r="G26" s="155">
        <f t="shared" si="1"/>
        <v>17</v>
      </c>
      <c r="H26" s="187">
        <f t="shared" si="0"/>
        <v>17</v>
      </c>
      <c r="I26" s="191">
        <f>AE27</f>
        <v>41</v>
      </c>
      <c r="J26" s="241"/>
      <c r="K26" s="143"/>
      <c r="L26" s="143"/>
      <c r="M26" s="143" t="s">
        <v>609</v>
      </c>
      <c r="N26" s="143">
        <v>2</v>
      </c>
      <c r="O26" s="143"/>
      <c r="P26" s="159">
        <v>7</v>
      </c>
      <c r="Q26" s="159">
        <v>6.5</v>
      </c>
      <c r="R26" s="159">
        <v>6</v>
      </c>
      <c r="S26" s="159">
        <v>6</v>
      </c>
      <c r="T26" s="159">
        <v>6</v>
      </c>
      <c r="U26" s="159">
        <v>7</v>
      </c>
      <c r="V26" s="159">
        <v>5.5</v>
      </c>
      <c r="W26" s="159">
        <v>6</v>
      </c>
      <c r="X26" s="159">
        <v>7</v>
      </c>
      <c r="Y26" s="159">
        <v>6</v>
      </c>
      <c r="Z26" s="159">
        <v>6.5</v>
      </c>
      <c r="AA26" s="159">
        <v>6.5</v>
      </c>
      <c r="AB26" s="159">
        <v>6</v>
      </c>
      <c r="AC26" s="159">
        <v>6</v>
      </c>
      <c r="AD26" s="159">
        <v>6</v>
      </c>
      <c r="AE26" s="159">
        <v>6</v>
      </c>
      <c r="AF26" s="159">
        <v>6</v>
      </c>
      <c r="AG26" s="159"/>
      <c r="AH26" s="159">
        <v>7</v>
      </c>
      <c r="AI26" s="159"/>
      <c r="AJ26" s="159">
        <v>6</v>
      </c>
      <c r="AK26" s="159">
        <v>6</v>
      </c>
      <c r="AL26" s="159">
        <v>6.5</v>
      </c>
      <c r="AM26" s="159">
        <v>6.5</v>
      </c>
      <c r="AN26" s="159"/>
      <c r="AO26" s="159"/>
      <c r="AP26" s="159"/>
      <c r="AQ26" s="159"/>
    </row>
    <row r="27" spans="1:43">
      <c r="A27" s="18">
        <v>0.58611111111111025</v>
      </c>
      <c r="B27" s="17">
        <v>17</v>
      </c>
      <c r="C27" s="17" t="s">
        <v>643</v>
      </c>
      <c r="D27" s="155" t="s">
        <v>644</v>
      </c>
      <c r="E27" s="155" t="s">
        <v>55</v>
      </c>
      <c r="F27" s="156">
        <f>AF37</f>
        <v>0.58157894736842108</v>
      </c>
      <c r="G27" s="155">
        <f t="shared" si="1"/>
        <v>18</v>
      </c>
      <c r="H27" s="187">
        <f t="shared" si="0"/>
        <v>18</v>
      </c>
      <c r="I27" s="191">
        <f>AF27</f>
        <v>40</v>
      </c>
      <c r="J27" s="241"/>
      <c r="K27" s="143"/>
      <c r="L27" s="143"/>
      <c r="M27" s="143" t="s">
        <v>109</v>
      </c>
      <c r="N27" s="143"/>
      <c r="O27" s="143"/>
      <c r="P27" s="160">
        <f>SUM(P22:P26)+SUM(P25:P26)</f>
        <v>48.5</v>
      </c>
      <c r="Q27" s="160">
        <f t="shared" ref="Q27:AL27" si="5">SUM(Q22:Q26)+SUM(Q25:Q26)</f>
        <v>45</v>
      </c>
      <c r="R27" s="160">
        <f t="shared" si="5"/>
        <v>44</v>
      </c>
      <c r="S27" s="160">
        <f t="shared" si="5"/>
        <v>41</v>
      </c>
      <c r="T27" s="160">
        <f t="shared" si="5"/>
        <v>39</v>
      </c>
      <c r="U27" s="160">
        <f t="shared" si="5"/>
        <v>50</v>
      </c>
      <c r="V27" s="160">
        <f t="shared" si="5"/>
        <v>36.5</v>
      </c>
      <c r="W27" s="160">
        <f t="shared" si="5"/>
        <v>38.5</v>
      </c>
      <c r="X27" s="160">
        <f t="shared" si="5"/>
        <v>48</v>
      </c>
      <c r="Y27" s="160">
        <f t="shared" si="5"/>
        <v>42</v>
      </c>
      <c r="Z27" s="160">
        <f t="shared" si="5"/>
        <v>46</v>
      </c>
      <c r="AA27" s="160">
        <f t="shared" si="5"/>
        <v>44</v>
      </c>
      <c r="AB27" s="160">
        <f t="shared" ref="AB27" si="6">SUM(AB22:AB26)+SUM(AB25:AB26)</f>
        <v>43</v>
      </c>
      <c r="AC27" s="160">
        <f t="shared" si="5"/>
        <v>42.5</v>
      </c>
      <c r="AD27" s="160">
        <f t="shared" si="5"/>
        <v>41.5</v>
      </c>
      <c r="AE27" s="160">
        <f t="shared" si="5"/>
        <v>41</v>
      </c>
      <c r="AF27" s="160">
        <f t="shared" si="5"/>
        <v>40</v>
      </c>
      <c r="AG27" s="160">
        <f t="shared" si="5"/>
        <v>0</v>
      </c>
      <c r="AH27" s="160">
        <f t="shared" si="5"/>
        <v>46</v>
      </c>
      <c r="AI27" s="160">
        <f t="shared" si="5"/>
        <v>0</v>
      </c>
      <c r="AJ27" s="160">
        <f t="shared" si="5"/>
        <v>40.5</v>
      </c>
      <c r="AK27" s="160">
        <f t="shared" si="5"/>
        <v>41.5</v>
      </c>
      <c r="AL27" s="160">
        <f t="shared" si="5"/>
        <v>44.5</v>
      </c>
      <c r="AM27" s="160">
        <f t="shared" ref="AM27:AQ27" si="7">SUM(AM22:AM26)+SUM(AM25:AM26)</f>
        <v>44</v>
      </c>
      <c r="AN27" s="160">
        <f t="shared" si="7"/>
        <v>0</v>
      </c>
      <c r="AO27" s="160">
        <f t="shared" si="7"/>
        <v>0</v>
      </c>
      <c r="AP27" s="160">
        <f t="shared" si="7"/>
        <v>0</v>
      </c>
      <c r="AQ27" s="160">
        <f t="shared" si="7"/>
        <v>0</v>
      </c>
    </row>
    <row r="28" spans="1:43">
      <c r="A28" s="18">
        <v>0.59097222222222134</v>
      </c>
      <c r="B28" s="17">
        <v>18</v>
      </c>
      <c r="C28" s="17" t="s">
        <v>645</v>
      </c>
      <c r="D28" s="155" t="s">
        <v>646</v>
      </c>
      <c r="E28" s="155" t="s">
        <v>172</v>
      </c>
      <c r="F28" s="156">
        <f>AG37</f>
        <v>0</v>
      </c>
      <c r="G28" s="155">
        <f t="shared" si="1"/>
        <v>23</v>
      </c>
      <c r="H28" s="187">
        <f t="shared" si="0"/>
        <v>23</v>
      </c>
      <c r="I28" s="191">
        <f>AG27</f>
        <v>0</v>
      </c>
      <c r="J28" s="241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</row>
    <row r="29" spans="1:43">
      <c r="A29" s="18">
        <v>0.59583333333333244</v>
      </c>
      <c r="B29" s="17">
        <v>19</v>
      </c>
      <c r="C29" s="17" t="s">
        <v>372</v>
      </c>
      <c r="D29" s="155" t="s">
        <v>373</v>
      </c>
      <c r="E29" s="155" t="s">
        <v>48</v>
      </c>
      <c r="F29" s="156">
        <f>AH37</f>
        <v>0.65526315789473688</v>
      </c>
      <c r="G29" s="155">
        <f t="shared" si="1"/>
        <v>5</v>
      </c>
      <c r="H29" s="187">
        <f t="shared" si="0"/>
        <v>5</v>
      </c>
      <c r="I29" s="191">
        <f>AH27</f>
        <v>46</v>
      </c>
      <c r="J29" s="241"/>
      <c r="K29" s="143"/>
      <c r="L29" s="143"/>
      <c r="M29" s="143" t="s">
        <v>117</v>
      </c>
      <c r="N29" s="143">
        <v>190</v>
      </c>
      <c r="O29" s="143"/>
      <c r="P29" s="160">
        <f t="shared" ref="P29:AL29" si="8">P19+P27</f>
        <v>129</v>
      </c>
      <c r="Q29" s="160">
        <f t="shared" si="8"/>
        <v>121</v>
      </c>
      <c r="R29" s="160">
        <f t="shared" si="8"/>
        <v>119</v>
      </c>
      <c r="S29" s="160">
        <f t="shared" si="8"/>
        <v>112</v>
      </c>
      <c r="T29" s="160">
        <f t="shared" si="8"/>
        <v>105</v>
      </c>
      <c r="U29" s="160">
        <f t="shared" si="8"/>
        <v>133</v>
      </c>
      <c r="V29" s="160">
        <f t="shared" si="8"/>
        <v>105.5</v>
      </c>
      <c r="W29" s="160">
        <f t="shared" si="8"/>
        <v>109</v>
      </c>
      <c r="X29" s="160">
        <f t="shared" si="8"/>
        <v>127</v>
      </c>
      <c r="Y29" s="160">
        <f t="shared" si="8"/>
        <v>111.5</v>
      </c>
      <c r="Z29" s="160">
        <f t="shared" si="8"/>
        <v>125</v>
      </c>
      <c r="AA29" s="160">
        <f t="shared" si="8"/>
        <v>119.5</v>
      </c>
      <c r="AB29" s="160">
        <f t="shared" ref="AB29" si="9">AB19+AB27</f>
        <v>118</v>
      </c>
      <c r="AC29" s="160">
        <f t="shared" si="8"/>
        <v>110.5</v>
      </c>
      <c r="AD29" s="160">
        <f t="shared" si="8"/>
        <v>115.5</v>
      </c>
      <c r="AE29" s="160">
        <f t="shared" si="8"/>
        <v>111</v>
      </c>
      <c r="AF29" s="160">
        <f t="shared" si="8"/>
        <v>110.5</v>
      </c>
      <c r="AG29" s="160">
        <f t="shared" si="8"/>
        <v>0</v>
      </c>
      <c r="AH29" s="160">
        <f t="shared" si="8"/>
        <v>124.5</v>
      </c>
      <c r="AI29" s="160">
        <f t="shared" si="8"/>
        <v>0</v>
      </c>
      <c r="AJ29" s="160">
        <f t="shared" si="8"/>
        <v>113.5</v>
      </c>
      <c r="AK29" s="160">
        <f t="shared" si="8"/>
        <v>111.5</v>
      </c>
      <c r="AL29" s="160">
        <f t="shared" si="8"/>
        <v>118.5</v>
      </c>
      <c r="AM29" s="160">
        <f t="shared" ref="AM29:AQ29" si="10">AM19+AM27</f>
        <v>116.5</v>
      </c>
      <c r="AN29" s="160">
        <f t="shared" si="10"/>
        <v>0</v>
      </c>
      <c r="AO29" s="160">
        <f t="shared" si="10"/>
        <v>0</v>
      </c>
      <c r="AP29" s="160">
        <f t="shared" si="10"/>
        <v>0</v>
      </c>
      <c r="AQ29" s="160">
        <f t="shared" si="10"/>
        <v>0</v>
      </c>
    </row>
    <row r="30" spans="1:43">
      <c r="A30" s="18">
        <v>0.60069444444444353</v>
      </c>
      <c r="B30" s="17">
        <v>20</v>
      </c>
      <c r="C30" s="17" t="s">
        <v>647</v>
      </c>
      <c r="D30" s="155" t="s">
        <v>648</v>
      </c>
      <c r="E30" s="155" t="s">
        <v>115</v>
      </c>
      <c r="F30" s="156">
        <f>AI37</f>
        <v>0</v>
      </c>
      <c r="G30" s="155">
        <f t="shared" si="1"/>
        <v>23</v>
      </c>
      <c r="H30" s="187">
        <f t="shared" si="0"/>
        <v>23</v>
      </c>
      <c r="I30" s="191">
        <f>AI27</f>
        <v>0</v>
      </c>
      <c r="J30" s="241"/>
      <c r="K30" s="143"/>
      <c r="L30" s="143"/>
      <c r="M30" s="10" t="s">
        <v>121</v>
      </c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</row>
    <row r="31" spans="1:43">
      <c r="A31" s="18">
        <v>0.61249999999999905</v>
      </c>
      <c r="B31" s="17">
        <v>21</v>
      </c>
      <c r="C31" s="17" t="s">
        <v>360</v>
      </c>
      <c r="D31" s="155" t="s">
        <v>361</v>
      </c>
      <c r="E31" s="155" t="s">
        <v>90</v>
      </c>
      <c r="F31" s="156">
        <f>AJ37</f>
        <v>0.59736842105263155</v>
      </c>
      <c r="G31" s="155">
        <f t="shared" si="1"/>
        <v>12</v>
      </c>
      <c r="H31" s="187">
        <f t="shared" si="0"/>
        <v>12</v>
      </c>
      <c r="I31" s="191">
        <f>AJ27</f>
        <v>40.5</v>
      </c>
      <c r="J31" s="241"/>
      <c r="K31" s="143"/>
      <c r="L31" s="143"/>
      <c r="M31" s="143" t="s">
        <v>125</v>
      </c>
      <c r="N31" s="143">
        <v>-2</v>
      </c>
      <c r="O31" s="143"/>
      <c r="P31" s="161"/>
      <c r="Q31" s="161"/>
      <c r="R31" s="161" t="s">
        <v>126</v>
      </c>
      <c r="S31" s="161"/>
      <c r="T31" s="161" t="s">
        <v>126</v>
      </c>
      <c r="U31" s="161"/>
      <c r="V31" s="161"/>
      <c r="W31" s="161"/>
      <c r="X31" s="161"/>
      <c r="Y31" s="161"/>
      <c r="Z31" s="161" t="s">
        <v>143</v>
      </c>
      <c r="AA31" s="161"/>
      <c r="AB31" s="161"/>
      <c r="AC31" s="161"/>
      <c r="AD31" s="161" t="s">
        <v>143</v>
      </c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</row>
    <row r="32" spans="1:43">
      <c r="A32" s="18">
        <v>0.61736111111111014</v>
      </c>
      <c r="B32" s="17">
        <v>22</v>
      </c>
      <c r="C32" s="17" t="s">
        <v>364</v>
      </c>
      <c r="D32" s="155" t="s">
        <v>365</v>
      </c>
      <c r="E32" s="155" t="s">
        <v>12</v>
      </c>
      <c r="F32" s="156">
        <f>AK37</f>
        <v>0.58684210526315794</v>
      </c>
      <c r="G32" s="155">
        <f t="shared" si="1"/>
        <v>14</v>
      </c>
      <c r="H32" s="187">
        <f t="shared" si="0"/>
        <v>14</v>
      </c>
      <c r="I32" s="191">
        <f>AK27</f>
        <v>41.5</v>
      </c>
      <c r="J32" s="241"/>
      <c r="K32" s="143"/>
      <c r="L32" s="143"/>
      <c r="M32" s="143" t="s">
        <v>130</v>
      </c>
      <c r="N32" s="143">
        <v>-4</v>
      </c>
      <c r="O32" s="143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</row>
    <row r="33" spans="1:43">
      <c r="A33" s="18">
        <v>0.62222222222222123</v>
      </c>
      <c r="B33" s="17">
        <v>23</v>
      </c>
      <c r="C33" s="17" t="s">
        <v>350</v>
      </c>
      <c r="D33" s="155" t="s">
        <v>351</v>
      </c>
      <c r="E33" s="155" t="s">
        <v>172</v>
      </c>
      <c r="F33" s="156">
        <f>AK37</f>
        <v>0.58684210526315794</v>
      </c>
      <c r="G33" s="155">
        <f t="shared" si="1"/>
        <v>14</v>
      </c>
      <c r="H33" s="187">
        <f t="shared" si="0"/>
        <v>14</v>
      </c>
      <c r="I33" s="191">
        <f>AK27</f>
        <v>41.5</v>
      </c>
      <c r="J33" s="241"/>
      <c r="K33" s="143"/>
      <c r="L33" s="143"/>
      <c r="M33" s="143" t="s">
        <v>134</v>
      </c>
      <c r="N33" s="162" t="s">
        <v>135</v>
      </c>
      <c r="O33" s="14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</row>
    <row r="34" spans="1:43">
      <c r="A34" s="18">
        <v>0.62708333333333233</v>
      </c>
      <c r="B34" s="17">
        <v>24</v>
      </c>
      <c r="C34" s="17" t="s">
        <v>366</v>
      </c>
      <c r="D34" s="155" t="s">
        <v>367</v>
      </c>
      <c r="E34" s="155" t="s">
        <v>23</v>
      </c>
      <c r="F34" s="156">
        <f>AL37</f>
        <v>0.62368421052631584</v>
      </c>
      <c r="G34" s="155">
        <f t="shared" si="1"/>
        <v>8</v>
      </c>
      <c r="H34" s="187">
        <f t="shared" si="0"/>
        <v>8</v>
      </c>
      <c r="I34" s="191">
        <f>AL27</f>
        <v>44.5</v>
      </c>
      <c r="J34" s="241"/>
      <c r="K34" s="143"/>
      <c r="L34" s="143"/>
      <c r="M34" s="143" t="s">
        <v>139</v>
      </c>
      <c r="N34" s="162"/>
      <c r="O34" s="143"/>
      <c r="P34" s="239">
        <f>IF(P31="Y",-2,0)+IF(P32="Y",-4,0)</f>
        <v>0</v>
      </c>
      <c r="Q34" s="239">
        <f t="shared" ref="Q34:AQ34" si="11">IF(Q31="Y",-2,0)+IF(Q32="Y",-4,0)</f>
        <v>0</v>
      </c>
      <c r="R34" s="239">
        <f t="shared" si="11"/>
        <v>-2</v>
      </c>
      <c r="S34" s="239">
        <f t="shared" si="11"/>
        <v>0</v>
      </c>
      <c r="T34" s="239">
        <f t="shared" si="11"/>
        <v>-2</v>
      </c>
      <c r="U34" s="239">
        <f t="shared" si="11"/>
        <v>0</v>
      </c>
      <c r="V34" s="239">
        <f t="shared" si="11"/>
        <v>0</v>
      </c>
      <c r="W34" s="239">
        <f t="shared" si="11"/>
        <v>0</v>
      </c>
      <c r="X34" s="239">
        <f t="shared" si="11"/>
        <v>0</v>
      </c>
      <c r="Y34" s="239">
        <f t="shared" si="11"/>
        <v>0</v>
      </c>
      <c r="Z34" s="239">
        <f t="shared" si="11"/>
        <v>0</v>
      </c>
      <c r="AA34" s="239">
        <f t="shared" si="11"/>
        <v>0</v>
      </c>
      <c r="AB34" s="239">
        <f t="shared" si="11"/>
        <v>0</v>
      </c>
      <c r="AC34" s="239">
        <f t="shared" si="11"/>
        <v>0</v>
      </c>
      <c r="AD34" s="239">
        <f t="shared" si="11"/>
        <v>0</v>
      </c>
      <c r="AE34" s="239">
        <f t="shared" si="11"/>
        <v>0</v>
      </c>
      <c r="AF34" s="239">
        <f t="shared" si="11"/>
        <v>0</v>
      </c>
      <c r="AG34" s="239">
        <f t="shared" si="11"/>
        <v>0</v>
      </c>
      <c r="AH34" s="239">
        <f t="shared" si="11"/>
        <v>0</v>
      </c>
      <c r="AI34" s="239">
        <f t="shared" si="11"/>
        <v>0</v>
      </c>
      <c r="AJ34" s="239">
        <f t="shared" si="11"/>
        <v>0</v>
      </c>
      <c r="AK34" s="239">
        <f t="shared" si="11"/>
        <v>0</v>
      </c>
      <c r="AL34" s="239">
        <f t="shared" si="11"/>
        <v>0</v>
      </c>
      <c r="AM34" s="239">
        <f t="shared" si="11"/>
        <v>0</v>
      </c>
      <c r="AN34" s="239">
        <f t="shared" si="11"/>
        <v>0</v>
      </c>
      <c r="AO34" s="239">
        <f t="shared" si="11"/>
        <v>0</v>
      </c>
      <c r="AP34" s="239">
        <f t="shared" si="11"/>
        <v>0</v>
      </c>
      <c r="AQ34" s="239">
        <f t="shared" si="11"/>
        <v>0</v>
      </c>
    </row>
    <row r="35" spans="1:43">
      <c r="A35" s="18"/>
      <c r="B35" s="17"/>
      <c r="C35" s="17"/>
      <c r="D35" s="155"/>
      <c r="E35" s="155"/>
      <c r="F35" s="156"/>
      <c r="G35" s="155"/>
      <c r="H35" s="155"/>
      <c r="I35" s="191"/>
      <c r="J35" s="241"/>
      <c r="K35" s="143"/>
      <c r="L35" s="143"/>
      <c r="M35" s="143" t="s">
        <v>141</v>
      </c>
      <c r="N35" s="162"/>
      <c r="O35" s="143"/>
      <c r="P35" s="164">
        <f>P29+P34</f>
        <v>129</v>
      </c>
      <c r="Q35" s="164">
        <f t="shared" ref="Q35:AQ35" si="12">Q29+Q34</f>
        <v>121</v>
      </c>
      <c r="R35" s="164">
        <f t="shared" si="12"/>
        <v>117</v>
      </c>
      <c r="S35" s="164">
        <f t="shared" si="12"/>
        <v>112</v>
      </c>
      <c r="T35" s="164">
        <f t="shared" si="12"/>
        <v>103</v>
      </c>
      <c r="U35" s="164">
        <f t="shared" si="12"/>
        <v>133</v>
      </c>
      <c r="V35" s="164">
        <f t="shared" si="12"/>
        <v>105.5</v>
      </c>
      <c r="W35" s="164">
        <f t="shared" si="12"/>
        <v>109</v>
      </c>
      <c r="X35" s="164">
        <f t="shared" si="12"/>
        <v>127</v>
      </c>
      <c r="Y35" s="164">
        <f t="shared" si="12"/>
        <v>111.5</v>
      </c>
      <c r="Z35" s="164">
        <f t="shared" si="12"/>
        <v>125</v>
      </c>
      <c r="AA35" s="164">
        <f t="shared" si="12"/>
        <v>119.5</v>
      </c>
      <c r="AB35" s="164">
        <f t="shared" si="12"/>
        <v>118</v>
      </c>
      <c r="AC35" s="164">
        <f t="shared" si="12"/>
        <v>110.5</v>
      </c>
      <c r="AD35" s="164">
        <f t="shared" si="12"/>
        <v>115.5</v>
      </c>
      <c r="AE35" s="164">
        <f t="shared" si="12"/>
        <v>111</v>
      </c>
      <c r="AF35" s="164">
        <f t="shared" si="12"/>
        <v>110.5</v>
      </c>
      <c r="AG35" s="164">
        <f t="shared" si="12"/>
        <v>0</v>
      </c>
      <c r="AH35" s="164">
        <f t="shared" si="12"/>
        <v>124.5</v>
      </c>
      <c r="AI35" s="164">
        <f t="shared" si="12"/>
        <v>0</v>
      </c>
      <c r="AJ35" s="164">
        <f t="shared" si="12"/>
        <v>113.5</v>
      </c>
      <c r="AK35" s="164">
        <f t="shared" si="12"/>
        <v>111.5</v>
      </c>
      <c r="AL35" s="164">
        <f t="shared" si="12"/>
        <v>118.5</v>
      </c>
      <c r="AM35" s="164">
        <f t="shared" si="12"/>
        <v>116.5</v>
      </c>
      <c r="AN35" s="164">
        <f t="shared" si="12"/>
        <v>0</v>
      </c>
      <c r="AO35" s="164">
        <f t="shared" si="12"/>
        <v>0</v>
      </c>
      <c r="AP35" s="164">
        <f t="shared" si="12"/>
        <v>0</v>
      </c>
      <c r="AQ35" s="164">
        <f t="shared" si="12"/>
        <v>0</v>
      </c>
    </row>
    <row r="37" spans="1:43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 t="s">
        <v>142</v>
      </c>
      <c r="N37" s="143"/>
      <c r="O37" s="143"/>
      <c r="P37" s="182">
        <f t="shared" ref="P37:AI37" si="13">P35/$N$29</f>
        <v>0.67894736842105263</v>
      </c>
      <c r="Q37" s="240">
        <f>Q35/$N$29</f>
        <v>0.63684210526315788</v>
      </c>
      <c r="R37" s="182">
        <f t="shared" si="13"/>
        <v>0.61578947368421055</v>
      </c>
      <c r="S37" s="182">
        <f>S35/$N$29</f>
        <v>0.58947368421052626</v>
      </c>
      <c r="T37" s="182">
        <f t="shared" si="13"/>
        <v>0.54210526315789476</v>
      </c>
      <c r="U37" s="182">
        <f>U35/$N$29</f>
        <v>0.7</v>
      </c>
      <c r="V37" s="182">
        <f t="shared" si="13"/>
        <v>0.55526315789473679</v>
      </c>
      <c r="W37" s="182">
        <f>W35/$N$29</f>
        <v>0.5736842105263158</v>
      </c>
      <c r="X37" s="182">
        <f t="shared" si="13"/>
        <v>0.66842105263157892</v>
      </c>
      <c r="Y37" s="182">
        <f>Y35/$N$29</f>
        <v>0.58684210526315794</v>
      </c>
      <c r="Z37" s="182">
        <f t="shared" si="13"/>
        <v>0.65789473684210531</v>
      </c>
      <c r="AA37" s="182">
        <f>AA35/$N$29</f>
        <v>0.62894736842105259</v>
      </c>
      <c r="AB37" s="182">
        <f>AB35/$N$29</f>
        <v>0.62105263157894741</v>
      </c>
      <c r="AC37" s="182">
        <f t="shared" si="13"/>
        <v>0.58157894736842108</v>
      </c>
      <c r="AD37" s="182">
        <f>AD35/$N$29</f>
        <v>0.60789473684210527</v>
      </c>
      <c r="AE37" s="182">
        <f t="shared" si="13"/>
        <v>0.58421052631578951</v>
      </c>
      <c r="AF37" s="182">
        <f>AF35/$N$29</f>
        <v>0.58157894736842108</v>
      </c>
      <c r="AG37" s="182">
        <f t="shared" si="13"/>
        <v>0</v>
      </c>
      <c r="AH37" s="182">
        <f>AH35/$N$29</f>
        <v>0.65526315789473688</v>
      </c>
      <c r="AI37" s="182">
        <f t="shared" si="13"/>
        <v>0</v>
      </c>
      <c r="AJ37" s="182">
        <f>AJ35/$N$29</f>
        <v>0.59736842105263155</v>
      </c>
      <c r="AK37" s="182">
        <f t="shared" ref="AK37:AL37" si="14">AK35/$N$29</f>
        <v>0.58684210526315794</v>
      </c>
      <c r="AL37" s="182">
        <f t="shared" si="14"/>
        <v>0.62368421052631584</v>
      </c>
      <c r="AM37" s="182">
        <f t="shared" ref="AM37:AQ37" si="15">AM35/$N$29</f>
        <v>0.61315789473684212</v>
      </c>
      <c r="AN37" s="182">
        <f t="shared" si="15"/>
        <v>0</v>
      </c>
      <c r="AO37" s="182">
        <f t="shared" si="15"/>
        <v>0</v>
      </c>
      <c r="AP37" s="182">
        <f t="shared" si="15"/>
        <v>0</v>
      </c>
      <c r="AQ37" s="182">
        <f t="shared" si="15"/>
        <v>0</v>
      </c>
    </row>
    <row r="39" spans="1:43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8"/>
      <c r="AM39" s="168"/>
      <c r="AN39" s="168"/>
      <c r="AO39" s="168"/>
      <c r="AP39" s="168"/>
      <c r="AQ39" s="168"/>
    </row>
    <row r="40" spans="1:43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67"/>
      <c r="Q40" s="143"/>
      <c r="R40" s="167"/>
      <c r="S40" s="143"/>
      <c r="T40" s="167"/>
      <c r="U40" s="143"/>
      <c r="V40" s="167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</row>
  </sheetData>
  <pageMargins left="0.7" right="0.7" top="0.75" bottom="0.75" header="0.3" footer="0.3"/>
  <pageSetup paperSize="9" scale="88" orientation="landscape" r:id="rId1"/>
  <customProperties>
    <customPr name="_pios_id" r:id="rId2"/>
    <customPr name="GUID" r:id="rId3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FC0EE-0473-47F5-81AF-96E61C34017F}">
  <sheetPr codeName="Sheet47">
    <tabColor theme="5" tint="0.59999389629810485"/>
    <pageSetUpPr fitToPage="1"/>
  </sheetPr>
  <dimension ref="A1:G30"/>
  <sheetViews>
    <sheetView topLeftCell="B14" workbookViewId="0">
      <selection activeCell="B6" sqref="B6:F6"/>
    </sheetView>
  </sheetViews>
  <sheetFormatPr defaultRowHeight="15.75"/>
  <cols>
    <col min="1" max="1" width="0" hidden="1" customWidth="1"/>
    <col min="2" max="2" width="17.625" customWidth="1"/>
    <col min="3" max="3" width="25" customWidth="1"/>
    <col min="4" max="4" width="16" customWidth="1"/>
    <col min="5" max="5" width="14.625" style="141" customWidth="1"/>
    <col min="6" max="6" width="9" style="141"/>
  </cols>
  <sheetData>
    <row r="1" spans="1:7">
      <c r="B1" s="143"/>
      <c r="C1" s="130"/>
      <c r="D1" s="130"/>
      <c r="E1" s="146"/>
      <c r="F1" s="146"/>
      <c r="G1" s="130"/>
    </row>
    <row r="2" spans="1:7">
      <c r="B2" s="150" t="s">
        <v>0</v>
      </c>
      <c r="C2" s="130"/>
      <c r="D2" s="130"/>
      <c r="E2" s="146"/>
      <c r="F2" s="146"/>
      <c r="G2" s="130"/>
    </row>
    <row r="3" spans="1:7">
      <c r="B3" s="150" t="s">
        <v>1</v>
      </c>
      <c r="C3" s="152"/>
      <c r="D3" s="130"/>
      <c r="E3" s="146"/>
      <c r="F3" s="146"/>
      <c r="G3" s="130"/>
    </row>
    <row r="4" spans="1:7">
      <c r="B4" s="10" t="s">
        <v>624</v>
      </c>
      <c r="C4" s="130"/>
      <c r="D4" s="130"/>
      <c r="E4" s="146"/>
      <c r="F4" s="146"/>
      <c r="G4" s="130"/>
    </row>
    <row r="6" spans="1:7">
      <c r="A6" t="s">
        <v>432</v>
      </c>
      <c r="B6" s="267" t="s">
        <v>4</v>
      </c>
      <c r="C6" s="267" t="s">
        <v>5</v>
      </c>
      <c r="D6" s="267" t="s">
        <v>383</v>
      </c>
      <c r="E6" s="268" t="s">
        <v>627</v>
      </c>
      <c r="F6" s="268" t="s">
        <v>387</v>
      </c>
    </row>
    <row r="7" spans="1:7">
      <c r="A7">
        <v>0.5256944444444438</v>
      </c>
      <c r="B7" s="129" t="s">
        <v>334</v>
      </c>
      <c r="C7" s="129" t="s">
        <v>335</v>
      </c>
      <c r="D7" s="129" t="s">
        <v>272</v>
      </c>
      <c r="E7" s="147">
        <v>0.7</v>
      </c>
      <c r="F7" s="148">
        <v>1</v>
      </c>
    </row>
    <row r="8" spans="1:7">
      <c r="A8">
        <v>0.50138888888888833</v>
      </c>
      <c r="B8" s="129" t="s">
        <v>233</v>
      </c>
      <c r="C8" s="129" t="s">
        <v>234</v>
      </c>
      <c r="D8" s="129" t="s">
        <v>51</v>
      </c>
      <c r="E8" s="147">
        <v>0.67894736842105263</v>
      </c>
      <c r="F8" s="148">
        <v>2</v>
      </c>
    </row>
    <row r="9" spans="1:7">
      <c r="A9">
        <v>0.54027777777777708</v>
      </c>
      <c r="B9" s="129" t="s">
        <v>426</v>
      </c>
      <c r="C9" s="129" t="s">
        <v>427</v>
      </c>
      <c r="D9" s="129" t="s">
        <v>12</v>
      </c>
      <c r="E9" s="147">
        <v>0.66842105263157892</v>
      </c>
      <c r="F9" s="148">
        <v>3</v>
      </c>
    </row>
    <row r="10" spans="1:7">
      <c r="A10">
        <v>0.55694444444444369</v>
      </c>
      <c r="B10" s="129" t="s">
        <v>331</v>
      </c>
      <c r="C10" s="129" t="s">
        <v>332</v>
      </c>
      <c r="D10" s="129" t="s">
        <v>172</v>
      </c>
      <c r="E10" s="147">
        <v>0.65789473684210531</v>
      </c>
      <c r="F10" s="148">
        <v>4</v>
      </c>
    </row>
    <row r="11" spans="1:7">
      <c r="A11">
        <v>0.59583333333333244</v>
      </c>
      <c r="B11" s="129" t="s">
        <v>372</v>
      </c>
      <c r="C11" s="129" t="s">
        <v>373</v>
      </c>
      <c r="D11" s="129" t="s">
        <v>48</v>
      </c>
      <c r="E11" s="147">
        <v>0.65526315789473688</v>
      </c>
      <c r="F11" s="148">
        <v>5</v>
      </c>
    </row>
    <row r="12" spans="1:7">
      <c r="A12">
        <v>0.50624999999999942</v>
      </c>
      <c r="B12" s="129" t="s">
        <v>562</v>
      </c>
      <c r="C12" s="129" t="s">
        <v>563</v>
      </c>
      <c r="D12" s="129" t="s">
        <v>30</v>
      </c>
      <c r="E12" s="147">
        <v>0.63684210526315788</v>
      </c>
      <c r="F12" s="148">
        <v>6</v>
      </c>
    </row>
    <row r="13" spans="1:7">
      <c r="A13">
        <v>0.56180555555555478</v>
      </c>
      <c r="B13" s="129" t="s">
        <v>637</v>
      </c>
      <c r="C13" s="129" t="s">
        <v>638</v>
      </c>
      <c r="D13" s="129" t="s">
        <v>164</v>
      </c>
      <c r="E13" s="147">
        <v>0.62894736842105259</v>
      </c>
      <c r="F13" s="148">
        <v>7</v>
      </c>
    </row>
    <row r="14" spans="1:7">
      <c r="A14">
        <v>0.62708333333333233</v>
      </c>
      <c r="B14" s="129" t="s">
        <v>366</v>
      </c>
      <c r="C14" s="129" t="s">
        <v>367</v>
      </c>
      <c r="D14" s="129" t="s">
        <v>23</v>
      </c>
      <c r="E14" s="147">
        <v>0.62368421052631584</v>
      </c>
      <c r="F14" s="148">
        <v>8</v>
      </c>
    </row>
    <row r="15" spans="1:7">
      <c r="A15">
        <v>0.56666666666666587</v>
      </c>
      <c r="B15" s="129" t="s">
        <v>639</v>
      </c>
      <c r="C15" s="129" t="s">
        <v>640</v>
      </c>
      <c r="D15" s="129" t="s">
        <v>172</v>
      </c>
      <c r="E15" s="147">
        <v>0.62105263157894741</v>
      </c>
      <c r="F15" s="148">
        <v>9</v>
      </c>
    </row>
    <row r="16" spans="1:7">
      <c r="A16">
        <v>0.51111111111111052</v>
      </c>
      <c r="B16" s="129" t="s">
        <v>338</v>
      </c>
      <c r="C16" s="129" t="s">
        <v>339</v>
      </c>
      <c r="D16" s="129" t="s">
        <v>51</v>
      </c>
      <c r="E16" s="147">
        <v>0.61578947368421055</v>
      </c>
      <c r="F16" s="148">
        <v>10</v>
      </c>
    </row>
    <row r="17" spans="1:6">
      <c r="A17">
        <v>0.57638888888888806</v>
      </c>
      <c r="B17" s="129" t="s">
        <v>641</v>
      </c>
      <c r="C17" s="129" t="s">
        <v>642</v>
      </c>
      <c r="D17" s="129" t="s">
        <v>12</v>
      </c>
      <c r="E17" s="147">
        <v>0.60789473684210527</v>
      </c>
      <c r="F17" s="148">
        <v>11</v>
      </c>
    </row>
    <row r="18" spans="1:6">
      <c r="A18">
        <v>0.61249999999999905</v>
      </c>
      <c r="B18" s="129" t="s">
        <v>360</v>
      </c>
      <c r="C18" s="129" t="s">
        <v>361</v>
      </c>
      <c r="D18" s="129" t="s">
        <v>90</v>
      </c>
      <c r="E18" s="147">
        <v>0.59736842105263155</v>
      </c>
      <c r="F18" s="148">
        <v>12</v>
      </c>
    </row>
    <row r="19" spans="1:6">
      <c r="A19">
        <v>0.51597222222222161</v>
      </c>
      <c r="B19" s="129" t="s">
        <v>629</v>
      </c>
      <c r="C19" s="129" t="s">
        <v>630</v>
      </c>
      <c r="D19" s="129" t="s">
        <v>12</v>
      </c>
      <c r="E19" s="147">
        <v>0.58947368421052626</v>
      </c>
      <c r="F19" s="148">
        <v>13</v>
      </c>
    </row>
    <row r="20" spans="1:6">
      <c r="A20">
        <v>0.54513888888888817</v>
      </c>
      <c r="B20" s="129" t="s">
        <v>635</v>
      </c>
      <c r="C20" s="129" t="s">
        <v>636</v>
      </c>
      <c r="D20" s="129" t="s">
        <v>51</v>
      </c>
      <c r="E20" s="147">
        <v>0.58684210526315794</v>
      </c>
      <c r="F20" s="148">
        <v>14</v>
      </c>
    </row>
    <row r="21" spans="1:6">
      <c r="A21">
        <v>0.61736111111111014</v>
      </c>
      <c r="B21" s="129" t="s">
        <v>364</v>
      </c>
      <c r="C21" s="129" t="s">
        <v>365</v>
      </c>
      <c r="D21" s="129" t="s">
        <v>12</v>
      </c>
      <c r="E21" s="147">
        <v>0.58684210526315794</v>
      </c>
      <c r="F21" s="148">
        <v>14</v>
      </c>
    </row>
    <row r="22" spans="1:6">
      <c r="A22">
        <v>0.62222222222222123</v>
      </c>
      <c r="B22" s="129" t="s">
        <v>350</v>
      </c>
      <c r="C22" s="129" t="s">
        <v>351</v>
      </c>
      <c r="D22" s="129" t="s">
        <v>172</v>
      </c>
      <c r="E22" s="147">
        <v>0.58684210526315794</v>
      </c>
      <c r="F22" s="148">
        <v>14</v>
      </c>
    </row>
    <row r="23" spans="1:6">
      <c r="A23">
        <v>0.58124999999999916</v>
      </c>
      <c r="B23" s="129" t="s">
        <v>376</v>
      </c>
      <c r="C23" s="129" t="s">
        <v>377</v>
      </c>
      <c r="D23" s="129" t="s">
        <v>15</v>
      </c>
      <c r="E23" s="147">
        <v>0.58421052631578951</v>
      </c>
      <c r="F23" s="148">
        <v>17</v>
      </c>
    </row>
    <row r="24" spans="1:6">
      <c r="A24">
        <v>0.57152777777777697</v>
      </c>
      <c r="B24" s="129" t="s">
        <v>558</v>
      </c>
      <c r="C24" s="129" t="s">
        <v>559</v>
      </c>
      <c r="D24" s="129" t="s">
        <v>90</v>
      </c>
      <c r="E24" s="147">
        <v>0.58157894736842108</v>
      </c>
      <c r="F24" s="148">
        <v>18</v>
      </c>
    </row>
    <row r="25" spans="1:6">
      <c r="A25">
        <v>0.58611111111111025</v>
      </c>
      <c r="B25" s="129" t="s">
        <v>643</v>
      </c>
      <c r="C25" s="129" t="s">
        <v>644</v>
      </c>
      <c r="D25" s="129" t="s">
        <v>55</v>
      </c>
      <c r="E25" s="147">
        <v>0.58157894736842108</v>
      </c>
      <c r="F25" s="148">
        <v>18</v>
      </c>
    </row>
    <row r="26" spans="1:6">
      <c r="A26">
        <v>0.53541666666666599</v>
      </c>
      <c r="B26" s="129" t="s">
        <v>534</v>
      </c>
      <c r="C26" s="129" t="s">
        <v>535</v>
      </c>
      <c r="D26" s="129" t="s">
        <v>172</v>
      </c>
      <c r="E26" s="147">
        <v>0.5736842105263158</v>
      </c>
      <c r="F26" s="148">
        <v>20</v>
      </c>
    </row>
    <row r="27" spans="1:6">
      <c r="A27">
        <v>0.53055555555555489</v>
      </c>
      <c r="B27" s="129" t="s">
        <v>633</v>
      </c>
      <c r="C27" s="129" t="s">
        <v>634</v>
      </c>
      <c r="D27" s="129" t="s">
        <v>23</v>
      </c>
      <c r="E27" s="147">
        <v>0.55526315789473679</v>
      </c>
      <c r="F27" s="148">
        <v>21</v>
      </c>
    </row>
    <row r="28" spans="1:6">
      <c r="A28">
        <v>0.5208333333333327</v>
      </c>
      <c r="B28" s="129" t="s">
        <v>631</v>
      </c>
      <c r="C28" s="129" t="s">
        <v>632</v>
      </c>
      <c r="D28" s="129" t="s">
        <v>23</v>
      </c>
      <c r="E28" s="147">
        <v>0.54210526315789476</v>
      </c>
      <c r="F28" s="148">
        <v>22</v>
      </c>
    </row>
    <row r="29" spans="1:6">
      <c r="A29">
        <v>0.59097222222222134</v>
      </c>
      <c r="B29" s="129" t="s">
        <v>645</v>
      </c>
      <c r="C29" s="129" t="s">
        <v>646</v>
      </c>
      <c r="D29" s="129" t="s">
        <v>172</v>
      </c>
      <c r="E29" s="147">
        <v>0</v>
      </c>
      <c r="F29" s="148"/>
    </row>
    <row r="30" spans="1:6">
      <c r="A30">
        <v>0.60069444444444353</v>
      </c>
      <c r="B30" s="129" t="s">
        <v>647</v>
      </c>
      <c r="C30" s="129" t="s">
        <v>648</v>
      </c>
      <c r="D30" s="129" t="s">
        <v>115</v>
      </c>
      <c r="E30" s="147">
        <v>0</v>
      </c>
      <c r="F30" s="148"/>
    </row>
  </sheetData>
  <sheetProtection algorithmName="SHA-512" hashValue="hMS2pwsQT50rx4C/25qsl2m9lV3CSFcqsPcVwk++TEdc1AoahnwkVqoRPMCc1+h0cOdE07GOVsEGkIapOI553Q==" saltValue="ELyU7mWqT9F1M0z3tVdW5g==" spinCount="100000" sheet="1" objects="1" scenarios="1"/>
  <sortState xmlns:xlrd2="http://schemas.microsoft.com/office/spreadsheetml/2017/richdata2" ref="A7:F30">
    <sortCondition ref="F7:F30"/>
  </sortState>
  <pageMargins left="0.7" right="0.7" top="0.75" bottom="0.75" header="0.3" footer="0.3"/>
  <pageSetup paperSize="9" scale="88" fitToHeight="0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79475-8F63-40B5-96D1-1AC337B2C8B0}">
  <sheetPr codeName="Sheet51">
    <tabColor theme="5" tint="-0.249977111117893"/>
    <pageSetUpPr fitToPage="1"/>
  </sheetPr>
  <dimension ref="A1:AP44"/>
  <sheetViews>
    <sheetView workbookViewId="0">
      <selection activeCell="I22" sqref="I22"/>
    </sheetView>
  </sheetViews>
  <sheetFormatPr defaultColWidth="11" defaultRowHeight="15"/>
  <cols>
    <col min="1" max="1" width="11" style="31"/>
    <col min="2" max="2" width="10.625" style="31" customWidth="1"/>
    <col min="3" max="3" width="28.625" style="31" customWidth="1"/>
    <col min="4" max="4" width="27.5" style="31" bestFit="1" customWidth="1"/>
    <col min="5" max="5" width="16.875" style="31" bestFit="1" customWidth="1"/>
    <col min="6" max="6" width="11.625" style="31" bestFit="1" customWidth="1"/>
    <col min="7" max="7" width="9.125" style="31" bestFit="1" customWidth="1"/>
    <col min="8" max="8" width="9.625" style="31" bestFit="1" customWidth="1"/>
    <col min="9" max="9" width="13.125" style="31" customWidth="1"/>
    <col min="10" max="10" width="13.625" style="31" bestFit="1" customWidth="1"/>
    <col min="11" max="12" width="11" style="31"/>
    <col min="13" max="13" width="19.375" style="31" customWidth="1"/>
    <col min="14" max="14" width="11" style="31"/>
    <col min="15" max="15" width="3.625" style="31" customWidth="1"/>
    <col min="16" max="16" width="7.625" style="31" bestFit="1" customWidth="1"/>
    <col min="17" max="17" width="7.375" style="31" bestFit="1" customWidth="1"/>
    <col min="18" max="18" width="7.625" style="31" bestFit="1" customWidth="1"/>
    <col min="19" max="19" width="7.125" style="31" bestFit="1" customWidth="1"/>
    <col min="20" max="20" width="7.875" style="31" customWidth="1"/>
    <col min="21" max="30" width="7.125" style="31" bestFit="1" customWidth="1"/>
    <col min="31" max="31" width="7.625" style="31" customWidth="1"/>
    <col min="32" max="32" width="7.125" style="31" bestFit="1" customWidth="1"/>
    <col min="33" max="33" width="7.625" style="31" customWidth="1"/>
    <col min="34" max="34" width="7.125" style="31" customWidth="1"/>
    <col min="35" max="35" width="7.625" style="31" customWidth="1"/>
    <col min="36" max="36" width="7.125" style="31" customWidth="1"/>
    <col min="37" max="37" width="7.625" style="31" customWidth="1"/>
    <col min="38" max="42" width="7.125" style="31" customWidth="1"/>
    <col min="43" max="16384" width="11" style="31"/>
  </cols>
  <sheetData>
    <row r="1" spans="1:42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0" t="s">
        <v>310</v>
      </c>
      <c r="N1" s="172" t="s">
        <v>311</v>
      </c>
      <c r="O1" s="172"/>
      <c r="P1" s="172"/>
      <c r="Q1" s="172"/>
      <c r="R1" s="172"/>
      <c r="S1" s="172"/>
      <c r="T1" s="172"/>
      <c r="U1" s="172"/>
      <c r="V1" s="172"/>
      <c r="W1" s="172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</row>
    <row r="2" spans="1:42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</row>
    <row r="3" spans="1:42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0" t="s">
        <v>582</v>
      </c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</row>
    <row r="4" spans="1:42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1" t="s">
        <v>220</v>
      </c>
      <c r="Q4" s="11"/>
      <c r="R4" s="13" t="s">
        <v>649</v>
      </c>
      <c r="S4" s="13"/>
      <c r="T4" s="13"/>
      <c r="U4" s="13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</row>
    <row r="5" spans="1:42">
      <c r="A5" s="143" t="s">
        <v>444</v>
      </c>
      <c r="B5" s="152">
        <v>44779</v>
      </c>
      <c r="C5" s="143"/>
      <c r="D5" s="10" t="s">
        <v>445</v>
      </c>
      <c r="E5" s="10"/>
      <c r="F5" s="189"/>
      <c r="G5" s="143"/>
      <c r="H5" s="143"/>
      <c r="I5" s="143"/>
      <c r="J5" s="143"/>
      <c r="K5" s="143"/>
      <c r="L5" s="143"/>
      <c r="M5" s="143"/>
      <c r="N5" s="143"/>
      <c r="O5" s="143"/>
      <c r="P5" s="153">
        <f>B11</f>
        <v>1</v>
      </c>
      <c r="Q5" s="153">
        <f>B12</f>
        <v>2</v>
      </c>
      <c r="R5" s="153">
        <f>B13</f>
        <v>3</v>
      </c>
      <c r="S5" s="153">
        <f>B14</f>
        <v>4</v>
      </c>
      <c r="T5" s="153">
        <f>B15</f>
        <v>5</v>
      </c>
      <c r="U5" s="153">
        <f>B16</f>
        <v>6</v>
      </c>
      <c r="V5" s="153">
        <f>B17</f>
        <v>7</v>
      </c>
      <c r="W5" s="153">
        <f>B18</f>
        <v>8</v>
      </c>
      <c r="X5" s="153">
        <f>B19</f>
        <v>9</v>
      </c>
      <c r="Y5" s="153">
        <f>B20</f>
        <v>10</v>
      </c>
      <c r="Z5" s="153">
        <f>B21</f>
        <v>11</v>
      </c>
      <c r="AA5" s="153">
        <f>B22</f>
        <v>12</v>
      </c>
      <c r="AB5" s="153">
        <f>B23</f>
        <v>13</v>
      </c>
      <c r="AC5" s="153">
        <f>B24</f>
        <v>14</v>
      </c>
      <c r="AD5" s="153">
        <f>B25</f>
        <v>15</v>
      </c>
      <c r="AE5" s="153">
        <f>B26</f>
        <v>16</v>
      </c>
      <c r="AF5" s="153">
        <f>B27</f>
        <v>17</v>
      </c>
      <c r="AG5" s="153">
        <f>B28</f>
        <v>18</v>
      </c>
      <c r="AH5" s="153">
        <f>B29</f>
        <v>19</v>
      </c>
      <c r="AI5" s="153">
        <f>B30</f>
        <v>20</v>
      </c>
      <c r="AJ5" s="153">
        <f>B31</f>
        <v>21</v>
      </c>
      <c r="AK5" s="153">
        <f>B32</f>
        <v>22</v>
      </c>
      <c r="AL5" s="153">
        <f>B33</f>
        <v>23</v>
      </c>
      <c r="AM5" s="153">
        <f>B34</f>
        <v>24</v>
      </c>
      <c r="AN5" s="153">
        <f>B35</f>
        <v>25</v>
      </c>
      <c r="AO5" s="153">
        <f>B36</f>
        <v>26</v>
      </c>
      <c r="AP5" s="153">
        <f>B37</f>
        <v>0</v>
      </c>
    </row>
    <row r="6" spans="1:42">
      <c r="A6" s="143" t="s">
        <v>446</v>
      </c>
      <c r="B6" s="25" t="s">
        <v>650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 t="str">
        <f>C11</f>
        <v>Amelia Chester</v>
      </c>
      <c r="Q6" s="143" t="str">
        <f>C12</f>
        <v>Lieve Ludgate</v>
      </c>
      <c r="R6" s="143" t="str">
        <f>C13</f>
        <v>Kady Middlecoat</v>
      </c>
      <c r="S6" s="143" t="str">
        <f>C14</f>
        <v>Jaye Barnesby-Buie</v>
      </c>
      <c r="T6" s="143" t="str">
        <f>C15</f>
        <v>Sophie Mosey</v>
      </c>
      <c r="U6" s="143" t="str">
        <f>C16</f>
        <v>Krystina Bercene</v>
      </c>
      <c r="V6" s="143" t="str">
        <f>C17</f>
        <v>Mikayla Downey</v>
      </c>
      <c r="W6" s="143" t="str">
        <f>C18</f>
        <v>Zahara Winters</v>
      </c>
      <c r="X6" s="143" t="str">
        <f>C19</f>
        <v>Annalyce Page</v>
      </c>
      <c r="Y6" s="143" t="str">
        <f>C20</f>
        <v>Chenin Hislop</v>
      </c>
      <c r="Z6" s="143" t="str">
        <f>C21</f>
        <v>Ashlyn O'Brien</v>
      </c>
      <c r="AA6" s="143" t="str">
        <f>C22</f>
        <v>Imogen Murray</v>
      </c>
      <c r="AB6" s="143" t="str">
        <f>C23</f>
        <v>Emily Stampalia</v>
      </c>
      <c r="AC6" s="143" t="str">
        <f>C24</f>
        <v>Caitlin Pritchard</v>
      </c>
      <c r="AD6" s="143" t="str">
        <f>C25</f>
        <v>Tiana Woollams</v>
      </c>
      <c r="AE6" s="143" t="str">
        <f>C26</f>
        <v>Kiara Fitze</v>
      </c>
      <c r="AF6" s="143" t="str">
        <f>C27</f>
        <v>Rylee Dawe</v>
      </c>
      <c r="AG6" s="143" t="str">
        <f>C28</f>
        <v>Ella Mccrum</v>
      </c>
      <c r="AH6" s="143" t="str">
        <f>C29</f>
        <v>Jayne Travers</v>
      </c>
      <c r="AI6" s="143" t="str">
        <f>C30</f>
        <v>Pippa Black</v>
      </c>
      <c r="AJ6" s="143" t="str">
        <f>C31</f>
        <v>Marni Bercene</v>
      </c>
      <c r="AK6" s="143" t="str">
        <f>C32</f>
        <v>Ruby Luty</v>
      </c>
      <c r="AL6" s="143" t="str">
        <f>C33</f>
        <v>Sheridan Clarson</v>
      </c>
      <c r="AM6" s="143" t="str">
        <f>C34</f>
        <v>Emily Sweetman</v>
      </c>
      <c r="AN6" s="143" t="str">
        <f>C35</f>
        <v>Tea Groot</v>
      </c>
      <c r="AO6" s="143" t="str">
        <f>C36</f>
        <v>Demi Perkins</v>
      </c>
      <c r="AP6" s="143">
        <f>C37</f>
        <v>0</v>
      </c>
    </row>
    <row r="7" spans="1:42">
      <c r="A7" s="143" t="s">
        <v>448</v>
      </c>
      <c r="B7" s="143" t="s">
        <v>651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 t="s">
        <v>587</v>
      </c>
      <c r="N7" s="143" t="s">
        <v>453</v>
      </c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</row>
    <row r="8" spans="1:42">
      <c r="A8" s="25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>
        <v>1</v>
      </c>
      <c r="N8" s="143"/>
      <c r="O8" s="143"/>
      <c r="P8" s="154">
        <v>6</v>
      </c>
      <c r="Q8" s="154">
        <v>6</v>
      </c>
      <c r="R8" s="154">
        <v>7</v>
      </c>
      <c r="S8" s="154">
        <v>7</v>
      </c>
      <c r="T8" s="154">
        <v>6.5</v>
      </c>
      <c r="U8" s="154">
        <v>6.5</v>
      </c>
      <c r="V8" s="154"/>
      <c r="W8" s="154">
        <v>6</v>
      </c>
      <c r="X8" s="154">
        <v>7</v>
      </c>
      <c r="Y8" s="154"/>
      <c r="Z8" s="154">
        <v>6.5</v>
      </c>
      <c r="AA8" s="154">
        <v>8</v>
      </c>
      <c r="AB8" s="154">
        <v>7</v>
      </c>
      <c r="AC8" s="154">
        <v>7</v>
      </c>
      <c r="AD8" s="154">
        <v>6</v>
      </c>
      <c r="AE8" s="154">
        <v>6</v>
      </c>
      <c r="AF8" s="154">
        <v>7.5</v>
      </c>
      <c r="AG8" s="154">
        <v>7</v>
      </c>
      <c r="AH8" s="154"/>
      <c r="AI8" s="154"/>
      <c r="AJ8" s="154">
        <v>7.5</v>
      </c>
      <c r="AK8" s="154">
        <v>6.5</v>
      </c>
      <c r="AL8" s="154">
        <v>4</v>
      </c>
      <c r="AM8" s="154"/>
      <c r="AN8" s="154">
        <v>6.5</v>
      </c>
      <c r="AO8" s="154">
        <v>5</v>
      </c>
      <c r="AP8" s="154"/>
    </row>
    <row r="9" spans="1:42">
      <c r="A9" s="143"/>
      <c r="B9" s="143"/>
      <c r="C9" s="143"/>
      <c r="D9" s="143"/>
      <c r="E9" s="143"/>
      <c r="F9" s="22" t="s">
        <v>3</v>
      </c>
      <c r="G9" s="143"/>
      <c r="H9" s="143"/>
      <c r="I9" s="143"/>
      <c r="J9" s="143"/>
      <c r="K9" s="143"/>
      <c r="L9" s="143"/>
      <c r="M9" s="143">
        <v>2</v>
      </c>
      <c r="N9" s="143"/>
      <c r="O9" s="143"/>
      <c r="P9" s="154">
        <v>6</v>
      </c>
      <c r="Q9" s="154">
        <v>6</v>
      </c>
      <c r="R9" s="154">
        <v>7</v>
      </c>
      <c r="S9" s="154">
        <v>7.5</v>
      </c>
      <c r="T9" s="154">
        <v>6.5</v>
      </c>
      <c r="U9" s="154">
        <v>7</v>
      </c>
      <c r="V9" s="154"/>
      <c r="W9" s="154">
        <v>6.5</v>
      </c>
      <c r="X9" s="154">
        <v>8</v>
      </c>
      <c r="Y9" s="154"/>
      <c r="Z9" s="154">
        <v>7</v>
      </c>
      <c r="AA9" s="154">
        <v>7</v>
      </c>
      <c r="AB9" s="154">
        <v>8</v>
      </c>
      <c r="AC9" s="154">
        <v>6.5</v>
      </c>
      <c r="AD9" s="154">
        <v>7</v>
      </c>
      <c r="AE9" s="154">
        <v>5.5</v>
      </c>
      <c r="AF9" s="154">
        <v>6.5</v>
      </c>
      <c r="AG9" s="154">
        <v>6.5</v>
      </c>
      <c r="AH9" s="154"/>
      <c r="AI9" s="154"/>
      <c r="AJ9" s="154">
        <v>7.5</v>
      </c>
      <c r="AK9" s="154">
        <v>6</v>
      </c>
      <c r="AL9" s="154">
        <v>5.5</v>
      </c>
      <c r="AM9" s="154"/>
      <c r="AN9" s="154">
        <v>6.5</v>
      </c>
      <c r="AO9" s="154">
        <v>7</v>
      </c>
      <c r="AP9" s="154"/>
    </row>
    <row r="10" spans="1:42" ht="30">
      <c r="A10" s="26" t="s">
        <v>432</v>
      </c>
      <c r="B10" s="27" t="s">
        <v>626</v>
      </c>
      <c r="C10" s="27" t="s">
        <v>4</v>
      </c>
      <c r="D10" s="27" t="s">
        <v>5</v>
      </c>
      <c r="E10" s="117" t="s">
        <v>383</v>
      </c>
      <c r="F10" s="27" t="s">
        <v>652</v>
      </c>
      <c r="G10" s="27" t="s">
        <v>387</v>
      </c>
      <c r="H10" s="27" t="s">
        <v>458</v>
      </c>
      <c r="I10" s="27" t="s">
        <v>628</v>
      </c>
      <c r="J10" s="27" t="s">
        <v>460</v>
      </c>
      <c r="K10" s="143"/>
      <c r="L10" s="143"/>
      <c r="M10" s="143">
        <v>3</v>
      </c>
      <c r="N10" s="143"/>
      <c r="O10" s="143"/>
      <c r="P10" s="154">
        <v>6.5</v>
      </c>
      <c r="Q10" s="154">
        <v>7</v>
      </c>
      <c r="R10" s="154">
        <v>7</v>
      </c>
      <c r="S10" s="154">
        <v>7</v>
      </c>
      <c r="T10" s="154">
        <v>7</v>
      </c>
      <c r="U10" s="154">
        <v>5</v>
      </c>
      <c r="V10" s="154"/>
      <c r="W10" s="154">
        <v>7</v>
      </c>
      <c r="X10" s="154">
        <v>8</v>
      </c>
      <c r="Y10" s="154"/>
      <c r="Z10" s="154">
        <v>7.5</v>
      </c>
      <c r="AA10" s="154">
        <v>7.5</v>
      </c>
      <c r="AB10" s="154">
        <v>7</v>
      </c>
      <c r="AC10" s="154">
        <v>7</v>
      </c>
      <c r="AD10" s="154">
        <v>7</v>
      </c>
      <c r="AE10" s="154">
        <v>6.5</v>
      </c>
      <c r="AF10" s="154">
        <v>6.5</v>
      </c>
      <c r="AG10" s="154">
        <v>6.5</v>
      </c>
      <c r="AH10" s="154"/>
      <c r="AI10" s="154"/>
      <c r="AJ10" s="154">
        <v>5</v>
      </c>
      <c r="AK10" s="154">
        <v>6.5</v>
      </c>
      <c r="AL10" s="154">
        <v>6</v>
      </c>
      <c r="AM10" s="154"/>
      <c r="AN10" s="154">
        <v>6.5</v>
      </c>
      <c r="AO10" s="154">
        <v>7</v>
      </c>
      <c r="AP10" s="154"/>
    </row>
    <row r="11" spans="1:42">
      <c r="A11" s="18">
        <v>0.50138888888888833</v>
      </c>
      <c r="B11" s="17">
        <v>1</v>
      </c>
      <c r="C11" s="242" t="s">
        <v>354</v>
      </c>
      <c r="D11" s="242" t="s">
        <v>355</v>
      </c>
      <c r="E11" s="242" t="s">
        <v>12</v>
      </c>
      <c r="F11" s="156">
        <f>P41</f>
        <v>0.65</v>
      </c>
      <c r="G11" s="155">
        <f>IF(H11&gt;J11,H11,J11)</f>
        <v>12</v>
      </c>
      <c r="H11" s="187">
        <f>RANK(F11,$F$11:$F$37,0)</f>
        <v>12</v>
      </c>
      <c r="I11" s="191">
        <f>P31</f>
        <v>46</v>
      </c>
      <c r="J11" s="241"/>
      <c r="K11" s="143"/>
      <c r="L11" s="143"/>
      <c r="M11" s="143">
        <v>4</v>
      </c>
      <c r="N11" s="143"/>
      <c r="O11" s="143"/>
      <c r="P11" s="154">
        <v>6.5</v>
      </c>
      <c r="Q11" s="154">
        <v>5</v>
      </c>
      <c r="R11" s="154">
        <v>7.5</v>
      </c>
      <c r="S11" s="154">
        <v>6.5</v>
      </c>
      <c r="T11" s="154">
        <v>7</v>
      </c>
      <c r="U11" s="154">
        <v>6.5</v>
      </c>
      <c r="V11" s="154"/>
      <c r="W11" s="154">
        <v>7</v>
      </c>
      <c r="X11" s="154">
        <v>7.5</v>
      </c>
      <c r="Y11" s="154"/>
      <c r="Z11" s="154">
        <v>6</v>
      </c>
      <c r="AA11" s="154">
        <v>7.5</v>
      </c>
      <c r="AB11" s="154">
        <v>6</v>
      </c>
      <c r="AC11" s="154">
        <v>7</v>
      </c>
      <c r="AD11" s="154">
        <v>6.5</v>
      </c>
      <c r="AE11" s="154">
        <v>6</v>
      </c>
      <c r="AF11" s="154">
        <v>7.5</v>
      </c>
      <c r="AG11" s="154">
        <v>6.5</v>
      </c>
      <c r="AH11" s="154"/>
      <c r="AI11" s="154"/>
      <c r="AJ11" s="154">
        <v>6</v>
      </c>
      <c r="AK11" s="154">
        <v>5.5</v>
      </c>
      <c r="AL11" s="154">
        <v>5.5</v>
      </c>
      <c r="AM11" s="154"/>
      <c r="AN11" s="154">
        <v>6.5</v>
      </c>
      <c r="AO11" s="154">
        <v>7</v>
      </c>
      <c r="AP11" s="154"/>
    </row>
    <row r="12" spans="1:42">
      <c r="A12" s="18">
        <v>0.50694444444444386</v>
      </c>
      <c r="B12" s="17">
        <v>2</v>
      </c>
      <c r="C12" s="242" t="s">
        <v>284</v>
      </c>
      <c r="D12" s="242" t="s">
        <v>285</v>
      </c>
      <c r="E12" s="242" t="s">
        <v>286</v>
      </c>
      <c r="F12" s="156">
        <f>Q41</f>
        <v>0.61250000000000004</v>
      </c>
      <c r="G12" s="155">
        <f t="shared" ref="G12:G36" si="0">IF(H12&gt;J12,H12,J12)</f>
        <v>18</v>
      </c>
      <c r="H12" s="187">
        <f t="shared" ref="H12:H36" si="1">RANK(F12,$F$11:$F$37,0)</f>
        <v>18</v>
      </c>
      <c r="I12" s="191">
        <f>Q31</f>
        <v>43.5</v>
      </c>
      <c r="J12" s="241"/>
      <c r="K12" s="143"/>
      <c r="L12" s="143"/>
      <c r="M12" s="143">
        <v>5</v>
      </c>
      <c r="N12" s="143"/>
      <c r="O12" s="143"/>
      <c r="P12" s="154">
        <v>5</v>
      </c>
      <c r="Q12" s="154">
        <v>5</v>
      </c>
      <c r="R12" s="154">
        <v>7</v>
      </c>
      <c r="S12" s="154">
        <v>7</v>
      </c>
      <c r="T12" s="154">
        <v>7</v>
      </c>
      <c r="U12" s="154">
        <v>6.5</v>
      </c>
      <c r="V12" s="154"/>
      <c r="W12" s="154">
        <v>7</v>
      </c>
      <c r="X12" s="154">
        <v>8</v>
      </c>
      <c r="Y12" s="154"/>
      <c r="Z12" s="154">
        <v>6</v>
      </c>
      <c r="AA12" s="154">
        <v>7.5</v>
      </c>
      <c r="AB12" s="154">
        <v>4</v>
      </c>
      <c r="AC12" s="154">
        <v>7</v>
      </c>
      <c r="AD12" s="154">
        <v>7</v>
      </c>
      <c r="AE12" s="154">
        <v>5.5</v>
      </c>
      <c r="AF12" s="154">
        <v>6</v>
      </c>
      <c r="AG12" s="154">
        <v>7</v>
      </c>
      <c r="AH12" s="154"/>
      <c r="AI12" s="154"/>
      <c r="AJ12" s="154">
        <v>5.5</v>
      </c>
      <c r="AK12" s="154">
        <v>7</v>
      </c>
      <c r="AL12" s="154">
        <v>4.5</v>
      </c>
      <c r="AM12" s="154"/>
      <c r="AN12" s="154">
        <v>7</v>
      </c>
      <c r="AO12" s="154">
        <v>7</v>
      </c>
      <c r="AP12" s="154"/>
    </row>
    <row r="13" spans="1:42">
      <c r="A13" s="18">
        <v>0.5124999999999994</v>
      </c>
      <c r="B13" s="17">
        <v>3</v>
      </c>
      <c r="C13" s="242" t="s">
        <v>423</v>
      </c>
      <c r="D13" s="242" t="s">
        <v>424</v>
      </c>
      <c r="E13" s="242" t="s">
        <v>33</v>
      </c>
      <c r="F13" s="156">
        <f>R41</f>
        <v>0.70416666666666672</v>
      </c>
      <c r="G13" s="155">
        <v>4</v>
      </c>
      <c r="H13" s="187">
        <f t="shared" si="1"/>
        <v>3</v>
      </c>
      <c r="I13" s="191">
        <f>R31</f>
        <v>49</v>
      </c>
      <c r="J13" s="241">
        <v>2</v>
      </c>
      <c r="K13" s="143"/>
      <c r="L13" s="143"/>
      <c r="M13" s="143">
        <v>6</v>
      </c>
      <c r="N13" s="143"/>
      <c r="O13" s="143"/>
      <c r="P13" s="154">
        <v>6</v>
      </c>
      <c r="Q13" s="154">
        <v>4</v>
      </c>
      <c r="R13" s="154">
        <v>7.5</v>
      </c>
      <c r="S13" s="154">
        <v>7.5</v>
      </c>
      <c r="T13" s="154">
        <v>6.5</v>
      </c>
      <c r="U13" s="154">
        <v>6</v>
      </c>
      <c r="V13" s="154"/>
      <c r="W13" s="154">
        <v>8</v>
      </c>
      <c r="X13" s="154">
        <v>7</v>
      </c>
      <c r="Y13" s="154"/>
      <c r="Z13" s="154">
        <v>7.5</v>
      </c>
      <c r="AA13" s="154">
        <v>7</v>
      </c>
      <c r="AB13" s="154">
        <v>6</v>
      </c>
      <c r="AC13" s="154">
        <v>6.5</v>
      </c>
      <c r="AD13" s="154">
        <v>6</v>
      </c>
      <c r="AE13" s="154">
        <v>6.5</v>
      </c>
      <c r="AF13" s="154">
        <v>6</v>
      </c>
      <c r="AG13" s="154">
        <v>6</v>
      </c>
      <c r="AH13" s="154"/>
      <c r="AI13" s="154"/>
      <c r="AJ13" s="154">
        <v>6</v>
      </c>
      <c r="AK13" s="154">
        <v>6.5</v>
      </c>
      <c r="AL13" s="154">
        <v>5</v>
      </c>
      <c r="AM13" s="154"/>
      <c r="AN13" s="154">
        <v>7.5</v>
      </c>
      <c r="AO13" s="154">
        <v>6.5</v>
      </c>
      <c r="AP13" s="154"/>
    </row>
    <row r="14" spans="1:42">
      <c r="A14" s="18">
        <v>0.51805555555555494</v>
      </c>
      <c r="B14" s="17">
        <v>4</v>
      </c>
      <c r="C14" s="242" t="s">
        <v>25</v>
      </c>
      <c r="D14" s="242" t="s">
        <v>26</v>
      </c>
      <c r="E14" s="242" t="s">
        <v>23</v>
      </c>
      <c r="F14" s="156">
        <f>S41</f>
        <v>0.69166666666666665</v>
      </c>
      <c r="G14" s="155">
        <f t="shared" si="0"/>
        <v>7</v>
      </c>
      <c r="H14" s="187">
        <f t="shared" si="1"/>
        <v>7</v>
      </c>
      <c r="I14" s="191">
        <f>S31</f>
        <v>48.5</v>
      </c>
      <c r="J14" s="241"/>
      <c r="K14" s="143"/>
      <c r="L14" s="143"/>
      <c r="M14" s="143">
        <v>7</v>
      </c>
      <c r="N14" s="143">
        <v>2</v>
      </c>
      <c r="O14" s="143"/>
      <c r="P14" s="154">
        <v>6.5</v>
      </c>
      <c r="Q14" s="154">
        <v>6</v>
      </c>
      <c r="R14" s="154">
        <v>7</v>
      </c>
      <c r="S14" s="154">
        <v>6.5</v>
      </c>
      <c r="T14" s="154">
        <v>7</v>
      </c>
      <c r="U14" s="154">
        <v>6</v>
      </c>
      <c r="V14" s="154"/>
      <c r="W14" s="154">
        <v>7</v>
      </c>
      <c r="X14" s="154">
        <v>7.5</v>
      </c>
      <c r="Y14" s="154"/>
      <c r="Z14" s="154">
        <v>8</v>
      </c>
      <c r="AA14" s="154">
        <v>6.5</v>
      </c>
      <c r="AB14" s="154">
        <v>6.5</v>
      </c>
      <c r="AC14" s="154">
        <v>6.5</v>
      </c>
      <c r="AD14" s="154">
        <v>7.5</v>
      </c>
      <c r="AE14" s="154">
        <v>6</v>
      </c>
      <c r="AF14" s="154">
        <v>6</v>
      </c>
      <c r="AG14" s="154">
        <v>7.5</v>
      </c>
      <c r="AH14" s="154"/>
      <c r="AI14" s="154"/>
      <c r="AJ14" s="154">
        <v>8</v>
      </c>
      <c r="AK14" s="154">
        <v>6.5</v>
      </c>
      <c r="AL14" s="154">
        <v>6</v>
      </c>
      <c r="AM14" s="154"/>
      <c r="AN14" s="154">
        <v>6.5</v>
      </c>
      <c r="AO14" s="154">
        <v>6.5</v>
      </c>
      <c r="AP14" s="154"/>
    </row>
    <row r="15" spans="1:42">
      <c r="A15" s="18">
        <v>0.52361111111111047</v>
      </c>
      <c r="B15" s="17">
        <v>5</v>
      </c>
      <c r="C15" s="242" t="s">
        <v>370</v>
      </c>
      <c r="D15" s="242" t="s">
        <v>371</v>
      </c>
      <c r="E15" s="242" t="s">
        <v>55</v>
      </c>
      <c r="F15" s="156">
        <f>T41</f>
        <v>0.6645833333333333</v>
      </c>
      <c r="G15" s="155">
        <f t="shared" si="0"/>
        <v>9</v>
      </c>
      <c r="H15" s="187">
        <f t="shared" si="1"/>
        <v>9</v>
      </c>
      <c r="I15" s="191">
        <f>T31</f>
        <v>46.5</v>
      </c>
      <c r="J15" s="241"/>
      <c r="K15" s="143"/>
      <c r="L15" s="143"/>
      <c r="M15" s="143">
        <v>8</v>
      </c>
      <c r="N15" s="143"/>
      <c r="O15" s="143"/>
      <c r="P15" s="154">
        <v>6.5</v>
      </c>
      <c r="Q15" s="154">
        <v>6.5</v>
      </c>
      <c r="R15" s="154">
        <v>7.5</v>
      </c>
      <c r="S15" s="154">
        <v>6.5</v>
      </c>
      <c r="T15" s="154">
        <v>7</v>
      </c>
      <c r="U15" s="154">
        <v>7</v>
      </c>
      <c r="V15" s="154"/>
      <c r="W15" s="154">
        <v>7</v>
      </c>
      <c r="X15" s="154">
        <v>7.5</v>
      </c>
      <c r="Y15" s="154"/>
      <c r="Z15" s="154">
        <v>7.5</v>
      </c>
      <c r="AA15" s="154">
        <v>7</v>
      </c>
      <c r="AB15" s="154">
        <v>7.5</v>
      </c>
      <c r="AC15" s="154">
        <v>6.5</v>
      </c>
      <c r="AD15" s="154">
        <v>6</v>
      </c>
      <c r="AE15" s="154">
        <v>6</v>
      </c>
      <c r="AF15" s="154">
        <v>6.5</v>
      </c>
      <c r="AG15" s="154">
        <v>7</v>
      </c>
      <c r="AH15" s="154"/>
      <c r="AI15" s="154"/>
      <c r="AJ15" s="154">
        <v>6</v>
      </c>
      <c r="AK15" s="154">
        <v>7</v>
      </c>
      <c r="AL15" s="154">
        <v>6.5</v>
      </c>
      <c r="AM15" s="154"/>
      <c r="AN15" s="154">
        <v>7</v>
      </c>
      <c r="AO15" s="154">
        <v>6</v>
      </c>
      <c r="AP15" s="154"/>
    </row>
    <row r="16" spans="1:42">
      <c r="A16" s="18">
        <v>0.52916666666666601</v>
      </c>
      <c r="B16" s="17">
        <v>6</v>
      </c>
      <c r="C16" s="242" t="s">
        <v>191</v>
      </c>
      <c r="D16" s="242" t="s">
        <v>192</v>
      </c>
      <c r="E16" s="242" t="s">
        <v>193</v>
      </c>
      <c r="F16" s="156">
        <f>U41</f>
        <v>0.61875000000000002</v>
      </c>
      <c r="G16" s="155">
        <f t="shared" si="0"/>
        <v>15</v>
      </c>
      <c r="H16" s="187">
        <f t="shared" si="1"/>
        <v>15</v>
      </c>
      <c r="I16" s="191">
        <f>U31</f>
        <v>44</v>
      </c>
      <c r="J16" s="241"/>
      <c r="K16" s="143"/>
      <c r="L16" s="143"/>
      <c r="M16" s="143">
        <v>9</v>
      </c>
      <c r="N16" s="143">
        <v>2</v>
      </c>
      <c r="O16" s="143"/>
      <c r="P16" s="154">
        <v>7</v>
      </c>
      <c r="Q16" s="154">
        <v>7</v>
      </c>
      <c r="R16" s="154">
        <v>7</v>
      </c>
      <c r="S16" s="154">
        <v>7</v>
      </c>
      <c r="T16" s="154">
        <v>7.5</v>
      </c>
      <c r="U16" s="154">
        <v>5</v>
      </c>
      <c r="V16" s="154"/>
      <c r="W16" s="154">
        <v>7</v>
      </c>
      <c r="X16" s="154">
        <v>9</v>
      </c>
      <c r="Y16" s="154"/>
      <c r="Z16" s="154">
        <v>6.5</v>
      </c>
      <c r="AA16" s="154">
        <v>6.5</v>
      </c>
      <c r="AB16" s="154">
        <v>7.5</v>
      </c>
      <c r="AC16" s="154">
        <v>6.5</v>
      </c>
      <c r="AD16" s="154">
        <v>6</v>
      </c>
      <c r="AE16" s="154">
        <v>7.5</v>
      </c>
      <c r="AF16" s="154">
        <v>6.5</v>
      </c>
      <c r="AG16" s="154">
        <v>6.5</v>
      </c>
      <c r="AH16" s="154"/>
      <c r="AI16" s="154"/>
      <c r="AJ16" s="154">
        <v>5</v>
      </c>
      <c r="AK16" s="154">
        <v>6</v>
      </c>
      <c r="AL16" s="154">
        <v>6</v>
      </c>
      <c r="AM16" s="154"/>
      <c r="AN16" s="154">
        <v>6.5</v>
      </c>
      <c r="AO16" s="154">
        <v>6</v>
      </c>
      <c r="AP16" s="154"/>
    </row>
    <row r="17" spans="1:42">
      <c r="A17" s="18">
        <v>0.53472222222222154</v>
      </c>
      <c r="B17" s="17">
        <v>7</v>
      </c>
      <c r="C17" s="242" t="s">
        <v>263</v>
      </c>
      <c r="D17" s="242" t="s">
        <v>264</v>
      </c>
      <c r="E17" s="242" t="s">
        <v>12</v>
      </c>
      <c r="F17" s="156">
        <f>V41</f>
        <v>0</v>
      </c>
      <c r="G17" s="155">
        <f t="shared" si="0"/>
        <v>22</v>
      </c>
      <c r="H17" s="187">
        <f t="shared" si="1"/>
        <v>22</v>
      </c>
      <c r="I17" s="191">
        <f>V31</f>
        <v>0</v>
      </c>
      <c r="J17" s="241"/>
      <c r="K17" s="143"/>
      <c r="L17" s="143"/>
      <c r="M17" s="143">
        <v>10</v>
      </c>
      <c r="N17" s="143"/>
      <c r="O17" s="143"/>
      <c r="P17" s="154">
        <v>6.5</v>
      </c>
      <c r="Q17" s="154">
        <v>6.5</v>
      </c>
      <c r="R17" s="154">
        <v>7</v>
      </c>
      <c r="S17" s="154">
        <v>6.5</v>
      </c>
      <c r="T17" s="154">
        <v>6.5</v>
      </c>
      <c r="U17" s="154">
        <v>6.5</v>
      </c>
      <c r="V17" s="154"/>
      <c r="W17" s="154">
        <v>6.5</v>
      </c>
      <c r="X17" s="154">
        <v>7</v>
      </c>
      <c r="Y17" s="154"/>
      <c r="Z17" s="154">
        <v>7.5</v>
      </c>
      <c r="AA17" s="154">
        <v>7.5</v>
      </c>
      <c r="AB17" s="154">
        <v>8</v>
      </c>
      <c r="AC17" s="154">
        <v>7</v>
      </c>
      <c r="AD17" s="154">
        <v>6.5</v>
      </c>
      <c r="AE17" s="154">
        <v>6</v>
      </c>
      <c r="AF17" s="154">
        <v>6</v>
      </c>
      <c r="AG17" s="154">
        <v>6.5</v>
      </c>
      <c r="AH17" s="154"/>
      <c r="AI17" s="154"/>
      <c r="AJ17" s="154">
        <v>7</v>
      </c>
      <c r="AK17" s="154">
        <v>6.5</v>
      </c>
      <c r="AL17" s="154">
        <v>5</v>
      </c>
      <c r="AM17" s="154"/>
      <c r="AN17" s="154">
        <v>6.5</v>
      </c>
      <c r="AO17" s="154">
        <v>6.5</v>
      </c>
      <c r="AP17" s="154"/>
    </row>
    <row r="18" spans="1:42">
      <c r="A18" s="18">
        <v>0.54027777777777708</v>
      </c>
      <c r="B18" s="17">
        <v>8</v>
      </c>
      <c r="C18" s="242" t="s">
        <v>280</v>
      </c>
      <c r="D18" s="242" t="s">
        <v>281</v>
      </c>
      <c r="E18" s="242" t="s">
        <v>37</v>
      </c>
      <c r="F18" s="156">
        <f>W41</f>
        <v>0.67500000000000004</v>
      </c>
      <c r="G18" s="155">
        <f t="shared" si="0"/>
        <v>8</v>
      </c>
      <c r="H18" s="187">
        <f t="shared" si="1"/>
        <v>8</v>
      </c>
      <c r="I18" s="191">
        <f>W31</f>
        <v>46</v>
      </c>
      <c r="J18" s="241"/>
      <c r="K18" s="143"/>
      <c r="L18" s="143"/>
      <c r="M18" s="143">
        <v>11</v>
      </c>
      <c r="N18" s="143"/>
      <c r="O18" s="143"/>
      <c r="P18" s="154">
        <v>7.5</v>
      </c>
      <c r="Q18" s="154">
        <v>5.5</v>
      </c>
      <c r="R18" s="154">
        <v>6.5</v>
      </c>
      <c r="S18" s="154">
        <v>7</v>
      </c>
      <c r="T18" s="154">
        <v>7</v>
      </c>
      <c r="U18" s="154">
        <v>5</v>
      </c>
      <c r="V18" s="154"/>
      <c r="W18" s="154">
        <v>6.5</v>
      </c>
      <c r="X18" s="154">
        <v>7</v>
      </c>
      <c r="Y18" s="154"/>
      <c r="Z18" s="154">
        <v>7.5</v>
      </c>
      <c r="AA18" s="154">
        <v>7</v>
      </c>
      <c r="AB18" s="154">
        <v>7.5</v>
      </c>
      <c r="AC18" s="154">
        <v>6</v>
      </c>
      <c r="AD18" s="154">
        <v>6.5</v>
      </c>
      <c r="AE18" s="154">
        <v>6</v>
      </c>
      <c r="AF18" s="154">
        <v>6.5</v>
      </c>
      <c r="AG18" s="154">
        <v>6</v>
      </c>
      <c r="AH18" s="154"/>
      <c r="AI18" s="154"/>
      <c r="AJ18" s="154">
        <v>6</v>
      </c>
      <c r="AK18" s="154">
        <v>6</v>
      </c>
      <c r="AL18" s="154">
        <v>6</v>
      </c>
      <c r="AM18" s="154"/>
      <c r="AN18" s="154">
        <v>7</v>
      </c>
      <c r="AO18" s="154">
        <v>5</v>
      </c>
      <c r="AP18" s="154"/>
    </row>
    <row r="19" spans="1:42">
      <c r="A19" s="18">
        <v>0.54583333333333262</v>
      </c>
      <c r="B19" s="17">
        <v>9</v>
      </c>
      <c r="C19" s="242" t="s">
        <v>270</v>
      </c>
      <c r="D19" s="242" t="s">
        <v>271</v>
      </c>
      <c r="E19" s="242" t="s">
        <v>272</v>
      </c>
      <c r="F19" s="156">
        <f>X41</f>
        <v>0.75624999999999998</v>
      </c>
      <c r="G19" s="155">
        <f t="shared" si="0"/>
        <v>1</v>
      </c>
      <c r="H19" s="187">
        <f t="shared" si="1"/>
        <v>1</v>
      </c>
      <c r="I19" s="191">
        <f>X31</f>
        <v>51.5</v>
      </c>
      <c r="J19" s="241"/>
      <c r="K19" s="143"/>
      <c r="L19" s="143"/>
      <c r="M19" s="143">
        <v>12</v>
      </c>
      <c r="N19" s="143"/>
      <c r="O19" s="143"/>
      <c r="P19" s="154">
        <v>6.5</v>
      </c>
      <c r="Q19" s="154">
        <v>6.5</v>
      </c>
      <c r="R19" s="154">
        <v>6.5</v>
      </c>
      <c r="S19" s="154">
        <v>7.5</v>
      </c>
      <c r="T19" s="154">
        <v>4</v>
      </c>
      <c r="U19" s="154">
        <v>6</v>
      </c>
      <c r="V19" s="154"/>
      <c r="W19" s="154">
        <v>6.5</v>
      </c>
      <c r="X19" s="154">
        <v>7</v>
      </c>
      <c r="Y19" s="154"/>
      <c r="Z19" s="154">
        <v>6.5</v>
      </c>
      <c r="AA19" s="154">
        <v>6.5</v>
      </c>
      <c r="AB19" s="154">
        <v>6</v>
      </c>
      <c r="AC19" s="154">
        <v>6.5</v>
      </c>
      <c r="AD19" s="154">
        <v>7</v>
      </c>
      <c r="AE19" s="154">
        <v>6</v>
      </c>
      <c r="AF19" s="154">
        <v>6.5</v>
      </c>
      <c r="AG19" s="154">
        <v>6.5</v>
      </c>
      <c r="AH19" s="154"/>
      <c r="AI19" s="154"/>
      <c r="AJ19" s="154">
        <v>7</v>
      </c>
      <c r="AK19" s="154">
        <v>5</v>
      </c>
      <c r="AL19" s="154">
        <v>6</v>
      </c>
      <c r="AM19" s="154"/>
      <c r="AN19" s="154">
        <v>7.5</v>
      </c>
      <c r="AO19" s="154">
        <v>5</v>
      </c>
      <c r="AP19" s="154"/>
    </row>
    <row r="20" spans="1:42">
      <c r="A20" s="18">
        <v>0.55138888888888815</v>
      </c>
      <c r="B20" s="17">
        <v>10</v>
      </c>
      <c r="C20" s="242" t="s">
        <v>268</v>
      </c>
      <c r="D20" s="242" t="s">
        <v>269</v>
      </c>
      <c r="E20" s="242" t="s">
        <v>20</v>
      </c>
      <c r="F20" s="156">
        <f>Y41</f>
        <v>0</v>
      </c>
      <c r="G20" s="155">
        <f t="shared" si="0"/>
        <v>22</v>
      </c>
      <c r="H20" s="187">
        <f t="shared" si="1"/>
        <v>22</v>
      </c>
      <c r="I20" s="191">
        <f>Y31</f>
        <v>0</v>
      </c>
      <c r="J20" s="241"/>
      <c r="K20" s="143"/>
      <c r="L20" s="143"/>
      <c r="M20" s="143">
        <v>13</v>
      </c>
      <c r="N20" s="143"/>
      <c r="O20" s="143"/>
      <c r="P20" s="154">
        <v>6.5</v>
      </c>
      <c r="Q20" s="154">
        <v>6.5</v>
      </c>
      <c r="R20" s="154">
        <v>7</v>
      </c>
      <c r="S20" s="154">
        <v>6.5</v>
      </c>
      <c r="T20" s="154">
        <v>6</v>
      </c>
      <c r="U20" s="154">
        <v>6.5</v>
      </c>
      <c r="V20" s="154"/>
      <c r="W20" s="154">
        <v>7</v>
      </c>
      <c r="X20" s="154">
        <v>7</v>
      </c>
      <c r="Y20" s="154"/>
      <c r="Z20" s="154">
        <v>7.5</v>
      </c>
      <c r="AA20" s="154">
        <v>7</v>
      </c>
      <c r="AB20" s="154">
        <v>7</v>
      </c>
      <c r="AC20" s="154">
        <v>5.5</v>
      </c>
      <c r="AD20" s="154">
        <v>7</v>
      </c>
      <c r="AE20" s="154">
        <v>6</v>
      </c>
      <c r="AF20" s="154">
        <v>5</v>
      </c>
      <c r="AG20" s="154">
        <v>6</v>
      </c>
      <c r="AH20" s="154"/>
      <c r="AI20" s="154"/>
      <c r="AJ20" s="154">
        <v>5</v>
      </c>
      <c r="AK20" s="154">
        <v>6</v>
      </c>
      <c r="AL20" s="154">
        <v>5</v>
      </c>
      <c r="AM20" s="154"/>
      <c r="AN20" s="154">
        <v>7.5</v>
      </c>
      <c r="AO20" s="154">
        <v>5</v>
      </c>
      <c r="AP20" s="154"/>
    </row>
    <row r="21" spans="1:42">
      <c r="A21" s="18">
        <v>0.56388888888888811</v>
      </c>
      <c r="B21" s="17">
        <v>11</v>
      </c>
      <c r="C21" s="242" t="s">
        <v>653</v>
      </c>
      <c r="D21" s="242" t="s">
        <v>654</v>
      </c>
      <c r="E21" s="242" t="s">
        <v>164</v>
      </c>
      <c r="F21" s="156">
        <f>Z41</f>
        <v>0.70208333333333328</v>
      </c>
      <c r="G21" s="155">
        <f t="shared" si="0"/>
        <v>5</v>
      </c>
      <c r="H21" s="187">
        <f t="shared" si="1"/>
        <v>5</v>
      </c>
      <c r="I21" s="191">
        <f>Z31</f>
        <v>48.5</v>
      </c>
      <c r="J21" s="241"/>
      <c r="K21" s="143"/>
      <c r="L21" s="143"/>
      <c r="M21" s="143">
        <v>14</v>
      </c>
      <c r="N21" s="143"/>
      <c r="O21" s="143"/>
      <c r="P21" s="154">
        <v>6.5</v>
      </c>
      <c r="Q21" s="154">
        <v>6.5</v>
      </c>
      <c r="R21" s="154">
        <v>7.5</v>
      </c>
      <c r="S21" s="154">
        <v>7</v>
      </c>
      <c r="T21" s="154">
        <v>6.5</v>
      </c>
      <c r="U21" s="154">
        <v>7</v>
      </c>
      <c r="V21" s="154"/>
      <c r="W21" s="154">
        <v>7</v>
      </c>
      <c r="X21" s="154">
        <v>7.5</v>
      </c>
      <c r="Y21" s="154"/>
      <c r="Z21" s="154">
        <v>7</v>
      </c>
      <c r="AA21" s="154">
        <v>7</v>
      </c>
      <c r="AB21" s="154">
        <v>6.5</v>
      </c>
      <c r="AC21" s="154">
        <v>6.5</v>
      </c>
      <c r="AD21" s="154">
        <v>6</v>
      </c>
      <c r="AE21" s="154">
        <v>6</v>
      </c>
      <c r="AF21" s="154">
        <v>4</v>
      </c>
      <c r="AG21" s="154">
        <v>5.5</v>
      </c>
      <c r="AH21" s="154"/>
      <c r="AI21" s="154"/>
      <c r="AJ21" s="154">
        <v>5</v>
      </c>
      <c r="AK21" s="154">
        <v>6</v>
      </c>
      <c r="AL21" s="154">
        <v>5.5</v>
      </c>
      <c r="AM21" s="154"/>
      <c r="AN21" s="154">
        <v>7</v>
      </c>
      <c r="AO21" s="154">
        <v>6</v>
      </c>
      <c r="AP21" s="154"/>
    </row>
    <row r="22" spans="1:42">
      <c r="A22" s="18">
        <v>0.56944444444444364</v>
      </c>
      <c r="B22" s="17">
        <v>12</v>
      </c>
      <c r="C22" s="242" t="s">
        <v>194</v>
      </c>
      <c r="D22" s="242" t="s">
        <v>195</v>
      </c>
      <c r="E22" s="242" t="s">
        <v>90</v>
      </c>
      <c r="F22" s="168">
        <f>AA41</f>
        <v>0.7104166666666667</v>
      </c>
      <c r="G22" s="155">
        <f t="shared" si="0"/>
        <v>2</v>
      </c>
      <c r="H22" s="187">
        <f t="shared" si="1"/>
        <v>2</v>
      </c>
      <c r="I22" s="160">
        <f>AA31</f>
        <v>50</v>
      </c>
      <c r="J22" s="241"/>
      <c r="K22" s="143"/>
      <c r="L22" s="143"/>
      <c r="M22" s="143">
        <v>15</v>
      </c>
      <c r="N22" s="143"/>
      <c r="O22" s="143"/>
      <c r="P22" s="159">
        <v>7</v>
      </c>
      <c r="Q22" s="159">
        <v>6.5</v>
      </c>
      <c r="R22" s="159">
        <v>7</v>
      </c>
      <c r="S22" s="159">
        <v>7</v>
      </c>
      <c r="T22" s="159">
        <v>6.5</v>
      </c>
      <c r="U22" s="159">
        <v>7</v>
      </c>
      <c r="V22" s="159"/>
      <c r="W22" s="159">
        <v>6</v>
      </c>
      <c r="X22" s="159">
        <v>8.5</v>
      </c>
      <c r="Y22" s="159"/>
      <c r="Z22" s="159">
        <v>7</v>
      </c>
      <c r="AA22" s="159">
        <v>8</v>
      </c>
      <c r="AB22" s="159">
        <v>8</v>
      </c>
      <c r="AC22" s="159">
        <v>7</v>
      </c>
      <c r="AD22" s="159">
        <v>6.5</v>
      </c>
      <c r="AE22" s="159">
        <v>6.5</v>
      </c>
      <c r="AF22" s="159">
        <v>5</v>
      </c>
      <c r="AG22" s="159">
        <v>7</v>
      </c>
      <c r="AH22" s="159"/>
      <c r="AI22" s="159"/>
      <c r="AJ22" s="159">
        <v>8</v>
      </c>
      <c r="AK22" s="159">
        <v>5</v>
      </c>
      <c r="AL22" s="159">
        <v>6</v>
      </c>
      <c r="AM22" s="159"/>
      <c r="AN22" s="159">
        <v>8</v>
      </c>
      <c r="AO22" s="159">
        <v>6</v>
      </c>
      <c r="AP22" s="159"/>
    </row>
    <row r="23" spans="1:42">
      <c r="A23" s="18">
        <v>0.57499999999999918</v>
      </c>
      <c r="B23" s="17">
        <v>13</v>
      </c>
      <c r="C23" s="242" t="s">
        <v>233</v>
      </c>
      <c r="D23" s="242" t="s">
        <v>655</v>
      </c>
      <c r="E23" s="242" t="s">
        <v>51</v>
      </c>
      <c r="F23" s="156">
        <f>AB41</f>
        <v>0.70416666666666672</v>
      </c>
      <c r="G23" s="155">
        <f>IF(H23&gt;J23,H23,J23)</f>
        <v>3</v>
      </c>
      <c r="H23" s="187">
        <f t="shared" si="1"/>
        <v>3</v>
      </c>
      <c r="I23" s="191">
        <f>AB31</f>
        <v>52.5</v>
      </c>
      <c r="J23" s="241">
        <v>1</v>
      </c>
      <c r="K23" s="143"/>
      <c r="L23" s="143"/>
      <c r="M23" s="143" t="s">
        <v>79</v>
      </c>
      <c r="N23" s="143"/>
      <c r="O23" s="143"/>
      <c r="P23" s="160">
        <f>SUM(P8:P22)+P14+P16</f>
        <v>110</v>
      </c>
      <c r="Q23" s="160">
        <f t="shared" ref="Q23:AP23" si="2">SUM(Q8:Q22)+Q14+Q16</f>
        <v>103.5</v>
      </c>
      <c r="R23" s="160">
        <f t="shared" si="2"/>
        <v>120</v>
      </c>
      <c r="S23" s="160">
        <f t="shared" si="2"/>
        <v>117.5</v>
      </c>
      <c r="T23" s="160">
        <f t="shared" si="2"/>
        <v>113</v>
      </c>
      <c r="U23" s="160">
        <f t="shared" si="2"/>
        <v>104.5</v>
      </c>
      <c r="V23" s="160">
        <f t="shared" si="2"/>
        <v>0</v>
      </c>
      <c r="W23" s="160">
        <f t="shared" si="2"/>
        <v>116</v>
      </c>
      <c r="X23" s="160">
        <f t="shared" si="2"/>
        <v>130</v>
      </c>
      <c r="Y23" s="160">
        <f t="shared" si="2"/>
        <v>0</v>
      </c>
      <c r="Z23" s="160">
        <f t="shared" si="2"/>
        <v>120</v>
      </c>
      <c r="AA23" s="160">
        <f t="shared" si="2"/>
        <v>120.5</v>
      </c>
      <c r="AB23" s="160">
        <f t="shared" si="2"/>
        <v>116.5</v>
      </c>
      <c r="AC23" s="160">
        <f t="shared" si="2"/>
        <v>112</v>
      </c>
      <c r="AD23" s="160">
        <f t="shared" si="2"/>
        <v>112</v>
      </c>
      <c r="AE23" s="160">
        <f t="shared" si="2"/>
        <v>105.5</v>
      </c>
      <c r="AF23" s="160">
        <f t="shared" si="2"/>
        <v>104.5</v>
      </c>
      <c r="AG23" s="160">
        <f t="shared" si="2"/>
        <v>112</v>
      </c>
      <c r="AH23" s="160"/>
      <c r="AI23" s="160">
        <f t="shared" si="2"/>
        <v>0</v>
      </c>
      <c r="AJ23" s="160">
        <f t="shared" si="2"/>
        <v>107.5</v>
      </c>
      <c r="AK23" s="160">
        <f t="shared" si="2"/>
        <v>104.5</v>
      </c>
      <c r="AL23" s="160">
        <f t="shared" si="2"/>
        <v>94.5</v>
      </c>
      <c r="AM23" s="160">
        <f t="shared" si="2"/>
        <v>0</v>
      </c>
      <c r="AN23" s="160">
        <f t="shared" si="2"/>
        <v>117</v>
      </c>
      <c r="AO23" s="160">
        <f t="shared" si="2"/>
        <v>104</v>
      </c>
      <c r="AP23" s="160">
        <f t="shared" si="2"/>
        <v>0</v>
      </c>
    </row>
    <row r="24" spans="1:42">
      <c r="A24" s="18">
        <v>0.58055555555555471</v>
      </c>
      <c r="B24" s="17">
        <v>14</v>
      </c>
      <c r="C24" s="242" t="s">
        <v>64</v>
      </c>
      <c r="D24" s="242" t="s">
        <v>65</v>
      </c>
      <c r="E24" s="242" t="s">
        <v>15</v>
      </c>
      <c r="F24" s="156">
        <f>AC41</f>
        <v>0.65833333333333333</v>
      </c>
      <c r="G24" s="155">
        <f t="shared" si="0"/>
        <v>11</v>
      </c>
      <c r="H24" s="187">
        <f t="shared" si="1"/>
        <v>11</v>
      </c>
      <c r="I24" s="191">
        <f>AC31</f>
        <v>46</v>
      </c>
      <c r="J24" s="241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</row>
    <row r="25" spans="1:42">
      <c r="A25" s="18">
        <v>0.58611111111111025</v>
      </c>
      <c r="B25" s="17">
        <v>15</v>
      </c>
      <c r="C25" s="242" t="s">
        <v>200</v>
      </c>
      <c r="D25" s="242" t="s">
        <v>201</v>
      </c>
      <c r="E25" s="242" t="s">
        <v>202</v>
      </c>
      <c r="F25" s="156">
        <f>AD41</f>
        <v>0.66041666666666665</v>
      </c>
      <c r="G25" s="155">
        <f t="shared" si="0"/>
        <v>10</v>
      </c>
      <c r="H25" s="187">
        <f t="shared" si="1"/>
        <v>10</v>
      </c>
      <c r="I25" s="191">
        <f>AD31</f>
        <v>46.5</v>
      </c>
      <c r="J25" s="241"/>
      <c r="K25" s="143"/>
      <c r="L25" s="143"/>
      <c r="M25" s="143" t="s">
        <v>87</v>
      </c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</row>
    <row r="26" spans="1:42">
      <c r="A26" s="18">
        <v>0.59166666666666579</v>
      </c>
      <c r="B26" s="17">
        <v>16</v>
      </c>
      <c r="C26" s="242" t="s">
        <v>572</v>
      </c>
      <c r="D26" s="242" t="s">
        <v>573</v>
      </c>
      <c r="E26" s="242" t="s">
        <v>59</v>
      </c>
      <c r="F26" s="156">
        <f>AE41</f>
        <v>0.61458333333333337</v>
      </c>
      <c r="G26" s="155">
        <f t="shared" si="0"/>
        <v>17</v>
      </c>
      <c r="H26" s="187">
        <f t="shared" si="1"/>
        <v>17</v>
      </c>
      <c r="I26" s="191">
        <f>AE31</f>
        <v>42</v>
      </c>
      <c r="J26" s="241"/>
      <c r="K26" s="143"/>
      <c r="L26" s="143"/>
      <c r="M26" s="143" t="s">
        <v>92</v>
      </c>
      <c r="N26" s="143"/>
      <c r="O26" s="143"/>
      <c r="P26" s="154">
        <v>6.5</v>
      </c>
      <c r="Q26" s="154">
        <v>6.5</v>
      </c>
      <c r="R26" s="154">
        <v>7</v>
      </c>
      <c r="S26" s="154">
        <v>7</v>
      </c>
      <c r="T26" s="154">
        <v>7</v>
      </c>
      <c r="U26" s="154">
        <v>7</v>
      </c>
      <c r="V26" s="154"/>
      <c r="W26" s="154">
        <v>7</v>
      </c>
      <c r="X26" s="154">
        <v>7.5</v>
      </c>
      <c r="Y26" s="154"/>
      <c r="Z26" s="154">
        <v>7</v>
      </c>
      <c r="AA26" s="154">
        <v>7.5</v>
      </c>
      <c r="AB26" s="154">
        <v>7.5</v>
      </c>
      <c r="AC26" s="154">
        <v>7</v>
      </c>
      <c r="AD26" s="154">
        <v>6.5</v>
      </c>
      <c r="AE26" s="154">
        <v>6</v>
      </c>
      <c r="AF26" s="154">
        <v>6.5</v>
      </c>
      <c r="AG26" s="154">
        <v>6.5</v>
      </c>
      <c r="AH26" s="154"/>
      <c r="AI26" s="154"/>
      <c r="AJ26" s="154">
        <v>7</v>
      </c>
      <c r="AK26" s="154">
        <v>7</v>
      </c>
      <c r="AL26" s="154">
        <v>6</v>
      </c>
      <c r="AM26" s="154"/>
      <c r="AN26" s="154">
        <v>7</v>
      </c>
      <c r="AO26" s="154">
        <v>7</v>
      </c>
      <c r="AP26" s="154"/>
    </row>
    <row r="27" spans="1:42">
      <c r="A27" s="18">
        <v>0.59722222222222132</v>
      </c>
      <c r="B27" s="17">
        <v>17</v>
      </c>
      <c r="C27" s="242" t="s">
        <v>295</v>
      </c>
      <c r="D27" s="242" t="s">
        <v>296</v>
      </c>
      <c r="E27" s="242" t="s">
        <v>243</v>
      </c>
      <c r="F27" s="156">
        <f>AF41</f>
        <v>0.61250000000000004</v>
      </c>
      <c r="G27" s="155">
        <f t="shared" si="0"/>
        <v>18</v>
      </c>
      <c r="H27" s="187">
        <f t="shared" si="1"/>
        <v>18</v>
      </c>
      <c r="I27" s="191">
        <f>AF31</f>
        <v>42.5</v>
      </c>
      <c r="J27" s="241"/>
      <c r="K27" s="143"/>
      <c r="L27" s="143"/>
      <c r="M27" s="143" t="s">
        <v>97</v>
      </c>
      <c r="N27" s="143"/>
      <c r="O27" s="143"/>
      <c r="P27" s="154">
        <v>6.5</v>
      </c>
      <c r="Q27" s="154">
        <v>6.5</v>
      </c>
      <c r="R27" s="154">
        <v>6.5</v>
      </c>
      <c r="S27" s="154">
        <v>6.5</v>
      </c>
      <c r="T27" s="154">
        <v>7</v>
      </c>
      <c r="U27" s="154">
        <v>6</v>
      </c>
      <c r="V27" s="154"/>
      <c r="W27" s="154">
        <v>6.5</v>
      </c>
      <c r="X27" s="154">
        <v>7</v>
      </c>
      <c r="Y27" s="154"/>
      <c r="Z27" s="154">
        <v>7</v>
      </c>
      <c r="AA27" s="154">
        <v>7</v>
      </c>
      <c r="AB27" s="154">
        <v>7</v>
      </c>
      <c r="AC27" s="154">
        <v>6.5</v>
      </c>
      <c r="AD27" s="154">
        <v>6.5</v>
      </c>
      <c r="AE27" s="154">
        <v>6</v>
      </c>
      <c r="AF27" s="154">
        <v>6</v>
      </c>
      <c r="AG27" s="154">
        <v>6</v>
      </c>
      <c r="AH27" s="154"/>
      <c r="AI27" s="154"/>
      <c r="AJ27" s="154">
        <v>6.5</v>
      </c>
      <c r="AK27" s="154">
        <v>6.5</v>
      </c>
      <c r="AL27" s="154">
        <v>6</v>
      </c>
      <c r="AM27" s="154"/>
      <c r="AN27" s="154">
        <v>7</v>
      </c>
      <c r="AO27" s="154">
        <v>6.5</v>
      </c>
      <c r="AP27" s="154"/>
    </row>
    <row r="28" spans="1:42">
      <c r="A28" s="18">
        <v>0.60277777777777686</v>
      </c>
      <c r="B28" s="17">
        <v>18</v>
      </c>
      <c r="C28" s="242" t="s">
        <v>49</v>
      </c>
      <c r="D28" s="242" t="s">
        <v>50</v>
      </c>
      <c r="E28" s="242" t="s">
        <v>51</v>
      </c>
      <c r="F28" s="156">
        <f>AG41</f>
        <v>0.6479166666666667</v>
      </c>
      <c r="G28" s="155">
        <f t="shared" si="0"/>
        <v>13</v>
      </c>
      <c r="H28" s="187">
        <f t="shared" si="1"/>
        <v>13</v>
      </c>
      <c r="I28" s="191">
        <f>AG31</f>
        <v>43.5</v>
      </c>
      <c r="J28" s="241"/>
      <c r="K28" s="143"/>
      <c r="L28" s="143"/>
      <c r="M28" s="143" t="s">
        <v>101</v>
      </c>
      <c r="N28" s="143"/>
      <c r="O28" s="143"/>
      <c r="P28" s="154">
        <v>6</v>
      </c>
      <c r="Q28" s="154">
        <v>5.5</v>
      </c>
      <c r="R28" s="154">
        <v>6.5</v>
      </c>
      <c r="S28" s="154">
        <v>7</v>
      </c>
      <c r="T28" s="154">
        <v>6.5</v>
      </c>
      <c r="U28" s="154">
        <v>6</v>
      </c>
      <c r="V28" s="154"/>
      <c r="W28" s="154">
        <v>6.5</v>
      </c>
      <c r="X28" s="154">
        <v>7</v>
      </c>
      <c r="Y28" s="154"/>
      <c r="Z28" s="154">
        <v>6.5</v>
      </c>
      <c r="AA28" s="154">
        <v>7.5</v>
      </c>
      <c r="AB28" s="154">
        <v>7</v>
      </c>
      <c r="AC28" s="154">
        <v>6.5</v>
      </c>
      <c r="AD28" s="154">
        <v>6.5</v>
      </c>
      <c r="AE28" s="154">
        <v>6</v>
      </c>
      <c r="AF28" s="154">
        <v>5</v>
      </c>
      <c r="AG28" s="154">
        <v>6</v>
      </c>
      <c r="AH28" s="154"/>
      <c r="AI28" s="154"/>
      <c r="AJ28" s="154">
        <v>6</v>
      </c>
      <c r="AK28" s="154">
        <v>6</v>
      </c>
      <c r="AL28" s="154">
        <v>5.5</v>
      </c>
      <c r="AM28" s="154"/>
      <c r="AN28" s="154">
        <v>6.5</v>
      </c>
      <c r="AO28" s="154">
        <v>6</v>
      </c>
      <c r="AP28" s="154"/>
    </row>
    <row r="29" spans="1:42">
      <c r="A29" s="18">
        <v>0.60833333333333239</v>
      </c>
      <c r="B29" s="17">
        <v>19</v>
      </c>
      <c r="C29" s="242" t="s">
        <v>656</v>
      </c>
      <c r="D29" s="242" t="s">
        <v>657</v>
      </c>
      <c r="E29" s="242" t="s">
        <v>77</v>
      </c>
      <c r="F29" s="156">
        <f>AH41</f>
        <v>0</v>
      </c>
      <c r="G29" s="155">
        <f t="shared" si="0"/>
        <v>22</v>
      </c>
      <c r="H29" s="187">
        <f t="shared" si="1"/>
        <v>22</v>
      </c>
      <c r="I29" s="191">
        <f>AH31</f>
        <v>0</v>
      </c>
      <c r="J29" s="241"/>
      <c r="K29" s="143"/>
      <c r="L29" s="143"/>
      <c r="M29" s="143" t="s">
        <v>608</v>
      </c>
      <c r="N29" s="143">
        <v>2</v>
      </c>
      <c r="O29" s="143"/>
      <c r="P29" s="154">
        <v>6.5</v>
      </c>
      <c r="Q29" s="154">
        <v>6</v>
      </c>
      <c r="R29" s="154">
        <v>7.5</v>
      </c>
      <c r="S29" s="154">
        <v>7</v>
      </c>
      <c r="T29" s="154">
        <v>6.5</v>
      </c>
      <c r="U29" s="154">
        <v>6</v>
      </c>
      <c r="V29" s="154"/>
      <c r="W29" s="154">
        <v>6.5</v>
      </c>
      <c r="X29" s="154">
        <v>7.5</v>
      </c>
      <c r="Y29" s="154"/>
      <c r="Z29" s="154">
        <v>7</v>
      </c>
      <c r="AA29" s="154">
        <v>7</v>
      </c>
      <c r="AB29" s="154">
        <v>7.5</v>
      </c>
      <c r="AC29" s="154">
        <v>6.5</v>
      </c>
      <c r="AD29" s="154">
        <v>6.5</v>
      </c>
      <c r="AE29" s="154">
        <v>6</v>
      </c>
      <c r="AF29" s="154">
        <v>6</v>
      </c>
      <c r="AG29" s="154">
        <v>6</v>
      </c>
      <c r="AH29" s="154"/>
      <c r="AI29" s="154"/>
      <c r="AJ29" s="154">
        <v>6.5</v>
      </c>
      <c r="AK29" s="154">
        <v>6</v>
      </c>
      <c r="AL29" s="154">
        <v>6</v>
      </c>
      <c r="AM29" s="154"/>
      <c r="AN29" s="154">
        <v>7</v>
      </c>
      <c r="AO29" s="154">
        <v>6</v>
      </c>
      <c r="AP29" s="154"/>
    </row>
    <row r="30" spans="1:42">
      <c r="A30" s="18">
        <v>0.61388888888888793</v>
      </c>
      <c r="B30" s="17">
        <v>20</v>
      </c>
      <c r="C30" s="242" t="s">
        <v>352</v>
      </c>
      <c r="D30" s="242" t="s">
        <v>353</v>
      </c>
      <c r="E30" s="242" t="s">
        <v>23</v>
      </c>
      <c r="F30" s="156">
        <f>AI41</f>
        <v>0</v>
      </c>
      <c r="G30" s="155">
        <f t="shared" si="0"/>
        <v>22</v>
      </c>
      <c r="H30" s="187">
        <f t="shared" si="1"/>
        <v>22</v>
      </c>
      <c r="I30" s="191">
        <f>AI31</f>
        <v>0</v>
      </c>
      <c r="J30" s="241"/>
      <c r="K30" s="143"/>
      <c r="L30" s="143"/>
      <c r="M30" s="143" t="s">
        <v>609</v>
      </c>
      <c r="N30" s="143">
        <v>2</v>
      </c>
      <c r="O30" s="143"/>
      <c r="P30" s="159">
        <v>7</v>
      </c>
      <c r="Q30" s="159">
        <v>6.5</v>
      </c>
      <c r="R30" s="159">
        <v>7</v>
      </c>
      <c r="S30" s="159">
        <v>7</v>
      </c>
      <c r="T30" s="159">
        <v>6.5</v>
      </c>
      <c r="U30" s="159">
        <v>6.5</v>
      </c>
      <c r="V30" s="159"/>
      <c r="W30" s="159">
        <v>6.5</v>
      </c>
      <c r="X30" s="159">
        <v>7.5</v>
      </c>
      <c r="Y30" s="159"/>
      <c r="Z30" s="159">
        <v>7</v>
      </c>
      <c r="AA30" s="159">
        <v>7</v>
      </c>
      <c r="AB30" s="159">
        <v>8</v>
      </c>
      <c r="AC30" s="159">
        <v>6.5</v>
      </c>
      <c r="AD30" s="159">
        <v>7</v>
      </c>
      <c r="AE30" s="159">
        <v>6</v>
      </c>
      <c r="AF30" s="159">
        <v>6.5</v>
      </c>
      <c r="AG30" s="159">
        <v>6.5</v>
      </c>
      <c r="AH30" s="159"/>
      <c r="AI30" s="159"/>
      <c r="AJ30" s="159">
        <v>7</v>
      </c>
      <c r="AK30" s="159">
        <v>6.5</v>
      </c>
      <c r="AL30" s="159">
        <v>6</v>
      </c>
      <c r="AM30" s="159"/>
      <c r="AN30" s="159">
        <v>7.5</v>
      </c>
      <c r="AO30" s="159">
        <v>6.5</v>
      </c>
      <c r="AP30" s="159"/>
    </row>
    <row r="31" spans="1:42">
      <c r="A31" s="18">
        <v>0.62638888888888788</v>
      </c>
      <c r="B31" s="17">
        <v>21</v>
      </c>
      <c r="C31" s="242" t="s">
        <v>259</v>
      </c>
      <c r="D31" s="242" t="s">
        <v>260</v>
      </c>
      <c r="E31" s="242" t="s">
        <v>193</v>
      </c>
      <c r="F31" s="156">
        <f>AJ41</f>
        <v>0.64166666666666672</v>
      </c>
      <c r="G31" s="155">
        <f t="shared" si="0"/>
        <v>14</v>
      </c>
      <c r="H31" s="187">
        <f t="shared" si="1"/>
        <v>14</v>
      </c>
      <c r="I31" s="191">
        <f>AJ31</f>
        <v>46.5</v>
      </c>
      <c r="J31" s="241"/>
      <c r="K31" s="143"/>
      <c r="L31" s="143"/>
      <c r="M31" s="143" t="s">
        <v>109</v>
      </c>
      <c r="N31" s="143"/>
      <c r="O31" s="143"/>
      <c r="P31" s="160">
        <f>SUM(P26:P30)+SUM(P29:P30)</f>
        <v>46</v>
      </c>
      <c r="Q31" s="160">
        <f t="shared" ref="Q31:AP31" si="3">SUM(Q26:Q30)+SUM(Q29:Q30)</f>
        <v>43.5</v>
      </c>
      <c r="R31" s="160">
        <f t="shared" si="3"/>
        <v>49</v>
      </c>
      <c r="S31" s="160">
        <f t="shared" si="3"/>
        <v>48.5</v>
      </c>
      <c r="T31" s="160">
        <f t="shared" si="3"/>
        <v>46.5</v>
      </c>
      <c r="U31" s="160">
        <f t="shared" si="3"/>
        <v>44</v>
      </c>
      <c r="V31" s="160">
        <f t="shared" si="3"/>
        <v>0</v>
      </c>
      <c r="W31" s="160">
        <f t="shared" si="3"/>
        <v>46</v>
      </c>
      <c r="X31" s="160">
        <f t="shared" si="3"/>
        <v>51.5</v>
      </c>
      <c r="Y31" s="160">
        <f t="shared" si="3"/>
        <v>0</v>
      </c>
      <c r="Z31" s="160">
        <f t="shared" si="3"/>
        <v>48.5</v>
      </c>
      <c r="AA31" s="160">
        <f t="shared" si="3"/>
        <v>50</v>
      </c>
      <c r="AB31" s="160">
        <f t="shared" si="3"/>
        <v>52.5</v>
      </c>
      <c r="AC31" s="160">
        <f t="shared" si="3"/>
        <v>46</v>
      </c>
      <c r="AD31" s="160">
        <f t="shared" si="3"/>
        <v>46.5</v>
      </c>
      <c r="AE31" s="160">
        <f t="shared" si="3"/>
        <v>42</v>
      </c>
      <c r="AF31" s="160">
        <f t="shared" si="3"/>
        <v>42.5</v>
      </c>
      <c r="AG31" s="160">
        <f t="shared" si="3"/>
        <v>43.5</v>
      </c>
      <c r="AH31" s="160">
        <f t="shared" si="3"/>
        <v>0</v>
      </c>
      <c r="AI31" s="160">
        <f t="shared" si="3"/>
        <v>0</v>
      </c>
      <c r="AJ31" s="160">
        <f t="shared" si="3"/>
        <v>46.5</v>
      </c>
      <c r="AK31" s="160">
        <f t="shared" si="3"/>
        <v>44.5</v>
      </c>
      <c r="AL31" s="160">
        <f t="shared" si="3"/>
        <v>41.5</v>
      </c>
      <c r="AM31" s="160">
        <f t="shared" si="3"/>
        <v>0</v>
      </c>
      <c r="AN31" s="160">
        <f t="shared" si="3"/>
        <v>49.5</v>
      </c>
      <c r="AO31" s="160">
        <f t="shared" si="3"/>
        <v>44.5</v>
      </c>
      <c r="AP31" s="160">
        <f t="shared" si="3"/>
        <v>0</v>
      </c>
    </row>
    <row r="32" spans="1:42">
      <c r="A32" s="18">
        <v>0.63194444444444342</v>
      </c>
      <c r="B32" s="17">
        <v>22</v>
      </c>
      <c r="C32" s="242" t="s">
        <v>336</v>
      </c>
      <c r="D32" s="242" t="s">
        <v>337</v>
      </c>
      <c r="E32" s="242" t="s">
        <v>95</v>
      </c>
      <c r="F32" s="156">
        <f>AK41</f>
        <v>0.61250000000000004</v>
      </c>
      <c r="G32" s="155">
        <f t="shared" si="0"/>
        <v>18</v>
      </c>
      <c r="H32" s="187">
        <f t="shared" si="1"/>
        <v>18</v>
      </c>
      <c r="I32" s="191">
        <f>AK31</f>
        <v>44.5</v>
      </c>
      <c r="J32" s="241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</row>
    <row r="33" spans="1:42">
      <c r="A33" s="18">
        <v>0.63749999999999896</v>
      </c>
      <c r="B33" s="17">
        <v>23</v>
      </c>
      <c r="C33" s="242" t="s">
        <v>211</v>
      </c>
      <c r="D33" s="242" t="s">
        <v>212</v>
      </c>
      <c r="E33" s="242" t="s">
        <v>23</v>
      </c>
      <c r="F33" s="156">
        <f>AL41</f>
        <v>0.56666666666666665</v>
      </c>
      <c r="G33" s="155">
        <f t="shared" si="0"/>
        <v>21</v>
      </c>
      <c r="H33" s="187">
        <f t="shared" si="1"/>
        <v>21</v>
      </c>
      <c r="I33" s="191">
        <f>AL31</f>
        <v>41.5</v>
      </c>
      <c r="J33" s="241"/>
      <c r="K33" s="143"/>
      <c r="L33" s="143"/>
      <c r="M33" s="143" t="s">
        <v>117</v>
      </c>
      <c r="N33" s="143">
        <v>240</v>
      </c>
      <c r="O33" s="143"/>
      <c r="P33" s="160">
        <f t="shared" ref="P33:AL33" si="4">P23+P31</f>
        <v>156</v>
      </c>
      <c r="Q33" s="160">
        <f t="shared" si="4"/>
        <v>147</v>
      </c>
      <c r="R33" s="160">
        <f t="shared" si="4"/>
        <v>169</v>
      </c>
      <c r="S33" s="160">
        <f t="shared" si="4"/>
        <v>166</v>
      </c>
      <c r="T33" s="160">
        <f t="shared" si="4"/>
        <v>159.5</v>
      </c>
      <c r="U33" s="160">
        <f t="shared" si="4"/>
        <v>148.5</v>
      </c>
      <c r="V33" s="160">
        <f t="shared" si="4"/>
        <v>0</v>
      </c>
      <c r="W33" s="160">
        <f t="shared" si="4"/>
        <v>162</v>
      </c>
      <c r="X33" s="160">
        <f t="shared" si="4"/>
        <v>181.5</v>
      </c>
      <c r="Y33" s="160">
        <f t="shared" si="4"/>
        <v>0</v>
      </c>
      <c r="Z33" s="160">
        <f t="shared" si="4"/>
        <v>168.5</v>
      </c>
      <c r="AA33" s="160">
        <f t="shared" ref="AA33" si="5">AA23+AA31</f>
        <v>170.5</v>
      </c>
      <c r="AB33" s="160">
        <f t="shared" si="4"/>
        <v>169</v>
      </c>
      <c r="AC33" s="160">
        <f t="shared" si="4"/>
        <v>158</v>
      </c>
      <c r="AD33" s="160">
        <f t="shared" si="4"/>
        <v>158.5</v>
      </c>
      <c r="AE33" s="160">
        <f t="shared" si="4"/>
        <v>147.5</v>
      </c>
      <c r="AF33" s="160">
        <f t="shared" si="4"/>
        <v>147</v>
      </c>
      <c r="AG33" s="160">
        <f t="shared" si="4"/>
        <v>155.5</v>
      </c>
      <c r="AH33" s="160">
        <f t="shared" si="4"/>
        <v>0</v>
      </c>
      <c r="AI33" s="160">
        <f t="shared" si="4"/>
        <v>0</v>
      </c>
      <c r="AJ33" s="160">
        <f t="shared" si="4"/>
        <v>154</v>
      </c>
      <c r="AK33" s="160">
        <f t="shared" si="4"/>
        <v>149</v>
      </c>
      <c r="AL33" s="160">
        <f t="shared" si="4"/>
        <v>136</v>
      </c>
      <c r="AM33" s="160">
        <f t="shared" ref="AM33:AP33" si="6">AM23+AM31</f>
        <v>0</v>
      </c>
      <c r="AN33" s="160">
        <f t="shared" si="6"/>
        <v>166.5</v>
      </c>
      <c r="AO33" s="160">
        <f t="shared" si="6"/>
        <v>148.5</v>
      </c>
      <c r="AP33" s="160">
        <f t="shared" si="6"/>
        <v>0</v>
      </c>
    </row>
    <row r="34" spans="1:42">
      <c r="A34" s="18">
        <v>0.64305555555555449</v>
      </c>
      <c r="B34" s="17">
        <v>24</v>
      </c>
      <c r="C34" s="242" t="s">
        <v>303</v>
      </c>
      <c r="D34" s="242" t="s">
        <v>304</v>
      </c>
      <c r="E34" s="242" t="s">
        <v>305</v>
      </c>
      <c r="F34" s="156">
        <f>AM41</f>
        <v>0</v>
      </c>
      <c r="G34" s="155">
        <f t="shared" si="0"/>
        <v>22</v>
      </c>
      <c r="H34" s="187">
        <f t="shared" si="1"/>
        <v>22</v>
      </c>
      <c r="I34" s="191">
        <f>AM31</f>
        <v>0</v>
      </c>
      <c r="J34" s="241"/>
      <c r="K34" s="143"/>
      <c r="L34" s="143"/>
      <c r="M34" s="10" t="s">
        <v>121</v>
      </c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</row>
    <row r="35" spans="1:42">
      <c r="A35" s="18">
        <v>0.64861111111111003</v>
      </c>
      <c r="B35" s="17">
        <v>25</v>
      </c>
      <c r="C35" s="242" t="s">
        <v>658</v>
      </c>
      <c r="D35" s="242" t="s">
        <v>659</v>
      </c>
      <c r="E35" s="242" t="s">
        <v>660</v>
      </c>
      <c r="F35" s="156">
        <f>AN41</f>
        <v>0.69374999999999998</v>
      </c>
      <c r="G35" s="155">
        <f t="shared" si="0"/>
        <v>6</v>
      </c>
      <c r="H35" s="187">
        <f t="shared" si="1"/>
        <v>6</v>
      </c>
      <c r="I35" s="191">
        <f>AN31</f>
        <v>49.5</v>
      </c>
      <c r="J35" s="241"/>
      <c r="K35" s="143"/>
      <c r="L35" s="143"/>
      <c r="M35" s="143" t="s">
        <v>125</v>
      </c>
      <c r="N35" s="143">
        <v>-2</v>
      </c>
      <c r="O35" s="143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 t="s">
        <v>126</v>
      </c>
      <c r="AL35" s="161"/>
      <c r="AM35" s="161"/>
      <c r="AN35" s="161"/>
      <c r="AO35" s="161"/>
      <c r="AP35" s="161"/>
    </row>
    <row r="36" spans="1:42">
      <c r="A36" s="18">
        <v>0.65416666666666556</v>
      </c>
      <c r="B36" s="17">
        <v>26</v>
      </c>
      <c r="C36" s="242" t="s">
        <v>239</v>
      </c>
      <c r="D36" s="242" t="s">
        <v>240</v>
      </c>
      <c r="E36" s="242" t="s">
        <v>82</v>
      </c>
      <c r="F36" s="156">
        <f>AO41</f>
        <v>0.61875000000000002</v>
      </c>
      <c r="G36" s="155">
        <f t="shared" si="0"/>
        <v>15</v>
      </c>
      <c r="H36" s="187">
        <f t="shared" si="1"/>
        <v>15</v>
      </c>
      <c r="I36" s="191">
        <f>AO31</f>
        <v>44.5</v>
      </c>
      <c r="J36" s="241"/>
      <c r="K36" s="143"/>
      <c r="L36" s="143"/>
      <c r="M36" s="143" t="s">
        <v>130</v>
      </c>
      <c r="N36" s="143">
        <v>-4</v>
      </c>
      <c r="O36" s="143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</row>
    <row r="37" spans="1:42">
      <c r="A37" s="18"/>
      <c r="B37" s="17"/>
      <c r="C37" s="242"/>
      <c r="D37" s="242"/>
      <c r="E37" s="242"/>
      <c r="F37" s="156"/>
      <c r="G37" s="155"/>
      <c r="H37" s="155"/>
      <c r="I37" s="191"/>
      <c r="J37" s="241"/>
      <c r="K37" s="143"/>
      <c r="L37" s="143"/>
      <c r="M37" s="143" t="s">
        <v>134</v>
      </c>
      <c r="N37" s="162" t="s">
        <v>135</v>
      </c>
      <c r="O37" s="14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</row>
    <row r="38" spans="1:42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 t="s">
        <v>139</v>
      </c>
      <c r="N38" s="162"/>
      <c r="O38" s="143"/>
      <c r="P38" s="239">
        <f>IF(P35="Y",-2,0)+IF(P36="Y",-4,0)</f>
        <v>0</v>
      </c>
      <c r="Q38" s="239">
        <f t="shared" ref="Q38:AP38" si="7">IF(Q35="Y",-2,0)+IF(Q36="Y",-4,0)</f>
        <v>0</v>
      </c>
      <c r="R38" s="239">
        <f t="shared" si="7"/>
        <v>0</v>
      </c>
      <c r="S38" s="239">
        <f t="shared" si="7"/>
        <v>0</v>
      </c>
      <c r="T38" s="239">
        <f t="shared" si="7"/>
        <v>0</v>
      </c>
      <c r="U38" s="239">
        <f t="shared" si="7"/>
        <v>0</v>
      </c>
      <c r="V38" s="239">
        <f t="shared" si="7"/>
        <v>0</v>
      </c>
      <c r="W38" s="239">
        <f t="shared" si="7"/>
        <v>0</v>
      </c>
      <c r="X38" s="239">
        <f t="shared" si="7"/>
        <v>0</v>
      </c>
      <c r="Y38" s="239">
        <f t="shared" si="7"/>
        <v>0</v>
      </c>
      <c r="Z38" s="239">
        <f t="shared" si="7"/>
        <v>0</v>
      </c>
      <c r="AA38" s="239">
        <f t="shared" si="7"/>
        <v>0</v>
      </c>
      <c r="AB38" s="239">
        <f t="shared" si="7"/>
        <v>0</v>
      </c>
      <c r="AC38" s="239">
        <f t="shared" si="7"/>
        <v>0</v>
      </c>
      <c r="AD38" s="239">
        <f t="shared" si="7"/>
        <v>0</v>
      </c>
      <c r="AE38" s="239">
        <f t="shared" si="7"/>
        <v>0</v>
      </c>
      <c r="AF38" s="239">
        <f t="shared" si="7"/>
        <v>0</v>
      </c>
      <c r="AG38" s="239">
        <f t="shared" si="7"/>
        <v>0</v>
      </c>
      <c r="AH38" s="239">
        <f t="shared" si="7"/>
        <v>0</v>
      </c>
      <c r="AI38" s="239">
        <f t="shared" si="7"/>
        <v>0</v>
      </c>
      <c r="AJ38" s="239">
        <f t="shared" si="7"/>
        <v>0</v>
      </c>
      <c r="AK38" s="239">
        <f t="shared" si="7"/>
        <v>-2</v>
      </c>
      <c r="AL38" s="239">
        <f t="shared" si="7"/>
        <v>0</v>
      </c>
      <c r="AM38" s="239">
        <f t="shared" si="7"/>
        <v>0</v>
      </c>
      <c r="AN38" s="239">
        <f t="shared" si="7"/>
        <v>0</v>
      </c>
      <c r="AO38" s="239">
        <f t="shared" si="7"/>
        <v>0</v>
      </c>
      <c r="AP38" s="239">
        <f t="shared" si="7"/>
        <v>0</v>
      </c>
    </row>
    <row r="39" spans="1:42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 t="s">
        <v>141</v>
      </c>
      <c r="N39" s="162"/>
      <c r="O39" s="143"/>
      <c r="P39" s="164">
        <f>P33+P38</f>
        <v>156</v>
      </c>
      <c r="Q39" s="164">
        <f t="shared" ref="Q39:AP39" si="8">Q33+Q38</f>
        <v>147</v>
      </c>
      <c r="R39" s="164">
        <f t="shared" si="8"/>
        <v>169</v>
      </c>
      <c r="S39" s="164">
        <f t="shared" si="8"/>
        <v>166</v>
      </c>
      <c r="T39" s="164">
        <f t="shared" si="8"/>
        <v>159.5</v>
      </c>
      <c r="U39" s="164">
        <f t="shared" si="8"/>
        <v>148.5</v>
      </c>
      <c r="V39" s="164">
        <f t="shared" si="8"/>
        <v>0</v>
      </c>
      <c r="W39" s="164">
        <f t="shared" si="8"/>
        <v>162</v>
      </c>
      <c r="X39" s="164">
        <f t="shared" si="8"/>
        <v>181.5</v>
      </c>
      <c r="Y39" s="164">
        <f t="shared" si="8"/>
        <v>0</v>
      </c>
      <c r="Z39" s="164">
        <f t="shared" si="8"/>
        <v>168.5</v>
      </c>
      <c r="AA39" s="164">
        <f t="shared" si="8"/>
        <v>170.5</v>
      </c>
      <c r="AB39" s="164">
        <f t="shared" si="8"/>
        <v>169</v>
      </c>
      <c r="AC39" s="164">
        <f t="shared" si="8"/>
        <v>158</v>
      </c>
      <c r="AD39" s="164">
        <f t="shared" si="8"/>
        <v>158.5</v>
      </c>
      <c r="AE39" s="164">
        <f t="shared" si="8"/>
        <v>147.5</v>
      </c>
      <c r="AF39" s="164">
        <f t="shared" si="8"/>
        <v>147</v>
      </c>
      <c r="AG39" s="164">
        <f t="shared" si="8"/>
        <v>155.5</v>
      </c>
      <c r="AH39" s="164">
        <f t="shared" si="8"/>
        <v>0</v>
      </c>
      <c r="AI39" s="164">
        <f t="shared" si="8"/>
        <v>0</v>
      </c>
      <c r="AJ39" s="164">
        <f t="shared" si="8"/>
        <v>154</v>
      </c>
      <c r="AK39" s="164">
        <f t="shared" si="8"/>
        <v>147</v>
      </c>
      <c r="AL39" s="164">
        <f t="shared" si="8"/>
        <v>136</v>
      </c>
      <c r="AM39" s="164">
        <f t="shared" si="8"/>
        <v>0</v>
      </c>
      <c r="AN39" s="164">
        <f t="shared" si="8"/>
        <v>166.5</v>
      </c>
      <c r="AO39" s="164">
        <f t="shared" si="8"/>
        <v>148.5</v>
      </c>
      <c r="AP39" s="164">
        <f t="shared" si="8"/>
        <v>0</v>
      </c>
    </row>
    <row r="41" spans="1:42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 t="s">
        <v>142</v>
      </c>
      <c r="N41" s="143"/>
      <c r="O41" s="143"/>
      <c r="P41" s="182">
        <f t="shared" ref="P41:AI41" si="9">P39/$N$33</f>
        <v>0.65</v>
      </c>
      <c r="Q41" s="240">
        <f>Q39/$N$33</f>
        <v>0.61250000000000004</v>
      </c>
      <c r="R41" s="182">
        <f t="shared" si="9"/>
        <v>0.70416666666666672</v>
      </c>
      <c r="S41" s="182">
        <f>S39/$N$33</f>
        <v>0.69166666666666665</v>
      </c>
      <c r="T41" s="182">
        <f t="shared" si="9"/>
        <v>0.6645833333333333</v>
      </c>
      <c r="U41" s="182">
        <f>U39/$N$33</f>
        <v>0.61875000000000002</v>
      </c>
      <c r="V41" s="182">
        <f t="shared" si="9"/>
        <v>0</v>
      </c>
      <c r="W41" s="182">
        <f>W39/$N$33</f>
        <v>0.67500000000000004</v>
      </c>
      <c r="X41" s="182">
        <f t="shared" si="9"/>
        <v>0.75624999999999998</v>
      </c>
      <c r="Y41" s="182">
        <f>Y39/$N$33</f>
        <v>0</v>
      </c>
      <c r="Z41" s="182">
        <f t="shared" si="9"/>
        <v>0.70208333333333328</v>
      </c>
      <c r="AA41" s="182">
        <f t="shared" ref="AA41" si="10">AA39/$N$33</f>
        <v>0.7104166666666667</v>
      </c>
      <c r="AB41" s="182">
        <f>AB39/$N$33</f>
        <v>0.70416666666666672</v>
      </c>
      <c r="AC41" s="182">
        <f t="shared" si="9"/>
        <v>0.65833333333333333</v>
      </c>
      <c r="AD41" s="182">
        <f>AD39/$N$33</f>
        <v>0.66041666666666665</v>
      </c>
      <c r="AE41" s="182">
        <f t="shared" si="9"/>
        <v>0.61458333333333337</v>
      </c>
      <c r="AF41" s="182">
        <f>AF39/$N$33</f>
        <v>0.61250000000000004</v>
      </c>
      <c r="AG41" s="182">
        <f t="shared" si="9"/>
        <v>0.6479166666666667</v>
      </c>
      <c r="AH41" s="182">
        <f>AH39/$N$33</f>
        <v>0</v>
      </c>
      <c r="AI41" s="182">
        <f t="shared" si="9"/>
        <v>0</v>
      </c>
      <c r="AJ41" s="182">
        <f>AJ39/$N$33</f>
        <v>0.64166666666666672</v>
      </c>
      <c r="AK41" s="182">
        <f t="shared" ref="AK41:AL41" si="11">AK39/$N$33</f>
        <v>0.61250000000000004</v>
      </c>
      <c r="AL41" s="182">
        <f t="shared" si="11"/>
        <v>0.56666666666666665</v>
      </c>
      <c r="AM41" s="182">
        <f t="shared" ref="AM41:AP41" si="12">AM39/$N$33</f>
        <v>0</v>
      </c>
      <c r="AN41" s="182">
        <f t="shared" si="12"/>
        <v>0.69374999999999998</v>
      </c>
      <c r="AO41" s="182">
        <f t="shared" si="12"/>
        <v>0.61875000000000002</v>
      </c>
      <c r="AP41" s="182">
        <f t="shared" si="12"/>
        <v>0</v>
      </c>
    </row>
    <row r="43" spans="1:42">
      <c r="A43" s="143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60"/>
      <c r="Q43" s="143"/>
      <c r="R43" s="160"/>
      <c r="S43" s="143"/>
      <c r="T43" s="160"/>
      <c r="U43" s="143"/>
      <c r="V43" s="160"/>
      <c r="W43" s="143"/>
      <c r="X43" s="169"/>
      <c r="Y43" s="143"/>
      <c r="Z43" s="169"/>
      <c r="AA43" s="169"/>
      <c r="AB43" s="143"/>
      <c r="AC43" s="169"/>
      <c r="AD43" s="143"/>
      <c r="AE43" s="169"/>
      <c r="AF43" s="143"/>
      <c r="AG43" s="169"/>
      <c r="AH43" s="143"/>
      <c r="AI43" s="169"/>
      <c r="AJ43" s="143"/>
      <c r="AK43" s="169"/>
      <c r="AL43" s="143"/>
      <c r="AM43" s="143"/>
      <c r="AN43" s="143"/>
      <c r="AO43" s="143"/>
      <c r="AP43" s="143"/>
    </row>
    <row r="44" spans="1:42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67"/>
      <c r="Q44" s="143"/>
      <c r="R44" s="167"/>
      <c r="S44" s="143"/>
      <c r="T44" s="167"/>
      <c r="U44" s="143"/>
      <c r="V44" s="167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</row>
  </sheetData>
  <pageMargins left="0.7" right="0.7" top="0.75" bottom="0.75" header="0.3" footer="0.3"/>
  <pageSetup paperSize="9" scale="84" orientation="landscape" r:id="rId1"/>
  <customProperties>
    <customPr name="_pios_id" r:id="rId2"/>
    <customPr name="GUID" r:id="rId3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12713-E97E-45A6-9E86-0F7DEC2A4E43}">
  <sheetPr codeName="Sheet50">
    <tabColor theme="5" tint="0.59999389629810485"/>
    <pageSetUpPr fitToPage="1"/>
  </sheetPr>
  <dimension ref="A1:F33"/>
  <sheetViews>
    <sheetView tabSelected="1" topLeftCell="B18" zoomScaleNormal="100" workbookViewId="0">
      <selection activeCell="C41" sqref="C41"/>
    </sheetView>
  </sheetViews>
  <sheetFormatPr defaultRowHeight="15.75"/>
  <cols>
    <col min="1" max="1" width="13.625" hidden="1" customWidth="1"/>
    <col min="2" max="2" width="20" customWidth="1"/>
    <col min="3" max="3" width="31.625" customWidth="1"/>
    <col min="4" max="4" width="18" customWidth="1"/>
    <col min="5" max="5" width="18.125" style="141" customWidth="1"/>
    <col min="6" max="6" width="13.625" style="141" customWidth="1"/>
  </cols>
  <sheetData>
    <row r="1" spans="1:6">
      <c r="B1" s="143"/>
      <c r="C1" s="130"/>
      <c r="D1" s="130"/>
      <c r="E1" s="146"/>
    </row>
    <row r="2" spans="1:6">
      <c r="B2" s="150" t="s">
        <v>0</v>
      </c>
      <c r="C2" s="131"/>
      <c r="D2" s="130"/>
      <c r="E2" s="146"/>
    </row>
    <row r="3" spans="1:6">
      <c r="B3" s="150" t="s">
        <v>1</v>
      </c>
      <c r="D3" s="130"/>
      <c r="E3" s="146"/>
    </row>
    <row r="4" spans="1:6">
      <c r="B4" s="10" t="s">
        <v>650</v>
      </c>
      <c r="C4" s="130"/>
      <c r="D4" s="130"/>
      <c r="E4" s="146"/>
    </row>
    <row r="5" spans="1:6">
      <c r="B5" s="130"/>
      <c r="C5" s="130"/>
      <c r="D5" s="130"/>
      <c r="E5" s="270" t="s">
        <v>3</v>
      </c>
    </row>
    <row r="6" spans="1:6">
      <c r="A6" t="s">
        <v>432</v>
      </c>
      <c r="B6" s="267" t="s">
        <v>4</v>
      </c>
      <c r="C6" s="267" t="s">
        <v>5</v>
      </c>
      <c r="D6" s="267" t="s">
        <v>383</v>
      </c>
      <c r="E6" s="269" t="s">
        <v>627</v>
      </c>
      <c r="F6" s="268" t="s">
        <v>387</v>
      </c>
    </row>
    <row r="7" spans="1:6">
      <c r="A7" s="128">
        <v>0.54583333333333262</v>
      </c>
      <c r="B7" s="129" t="s">
        <v>270</v>
      </c>
      <c r="C7" s="129" t="s">
        <v>271</v>
      </c>
      <c r="D7" s="129" t="s">
        <v>272</v>
      </c>
      <c r="E7" s="147">
        <v>0.75624999999999998</v>
      </c>
      <c r="F7" s="148">
        <v>1</v>
      </c>
    </row>
    <row r="8" spans="1:6">
      <c r="A8" s="128">
        <v>0.56944444444444364</v>
      </c>
      <c r="B8" s="129" t="s">
        <v>194</v>
      </c>
      <c r="C8" s="129" t="s">
        <v>195</v>
      </c>
      <c r="D8" s="129" t="s">
        <v>90</v>
      </c>
      <c r="E8" s="147">
        <v>0.7104166666666667</v>
      </c>
      <c r="F8" s="148">
        <v>2</v>
      </c>
    </row>
    <row r="9" spans="1:6">
      <c r="A9" s="128">
        <v>0.57499999999999918</v>
      </c>
      <c r="B9" s="129" t="s">
        <v>233</v>
      </c>
      <c r="C9" s="129" t="s">
        <v>655</v>
      </c>
      <c r="D9" s="129" t="s">
        <v>51</v>
      </c>
      <c r="E9" s="147">
        <v>0.70416666666666672</v>
      </c>
      <c r="F9" s="148">
        <v>3</v>
      </c>
    </row>
    <row r="10" spans="1:6">
      <c r="A10" s="128">
        <v>0.5124999999999994</v>
      </c>
      <c r="B10" s="129" t="s">
        <v>423</v>
      </c>
      <c r="C10" s="129" t="s">
        <v>424</v>
      </c>
      <c r="D10" s="129" t="s">
        <v>33</v>
      </c>
      <c r="E10" s="147">
        <v>0.70416666666666672</v>
      </c>
      <c r="F10" s="148">
        <v>4</v>
      </c>
    </row>
    <row r="11" spans="1:6">
      <c r="A11" s="128">
        <v>0.56388888888888811</v>
      </c>
      <c r="B11" s="129" t="s">
        <v>653</v>
      </c>
      <c r="C11" s="129" t="s">
        <v>654</v>
      </c>
      <c r="D11" s="129" t="s">
        <v>164</v>
      </c>
      <c r="E11" s="147">
        <v>0.70208333333333328</v>
      </c>
      <c r="F11" s="148">
        <v>5</v>
      </c>
    </row>
    <row r="12" spans="1:6">
      <c r="A12" s="128">
        <v>0.64861111111111003</v>
      </c>
      <c r="B12" s="129" t="s">
        <v>658</v>
      </c>
      <c r="C12" s="129" t="s">
        <v>659</v>
      </c>
      <c r="D12" s="129" t="s">
        <v>660</v>
      </c>
      <c r="E12" s="147">
        <v>0.69374999999999998</v>
      </c>
      <c r="F12" s="148">
        <v>6</v>
      </c>
    </row>
    <row r="13" spans="1:6">
      <c r="A13" s="128">
        <v>0.51805555555555494</v>
      </c>
      <c r="B13" s="129" t="s">
        <v>25</v>
      </c>
      <c r="C13" s="129" t="s">
        <v>26</v>
      </c>
      <c r="D13" s="129" t="s">
        <v>23</v>
      </c>
      <c r="E13" s="147">
        <v>0.69166666666666665</v>
      </c>
      <c r="F13" s="148">
        <v>7</v>
      </c>
    </row>
    <row r="14" spans="1:6">
      <c r="A14" s="128">
        <v>0.54027777777777708</v>
      </c>
      <c r="B14" s="129" t="s">
        <v>280</v>
      </c>
      <c r="C14" s="129" t="s">
        <v>281</v>
      </c>
      <c r="D14" s="129" t="s">
        <v>37</v>
      </c>
      <c r="E14" s="147">
        <v>0.67500000000000004</v>
      </c>
      <c r="F14" s="148">
        <v>8</v>
      </c>
    </row>
    <row r="15" spans="1:6">
      <c r="A15" s="128">
        <v>0.52361111111111047</v>
      </c>
      <c r="B15" s="129" t="s">
        <v>370</v>
      </c>
      <c r="C15" s="129" t="s">
        <v>371</v>
      </c>
      <c r="D15" s="129" t="s">
        <v>55</v>
      </c>
      <c r="E15" s="147">
        <v>0.6645833333333333</v>
      </c>
      <c r="F15" s="148">
        <v>9</v>
      </c>
    </row>
    <row r="16" spans="1:6">
      <c r="A16" s="128">
        <v>0.58611111111111025</v>
      </c>
      <c r="B16" s="129" t="s">
        <v>200</v>
      </c>
      <c r="C16" s="129" t="s">
        <v>201</v>
      </c>
      <c r="D16" s="129" t="s">
        <v>202</v>
      </c>
      <c r="E16" s="147">
        <v>0.66041666666666665</v>
      </c>
      <c r="F16" s="148">
        <v>10</v>
      </c>
    </row>
    <row r="17" spans="1:6">
      <c r="A17" s="128">
        <v>0.58055555555555471</v>
      </c>
      <c r="B17" s="129" t="s">
        <v>64</v>
      </c>
      <c r="C17" s="129" t="s">
        <v>65</v>
      </c>
      <c r="D17" s="129" t="s">
        <v>15</v>
      </c>
      <c r="E17" s="147">
        <v>0.65833333333333333</v>
      </c>
      <c r="F17" s="148">
        <v>11</v>
      </c>
    </row>
    <row r="18" spans="1:6">
      <c r="A18" s="128">
        <v>0.50138888888888833</v>
      </c>
      <c r="B18" s="129" t="s">
        <v>354</v>
      </c>
      <c r="C18" s="129" t="s">
        <v>355</v>
      </c>
      <c r="D18" s="129" t="s">
        <v>12</v>
      </c>
      <c r="E18" s="147">
        <v>0.65</v>
      </c>
      <c r="F18" s="148">
        <v>12</v>
      </c>
    </row>
    <row r="19" spans="1:6">
      <c r="A19" s="128">
        <v>0.60277777777777686</v>
      </c>
      <c r="B19" s="129" t="s">
        <v>49</v>
      </c>
      <c r="C19" s="129" t="s">
        <v>50</v>
      </c>
      <c r="D19" s="129" t="s">
        <v>51</v>
      </c>
      <c r="E19" s="147">
        <v>0.6479166666666667</v>
      </c>
      <c r="F19" s="148">
        <v>13</v>
      </c>
    </row>
    <row r="20" spans="1:6">
      <c r="A20" s="128">
        <v>0.62638888888888788</v>
      </c>
      <c r="B20" s="129" t="s">
        <v>259</v>
      </c>
      <c r="C20" s="129" t="s">
        <v>260</v>
      </c>
      <c r="D20" s="129" t="s">
        <v>193</v>
      </c>
      <c r="E20" s="147">
        <v>0.64166666666666672</v>
      </c>
      <c r="F20" s="148">
        <v>14</v>
      </c>
    </row>
    <row r="21" spans="1:6">
      <c r="A21" s="128">
        <v>0.52916666666666601</v>
      </c>
      <c r="B21" s="129" t="s">
        <v>191</v>
      </c>
      <c r="C21" s="129" t="s">
        <v>192</v>
      </c>
      <c r="D21" s="129" t="s">
        <v>193</v>
      </c>
      <c r="E21" s="147">
        <v>0.61875000000000002</v>
      </c>
      <c r="F21" s="148">
        <v>15</v>
      </c>
    </row>
    <row r="22" spans="1:6">
      <c r="A22" s="128">
        <v>0.65416666666666556</v>
      </c>
      <c r="B22" s="129" t="s">
        <v>239</v>
      </c>
      <c r="C22" s="129" t="s">
        <v>240</v>
      </c>
      <c r="D22" s="129" t="s">
        <v>82</v>
      </c>
      <c r="E22" s="147">
        <v>0.61875000000000002</v>
      </c>
      <c r="F22" s="148">
        <v>15</v>
      </c>
    </row>
    <row r="23" spans="1:6">
      <c r="A23" s="128">
        <v>0.59166666666666579</v>
      </c>
      <c r="B23" s="129" t="s">
        <v>572</v>
      </c>
      <c r="C23" s="129" t="s">
        <v>573</v>
      </c>
      <c r="D23" s="129" t="s">
        <v>59</v>
      </c>
      <c r="E23" s="147">
        <v>0.61458333333333337</v>
      </c>
      <c r="F23" s="148">
        <v>17</v>
      </c>
    </row>
    <row r="24" spans="1:6">
      <c r="A24" s="128">
        <v>0.50694444444444386</v>
      </c>
      <c r="B24" s="129" t="s">
        <v>284</v>
      </c>
      <c r="C24" s="129" t="s">
        <v>285</v>
      </c>
      <c r="D24" s="129" t="s">
        <v>286</v>
      </c>
      <c r="E24" s="147">
        <v>0.61250000000000004</v>
      </c>
      <c r="F24" s="148">
        <v>18</v>
      </c>
    </row>
    <row r="25" spans="1:6">
      <c r="A25" s="128">
        <v>0.59722222222222132</v>
      </c>
      <c r="B25" s="129" t="s">
        <v>295</v>
      </c>
      <c r="C25" s="129" t="s">
        <v>296</v>
      </c>
      <c r="D25" s="129" t="s">
        <v>243</v>
      </c>
      <c r="E25" s="147">
        <v>0.61250000000000004</v>
      </c>
      <c r="F25" s="148">
        <v>18</v>
      </c>
    </row>
    <row r="26" spans="1:6">
      <c r="A26" s="128">
        <v>0.63194444444444342</v>
      </c>
      <c r="B26" s="129" t="s">
        <v>336</v>
      </c>
      <c r="C26" s="129" t="s">
        <v>337</v>
      </c>
      <c r="D26" s="129" t="s">
        <v>95</v>
      </c>
      <c r="E26" s="147">
        <v>0.61250000000000004</v>
      </c>
      <c r="F26" s="148">
        <v>18</v>
      </c>
    </row>
    <row r="27" spans="1:6">
      <c r="A27" s="128">
        <v>0.63749999999999896</v>
      </c>
      <c r="B27" s="129" t="s">
        <v>211</v>
      </c>
      <c r="C27" s="129" t="s">
        <v>212</v>
      </c>
      <c r="D27" s="129" t="s">
        <v>23</v>
      </c>
      <c r="E27" s="147">
        <v>0.56666666666666665</v>
      </c>
      <c r="F27" s="148">
        <v>21</v>
      </c>
    </row>
    <row r="28" spans="1:6">
      <c r="A28" s="128">
        <v>0.53472222222222154</v>
      </c>
      <c r="B28" s="129" t="s">
        <v>263</v>
      </c>
      <c r="C28" s="129" t="s">
        <v>264</v>
      </c>
      <c r="D28" s="129" t="s">
        <v>12</v>
      </c>
      <c r="E28" s="147">
        <v>0</v>
      </c>
      <c r="F28" s="148"/>
    </row>
    <row r="29" spans="1:6">
      <c r="A29" s="128">
        <v>0.55138888888888815</v>
      </c>
      <c r="B29" s="129" t="s">
        <v>268</v>
      </c>
      <c r="C29" s="129" t="s">
        <v>269</v>
      </c>
      <c r="D29" s="129" t="s">
        <v>20</v>
      </c>
      <c r="E29" s="147">
        <v>0</v>
      </c>
      <c r="F29" s="148"/>
    </row>
    <row r="30" spans="1:6">
      <c r="A30" s="128">
        <v>0.60833333333333239</v>
      </c>
      <c r="B30" s="129" t="s">
        <v>656</v>
      </c>
      <c r="C30" s="129" t="s">
        <v>657</v>
      </c>
      <c r="D30" s="129" t="s">
        <v>77</v>
      </c>
      <c r="E30" s="147">
        <v>0</v>
      </c>
      <c r="F30" s="148"/>
    </row>
    <row r="31" spans="1:6">
      <c r="A31" s="128">
        <v>0.61388888888888793</v>
      </c>
      <c r="B31" s="129" t="s">
        <v>352</v>
      </c>
      <c r="C31" s="129" t="s">
        <v>353</v>
      </c>
      <c r="D31" s="129" t="s">
        <v>23</v>
      </c>
      <c r="E31" s="147">
        <v>0</v>
      </c>
      <c r="F31" s="148"/>
    </row>
    <row r="32" spans="1:6">
      <c r="A32" s="128">
        <v>0.64305555555555449</v>
      </c>
      <c r="B32" s="129" t="s">
        <v>303</v>
      </c>
      <c r="C32" s="129" t="s">
        <v>304</v>
      </c>
      <c r="D32" s="129" t="s">
        <v>305</v>
      </c>
      <c r="E32" s="147">
        <v>0</v>
      </c>
      <c r="F32" s="148"/>
    </row>
    <row r="33" spans="1:1">
      <c r="A33" s="128"/>
    </row>
  </sheetData>
  <sheetProtection algorithmName="SHA-512" hashValue="FC3VSMGqlnMzoso3HvEczWKQNZehKkEUP+yD+iz+BX3tjJrTEwguxihqTLTelsTcT1Zd4ipTbd6PMAYztdX6kw==" saltValue="3dFmHkHQ7Oy3zZ/TZmZbrw==" spinCount="100000" sheet="1" objects="1" scenarios="1"/>
  <sortState xmlns:xlrd2="http://schemas.microsoft.com/office/spreadsheetml/2017/richdata2" ref="A7:F32">
    <sortCondition ref="F7:F32"/>
  </sortState>
  <pageMargins left="0.7" right="0.7" top="0.75" bottom="0.75" header="0.3" footer="0.3"/>
  <pageSetup paperSize="9" fitToHeight="0" orientation="landscape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23C15-6800-A74E-A142-7C8C3A161CAF}">
  <sheetPr codeName="Sheet8">
    <tabColor rgb="FFFFCCFF"/>
  </sheetPr>
  <dimension ref="A1:M199"/>
  <sheetViews>
    <sheetView topLeftCell="C10" zoomScaleNormal="100" workbookViewId="0">
      <selection activeCell="F52" sqref="F52"/>
    </sheetView>
  </sheetViews>
  <sheetFormatPr defaultColWidth="9.5" defaultRowHeight="15"/>
  <cols>
    <col min="1" max="1" width="8.625" style="62" bestFit="1" customWidth="1"/>
    <col min="2" max="2" width="4.5" style="62" customWidth="1"/>
    <col min="3" max="3" width="7.125" style="62" customWidth="1"/>
    <col min="4" max="4" width="41.875" style="63" bestFit="1" customWidth="1"/>
    <col min="5" max="5" width="19.5" style="64" customWidth="1"/>
    <col min="6" max="6" width="28.625" style="65" bestFit="1" customWidth="1"/>
    <col min="7" max="7" width="8" style="66" bestFit="1" customWidth="1"/>
    <col min="8" max="8" width="18.125" style="67" customWidth="1"/>
    <col min="9" max="9" width="22.875" style="62" bestFit="1" customWidth="1"/>
    <col min="10" max="10" width="13.125" style="63" bestFit="1" customWidth="1"/>
    <col min="11" max="11" width="4.375" style="62" customWidth="1"/>
    <col min="12" max="12" width="10.375" style="62" bestFit="1" customWidth="1"/>
    <col min="13" max="13" width="7.125" style="39" customWidth="1"/>
    <col min="14" max="16384" width="9.5" style="39"/>
  </cols>
  <sheetData>
    <row r="1" spans="1:13" s="40" customFormat="1">
      <c r="C1" s="41" t="s">
        <v>661</v>
      </c>
      <c r="E1" s="42"/>
      <c r="F1" s="43"/>
      <c r="G1" s="44"/>
      <c r="H1" s="45"/>
      <c r="I1" s="46"/>
      <c r="J1" s="47"/>
      <c r="K1" s="48"/>
      <c r="L1" s="49"/>
    </row>
    <row r="2" spans="1:13" s="51" customFormat="1" ht="12.95" customHeight="1">
      <c r="A2" s="38" t="s">
        <v>432</v>
      </c>
      <c r="B2" s="38"/>
      <c r="C2" s="38" t="s">
        <v>662</v>
      </c>
      <c r="D2" s="38" t="s">
        <v>446</v>
      </c>
      <c r="E2" s="38" t="s">
        <v>4</v>
      </c>
      <c r="F2" s="38" t="s">
        <v>5</v>
      </c>
      <c r="G2" s="38" t="s">
        <v>663</v>
      </c>
      <c r="H2" s="38" t="s">
        <v>146</v>
      </c>
      <c r="I2" s="38" t="s">
        <v>664</v>
      </c>
      <c r="J2" s="38" t="s">
        <v>665</v>
      </c>
      <c r="K2" s="38" t="s">
        <v>666</v>
      </c>
      <c r="L2" s="38" t="s">
        <v>448</v>
      </c>
      <c r="M2" s="50"/>
    </row>
    <row r="3" spans="1:13" s="32" customFormat="1" ht="15" customHeight="1">
      <c r="A3" s="3">
        <v>0.3125</v>
      </c>
      <c r="B3" s="52">
        <v>4.8611111111111112E-3</v>
      </c>
      <c r="C3" s="53">
        <v>27</v>
      </c>
      <c r="D3" s="54" t="s">
        <v>667</v>
      </c>
      <c r="E3" s="54" t="s">
        <v>342</v>
      </c>
      <c r="F3" s="54" t="s">
        <v>343</v>
      </c>
      <c r="G3" s="55"/>
      <c r="H3" s="56" t="s">
        <v>305</v>
      </c>
      <c r="I3" s="56" t="s">
        <v>668</v>
      </c>
      <c r="J3" s="57" t="s">
        <v>623</v>
      </c>
      <c r="K3" s="58">
        <v>1</v>
      </c>
      <c r="L3" s="58" t="s">
        <v>669</v>
      </c>
    </row>
    <row r="4" spans="1:13" s="32" customFormat="1" ht="15" customHeight="1">
      <c r="A4" s="3">
        <f>SUM(A3,B3)</f>
        <v>0.31736111111111109</v>
      </c>
      <c r="B4" s="52">
        <v>4.8611111111111112E-3</v>
      </c>
      <c r="C4" s="53">
        <v>27</v>
      </c>
      <c r="D4" s="54" t="s">
        <v>667</v>
      </c>
      <c r="E4" s="54" t="s">
        <v>346</v>
      </c>
      <c r="F4" s="54" t="s">
        <v>347</v>
      </c>
      <c r="G4" s="55"/>
      <c r="H4" s="56" t="s">
        <v>71</v>
      </c>
      <c r="I4" s="59" t="s">
        <v>670</v>
      </c>
      <c r="J4" s="57" t="s">
        <v>623</v>
      </c>
      <c r="K4" s="58">
        <v>2</v>
      </c>
      <c r="L4" s="58" t="s">
        <v>669</v>
      </c>
    </row>
    <row r="5" spans="1:13" s="32" customFormat="1" ht="15" customHeight="1">
      <c r="A5" s="3">
        <f t="shared" ref="A5:A68" si="0">SUM(A4,B4)</f>
        <v>0.32222222222222219</v>
      </c>
      <c r="B5" s="52">
        <v>4.8611111111111112E-3</v>
      </c>
      <c r="C5" s="53">
        <v>27</v>
      </c>
      <c r="D5" s="54" t="s">
        <v>667</v>
      </c>
      <c r="E5" s="54" t="s">
        <v>338</v>
      </c>
      <c r="F5" s="54" t="s">
        <v>339</v>
      </c>
      <c r="G5" s="55"/>
      <c r="H5" s="56" t="s">
        <v>51</v>
      </c>
      <c r="I5" s="56" t="s">
        <v>671</v>
      </c>
      <c r="J5" s="57" t="s">
        <v>623</v>
      </c>
      <c r="K5" s="58">
        <v>3</v>
      </c>
      <c r="L5" s="58" t="s">
        <v>669</v>
      </c>
    </row>
    <row r="6" spans="1:13" s="32" customFormat="1" ht="15" customHeight="1">
      <c r="A6" s="3">
        <f t="shared" si="0"/>
        <v>0.32708333333333328</v>
      </c>
      <c r="B6" s="52">
        <v>4.8611111111111103E-3</v>
      </c>
      <c r="C6" s="53">
        <v>27</v>
      </c>
      <c r="D6" s="54" t="s">
        <v>667</v>
      </c>
      <c r="E6" s="54" t="s">
        <v>426</v>
      </c>
      <c r="F6" s="54" t="s">
        <v>427</v>
      </c>
      <c r="G6" s="55"/>
      <c r="H6" s="56" t="s">
        <v>12</v>
      </c>
      <c r="I6" s="56" t="s">
        <v>672</v>
      </c>
      <c r="J6" s="57" t="s">
        <v>623</v>
      </c>
      <c r="K6" s="58">
        <v>4</v>
      </c>
      <c r="L6" s="58" t="s">
        <v>669</v>
      </c>
    </row>
    <row r="7" spans="1:13" s="32" customFormat="1" ht="15" customHeight="1">
      <c r="A7" s="3">
        <f t="shared" si="0"/>
        <v>0.33194444444444438</v>
      </c>
      <c r="B7" s="52">
        <v>4.8611111111111103E-3</v>
      </c>
      <c r="C7" s="53">
        <v>27</v>
      </c>
      <c r="D7" s="54" t="s">
        <v>667</v>
      </c>
      <c r="E7" s="54" t="s">
        <v>372</v>
      </c>
      <c r="F7" s="54" t="s">
        <v>373</v>
      </c>
      <c r="G7" s="55"/>
      <c r="H7" s="56" t="s">
        <v>48</v>
      </c>
      <c r="I7" s="56" t="s">
        <v>673</v>
      </c>
      <c r="J7" s="57" t="s">
        <v>623</v>
      </c>
      <c r="K7" s="58">
        <v>5</v>
      </c>
      <c r="L7" s="58" t="s">
        <v>669</v>
      </c>
    </row>
    <row r="8" spans="1:13" s="32" customFormat="1" ht="15" customHeight="1">
      <c r="A8" s="3">
        <f t="shared" si="0"/>
        <v>0.33680555555555547</v>
      </c>
      <c r="B8" s="52">
        <v>4.8611111111111103E-3</v>
      </c>
      <c r="C8" s="53">
        <v>27</v>
      </c>
      <c r="D8" s="54" t="s">
        <v>667</v>
      </c>
      <c r="E8" s="54" t="s">
        <v>334</v>
      </c>
      <c r="F8" s="54" t="s">
        <v>335</v>
      </c>
      <c r="G8" s="55"/>
      <c r="H8" s="56" t="s">
        <v>272</v>
      </c>
      <c r="I8" s="56" t="s">
        <v>674</v>
      </c>
      <c r="J8" s="57" t="s">
        <v>623</v>
      </c>
      <c r="K8" s="58">
        <v>6</v>
      </c>
      <c r="L8" s="58" t="s">
        <v>669</v>
      </c>
    </row>
    <row r="9" spans="1:13" s="32" customFormat="1" ht="15" customHeight="1">
      <c r="A9" s="3">
        <f t="shared" si="0"/>
        <v>0.34166666666666656</v>
      </c>
      <c r="B9" s="52">
        <v>4.8611111111111103E-3</v>
      </c>
      <c r="C9" s="53">
        <v>27</v>
      </c>
      <c r="D9" s="54" t="s">
        <v>667</v>
      </c>
      <c r="E9" s="54" t="s">
        <v>358</v>
      </c>
      <c r="F9" s="54" t="s">
        <v>359</v>
      </c>
      <c r="G9" s="55"/>
      <c r="H9" s="56" t="s">
        <v>23</v>
      </c>
      <c r="I9" s="56" t="s">
        <v>675</v>
      </c>
      <c r="J9" s="57" t="s">
        <v>623</v>
      </c>
      <c r="K9" s="58">
        <v>7</v>
      </c>
      <c r="L9" s="58" t="s">
        <v>669</v>
      </c>
    </row>
    <row r="10" spans="1:13" s="32" customFormat="1" ht="15" customHeight="1">
      <c r="A10" s="3">
        <f t="shared" si="0"/>
        <v>0.34652777777777766</v>
      </c>
      <c r="B10" s="52">
        <v>4.8611111111111103E-3</v>
      </c>
      <c r="C10" s="53">
        <v>27</v>
      </c>
      <c r="D10" s="54" t="s">
        <v>667</v>
      </c>
      <c r="E10" s="54" t="s">
        <v>320</v>
      </c>
      <c r="F10" s="54" t="s">
        <v>321</v>
      </c>
      <c r="G10" s="55"/>
      <c r="H10" s="56" t="s">
        <v>322</v>
      </c>
      <c r="I10" s="56" t="s">
        <v>676</v>
      </c>
      <c r="J10" s="57" t="s">
        <v>623</v>
      </c>
      <c r="K10" s="58">
        <v>8</v>
      </c>
      <c r="L10" s="58" t="s">
        <v>669</v>
      </c>
    </row>
    <row r="11" spans="1:13" s="32" customFormat="1" ht="15" customHeight="1">
      <c r="A11" s="3">
        <f t="shared" si="0"/>
        <v>0.35138888888888875</v>
      </c>
      <c r="B11" s="52">
        <v>4.8611111111111103E-3</v>
      </c>
      <c r="C11" s="53">
        <v>27</v>
      </c>
      <c r="D11" s="54" t="s">
        <v>667</v>
      </c>
      <c r="E11" s="54" t="s">
        <v>340</v>
      </c>
      <c r="F11" s="54" t="s">
        <v>341</v>
      </c>
      <c r="G11" s="55"/>
      <c r="H11" s="56" t="s">
        <v>124</v>
      </c>
      <c r="I11" s="56" t="s">
        <v>677</v>
      </c>
      <c r="J11" s="57" t="s">
        <v>623</v>
      </c>
      <c r="K11" s="58">
        <v>9</v>
      </c>
      <c r="L11" s="58" t="s">
        <v>669</v>
      </c>
    </row>
    <row r="12" spans="1:13" s="32" customFormat="1" ht="15" customHeight="1">
      <c r="A12" s="3">
        <f t="shared" si="0"/>
        <v>0.35624999999999984</v>
      </c>
      <c r="B12" s="60">
        <v>6.9444444444444441E-3</v>
      </c>
      <c r="C12" s="38"/>
      <c r="D12" s="61" t="s">
        <v>678</v>
      </c>
      <c r="E12" s="38"/>
      <c r="F12" s="38"/>
      <c r="G12" s="38"/>
      <c r="H12" s="38"/>
      <c r="I12" s="38"/>
      <c r="J12" s="38"/>
      <c r="K12" s="38"/>
      <c r="L12" s="38"/>
    </row>
    <row r="13" spans="1:13" s="32" customFormat="1" ht="15" customHeight="1">
      <c r="A13" s="3">
        <f t="shared" si="0"/>
        <v>0.36319444444444426</v>
      </c>
      <c r="B13" s="52">
        <v>4.8611111111111112E-3</v>
      </c>
      <c r="C13" s="53">
        <v>27</v>
      </c>
      <c r="D13" s="54" t="s">
        <v>667</v>
      </c>
      <c r="E13" s="54" t="s">
        <v>348</v>
      </c>
      <c r="F13" s="54" t="s">
        <v>349</v>
      </c>
      <c r="G13" s="55"/>
      <c r="H13" s="56" t="s">
        <v>124</v>
      </c>
      <c r="I13" s="56" t="s">
        <v>679</v>
      </c>
      <c r="J13" s="57" t="s">
        <v>623</v>
      </c>
      <c r="K13" s="58">
        <v>10</v>
      </c>
      <c r="L13" s="58" t="s">
        <v>669</v>
      </c>
    </row>
    <row r="14" spans="1:13" s="32" customFormat="1" ht="15" customHeight="1">
      <c r="A14" s="3">
        <f t="shared" si="0"/>
        <v>0.36805555555555536</v>
      </c>
      <c r="B14" s="52">
        <v>4.8611111111111112E-3</v>
      </c>
      <c r="C14" s="53">
        <v>27</v>
      </c>
      <c r="D14" s="54" t="s">
        <v>667</v>
      </c>
      <c r="E14" s="54" t="s">
        <v>680</v>
      </c>
      <c r="F14" s="54" t="s">
        <v>681</v>
      </c>
      <c r="G14" s="55"/>
      <c r="H14" s="56" t="s">
        <v>193</v>
      </c>
      <c r="I14" s="56" t="s">
        <v>682</v>
      </c>
      <c r="J14" s="57" t="s">
        <v>623</v>
      </c>
      <c r="K14" s="58">
        <v>11</v>
      </c>
      <c r="L14" s="58" t="s">
        <v>669</v>
      </c>
    </row>
    <row r="15" spans="1:13" s="32" customFormat="1" ht="15" customHeight="1">
      <c r="A15" s="3">
        <f t="shared" si="0"/>
        <v>0.37291666666666645</v>
      </c>
      <c r="B15" s="52">
        <v>4.8611111111111112E-3</v>
      </c>
      <c r="C15" s="53">
        <v>27</v>
      </c>
      <c r="D15" s="54" t="s">
        <v>667</v>
      </c>
      <c r="E15" s="54" t="s">
        <v>362</v>
      </c>
      <c r="F15" s="54" t="s">
        <v>363</v>
      </c>
      <c r="G15" s="55"/>
      <c r="H15" s="56" t="s">
        <v>23</v>
      </c>
      <c r="I15" s="56" t="s">
        <v>683</v>
      </c>
      <c r="J15" s="57" t="s">
        <v>623</v>
      </c>
      <c r="K15" s="58">
        <v>12</v>
      </c>
      <c r="L15" s="58" t="s">
        <v>669</v>
      </c>
    </row>
    <row r="16" spans="1:13" s="32" customFormat="1" ht="15" customHeight="1">
      <c r="A16" s="3">
        <f t="shared" si="0"/>
        <v>0.37777777777777755</v>
      </c>
      <c r="B16" s="52">
        <v>4.8611111111111103E-3</v>
      </c>
      <c r="C16" s="53">
        <v>27</v>
      </c>
      <c r="D16" s="54" t="s">
        <v>667</v>
      </c>
      <c r="E16" s="54" t="s">
        <v>323</v>
      </c>
      <c r="F16" s="54" t="s">
        <v>324</v>
      </c>
      <c r="G16" s="55"/>
      <c r="H16" s="56" t="s">
        <v>55</v>
      </c>
      <c r="I16" s="56" t="s">
        <v>684</v>
      </c>
      <c r="J16" s="57" t="s">
        <v>623</v>
      </c>
      <c r="K16" s="58">
        <v>13</v>
      </c>
      <c r="L16" s="58" t="s">
        <v>669</v>
      </c>
    </row>
    <row r="17" spans="1:12" s="32" customFormat="1" ht="15" customHeight="1">
      <c r="A17" s="3">
        <f t="shared" si="0"/>
        <v>0.38263888888888864</v>
      </c>
      <c r="B17" s="52">
        <v>4.8611111111111103E-3</v>
      </c>
      <c r="C17" s="53">
        <v>27</v>
      </c>
      <c r="D17" s="54" t="s">
        <v>667</v>
      </c>
      <c r="E17" s="54" t="s">
        <v>376</v>
      </c>
      <c r="F17" s="54" t="s">
        <v>377</v>
      </c>
      <c r="G17" s="55"/>
      <c r="H17" s="56" t="s">
        <v>15</v>
      </c>
      <c r="I17" s="56" t="s">
        <v>685</v>
      </c>
      <c r="J17" s="57" t="s">
        <v>623</v>
      </c>
      <c r="K17" s="58">
        <v>14</v>
      </c>
      <c r="L17" s="58" t="s">
        <v>669</v>
      </c>
    </row>
    <row r="18" spans="1:12" s="32" customFormat="1" ht="15" customHeight="1">
      <c r="A18" s="3">
        <f t="shared" si="0"/>
        <v>0.38749999999999973</v>
      </c>
      <c r="B18" s="52">
        <v>4.8611111111111103E-3</v>
      </c>
      <c r="C18" s="53">
        <v>27</v>
      </c>
      <c r="D18" s="54" t="s">
        <v>667</v>
      </c>
      <c r="E18" s="54" t="s">
        <v>350</v>
      </c>
      <c r="F18" s="54" t="s">
        <v>351</v>
      </c>
      <c r="G18" s="55"/>
      <c r="H18" s="56" t="s">
        <v>172</v>
      </c>
      <c r="I18" s="56" t="s">
        <v>686</v>
      </c>
      <c r="J18" s="57" t="s">
        <v>623</v>
      </c>
      <c r="K18" s="58">
        <v>15</v>
      </c>
      <c r="L18" s="58" t="s">
        <v>669</v>
      </c>
    </row>
    <row r="19" spans="1:12" s="32" customFormat="1" ht="15" customHeight="1">
      <c r="A19" s="3">
        <f t="shared" si="0"/>
        <v>0.39236111111111083</v>
      </c>
      <c r="B19" s="60">
        <v>3.472222222222222E-3</v>
      </c>
      <c r="C19" s="38"/>
      <c r="D19" s="61" t="s">
        <v>678</v>
      </c>
      <c r="E19" s="38"/>
      <c r="F19" s="38"/>
      <c r="G19" s="38"/>
      <c r="H19" s="38"/>
      <c r="I19" s="38"/>
      <c r="J19" s="38"/>
      <c r="K19" s="38"/>
      <c r="L19" s="38"/>
    </row>
    <row r="20" spans="1:12" s="32" customFormat="1" ht="15" customHeight="1">
      <c r="A20" s="3">
        <f t="shared" si="0"/>
        <v>0.39583333333333304</v>
      </c>
      <c r="B20" s="52">
        <v>4.8611111111111103E-3</v>
      </c>
      <c r="C20" s="53">
        <v>28</v>
      </c>
      <c r="D20" s="54" t="s">
        <v>687</v>
      </c>
      <c r="E20" s="54" t="s">
        <v>213</v>
      </c>
      <c r="F20" s="54" t="s">
        <v>214</v>
      </c>
      <c r="G20" s="55"/>
      <c r="H20" s="56" t="s">
        <v>71</v>
      </c>
      <c r="I20" s="56" t="s">
        <v>684</v>
      </c>
      <c r="J20" s="57" t="s">
        <v>443</v>
      </c>
      <c r="K20" s="58">
        <v>1</v>
      </c>
      <c r="L20" s="58" t="s">
        <v>669</v>
      </c>
    </row>
    <row r="21" spans="1:12" s="32" customFormat="1" ht="15" customHeight="1">
      <c r="A21" s="3">
        <f t="shared" si="0"/>
        <v>0.40069444444444413</v>
      </c>
      <c r="B21" s="52">
        <v>4.8611111111111103E-3</v>
      </c>
      <c r="C21" s="53">
        <v>28</v>
      </c>
      <c r="D21" s="54" t="s">
        <v>687</v>
      </c>
      <c r="E21" s="54" t="s">
        <v>227</v>
      </c>
      <c r="F21" s="54" t="s">
        <v>228</v>
      </c>
      <c r="G21" s="55"/>
      <c r="H21" s="56" t="s">
        <v>55</v>
      </c>
      <c r="I21" s="56" t="s">
        <v>688</v>
      </c>
      <c r="J21" s="57" t="s">
        <v>443</v>
      </c>
      <c r="K21" s="58">
        <v>2</v>
      </c>
      <c r="L21" s="58" t="s">
        <v>669</v>
      </c>
    </row>
    <row r="22" spans="1:12" s="32" customFormat="1" ht="15" customHeight="1">
      <c r="A22" s="3">
        <f t="shared" si="0"/>
        <v>0.40555555555555522</v>
      </c>
      <c r="B22" s="52">
        <v>4.8611111111111103E-3</v>
      </c>
      <c r="C22" s="53">
        <v>28</v>
      </c>
      <c r="D22" s="54" t="s">
        <v>687</v>
      </c>
      <c r="E22" s="54" t="s">
        <v>277</v>
      </c>
      <c r="F22" s="54" t="s">
        <v>278</v>
      </c>
      <c r="G22" s="55"/>
      <c r="H22" s="56" t="s">
        <v>15</v>
      </c>
      <c r="I22" s="56" t="s">
        <v>689</v>
      </c>
      <c r="J22" s="57" t="s">
        <v>443</v>
      </c>
      <c r="K22" s="58">
        <v>3</v>
      </c>
      <c r="L22" s="58" t="s">
        <v>669</v>
      </c>
    </row>
    <row r="23" spans="1:12" s="32" customFormat="1" ht="15" customHeight="1">
      <c r="A23" s="3">
        <f t="shared" si="0"/>
        <v>0.41041666666666632</v>
      </c>
      <c r="B23" s="52">
        <v>4.8611111111111103E-3</v>
      </c>
      <c r="C23" s="53">
        <v>28</v>
      </c>
      <c r="D23" s="54" t="s">
        <v>687</v>
      </c>
      <c r="E23" s="54" t="s">
        <v>518</v>
      </c>
      <c r="F23" s="54" t="s">
        <v>519</v>
      </c>
      <c r="G23" s="55"/>
      <c r="H23" s="56" t="s">
        <v>30</v>
      </c>
      <c r="I23" s="59" t="s">
        <v>670</v>
      </c>
      <c r="J23" s="57" t="s">
        <v>443</v>
      </c>
      <c r="K23" s="58">
        <v>4</v>
      </c>
      <c r="L23" s="58" t="s">
        <v>669</v>
      </c>
    </row>
    <row r="24" spans="1:12" s="32" customFormat="1" ht="15" customHeight="1">
      <c r="A24" s="3">
        <f t="shared" si="0"/>
        <v>0.41527777777777741</v>
      </c>
      <c r="B24" s="52">
        <v>4.8611111111111103E-3</v>
      </c>
      <c r="C24" s="53">
        <v>28</v>
      </c>
      <c r="D24" s="54" t="s">
        <v>687</v>
      </c>
      <c r="E24" s="54" t="s">
        <v>268</v>
      </c>
      <c r="F24" s="54" t="s">
        <v>269</v>
      </c>
      <c r="G24" s="55"/>
      <c r="H24" s="56" t="s">
        <v>20</v>
      </c>
      <c r="I24" s="56" t="s">
        <v>690</v>
      </c>
      <c r="J24" s="57" t="s">
        <v>443</v>
      </c>
      <c r="K24" s="58">
        <v>5</v>
      </c>
      <c r="L24" s="58" t="s">
        <v>669</v>
      </c>
    </row>
    <row r="25" spans="1:12" s="32" customFormat="1" ht="15" customHeight="1">
      <c r="A25" s="3">
        <f t="shared" si="0"/>
        <v>0.42013888888888851</v>
      </c>
      <c r="B25" s="52">
        <v>4.8611111111111103E-3</v>
      </c>
      <c r="C25" s="53">
        <v>28</v>
      </c>
      <c r="D25" s="54" t="s">
        <v>687</v>
      </c>
      <c r="E25" s="54" t="s">
        <v>396</v>
      </c>
      <c r="F25" s="54" t="s">
        <v>398</v>
      </c>
      <c r="G25" s="55"/>
      <c r="H25" s="56" t="s">
        <v>172</v>
      </c>
      <c r="I25" s="56" t="s">
        <v>691</v>
      </c>
      <c r="J25" s="57" t="s">
        <v>443</v>
      </c>
      <c r="K25" s="58">
        <v>6</v>
      </c>
      <c r="L25" s="58" t="s">
        <v>669</v>
      </c>
    </row>
    <row r="26" spans="1:12" s="32" customFormat="1" ht="15" customHeight="1">
      <c r="A26" s="3">
        <f t="shared" si="0"/>
        <v>0.4249999999999996</v>
      </c>
      <c r="B26" s="52">
        <v>4.8611111111111103E-3</v>
      </c>
      <c r="C26" s="53">
        <v>28</v>
      </c>
      <c r="D26" s="54" t="s">
        <v>687</v>
      </c>
      <c r="E26" s="54" t="s">
        <v>239</v>
      </c>
      <c r="F26" s="54" t="s">
        <v>404</v>
      </c>
      <c r="G26" s="55"/>
      <c r="H26" s="56" t="s">
        <v>82</v>
      </c>
      <c r="I26" s="56" t="s">
        <v>692</v>
      </c>
      <c r="J26" s="57" t="s">
        <v>443</v>
      </c>
      <c r="K26" s="58">
        <v>7</v>
      </c>
      <c r="L26" s="58" t="s">
        <v>669</v>
      </c>
    </row>
    <row r="27" spans="1:12" ht="15" customHeight="1">
      <c r="A27" s="3">
        <f t="shared" si="0"/>
        <v>0.42986111111111069</v>
      </c>
      <c r="B27" s="52">
        <v>4.8611111111111103E-3</v>
      </c>
      <c r="C27" s="53">
        <v>28</v>
      </c>
      <c r="D27" s="54" t="s">
        <v>687</v>
      </c>
      <c r="E27" s="54" t="s">
        <v>275</v>
      </c>
      <c r="F27" s="54" t="s">
        <v>276</v>
      </c>
      <c r="G27" s="55"/>
      <c r="H27" s="56" t="s">
        <v>15</v>
      </c>
      <c r="I27" s="56" t="s">
        <v>693</v>
      </c>
      <c r="J27" s="57" t="s">
        <v>443</v>
      </c>
      <c r="K27" s="58">
        <v>8</v>
      </c>
      <c r="L27" s="58" t="s">
        <v>669</v>
      </c>
    </row>
    <row r="28" spans="1:12" ht="15" customHeight="1">
      <c r="A28" s="3">
        <f t="shared" si="0"/>
        <v>0.43472222222222179</v>
      </c>
      <c r="B28" s="52">
        <v>4.8611111111111103E-3</v>
      </c>
      <c r="C28" s="53">
        <v>28</v>
      </c>
      <c r="D28" s="54" t="s">
        <v>687</v>
      </c>
      <c r="E28" s="54" t="s">
        <v>289</v>
      </c>
      <c r="F28" s="54" t="s">
        <v>290</v>
      </c>
      <c r="G28" s="55"/>
      <c r="H28" s="56" t="s">
        <v>23</v>
      </c>
      <c r="I28" s="56" t="s">
        <v>694</v>
      </c>
      <c r="J28" s="57" t="s">
        <v>443</v>
      </c>
      <c r="K28" s="58">
        <v>9</v>
      </c>
      <c r="L28" s="58" t="s">
        <v>669</v>
      </c>
    </row>
    <row r="29" spans="1:12">
      <c r="A29" s="3">
        <f t="shared" si="0"/>
        <v>0.43958333333333288</v>
      </c>
      <c r="B29" s="52">
        <v>4.8611111111111103E-3</v>
      </c>
      <c r="C29" s="53">
        <v>28</v>
      </c>
      <c r="D29" s="54" t="s">
        <v>687</v>
      </c>
      <c r="E29" s="54" t="s">
        <v>233</v>
      </c>
      <c r="F29" s="54" t="s">
        <v>655</v>
      </c>
      <c r="G29" s="55"/>
      <c r="H29" s="56" t="s">
        <v>51</v>
      </c>
      <c r="I29" s="56" t="s">
        <v>677</v>
      </c>
      <c r="J29" s="57" t="s">
        <v>443</v>
      </c>
      <c r="K29" s="58">
        <v>10</v>
      </c>
      <c r="L29" s="58" t="s">
        <v>669</v>
      </c>
    </row>
    <row r="30" spans="1:12" s="32" customFormat="1" ht="15" customHeight="1">
      <c r="A30" s="3">
        <f t="shared" si="0"/>
        <v>0.44444444444444398</v>
      </c>
      <c r="B30" s="60">
        <v>6.9444444444444441E-3</v>
      </c>
      <c r="C30" s="38"/>
      <c r="D30" s="61" t="s">
        <v>678</v>
      </c>
      <c r="E30" s="38"/>
      <c r="F30" s="38"/>
      <c r="G30" s="38"/>
      <c r="H30" s="38"/>
      <c r="I30" s="38"/>
      <c r="J30" s="38"/>
      <c r="K30" s="38"/>
      <c r="L30" s="38"/>
    </row>
    <row r="31" spans="1:12">
      <c r="A31" s="3">
        <f t="shared" si="0"/>
        <v>0.4513888888888884</v>
      </c>
      <c r="B31" s="52">
        <v>4.8611111111111103E-3</v>
      </c>
      <c r="C31" s="53">
        <v>28</v>
      </c>
      <c r="D31" s="54" t="s">
        <v>687</v>
      </c>
      <c r="E31" s="54" t="s">
        <v>235</v>
      </c>
      <c r="F31" s="54" t="s">
        <v>236</v>
      </c>
      <c r="G31" s="55"/>
      <c r="H31" s="56" t="s">
        <v>23</v>
      </c>
      <c r="I31" s="56" t="s">
        <v>695</v>
      </c>
      <c r="J31" s="57" t="s">
        <v>443</v>
      </c>
      <c r="K31" s="58">
        <v>9</v>
      </c>
      <c r="L31" s="58" t="s">
        <v>669</v>
      </c>
    </row>
    <row r="32" spans="1:12">
      <c r="A32" s="3">
        <f t="shared" si="0"/>
        <v>0.45624999999999949</v>
      </c>
      <c r="B32" s="52">
        <v>4.8611111111111103E-3</v>
      </c>
      <c r="C32" s="53">
        <v>28</v>
      </c>
      <c r="D32" s="54" t="s">
        <v>687</v>
      </c>
      <c r="E32" s="54" t="s">
        <v>246</v>
      </c>
      <c r="F32" s="54" t="s">
        <v>247</v>
      </c>
      <c r="G32" s="55"/>
      <c r="H32" s="56" t="s">
        <v>248</v>
      </c>
      <c r="I32" s="56" t="s">
        <v>696</v>
      </c>
      <c r="J32" s="57" t="s">
        <v>443</v>
      </c>
      <c r="K32" s="58">
        <v>10</v>
      </c>
      <c r="L32" s="58" t="s">
        <v>669</v>
      </c>
    </row>
    <row r="33" spans="1:12">
      <c r="A33" s="3">
        <f t="shared" si="0"/>
        <v>0.46111111111111058</v>
      </c>
      <c r="B33" s="52">
        <v>4.8611111111111103E-3</v>
      </c>
      <c r="C33" s="53">
        <v>28</v>
      </c>
      <c r="D33" s="54" t="s">
        <v>687</v>
      </c>
      <c r="E33" s="54" t="s">
        <v>251</v>
      </c>
      <c r="F33" s="54" t="s">
        <v>252</v>
      </c>
      <c r="G33" s="55"/>
      <c r="H33" s="56" t="s">
        <v>164</v>
      </c>
      <c r="I33" s="56" t="s">
        <v>697</v>
      </c>
      <c r="J33" s="57" t="s">
        <v>443</v>
      </c>
      <c r="K33" s="58">
        <v>11</v>
      </c>
      <c r="L33" s="58" t="s">
        <v>669</v>
      </c>
    </row>
    <row r="34" spans="1:12">
      <c r="A34" s="3">
        <f t="shared" si="0"/>
        <v>0.46597222222222168</v>
      </c>
      <c r="B34" s="52">
        <v>4.8611111111111103E-3</v>
      </c>
      <c r="C34" s="53">
        <v>28</v>
      </c>
      <c r="D34" s="54" t="s">
        <v>687</v>
      </c>
      <c r="E34" s="54" t="s">
        <v>698</v>
      </c>
      <c r="F34" s="54" t="s">
        <v>699</v>
      </c>
      <c r="G34" s="55"/>
      <c r="H34" s="56" t="s">
        <v>700</v>
      </c>
      <c r="I34" s="56" t="s">
        <v>701</v>
      </c>
      <c r="J34" s="57" t="s">
        <v>443</v>
      </c>
      <c r="K34" s="58">
        <v>12</v>
      </c>
      <c r="L34" s="58" t="s">
        <v>669</v>
      </c>
    </row>
    <row r="35" spans="1:12">
      <c r="A35" s="3">
        <f t="shared" si="0"/>
        <v>0.47083333333333277</v>
      </c>
      <c r="B35" s="52">
        <v>4.8611111111111103E-3</v>
      </c>
      <c r="C35" s="53">
        <v>28</v>
      </c>
      <c r="D35" s="54" t="s">
        <v>687</v>
      </c>
      <c r="E35" s="54" t="s">
        <v>297</v>
      </c>
      <c r="F35" s="54" t="s">
        <v>298</v>
      </c>
      <c r="G35" s="55"/>
      <c r="H35" s="56" t="s">
        <v>15</v>
      </c>
      <c r="I35" s="56" t="s">
        <v>702</v>
      </c>
      <c r="J35" s="57" t="s">
        <v>443</v>
      </c>
      <c r="K35" s="58">
        <v>13</v>
      </c>
      <c r="L35" s="58" t="s">
        <v>669</v>
      </c>
    </row>
    <row r="36" spans="1:12">
      <c r="A36" s="3">
        <f t="shared" si="0"/>
        <v>0.47569444444444386</v>
      </c>
      <c r="B36" s="52">
        <v>4.8611111111111103E-3</v>
      </c>
      <c r="C36" s="53">
        <v>28</v>
      </c>
      <c r="D36" s="54" t="s">
        <v>687</v>
      </c>
      <c r="E36" s="54" t="s">
        <v>253</v>
      </c>
      <c r="F36" s="54" t="s">
        <v>254</v>
      </c>
      <c r="G36" s="55"/>
      <c r="H36" s="56" t="s">
        <v>124</v>
      </c>
      <c r="I36" s="56" t="s">
        <v>703</v>
      </c>
      <c r="J36" s="57" t="s">
        <v>443</v>
      </c>
      <c r="K36" s="58">
        <v>14</v>
      </c>
      <c r="L36" s="58" t="s">
        <v>669</v>
      </c>
    </row>
    <row r="37" spans="1:12">
      <c r="A37" s="3">
        <f t="shared" si="0"/>
        <v>0.48055555555555496</v>
      </c>
      <c r="B37" s="52">
        <v>4.8611111111111103E-3</v>
      </c>
      <c r="C37" s="53">
        <v>28</v>
      </c>
      <c r="D37" s="54" t="s">
        <v>687</v>
      </c>
      <c r="E37" s="54" t="s">
        <v>421</v>
      </c>
      <c r="F37" s="54" t="s">
        <v>420</v>
      </c>
      <c r="G37" s="55"/>
      <c r="H37" s="56" t="s">
        <v>90</v>
      </c>
      <c r="I37" s="56" t="s">
        <v>672</v>
      </c>
      <c r="J37" s="57" t="s">
        <v>443</v>
      </c>
      <c r="K37" s="58">
        <v>15</v>
      </c>
      <c r="L37" s="58" t="s">
        <v>669</v>
      </c>
    </row>
    <row r="38" spans="1:12">
      <c r="A38" s="3">
        <f t="shared" si="0"/>
        <v>0.48541666666666605</v>
      </c>
      <c r="B38" s="52">
        <v>4.8611111111111103E-3</v>
      </c>
      <c r="C38" s="53">
        <v>28</v>
      </c>
      <c r="D38" s="54" t="s">
        <v>687</v>
      </c>
      <c r="E38" s="54" t="s">
        <v>293</v>
      </c>
      <c r="F38" s="54" t="s">
        <v>294</v>
      </c>
      <c r="G38" s="55"/>
      <c r="H38" s="56" t="s">
        <v>55</v>
      </c>
      <c r="I38" s="56" t="s">
        <v>704</v>
      </c>
      <c r="J38" s="57" t="s">
        <v>443</v>
      </c>
      <c r="K38" s="58">
        <v>16</v>
      </c>
      <c r="L38" s="58" t="s">
        <v>669</v>
      </c>
    </row>
    <row r="39" spans="1:12">
      <c r="A39" s="3">
        <f t="shared" si="0"/>
        <v>0.49027777777777715</v>
      </c>
      <c r="B39" s="52">
        <v>4.8611111111111103E-3</v>
      </c>
      <c r="C39" s="53">
        <v>28</v>
      </c>
      <c r="D39" s="54" t="s">
        <v>687</v>
      </c>
      <c r="E39" s="54" t="s">
        <v>705</v>
      </c>
      <c r="F39" s="54" t="s">
        <v>307</v>
      </c>
      <c r="G39" s="55"/>
      <c r="H39" s="56" t="s">
        <v>37</v>
      </c>
      <c r="I39" s="56" t="s">
        <v>706</v>
      </c>
      <c r="J39" s="57" t="s">
        <v>443</v>
      </c>
      <c r="K39" s="58">
        <v>17</v>
      </c>
      <c r="L39" s="58" t="s">
        <v>669</v>
      </c>
    </row>
    <row r="40" spans="1:12">
      <c r="A40" s="3">
        <f t="shared" si="0"/>
        <v>0.49513888888888824</v>
      </c>
      <c r="B40" s="52">
        <v>4.8611111111111103E-3</v>
      </c>
      <c r="C40" s="53">
        <v>28</v>
      </c>
      <c r="D40" s="54" t="s">
        <v>687</v>
      </c>
      <c r="E40" s="54" t="s">
        <v>237</v>
      </c>
      <c r="F40" s="54" t="s">
        <v>238</v>
      </c>
      <c r="G40" s="55"/>
      <c r="H40" s="56" t="s">
        <v>77</v>
      </c>
      <c r="I40" s="56" t="s">
        <v>707</v>
      </c>
      <c r="J40" s="57" t="s">
        <v>443</v>
      </c>
      <c r="K40" s="58">
        <v>18</v>
      </c>
      <c r="L40" s="58" t="s">
        <v>669</v>
      </c>
    </row>
    <row r="41" spans="1:12" s="32" customFormat="1" ht="15" customHeight="1">
      <c r="A41" s="3">
        <f t="shared" si="0"/>
        <v>0.49999999999999933</v>
      </c>
      <c r="B41" s="60">
        <v>6.9444444444444441E-3</v>
      </c>
      <c r="C41" s="38"/>
      <c r="D41" s="61" t="s">
        <v>678</v>
      </c>
      <c r="E41" s="38"/>
      <c r="F41" s="38"/>
      <c r="G41" s="38"/>
      <c r="H41" s="38"/>
      <c r="I41" s="38"/>
      <c r="J41" s="38"/>
      <c r="K41" s="38"/>
      <c r="L41" s="38"/>
    </row>
    <row r="42" spans="1:12">
      <c r="A42" s="3">
        <f t="shared" si="0"/>
        <v>0.50694444444444375</v>
      </c>
      <c r="B42" s="52">
        <v>4.8611111111111103E-3</v>
      </c>
      <c r="C42" s="53">
        <v>28</v>
      </c>
      <c r="D42" s="54" t="s">
        <v>687</v>
      </c>
      <c r="E42" s="54" t="s">
        <v>249</v>
      </c>
      <c r="F42" s="54" t="s">
        <v>250</v>
      </c>
      <c r="G42" s="55"/>
      <c r="H42" s="56" t="s">
        <v>15</v>
      </c>
      <c r="I42" s="56" t="s">
        <v>708</v>
      </c>
      <c r="J42" s="57" t="s">
        <v>443</v>
      </c>
      <c r="K42" s="58">
        <v>17</v>
      </c>
      <c r="L42" s="58" t="s">
        <v>669</v>
      </c>
    </row>
    <row r="43" spans="1:12">
      <c r="A43" s="3">
        <f t="shared" si="0"/>
        <v>0.51180555555555485</v>
      </c>
      <c r="B43" s="52">
        <v>4.8611111111111103E-3</v>
      </c>
      <c r="C43" s="53">
        <v>28</v>
      </c>
      <c r="D43" s="54" t="s">
        <v>687</v>
      </c>
      <c r="E43" s="54" t="s">
        <v>568</v>
      </c>
      <c r="F43" s="54" t="s">
        <v>569</v>
      </c>
      <c r="G43" s="55"/>
      <c r="H43" s="56" t="s">
        <v>159</v>
      </c>
      <c r="I43" s="56" t="s">
        <v>709</v>
      </c>
      <c r="J43" s="57" t="s">
        <v>443</v>
      </c>
      <c r="K43" s="58">
        <v>18</v>
      </c>
      <c r="L43" s="58" t="s">
        <v>669</v>
      </c>
    </row>
    <row r="44" spans="1:12">
      <c r="A44" s="3">
        <f t="shared" si="0"/>
        <v>0.51666666666666594</v>
      </c>
      <c r="B44" s="52">
        <v>4.8611111111111103E-3</v>
      </c>
      <c r="C44" s="53">
        <v>28</v>
      </c>
      <c r="D44" s="54" t="s">
        <v>687</v>
      </c>
      <c r="E44" s="54" t="s">
        <v>710</v>
      </c>
      <c r="F44" s="54" t="s">
        <v>711</v>
      </c>
      <c r="G44" s="55"/>
      <c r="H44" s="56" t="s">
        <v>51</v>
      </c>
      <c r="I44" s="56" t="s">
        <v>712</v>
      </c>
      <c r="J44" s="57" t="s">
        <v>443</v>
      </c>
      <c r="K44" s="58">
        <v>19</v>
      </c>
      <c r="L44" s="58" t="s">
        <v>669</v>
      </c>
    </row>
    <row r="45" spans="1:12">
      <c r="A45" s="3">
        <f t="shared" si="0"/>
        <v>0.52152777777777704</v>
      </c>
      <c r="B45" s="52">
        <v>4.8611111111111103E-3</v>
      </c>
      <c r="C45" s="53">
        <v>28</v>
      </c>
      <c r="D45" s="54" t="s">
        <v>687</v>
      </c>
      <c r="E45" s="54" t="s">
        <v>231</v>
      </c>
      <c r="F45" s="54" t="s">
        <v>232</v>
      </c>
      <c r="G45" s="55"/>
      <c r="H45" s="56" t="s">
        <v>48</v>
      </c>
      <c r="I45" s="59" t="s">
        <v>670</v>
      </c>
      <c r="J45" s="57" t="s">
        <v>443</v>
      </c>
      <c r="K45" s="58">
        <v>20</v>
      </c>
      <c r="L45" s="58" t="s">
        <v>669</v>
      </c>
    </row>
    <row r="46" spans="1:12">
      <c r="A46" s="3">
        <f t="shared" si="0"/>
        <v>0.52638888888888813</v>
      </c>
      <c r="B46" s="52">
        <v>4.8611111111111103E-3</v>
      </c>
      <c r="C46" s="53">
        <v>28</v>
      </c>
      <c r="D46" s="54" t="s">
        <v>687</v>
      </c>
      <c r="E46" s="54" t="s">
        <v>419</v>
      </c>
      <c r="F46" s="54" t="s">
        <v>422</v>
      </c>
      <c r="G46" s="55"/>
      <c r="H46" s="56" t="s">
        <v>90</v>
      </c>
      <c r="I46" s="56" t="s">
        <v>713</v>
      </c>
      <c r="J46" s="57" t="s">
        <v>443</v>
      </c>
      <c r="K46" s="58">
        <v>21</v>
      </c>
      <c r="L46" s="58" t="s">
        <v>669</v>
      </c>
    </row>
    <row r="47" spans="1:12">
      <c r="A47" s="3">
        <f t="shared" si="0"/>
        <v>0.53124999999999922</v>
      </c>
      <c r="B47" s="52">
        <v>4.8611111111111103E-3</v>
      </c>
      <c r="C47" s="53">
        <v>28</v>
      </c>
      <c r="D47" s="54" t="s">
        <v>687</v>
      </c>
      <c r="E47" s="54" t="s">
        <v>280</v>
      </c>
      <c r="F47" s="54" t="s">
        <v>281</v>
      </c>
      <c r="G47" s="55"/>
      <c r="H47" s="56" t="s">
        <v>37</v>
      </c>
      <c r="I47" s="56" t="s">
        <v>714</v>
      </c>
      <c r="J47" s="57" t="s">
        <v>443</v>
      </c>
      <c r="K47" s="58">
        <v>22</v>
      </c>
      <c r="L47" s="58" t="s">
        <v>669</v>
      </c>
    </row>
    <row r="48" spans="1:12">
      <c r="A48" s="3">
        <f t="shared" si="0"/>
        <v>0.53611111111111032</v>
      </c>
      <c r="B48" s="52">
        <v>4.8611111111111103E-3</v>
      </c>
      <c r="C48" s="53">
        <v>28</v>
      </c>
      <c r="D48" s="54" t="s">
        <v>687</v>
      </c>
      <c r="E48" s="54" t="s">
        <v>198</v>
      </c>
      <c r="F48" s="54" t="s">
        <v>199</v>
      </c>
      <c r="G48" s="55"/>
      <c r="H48" s="56" t="s">
        <v>164</v>
      </c>
      <c r="I48" s="56" t="s">
        <v>715</v>
      </c>
      <c r="J48" s="57" t="s">
        <v>443</v>
      </c>
      <c r="K48" s="58">
        <v>23</v>
      </c>
      <c r="L48" s="58" t="s">
        <v>669</v>
      </c>
    </row>
    <row r="49" spans="1:12" s="32" customFormat="1" ht="15" customHeight="1">
      <c r="A49" s="3">
        <f t="shared" si="0"/>
        <v>0.54097222222222141</v>
      </c>
      <c r="B49" s="60">
        <v>3.472222222222222E-3</v>
      </c>
      <c r="C49" s="38"/>
      <c r="D49" s="61" t="s">
        <v>678</v>
      </c>
      <c r="E49" s="38"/>
      <c r="F49" s="38"/>
      <c r="G49" s="38"/>
      <c r="H49" s="38"/>
      <c r="I49" s="38"/>
      <c r="J49" s="38"/>
      <c r="K49" s="38"/>
      <c r="L49" s="38"/>
    </row>
    <row r="50" spans="1:12">
      <c r="A50" s="3">
        <f t="shared" si="0"/>
        <v>0.54444444444444362</v>
      </c>
      <c r="B50" s="52">
        <v>4.8611111111111103E-3</v>
      </c>
      <c r="C50" s="53">
        <v>29</v>
      </c>
      <c r="D50" s="54" t="s">
        <v>716</v>
      </c>
      <c r="E50" s="54" t="s">
        <v>717</v>
      </c>
      <c r="F50" s="54" t="s">
        <v>718</v>
      </c>
      <c r="G50" s="55"/>
      <c r="H50" s="56" t="s">
        <v>164</v>
      </c>
      <c r="I50" s="56" t="s">
        <v>672</v>
      </c>
      <c r="J50" s="57" t="s">
        <v>221</v>
      </c>
      <c r="K50" s="58">
        <v>1</v>
      </c>
      <c r="L50" s="58" t="s">
        <v>669</v>
      </c>
    </row>
    <row r="51" spans="1:12" ht="15" customHeight="1">
      <c r="A51" s="3">
        <f t="shared" si="0"/>
        <v>0.54930555555555471</v>
      </c>
      <c r="B51" s="52">
        <v>4.8611111111111103E-3</v>
      </c>
      <c r="C51" s="53">
        <v>29</v>
      </c>
      <c r="D51" s="54" t="s">
        <v>716</v>
      </c>
      <c r="E51" s="54" t="s">
        <v>170</v>
      </c>
      <c r="F51" s="54" t="s">
        <v>171</v>
      </c>
      <c r="G51" s="55"/>
      <c r="H51" s="56" t="s">
        <v>172</v>
      </c>
      <c r="I51" s="56" t="s">
        <v>719</v>
      </c>
      <c r="J51" s="57" t="s">
        <v>221</v>
      </c>
      <c r="K51" s="58">
        <v>2</v>
      </c>
      <c r="L51" s="58" t="s">
        <v>669</v>
      </c>
    </row>
    <row r="52" spans="1:12" ht="15" customHeight="1">
      <c r="A52" s="3">
        <f t="shared" si="0"/>
        <v>0.55416666666666581</v>
      </c>
      <c r="B52" s="52">
        <v>4.8611111111111103E-3</v>
      </c>
      <c r="C52" s="53">
        <v>29</v>
      </c>
      <c r="D52" s="54" t="s">
        <v>716</v>
      </c>
      <c r="E52" s="54" t="s">
        <v>194</v>
      </c>
      <c r="F52" s="54" t="s">
        <v>195</v>
      </c>
      <c r="G52" s="55"/>
      <c r="H52" s="56" t="s">
        <v>90</v>
      </c>
      <c r="I52" s="56" t="s">
        <v>720</v>
      </c>
      <c r="J52" s="57" t="s">
        <v>221</v>
      </c>
      <c r="K52" s="58">
        <v>3</v>
      </c>
      <c r="L52" s="58" t="s">
        <v>669</v>
      </c>
    </row>
    <row r="53" spans="1:12" s="32" customFormat="1" ht="15" customHeight="1">
      <c r="A53" s="3">
        <f t="shared" si="0"/>
        <v>0.5590277777777769</v>
      </c>
      <c r="B53" s="52">
        <v>4.8611111111111103E-3</v>
      </c>
      <c r="C53" s="53">
        <v>29</v>
      </c>
      <c r="D53" s="54" t="s">
        <v>716</v>
      </c>
      <c r="E53" s="54" t="s">
        <v>721</v>
      </c>
      <c r="F53" s="54" t="s">
        <v>722</v>
      </c>
      <c r="G53" s="55"/>
      <c r="H53" s="56" t="s">
        <v>20</v>
      </c>
      <c r="I53" s="56" t="s">
        <v>723</v>
      </c>
      <c r="J53" s="57" t="s">
        <v>221</v>
      </c>
      <c r="K53" s="58">
        <v>4</v>
      </c>
      <c r="L53" s="58" t="s">
        <v>669</v>
      </c>
    </row>
    <row r="54" spans="1:12" ht="15" customHeight="1">
      <c r="A54" s="3">
        <f t="shared" si="0"/>
        <v>0.563888888888888</v>
      </c>
      <c r="B54" s="52">
        <v>4.8611111111111103E-3</v>
      </c>
      <c r="C54" s="53">
        <v>29</v>
      </c>
      <c r="D54" s="54" t="s">
        <v>716</v>
      </c>
      <c r="E54" s="54" t="s">
        <v>566</v>
      </c>
      <c r="F54" s="54" t="s">
        <v>567</v>
      </c>
      <c r="G54" s="55"/>
      <c r="H54" s="56" t="s">
        <v>159</v>
      </c>
      <c r="I54" s="56" t="s">
        <v>719</v>
      </c>
      <c r="J54" s="57" t="s">
        <v>221</v>
      </c>
      <c r="K54" s="58">
        <v>5</v>
      </c>
      <c r="L54" s="58" t="s">
        <v>669</v>
      </c>
    </row>
    <row r="55" spans="1:12" ht="15" customHeight="1">
      <c r="A55" s="3">
        <f t="shared" si="0"/>
        <v>0.56874999999999909</v>
      </c>
      <c r="B55" s="52">
        <v>4.8611111111111103E-3</v>
      </c>
      <c r="C55" s="53">
        <v>29</v>
      </c>
      <c r="D55" s="54" t="s">
        <v>716</v>
      </c>
      <c r="E55" s="54" t="s">
        <v>162</v>
      </c>
      <c r="F55" s="54" t="s">
        <v>163</v>
      </c>
      <c r="G55" s="55"/>
      <c r="H55" s="56" t="s">
        <v>164</v>
      </c>
      <c r="I55" s="59" t="s">
        <v>670</v>
      </c>
      <c r="J55" s="57" t="s">
        <v>221</v>
      </c>
      <c r="K55" s="58">
        <v>6</v>
      </c>
      <c r="L55" s="58" t="s">
        <v>669</v>
      </c>
    </row>
    <row r="56" spans="1:12" ht="15" customHeight="1">
      <c r="A56" s="3">
        <f t="shared" si="0"/>
        <v>0.57361111111111018</v>
      </c>
      <c r="B56" s="52">
        <v>4.8611111111111103E-3</v>
      </c>
      <c r="C56" s="53">
        <v>29</v>
      </c>
      <c r="D56" s="54" t="s">
        <v>716</v>
      </c>
      <c r="E56" s="54" t="s">
        <v>570</v>
      </c>
      <c r="F56" s="54" t="s">
        <v>571</v>
      </c>
      <c r="G56" s="55"/>
      <c r="H56" s="56" t="s">
        <v>159</v>
      </c>
      <c r="I56" s="56" t="s">
        <v>724</v>
      </c>
      <c r="J56" s="57" t="s">
        <v>221</v>
      </c>
      <c r="K56" s="58">
        <v>7</v>
      </c>
      <c r="L56" s="58" t="s">
        <v>669</v>
      </c>
    </row>
    <row r="57" spans="1:12" ht="15" customHeight="1">
      <c r="A57" s="3">
        <f t="shared" si="0"/>
        <v>0.57847222222222128</v>
      </c>
      <c r="B57" s="52">
        <v>4.8611111111111103E-3</v>
      </c>
      <c r="C57" s="53">
        <v>29</v>
      </c>
      <c r="D57" s="54" t="s">
        <v>716</v>
      </c>
      <c r="E57" s="54" t="s">
        <v>658</v>
      </c>
      <c r="F57" s="54" t="s">
        <v>659</v>
      </c>
      <c r="G57" s="55"/>
      <c r="H57" s="56" t="s">
        <v>660</v>
      </c>
      <c r="I57" s="56" t="s">
        <v>725</v>
      </c>
      <c r="J57" s="57" t="s">
        <v>221</v>
      </c>
      <c r="K57" s="58">
        <v>8</v>
      </c>
      <c r="L57" s="58" t="s">
        <v>669</v>
      </c>
    </row>
    <row r="58" spans="1:12" ht="15" customHeight="1">
      <c r="A58" s="3">
        <f t="shared" si="0"/>
        <v>0.58333333333333237</v>
      </c>
      <c r="B58" s="52">
        <v>4.8611111111111103E-3</v>
      </c>
      <c r="C58" s="53">
        <v>29</v>
      </c>
      <c r="D58" s="54" t="s">
        <v>716</v>
      </c>
      <c r="E58" s="54" t="s">
        <v>209</v>
      </c>
      <c r="F58" s="54" t="s">
        <v>210</v>
      </c>
      <c r="G58" s="55"/>
      <c r="H58" s="56" t="s">
        <v>124</v>
      </c>
      <c r="I58" s="56" t="s">
        <v>726</v>
      </c>
      <c r="J58" s="57" t="s">
        <v>221</v>
      </c>
      <c r="K58" s="58">
        <v>9</v>
      </c>
      <c r="L58" s="58" t="s">
        <v>669</v>
      </c>
    </row>
    <row r="59" spans="1:12" ht="15" customHeight="1">
      <c r="A59" s="3">
        <f t="shared" si="0"/>
        <v>0.58819444444444346</v>
      </c>
      <c r="B59" s="52">
        <v>4.8611111111111103E-3</v>
      </c>
      <c r="C59" s="53">
        <v>29</v>
      </c>
      <c r="D59" s="54" t="s">
        <v>716</v>
      </c>
      <c r="E59" s="54" t="s">
        <v>183</v>
      </c>
      <c r="F59" s="54" t="s">
        <v>184</v>
      </c>
      <c r="G59" s="55"/>
      <c r="H59" s="56" t="s">
        <v>95</v>
      </c>
      <c r="I59" s="59" t="s">
        <v>727</v>
      </c>
      <c r="J59" s="57" t="s">
        <v>221</v>
      </c>
      <c r="K59" s="58">
        <v>10</v>
      </c>
      <c r="L59" s="58" t="s">
        <v>669</v>
      </c>
    </row>
    <row r="60" spans="1:12" s="32" customFormat="1" ht="15" customHeight="1">
      <c r="A60" s="3">
        <f t="shared" si="0"/>
        <v>0.59305555555555456</v>
      </c>
      <c r="B60" s="60">
        <v>3.472222222222222E-3</v>
      </c>
      <c r="C60" s="38"/>
      <c r="D60" s="61" t="s">
        <v>678</v>
      </c>
      <c r="E60" s="38"/>
      <c r="F60" s="38"/>
      <c r="G60" s="38"/>
      <c r="H60" s="38"/>
      <c r="I60" s="38"/>
      <c r="J60" s="38"/>
      <c r="K60" s="38"/>
      <c r="L60" s="38"/>
    </row>
    <row r="61" spans="1:12" ht="15" customHeight="1">
      <c r="A61" s="3">
        <f t="shared" si="0"/>
        <v>0.59652777777777677</v>
      </c>
      <c r="B61" s="52">
        <v>4.8611111111111103E-3</v>
      </c>
      <c r="C61" s="53">
        <v>30</v>
      </c>
      <c r="D61" s="54" t="s">
        <v>728</v>
      </c>
      <c r="E61" s="54" t="s">
        <v>244</v>
      </c>
      <c r="F61" s="54" t="s">
        <v>245</v>
      </c>
      <c r="G61" s="55"/>
      <c r="H61" s="56" t="s">
        <v>12</v>
      </c>
      <c r="I61" s="56" t="s">
        <v>729</v>
      </c>
      <c r="J61" s="57" t="s">
        <v>381</v>
      </c>
      <c r="K61" s="58">
        <v>1</v>
      </c>
      <c r="L61" s="58" t="s">
        <v>669</v>
      </c>
    </row>
    <row r="62" spans="1:12" ht="15" customHeight="1">
      <c r="A62" s="3">
        <f t="shared" si="0"/>
        <v>0.60138888888888786</v>
      </c>
      <c r="B62" s="52">
        <v>4.8611111111111103E-3</v>
      </c>
      <c r="C62" s="53">
        <v>30</v>
      </c>
      <c r="D62" s="54" t="s">
        <v>728</v>
      </c>
      <c r="E62" s="54" t="s">
        <v>270</v>
      </c>
      <c r="F62" s="54" t="s">
        <v>271</v>
      </c>
      <c r="G62" s="55"/>
      <c r="H62" s="56" t="s">
        <v>272</v>
      </c>
      <c r="I62" s="56" t="s">
        <v>730</v>
      </c>
      <c r="J62" s="57" t="s">
        <v>381</v>
      </c>
      <c r="K62" s="58">
        <v>2</v>
      </c>
      <c r="L62" s="58" t="s">
        <v>669</v>
      </c>
    </row>
    <row r="63" spans="1:12" ht="15" customHeight="1">
      <c r="A63" s="3">
        <f t="shared" si="0"/>
        <v>0.60624999999999896</v>
      </c>
      <c r="B63" s="52">
        <v>4.8611111111111103E-3</v>
      </c>
      <c r="C63" s="53">
        <v>30</v>
      </c>
      <c r="D63" s="54" t="s">
        <v>728</v>
      </c>
      <c r="E63" s="54" t="s">
        <v>167</v>
      </c>
      <c r="F63" s="54" t="s">
        <v>168</v>
      </c>
      <c r="G63" s="55"/>
      <c r="H63" s="56" t="s">
        <v>55</v>
      </c>
      <c r="I63" s="56" t="s">
        <v>704</v>
      </c>
      <c r="J63" s="57" t="s">
        <v>381</v>
      </c>
      <c r="K63" s="58">
        <v>3</v>
      </c>
      <c r="L63" s="58" t="s">
        <v>669</v>
      </c>
    </row>
    <row r="64" spans="1:12" ht="15" customHeight="1">
      <c r="A64" s="3">
        <f t="shared" si="0"/>
        <v>0.61111111111111005</v>
      </c>
      <c r="B64" s="52">
        <v>4.8611111111111103E-3</v>
      </c>
      <c r="C64" s="53">
        <v>30</v>
      </c>
      <c r="D64" s="54" t="s">
        <v>728</v>
      </c>
      <c r="E64" s="54" t="s">
        <v>223</v>
      </c>
      <c r="F64" s="54" t="s">
        <v>224</v>
      </c>
      <c r="G64" s="55"/>
      <c r="H64" s="56" t="s">
        <v>71</v>
      </c>
      <c r="I64" s="59" t="s">
        <v>670</v>
      </c>
      <c r="J64" s="57" t="s">
        <v>381</v>
      </c>
      <c r="K64" s="58">
        <v>4</v>
      </c>
      <c r="L64" s="58" t="s">
        <v>669</v>
      </c>
    </row>
    <row r="65" spans="1:12" ht="15" customHeight="1">
      <c r="A65" s="3">
        <f t="shared" si="0"/>
        <v>0.61597222222222114</v>
      </c>
      <c r="B65" s="52">
        <v>4.8611111111111103E-3</v>
      </c>
      <c r="C65" s="53">
        <v>30</v>
      </c>
      <c r="D65" s="54" t="s">
        <v>728</v>
      </c>
      <c r="E65" s="54" t="s">
        <v>287</v>
      </c>
      <c r="F65" s="54" t="s">
        <v>288</v>
      </c>
      <c r="G65" s="55"/>
      <c r="H65" s="56" t="s">
        <v>172</v>
      </c>
      <c r="I65" s="56" t="s">
        <v>731</v>
      </c>
      <c r="J65" s="57" t="s">
        <v>381</v>
      </c>
      <c r="K65" s="58">
        <v>5</v>
      </c>
      <c r="L65" s="58" t="s">
        <v>669</v>
      </c>
    </row>
    <row r="66" spans="1:12" s="32" customFormat="1" ht="15" customHeight="1">
      <c r="A66" s="3">
        <f t="shared" si="0"/>
        <v>0.62083333333333224</v>
      </c>
      <c r="B66" s="52">
        <v>4.8611111111111103E-3</v>
      </c>
      <c r="C66" s="53">
        <v>30</v>
      </c>
      <c r="D66" s="54" t="s">
        <v>728</v>
      </c>
      <c r="E66" s="54" t="s">
        <v>273</v>
      </c>
      <c r="F66" s="54" t="s">
        <v>274</v>
      </c>
      <c r="G66" s="55"/>
      <c r="H66" s="56" t="s">
        <v>164</v>
      </c>
      <c r="I66" s="56" t="s">
        <v>732</v>
      </c>
      <c r="J66" s="57" t="s">
        <v>381</v>
      </c>
      <c r="K66" s="58">
        <v>6</v>
      </c>
      <c r="L66" s="58" t="s">
        <v>669</v>
      </c>
    </row>
    <row r="67" spans="1:12" ht="15" customHeight="1">
      <c r="A67" s="3">
        <f t="shared" si="0"/>
        <v>0.62569444444444333</v>
      </c>
      <c r="B67" s="52">
        <v>4.8611111111111103E-3</v>
      </c>
      <c r="C67" s="53">
        <v>30</v>
      </c>
      <c r="D67" s="54" t="s">
        <v>728</v>
      </c>
      <c r="E67" s="54" t="s">
        <v>266</v>
      </c>
      <c r="F67" s="54" t="s">
        <v>267</v>
      </c>
      <c r="G67" s="55"/>
      <c r="H67" s="56" t="s">
        <v>30</v>
      </c>
      <c r="I67" s="59" t="s">
        <v>670</v>
      </c>
      <c r="J67" s="57" t="s">
        <v>381</v>
      </c>
      <c r="K67" s="58">
        <v>7</v>
      </c>
      <c r="L67" s="58" t="s">
        <v>669</v>
      </c>
    </row>
    <row r="68" spans="1:12" ht="15" customHeight="1">
      <c r="A68" s="3">
        <f t="shared" si="0"/>
        <v>0.63055555555555443</v>
      </c>
      <c r="B68" s="52">
        <v>4.8611111111111103E-3</v>
      </c>
      <c r="C68" s="53">
        <v>30</v>
      </c>
      <c r="D68" s="54" t="s">
        <v>728</v>
      </c>
      <c r="E68" s="54" t="s">
        <v>259</v>
      </c>
      <c r="F68" s="54" t="s">
        <v>260</v>
      </c>
      <c r="G68" s="55"/>
      <c r="H68" s="56" t="s">
        <v>193</v>
      </c>
      <c r="I68" s="56" t="s">
        <v>733</v>
      </c>
      <c r="J68" s="57" t="s">
        <v>381</v>
      </c>
      <c r="K68" s="58">
        <v>8</v>
      </c>
      <c r="L68" s="58" t="s">
        <v>669</v>
      </c>
    </row>
    <row r="69" spans="1:12" s="32" customFormat="1" ht="15" customHeight="1">
      <c r="A69" s="3">
        <f t="shared" ref="A69:A78" si="1">SUM(A68,B68)</f>
        <v>0.63541666666666552</v>
      </c>
      <c r="B69" s="52">
        <v>4.8611111111111103E-3</v>
      </c>
      <c r="C69" s="53">
        <v>30</v>
      </c>
      <c r="D69" s="54" t="s">
        <v>728</v>
      </c>
      <c r="E69" s="54" t="s">
        <v>241</v>
      </c>
      <c r="F69" s="54" t="s">
        <v>242</v>
      </c>
      <c r="G69" s="55"/>
      <c r="H69" s="56" t="s">
        <v>243</v>
      </c>
      <c r="I69" s="56" t="s">
        <v>729</v>
      </c>
      <c r="J69" s="57" t="s">
        <v>381</v>
      </c>
      <c r="K69" s="58">
        <v>9</v>
      </c>
      <c r="L69" s="58" t="s">
        <v>669</v>
      </c>
    </row>
    <row r="70" spans="1:12" s="32" customFormat="1" ht="15" customHeight="1">
      <c r="A70" s="3">
        <f t="shared" si="1"/>
        <v>0.64027777777777661</v>
      </c>
      <c r="B70" s="60">
        <v>3.472222222222222E-3</v>
      </c>
      <c r="C70" s="38"/>
      <c r="D70" s="61" t="s">
        <v>678</v>
      </c>
      <c r="E70" s="38"/>
      <c r="F70" s="38"/>
      <c r="G70" s="38"/>
      <c r="H70" s="38"/>
      <c r="I70" s="38"/>
      <c r="J70" s="38"/>
      <c r="K70" s="38"/>
      <c r="L70" s="38"/>
    </row>
    <row r="71" spans="1:12" ht="15" customHeight="1">
      <c r="A71" s="3">
        <f t="shared" si="1"/>
        <v>0.64374999999999882</v>
      </c>
      <c r="B71" s="52">
        <v>4.8611111111111103E-3</v>
      </c>
      <c r="C71" s="53">
        <v>31</v>
      </c>
      <c r="D71" s="54" t="s">
        <v>734</v>
      </c>
      <c r="E71" s="54" t="s">
        <v>175</v>
      </c>
      <c r="F71" s="54" t="s">
        <v>176</v>
      </c>
      <c r="G71" s="55"/>
      <c r="H71" s="56" t="s">
        <v>37</v>
      </c>
      <c r="I71" s="59" t="s">
        <v>670</v>
      </c>
      <c r="J71" s="57" t="s">
        <v>381</v>
      </c>
      <c r="K71" s="58">
        <v>1</v>
      </c>
      <c r="L71" s="58" t="s">
        <v>669</v>
      </c>
    </row>
    <row r="72" spans="1:12" ht="15" customHeight="1">
      <c r="A72" s="3">
        <f t="shared" si="1"/>
        <v>0.64861111111110992</v>
      </c>
      <c r="B72" s="52">
        <v>4.8611111111111103E-3</v>
      </c>
      <c r="C72" s="53">
        <v>31</v>
      </c>
      <c r="D72" s="54" t="s">
        <v>734</v>
      </c>
      <c r="E72" s="54" t="s">
        <v>191</v>
      </c>
      <c r="F72" s="54" t="s">
        <v>192</v>
      </c>
      <c r="G72" s="55"/>
      <c r="H72" s="56" t="s">
        <v>193</v>
      </c>
      <c r="I72" s="56" t="s">
        <v>735</v>
      </c>
      <c r="J72" s="57" t="s">
        <v>381</v>
      </c>
      <c r="K72" s="58">
        <v>2</v>
      </c>
      <c r="L72" s="58" t="s">
        <v>669</v>
      </c>
    </row>
    <row r="73" spans="1:12" ht="15" customHeight="1">
      <c r="A73" s="3">
        <f t="shared" si="1"/>
        <v>0.65347222222222101</v>
      </c>
      <c r="B73" s="52">
        <v>4.8611111111111103E-3</v>
      </c>
      <c r="C73" s="53">
        <v>31</v>
      </c>
      <c r="D73" s="54" t="s">
        <v>734</v>
      </c>
      <c r="E73" s="54" t="s">
        <v>181</v>
      </c>
      <c r="F73" s="54" t="s">
        <v>182</v>
      </c>
      <c r="G73" s="55"/>
      <c r="H73" s="56" t="s">
        <v>15</v>
      </c>
      <c r="I73" s="56" t="s">
        <v>736</v>
      </c>
      <c r="J73" s="57" t="s">
        <v>381</v>
      </c>
      <c r="K73" s="58">
        <v>3</v>
      </c>
      <c r="L73" s="58" t="s">
        <v>669</v>
      </c>
    </row>
    <row r="74" spans="1:12" ht="15" customHeight="1">
      <c r="A74" s="3">
        <f t="shared" si="1"/>
        <v>0.6583333333333321</v>
      </c>
      <c r="B74" s="52">
        <v>4.8611111111111103E-3</v>
      </c>
      <c r="C74" s="53">
        <v>31</v>
      </c>
      <c r="D74" s="54" t="s">
        <v>734</v>
      </c>
      <c r="E74" s="54" t="s">
        <v>160</v>
      </c>
      <c r="F74" s="54" t="s">
        <v>161</v>
      </c>
      <c r="G74" s="55"/>
      <c r="H74" s="56" t="s">
        <v>82</v>
      </c>
      <c r="I74" s="56" t="s">
        <v>737</v>
      </c>
      <c r="J74" s="57" t="s">
        <v>381</v>
      </c>
      <c r="K74" s="58">
        <v>4</v>
      </c>
      <c r="L74" s="58" t="s">
        <v>669</v>
      </c>
    </row>
    <row r="75" spans="1:12" ht="15" customHeight="1">
      <c r="A75" s="3">
        <f t="shared" si="1"/>
        <v>0.6631944444444432</v>
      </c>
      <c r="B75" s="52">
        <v>4.8611111111111103E-3</v>
      </c>
      <c r="C75" s="53">
        <v>31</v>
      </c>
      <c r="D75" s="54" t="s">
        <v>734</v>
      </c>
      <c r="E75" s="54" t="s">
        <v>615</v>
      </c>
      <c r="F75" s="54" t="s">
        <v>616</v>
      </c>
      <c r="G75" s="55"/>
      <c r="H75" s="56" t="s">
        <v>55</v>
      </c>
      <c r="I75" s="59" t="s">
        <v>670</v>
      </c>
      <c r="J75" s="57" t="s">
        <v>381</v>
      </c>
      <c r="K75" s="58">
        <v>5</v>
      </c>
      <c r="L75" s="58" t="s">
        <v>669</v>
      </c>
    </row>
    <row r="76" spans="1:12" s="32" customFormat="1" ht="15" customHeight="1">
      <c r="A76" s="3">
        <f t="shared" si="1"/>
        <v>0.66805555555555429</v>
      </c>
      <c r="B76" s="52">
        <v>4.8611111111111103E-3</v>
      </c>
      <c r="C76" s="53">
        <v>31</v>
      </c>
      <c r="D76" s="54" t="s">
        <v>734</v>
      </c>
      <c r="E76" s="54" t="s">
        <v>155</v>
      </c>
      <c r="F76" s="54" t="s">
        <v>156</v>
      </c>
      <c r="G76" s="55"/>
      <c r="H76" s="56" t="s">
        <v>30</v>
      </c>
      <c r="I76" s="56" t="s">
        <v>715</v>
      </c>
      <c r="J76" s="57" t="s">
        <v>381</v>
      </c>
      <c r="K76" s="58">
        <v>6</v>
      </c>
      <c r="L76" s="58" t="s">
        <v>669</v>
      </c>
    </row>
    <row r="77" spans="1:12">
      <c r="A77" s="3">
        <f t="shared" si="1"/>
        <v>0.67291666666666539</v>
      </c>
      <c r="B77" s="52">
        <v>4.8611111111111103E-3</v>
      </c>
      <c r="C77" s="53">
        <v>31</v>
      </c>
      <c r="D77" s="54" t="s">
        <v>734</v>
      </c>
      <c r="E77" s="54" t="s">
        <v>179</v>
      </c>
      <c r="F77" s="54" t="s">
        <v>180</v>
      </c>
      <c r="G77" s="55"/>
      <c r="H77" s="56" t="s">
        <v>12</v>
      </c>
      <c r="I77" s="56" t="s">
        <v>738</v>
      </c>
      <c r="J77" s="57" t="s">
        <v>381</v>
      </c>
      <c r="K77" s="58">
        <v>7</v>
      </c>
      <c r="L77" s="58" t="s">
        <v>669</v>
      </c>
    </row>
    <row r="78" spans="1:12">
      <c r="A78" s="3">
        <f t="shared" si="1"/>
        <v>0.67777777777777648</v>
      </c>
      <c r="B78" s="60" t="s">
        <v>143</v>
      </c>
      <c r="C78" s="38"/>
      <c r="D78" s="61" t="s">
        <v>739</v>
      </c>
      <c r="E78" s="38"/>
      <c r="F78" s="38"/>
      <c r="G78" s="38"/>
      <c r="H78" s="38"/>
      <c r="I78" s="38"/>
      <c r="J78" s="38"/>
      <c r="K78" s="38"/>
      <c r="L78" s="38"/>
    </row>
    <row r="79" spans="1:12">
      <c r="A79" s="39"/>
      <c r="B79" s="39"/>
      <c r="C79" s="39"/>
      <c r="D79" s="39"/>
      <c r="E79" s="39"/>
      <c r="F79" s="39"/>
      <c r="G79" s="62"/>
      <c r="H79" s="39"/>
      <c r="I79" s="39"/>
      <c r="J79" s="39"/>
      <c r="K79" s="39"/>
      <c r="L79" s="39"/>
    </row>
    <row r="80" spans="1:12">
      <c r="A80" s="39"/>
      <c r="B80" s="39"/>
      <c r="C80" s="39"/>
      <c r="D80" s="39"/>
      <c r="E80" s="39"/>
      <c r="F80" s="39"/>
      <c r="G80" s="62"/>
      <c r="H80" s="39"/>
      <c r="I80" s="39"/>
      <c r="J80" s="39"/>
      <c r="K80" s="39"/>
      <c r="L80" s="39"/>
    </row>
    <row r="81" spans="7:7" s="39" customFormat="1"/>
    <row r="82" spans="7:7" s="39" customFormat="1"/>
    <row r="83" spans="7:7" s="39" customFormat="1">
      <c r="G83" s="62"/>
    </row>
    <row r="84" spans="7:7" s="39" customFormat="1">
      <c r="G84" s="62"/>
    </row>
    <row r="85" spans="7:7" s="39" customFormat="1">
      <c r="G85" s="62"/>
    </row>
    <row r="86" spans="7:7" s="39" customFormat="1"/>
    <row r="87" spans="7:7" s="39" customFormat="1">
      <c r="G87" s="62"/>
    </row>
    <row r="88" spans="7:7" s="39" customFormat="1">
      <c r="G88" s="62"/>
    </row>
    <row r="89" spans="7:7" s="39" customFormat="1">
      <c r="G89" s="62"/>
    </row>
    <row r="90" spans="7:7" s="39" customFormat="1">
      <c r="G90" s="62"/>
    </row>
    <row r="91" spans="7:7" s="39" customFormat="1">
      <c r="G91" s="62"/>
    </row>
    <row r="92" spans="7:7" s="39" customFormat="1">
      <c r="G92" s="62"/>
    </row>
    <row r="93" spans="7:7" s="39" customFormat="1">
      <c r="G93" s="62"/>
    </row>
    <row r="94" spans="7:7" s="39" customFormat="1">
      <c r="G94" s="62"/>
    </row>
    <row r="95" spans="7:7" s="39" customFormat="1">
      <c r="G95" s="62"/>
    </row>
    <row r="96" spans="7:7" s="39" customFormat="1">
      <c r="G96" s="62"/>
    </row>
    <row r="97" spans="7:7" s="39" customFormat="1">
      <c r="G97" s="62"/>
    </row>
    <row r="98" spans="7:7" s="39" customFormat="1">
      <c r="G98" s="62"/>
    </row>
    <row r="99" spans="7:7" s="39" customFormat="1">
      <c r="G99" s="62"/>
    </row>
    <row r="100" spans="7:7" s="39" customFormat="1">
      <c r="G100" s="62"/>
    </row>
    <row r="101" spans="7:7" s="39" customFormat="1">
      <c r="G101" s="62"/>
    </row>
    <row r="102" spans="7:7" s="39" customFormat="1">
      <c r="G102" s="62"/>
    </row>
    <row r="103" spans="7:7" s="39" customFormat="1">
      <c r="G103" s="62"/>
    </row>
    <row r="104" spans="7:7" s="39" customFormat="1">
      <c r="G104" s="62"/>
    </row>
    <row r="105" spans="7:7" s="39" customFormat="1">
      <c r="G105" s="62"/>
    </row>
    <row r="106" spans="7:7" s="39" customFormat="1">
      <c r="G106" s="62"/>
    </row>
    <row r="107" spans="7:7" s="39" customFormat="1">
      <c r="G107" s="62"/>
    </row>
    <row r="108" spans="7:7" s="39" customFormat="1">
      <c r="G108" s="62"/>
    </row>
    <row r="109" spans="7:7" s="39" customFormat="1">
      <c r="G109" s="62"/>
    </row>
    <row r="110" spans="7:7" s="39" customFormat="1">
      <c r="G110" s="62"/>
    </row>
    <row r="111" spans="7:7" s="39" customFormat="1">
      <c r="G111" s="62"/>
    </row>
    <row r="112" spans="7:7" s="39" customFormat="1">
      <c r="G112" s="62"/>
    </row>
    <row r="113" spans="7:7" s="39" customFormat="1">
      <c r="G113" s="62"/>
    </row>
    <row r="114" spans="7:7" s="39" customFormat="1">
      <c r="G114" s="62"/>
    </row>
    <row r="115" spans="7:7" s="39" customFormat="1">
      <c r="G115" s="62"/>
    </row>
    <row r="116" spans="7:7" s="39" customFormat="1">
      <c r="G116" s="62"/>
    </row>
    <row r="117" spans="7:7" s="39" customFormat="1">
      <c r="G117" s="62"/>
    </row>
    <row r="118" spans="7:7" s="39" customFormat="1">
      <c r="G118" s="62"/>
    </row>
    <row r="119" spans="7:7" s="39" customFormat="1">
      <c r="G119" s="62"/>
    </row>
    <row r="120" spans="7:7" s="39" customFormat="1">
      <c r="G120" s="62"/>
    </row>
    <row r="121" spans="7:7" s="39" customFormat="1">
      <c r="G121" s="62"/>
    </row>
    <row r="122" spans="7:7" s="39" customFormat="1">
      <c r="G122" s="62"/>
    </row>
    <row r="123" spans="7:7" s="39" customFormat="1">
      <c r="G123" s="62"/>
    </row>
    <row r="124" spans="7:7" s="39" customFormat="1">
      <c r="G124" s="62"/>
    </row>
    <row r="125" spans="7:7" s="39" customFormat="1">
      <c r="G125" s="62"/>
    </row>
    <row r="126" spans="7:7" s="39" customFormat="1">
      <c r="G126" s="62"/>
    </row>
    <row r="127" spans="7:7" s="39" customFormat="1">
      <c r="G127" s="62"/>
    </row>
    <row r="128" spans="7:7" s="39" customFormat="1">
      <c r="G128" s="62"/>
    </row>
    <row r="129" spans="7:7" s="39" customFormat="1">
      <c r="G129" s="62"/>
    </row>
    <row r="130" spans="7:7" s="39" customFormat="1">
      <c r="G130" s="62"/>
    </row>
    <row r="131" spans="7:7" s="39" customFormat="1">
      <c r="G131" s="62"/>
    </row>
    <row r="132" spans="7:7" s="39" customFormat="1">
      <c r="G132" s="62"/>
    </row>
    <row r="133" spans="7:7" s="39" customFormat="1">
      <c r="G133" s="62"/>
    </row>
    <row r="134" spans="7:7" s="39" customFormat="1">
      <c r="G134" s="62"/>
    </row>
    <row r="135" spans="7:7" s="39" customFormat="1">
      <c r="G135" s="62"/>
    </row>
    <row r="136" spans="7:7" s="39" customFormat="1">
      <c r="G136" s="62"/>
    </row>
    <row r="137" spans="7:7" s="39" customFormat="1">
      <c r="G137" s="62"/>
    </row>
    <row r="138" spans="7:7" s="39" customFormat="1">
      <c r="G138" s="62"/>
    </row>
    <row r="139" spans="7:7" s="39" customFormat="1">
      <c r="G139" s="62"/>
    </row>
    <row r="140" spans="7:7" s="39" customFormat="1">
      <c r="G140" s="62"/>
    </row>
    <row r="141" spans="7:7" s="39" customFormat="1">
      <c r="G141" s="62"/>
    </row>
    <row r="142" spans="7:7" s="39" customFormat="1">
      <c r="G142" s="62"/>
    </row>
    <row r="143" spans="7:7" s="39" customFormat="1">
      <c r="G143" s="62"/>
    </row>
    <row r="144" spans="7:7" s="39" customFormat="1">
      <c r="G144" s="62"/>
    </row>
    <row r="145" spans="7:7" s="39" customFormat="1">
      <c r="G145" s="62"/>
    </row>
    <row r="146" spans="7:7" s="39" customFormat="1">
      <c r="G146" s="62"/>
    </row>
    <row r="147" spans="7:7" s="39" customFormat="1">
      <c r="G147" s="62"/>
    </row>
    <row r="148" spans="7:7" s="39" customFormat="1">
      <c r="G148" s="62"/>
    </row>
    <row r="149" spans="7:7" s="39" customFormat="1">
      <c r="G149" s="62"/>
    </row>
    <row r="150" spans="7:7" s="39" customFormat="1">
      <c r="G150" s="62"/>
    </row>
    <row r="151" spans="7:7" s="39" customFormat="1">
      <c r="G151" s="62"/>
    </row>
    <row r="152" spans="7:7" s="39" customFormat="1">
      <c r="G152" s="62"/>
    </row>
    <row r="153" spans="7:7" s="39" customFormat="1">
      <c r="G153" s="62"/>
    </row>
    <row r="154" spans="7:7" s="39" customFormat="1">
      <c r="G154" s="62"/>
    </row>
    <row r="155" spans="7:7" s="39" customFormat="1">
      <c r="G155" s="62"/>
    </row>
    <row r="156" spans="7:7" s="39" customFormat="1">
      <c r="G156" s="62"/>
    </row>
    <row r="157" spans="7:7" s="39" customFormat="1">
      <c r="G157" s="62"/>
    </row>
    <row r="158" spans="7:7" s="39" customFormat="1">
      <c r="G158" s="62"/>
    </row>
    <row r="159" spans="7:7" s="39" customFormat="1">
      <c r="G159" s="62"/>
    </row>
    <row r="160" spans="7:7" s="39" customFormat="1">
      <c r="G160" s="62"/>
    </row>
    <row r="161" spans="7:7" s="39" customFormat="1">
      <c r="G161" s="62"/>
    </row>
    <row r="162" spans="7:7" s="39" customFormat="1">
      <c r="G162" s="62"/>
    </row>
    <row r="163" spans="7:7" s="39" customFormat="1">
      <c r="G163" s="62"/>
    </row>
    <row r="164" spans="7:7" s="39" customFormat="1">
      <c r="G164" s="62"/>
    </row>
    <row r="165" spans="7:7" s="39" customFormat="1">
      <c r="G165" s="62"/>
    </row>
    <row r="166" spans="7:7" s="39" customFormat="1">
      <c r="G166" s="62"/>
    </row>
    <row r="167" spans="7:7" s="39" customFormat="1">
      <c r="G167" s="62"/>
    </row>
    <row r="168" spans="7:7" s="39" customFormat="1">
      <c r="G168" s="62"/>
    </row>
    <row r="169" spans="7:7" s="39" customFormat="1">
      <c r="G169" s="62"/>
    </row>
    <row r="170" spans="7:7" s="39" customFormat="1">
      <c r="G170" s="62"/>
    </row>
    <row r="171" spans="7:7" s="39" customFormat="1">
      <c r="G171" s="62"/>
    </row>
    <row r="172" spans="7:7" s="39" customFormat="1">
      <c r="G172" s="62"/>
    </row>
    <row r="173" spans="7:7" s="39" customFormat="1">
      <c r="G173" s="62"/>
    </row>
    <row r="174" spans="7:7" s="39" customFormat="1">
      <c r="G174" s="62"/>
    </row>
    <row r="175" spans="7:7" s="39" customFormat="1">
      <c r="G175" s="62"/>
    </row>
    <row r="176" spans="7:7" s="39" customFormat="1">
      <c r="G176" s="62"/>
    </row>
    <row r="177" spans="1:12">
      <c r="A177" s="39"/>
      <c r="B177" s="39"/>
      <c r="C177" s="39"/>
      <c r="D177" s="39"/>
      <c r="E177" s="39"/>
      <c r="F177" s="39"/>
      <c r="G177" s="62"/>
      <c r="H177" s="39"/>
      <c r="I177" s="39"/>
      <c r="J177" s="39"/>
      <c r="K177" s="39"/>
      <c r="L177" s="39"/>
    </row>
    <row r="178" spans="1:12">
      <c r="A178" s="39"/>
      <c r="B178" s="39"/>
      <c r="C178" s="39"/>
      <c r="D178" s="39"/>
      <c r="E178" s="39"/>
      <c r="F178" s="39"/>
      <c r="G178" s="62"/>
      <c r="H178" s="39"/>
      <c r="I178" s="39"/>
      <c r="J178" s="39"/>
      <c r="K178" s="39"/>
      <c r="L178" s="39"/>
    </row>
    <row r="179" spans="1:12">
      <c r="A179" s="39"/>
      <c r="B179" s="39"/>
      <c r="C179" s="39"/>
      <c r="D179" s="39"/>
      <c r="E179" s="39"/>
      <c r="F179" s="39"/>
      <c r="G179" s="62"/>
      <c r="H179" s="39"/>
      <c r="I179" s="39"/>
      <c r="J179" s="39"/>
      <c r="K179" s="39"/>
      <c r="L179" s="39"/>
    </row>
    <row r="180" spans="1:12">
      <c r="A180" s="39"/>
      <c r="B180" s="39"/>
      <c r="C180" s="39"/>
      <c r="D180" s="39"/>
      <c r="E180" s="39"/>
      <c r="F180" s="39"/>
      <c r="G180" s="62"/>
      <c r="H180" s="39"/>
      <c r="I180" s="39"/>
      <c r="J180" s="39"/>
      <c r="K180" s="39"/>
      <c r="L180" s="39"/>
    </row>
    <row r="181" spans="1:12">
      <c r="A181" s="39"/>
      <c r="B181" s="39"/>
      <c r="C181" s="39"/>
      <c r="D181" s="39"/>
      <c r="E181" s="39"/>
      <c r="F181" s="39"/>
      <c r="G181" s="62"/>
      <c r="H181" s="39"/>
      <c r="I181" s="39"/>
      <c r="J181" s="39"/>
      <c r="K181" s="39"/>
      <c r="L181" s="39"/>
    </row>
    <row r="182" spans="1:12">
      <c r="A182" s="39"/>
      <c r="B182" s="39"/>
      <c r="C182" s="39"/>
      <c r="D182" s="39"/>
      <c r="E182" s="39"/>
      <c r="F182" s="39"/>
      <c r="G182" s="62"/>
      <c r="H182" s="39"/>
      <c r="I182" s="39"/>
      <c r="J182" s="39"/>
      <c r="K182" s="39"/>
      <c r="L182" s="39"/>
    </row>
    <row r="183" spans="1:12">
      <c r="A183" s="39"/>
      <c r="B183" s="39"/>
      <c r="C183" s="39"/>
      <c r="D183" s="39"/>
      <c r="E183" s="39"/>
      <c r="F183" s="39"/>
      <c r="G183" s="62"/>
      <c r="H183" s="39"/>
      <c r="I183" s="39"/>
      <c r="J183" s="39"/>
      <c r="K183" s="39"/>
      <c r="L183" s="39"/>
    </row>
    <row r="184" spans="1:12">
      <c r="A184" s="39"/>
      <c r="B184" s="39"/>
      <c r="C184" s="39"/>
      <c r="D184" s="39"/>
      <c r="E184" s="39"/>
      <c r="F184" s="39"/>
      <c r="G184" s="62"/>
      <c r="H184" s="39"/>
      <c r="I184" s="39"/>
      <c r="J184" s="39"/>
      <c r="K184" s="39"/>
      <c r="L184" s="39"/>
    </row>
    <row r="185" spans="1:12">
      <c r="A185" s="39"/>
      <c r="B185" s="39"/>
      <c r="C185" s="39"/>
      <c r="D185" s="39"/>
      <c r="E185" s="39"/>
      <c r="F185" s="39"/>
      <c r="G185" s="62"/>
      <c r="H185" s="39"/>
      <c r="I185" s="39"/>
      <c r="J185" s="39"/>
      <c r="K185" s="39"/>
      <c r="L185" s="39"/>
    </row>
    <row r="186" spans="1:12">
      <c r="A186" s="39"/>
      <c r="B186" s="39"/>
      <c r="C186" s="39"/>
      <c r="D186" s="39"/>
      <c r="E186" s="39"/>
      <c r="F186" s="39"/>
      <c r="G186" s="62"/>
      <c r="H186" s="39"/>
      <c r="I186" s="39"/>
      <c r="J186" s="39"/>
      <c r="K186" s="39"/>
      <c r="L186" s="39"/>
    </row>
    <row r="187" spans="1:12">
      <c r="A187" s="39"/>
      <c r="B187" s="39"/>
      <c r="C187" s="39"/>
      <c r="D187" s="39"/>
      <c r="E187" s="39"/>
      <c r="F187" s="39"/>
      <c r="G187" s="62"/>
      <c r="H187" s="39"/>
      <c r="I187" s="39"/>
      <c r="J187" s="39"/>
      <c r="K187" s="39"/>
      <c r="L187" s="39"/>
    </row>
    <row r="188" spans="1:12">
      <c r="A188" s="39"/>
      <c r="B188" s="39"/>
      <c r="C188" s="39"/>
      <c r="D188" s="39"/>
      <c r="E188" s="39"/>
      <c r="F188" s="39"/>
      <c r="G188" s="62"/>
      <c r="H188" s="39"/>
      <c r="I188" s="39"/>
      <c r="J188" s="39"/>
      <c r="K188" s="39"/>
      <c r="L188" s="39"/>
    </row>
    <row r="189" spans="1:12">
      <c r="A189" s="39"/>
      <c r="B189" s="39"/>
      <c r="C189" s="39"/>
      <c r="D189" s="39"/>
      <c r="E189" s="39"/>
      <c r="F189" s="39"/>
      <c r="G189" s="62"/>
      <c r="H189" s="39"/>
      <c r="I189" s="39"/>
      <c r="J189" s="39"/>
      <c r="K189" s="39"/>
      <c r="L189" s="39"/>
    </row>
    <row r="190" spans="1:12">
      <c r="A190" s="39"/>
      <c r="B190" s="39"/>
      <c r="C190" s="39"/>
      <c r="D190" s="39"/>
      <c r="E190" s="39"/>
      <c r="F190" s="39"/>
      <c r="G190" s="62"/>
      <c r="H190" s="39"/>
      <c r="I190" s="39"/>
      <c r="J190" s="39"/>
      <c r="K190" s="39"/>
      <c r="L190" s="39"/>
    </row>
    <row r="191" spans="1:12">
      <c r="A191" s="39"/>
      <c r="B191" s="39"/>
      <c r="C191" s="39"/>
      <c r="D191" s="39"/>
      <c r="E191" s="39"/>
      <c r="F191" s="39"/>
      <c r="G191" s="62"/>
      <c r="H191" s="39"/>
      <c r="I191" s="39"/>
      <c r="J191" s="39"/>
      <c r="K191" s="39"/>
      <c r="L191" s="39"/>
    </row>
    <row r="192" spans="1:12">
      <c r="B192" s="39"/>
      <c r="C192" s="39"/>
      <c r="D192" s="39"/>
      <c r="E192" s="39"/>
      <c r="F192" s="39"/>
      <c r="G192" s="62"/>
      <c r="H192" s="39"/>
      <c r="I192" s="39"/>
      <c r="J192" s="39"/>
      <c r="K192" s="39"/>
      <c r="L192" s="39"/>
    </row>
    <row r="193" spans="2:12">
      <c r="B193" s="39"/>
      <c r="C193" s="39"/>
      <c r="D193" s="39"/>
      <c r="E193" s="39"/>
      <c r="F193" s="39"/>
      <c r="G193" s="62"/>
      <c r="H193" s="39"/>
      <c r="I193" s="39"/>
      <c r="J193" s="39"/>
      <c r="K193" s="39"/>
      <c r="L193" s="39"/>
    </row>
    <row r="194" spans="2:12">
      <c r="B194" s="39"/>
      <c r="C194" s="39"/>
      <c r="D194" s="39"/>
      <c r="E194" s="39"/>
      <c r="F194" s="39"/>
      <c r="G194" s="62"/>
      <c r="H194" s="39"/>
      <c r="I194" s="39"/>
      <c r="J194" s="39"/>
      <c r="K194" s="39"/>
      <c r="L194" s="39"/>
    </row>
    <row r="195" spans="2:12">
      <c r="B195" s="39"/>
      <c r="C195" s="39"/>
      <c r="D195" s="39"/>
      <c r="E195" s="39"/>
      <c r="F195" s="39"/>
      <c r="G195" s="62"/>
      <c r="H195" s="39"/>
      <c r="I195" s="39"/>
      <c r="J195" s="39"/>
      <c r="K195" s="39"/>
      <c r="L195" s="39"/>
    </row>
    <row r="196" spans="2:12">
      <c r="B196" s="39"/>
      <c r="C196" s="39"/>
      <c r="D196" s="39"/>
      <c r="E196" s="39"/>
      <c r="F196" s="39"/>
      <c r="G196" s="62"/>
      <c r="H196" s="39"/>
      <c r="I196" s="39"/>
      <c r="J196" s="39"/>
      <c r="K196" s="39"/>
      <c r="L196" s="39"/>
    </row>
    <row r="197" spans="2:12">
      <c r="B197" s="39"/>
      <c r="C197" s="39"/>
      <c r="D197" s="39"/>
      <c r="E197" s="39"/>
      <c r="F197" s="39"/>
      <c r="G197" s="62"/>
      <c r="H197" s="39"/>
      <c r="I197" s="39"/>
      <c r="J197" s="39"/>
      <c r="K197" s="39"/>
      <c r="L197" s="39"/>
    </row>
    <row r="198" spans="2:12">
      <c r="B198" s="39"/>
      <c r="C198" s="39"/>
      <c r="D198" s="39"/>
      <c r="E198" s="39"/>
      <c r="F198" s="39"/>
      <c r="G198" s="62"/>
      <c r="H198" s="39"/>
      <c r="I198" s="39"/>
      <c r="J198" s="39"/>
      <c r="K198" s="39"/>
      <c r="L198" s="39"/>
    </row>
    <row r="199" spans="2:12">
      <c r="B199" s="39"/>
      <c r="C199" s="39"/>
      <c r="D199" s="39"/>
      <c r="E199" s="39"/>
      <c r="F199" s="39"/>
      <c r="G199" s="62"/>
      <c r="H199" s="39"/>
      <c r="I199" s="39"/>
      <c r="J199" s="39"/>
      <c r="K199" s="39"/>
      <c r="L199" s="39"/>
    </row>
  </sheetData>
  <pageMargins left="0.7" right="0.7" top="0.75" bottom="0.75" header="0.3" footer="0.3"/>
  <pageSetup paperSize="9" orientation="portrait" horizontalDpi="0" verticalDpi="0"/>
  <rowBreaks count="1" manualBreakCount="1">
    <brk id="37" max="16383" man="1"/>
  </rowBreaks>
  <customProperties>
    <customPr name="_pios_id" r:id="rId1"/>
    <customPr name="GU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8AEA0-8996-49E3-8EB2-B15F50031242}">
  <sheetPr codeName="Sheet52">
    <tabColor rgb="FFFF85FF"/>
    <pageSetUpPr fitToPage="1"/>
  </sheetPr>
  <dimension ref="A1:AA50"/>
  <sheetViews>
    <sheetView topLeftCell="A17" zoomScale="90" zoomScaleNormal="90" workbookViewId="0">
      <selection activeCell="F52" sqref="F52"/>
    </sheetView>
  </sheetViews>
  <sheetFormatPr defaultColWidth="11" defaultRowHeight="15"/>
  <cols>
    <col min="1" max="1" width="11" style="9"/>
    <col min="2" max="2" width="12.375" style="9" customWidth="1"/>
    <col min="3" max="3" width="21.125" style="9" customWidth="1"/>
    <col min="4" max="4" width="22.625" style="9" customWidth="1"/>
    <col min="5" max="5" width="16.875" style="9" bestFit="1" customWidth="1"/>
    <col min="6" max="12" width="11" style="9"/>
    <col min="13" max="13" width="19.375" style="9" customWidth="1"/>
    <col min="14" max="14" width="11" style="9"/>
    <col min="15" max="15" width="3.625" style="9" customWidth="1"/>
    <col min="16" max="17" width="7.625" style="9" bestFit="1" customWidth="1"/>
    <col min="18" max="18" width="6.625" style="9" bestFit="1" customWidth="1"/>
    <col min="19" max="22" width="7.125" style="9" bestFit="1" customWidth="1"/>
    <col min="23" max="23" width="7.625" style="9" customWidth="1"/>
    <col min="24" max="16384" width="11" style="9"/>
  </cols>
  <sheetData>
    <row r="1" spans="1:25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72" t="s">
        <v>740</v>
      </c>
      <c r="N1" s="172"/>
      <c r="O1" s="172"/>
      <c r="P1" s="172"/>
      <c r="Q1" s="172"/>
      <c r="R1" s="172"/>
      <c r="S1" s="172"/>
      <c r="T1" s="172"/>
      <c r="U1" s="172"/>
      <c r="V1" s="172"/>
      <c r="W1" s="143"/>
      <c r="X1" s="143"/>
      <c r="Y1" s="143"/>
    </row>
    <row r="2" spans="1:25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</row>
    <row r="3" spans="1:25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8" t="s">
        <v>741</v>
      </c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</row>
    <row r="4" spans="1:2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1" t="s">
        <v>315</v>
      </c>
      <c r="Q4" s="12"/>
      <c r="R4" s="13" t="s">
        <v>381</v>
      </c>
      <c r="S4" s="13"/>
      <c r="T4" s="13"/>
      <c r="U4" s="13"/>
      <c r="V4" s="13"/>
      <c r="W4" s="13"/>
      <c r="X4" s="143"/>
      <c r="Y4" s="143"/>
    </row>
    <row r="5" spans="1:25">
      <c r="A5" s="143" t="s">
        <v>444</v>
      </c>
      <c r="B5" s="152">
        <v>44780</v>
      </c>
      <c r="C5" s="143"/>
      <c r="D5" s="10" t="s">
        <v>445</v>
      </c>
      <c r="E5" s="189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53">
        <f>B11</f>
        <v>1</v>
      </c>
      <c r="Q5" s="153">
        <f>B12</f>
        <v>2</v>
      </c>
      <c r="R5" s="153">
        <f>B13</f>
        <v>3</v>
      </c>
      <c r="S5" s="153">
        <f>B14</f>
        <v>4</v>
      </c>
      <c r="T5" s="153">
        <f>B15</f>
        <v>5</v>
      </c>
      <c r="U5" s="153">
        <f>B16</f>
        <v>6</v>
      </c>
      <c r="V5" s="153">
        <f>B17</f>
        <v>7</v>
      </c>
      <c r="W5" s="153">
        <f>B18</f>
        <v>8</v>
      </c>
      <c r="X5" s="143"/>
      <c r="Y5" s="143"/>
    </row>
    <row r="6" spans="1:25">
      <c r="A6" s="143" t="s">
        <v>446</v>
      </c>
      <c r="B6" s="8" t="s">
        <v>742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 t="str">
        <f>C11</f>
        <v>Zoe Purser</v>
      </c>
      <c r="Q6" s="143" t="str">
        <f>C12</f>
        <v>Amy Lockhart</v>
      </c>
      <c r="R6" s="143" t="str">
        <f>C13</f>
        <v>Krystina Bercene</v>
      </c>
      <c r="S6" s="143" t="str">
        <f>C14</f>
        <v>Rosie Mcconigley</v>
      </c>
      <c r="T6" s="143" t="str">
        <f>C15</f>
        <v>Jorja Wareham</v>
      </c>
      <c r="U6" s="143" t="str">
        <f>C16</f>
        <v>Reagan Hughan</v>
      </c>
      <c r="V6" s="143" t="str">
        <f>C17</f>
        <v>Meg Fowler</v>
      </c>
      <c r="W6" s="143" t="str">
        <f>C18</f>
        <v>Ebonie Richardson</v>
      </c>
      <c r="X6" s="143"/>
      <c r="Y6" s="143"/>
    </row>
    <row r="7" spans="1:25">
      <c r="A7" s="143" t="s">
        <v>448</v>
      </c>
      <c r="B7" s="143" t="s">
        <v>449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 t="s">
        <v>587</v>
      </c>
      <c r="N7" s="143" t="s">
        <v>453</v>
      </c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</row>
    <row r="8" spans="1:25">
      <c r="A8" s="8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>
        <v>1</v>
      </c>
      <c r="N8" s="143"/>
      <c r="O8" s="143"/>
      <c r="P8" s="154"/>
      <c r="Q8" s="154"/>
      <c r="R8" s="154"/>
      <c r="S8" s="154"/>
      <c r="T8" s="154"/>
      <c r="U8" s="154"/>
      <c r="V8" s="154"/>
      <c r="W8" s="154"/>
      <c r="X8" s="143"/>
      <c r="Y8" s="143"/>
    </row>
    <row r="9" spans="1:25">
      <c r="A9" s="143"/>
      <c r="B9" s="143"/>
      <c r="C9" s="143"/>
      <c r="D9" s="143"/>
      <c r="E9" s="143"/>
      <c r="F9" s="14" t="s">
        <v>3</v>
      </c>
      <c r="G9" s="143"/>
      <c r="H9" s="143"/>
      <c r="I9" s="143"/>
      <c r="J9" s="143"/>
      <c r="K9" s="143"/>
      <c r="L9" s="143"/>
      <c r="M9" s="143">
        <v>2</v>
      </c>
      <c r="N9" s="143"/>
      <c r="O9" s="143"/>
      <c r="P9" s="154"/>
      <c r="Q9" s="154"/>
      <c r="R9" s="154"/>
      <c r="S9" s="154"/>
      <c r="T9" s="154"/>
      <c r="U9" s="154"/>
      <c r="V9" s="154"/>
      <c r="W9" s="154"/>
      <c r="X9" s="143"/>
      <c r="Y9" s="143"/>
    </row>
    <row r="10" spans="1:25" ht="30">
      <c r="A10" s="23" t="s">
        <v>432</v>
      </c>
      <c r="B10" s="24" t="s">
        <v>433</v>
      </c>
      <c r="C10" s="24" t="s">
        <v>4</v>
      </c>
      <c r="D10" s="24" t="s">
        <v>5</v>
      </c>
      <c r="E10" s="24" t="s">
        <v>383</v>
      </c>
      <c r="F10" s="24" t="s">
        <v>385</v>
      </c>
      <c r="G10" s="24" t="s">
        <v>387</v>
      </c>
      <c r="H10" s="24" t="s">
        <v>458</v>
      </c>
      <c r="I10" s="24" t="s">
        <v>743</v>
      </c>
      <c r="J10" s="24" t="s">
        <v>460</v>
      </c>
      <c r="K10" s="143"/>
      <c r="L10" s="143"/>
      <c r="M10" s="143">
        <v>3</v>
      </c>
      <c r="N10" s="143"/>
      <c r="O10" s="143"/>
      <c r="P10" s="154"/>
      <c r="Q10" s="154"/>
      <c r="R10" s="154"/>
      <c r="S10" s="154"/>
      <c r="T10" s="154"/>
      <c r="U10" s="154"/>
      <c r="V10" s="154"/>
      <c r="W10" s="154"/>
      <c r="X10" s="143"/>
      <c r="Y10" s="143"/>
    </row>
    <row r="11" spans="1:25">
      <c r="A11" s="3">
        <v>0.3125</v>
      </c>
      <c r="B11" s="2">
        <v>1</v>
      </c>
      <c r="C11" s="2" t="s">
        <v>183</v>
      </c>
      <c r="D11" s="155" t="s">
        <v>184</v>
      </c>
      <c r="E11" s="155" t="s">
        <v>95</v>
      </c>
      <c r="F11" s="156">
        <f>P38</f>
        <v>0</v>
      </c>
      <c r="G11" s="155">
        <f t="shared" ref="G11:G17" si="0">IF(H11&gt;J11,H11,J11)</f>
        <v>1</v>
      </c>
      <c r="H11" s="155">
        <f>RANK(F11,$F$11:$F$19,0)</f>
        <v>1</v>
      </c>
      <c r="I11" s="243">
        <f>P34</f>
        <v>0</v>
      </c>
      <c r="J11" s="241"/>
      <c r="K11" s="143"/>
      <c r="L11" s="143"/>
      <c r="M11" s="143">
        <v>4</v>
      </c>
      <c r="N11" s="143"/>
      <c r="O11" s="143"/>
      <c r="P11" s="154"/>
      <c r="Q11" s="154"/>
      <c r="R11" s="154"/>
      <c r="S11" s="154"/>
      <c r="T11" s="154"/>
      <c r="U11" s="154"/>
      <c r="V11" s="154"/>
      <c r="W11" s="154"/>
      <c r="X11" s="143"/>
      <c r="Y11" s="143"/>
    </row>
    <row r="12" spans="1:25">
      <c r="A12" s="3">
        <v>0.31736111111111109</v>
      </c>
      <c r="B12" s="2">
        <v>2</v>
      </c>
      <c r="C12" s="2" t="s">
        <v>175</v>
      </c>
      <c r="D12" s="155" t="s">
        <v>176</v>
      </c>
      <c r="E12" s="155" t="s">
        <v>37</v>
      </c>
      <c r="F12" s="158">
        <f>Q38</f>
        <v>0</v>
      </c>
      <c r="G12" s="155">
        <f t="shared" si="0"/>
        <v>1</v>
      </c>
      <c r="H12" s="155">
        <f t="shared" ref="H12:H18" si="1">RANK(F12,$F$11:$F$19,0)</f>
        <v>1</v>
      </c>
      <c r="I12" s="243">
        <f>Q34</f>
        <v>0</v>
      </c>
      <c r="J12" s="241"/>
      <c r="K12" s="143"/>
      <c r="L12" s="143"/>
      <c r="M12" s="143">
        <v>5</v>
      </c>
      <c r="N12" s="143"/>
      <c r="O12" s="143"/>
      <c r="P12" s="154"/>
      <c r="Q12" s="154"/>
      <c r="R12" s="154"/>
      <c r="S12" s="154"/>
      <c r="T12" s="154"/>
      <c r="U12" s="154"/>
      <c r="V12" s="154"/>
      <c r="W12" s="154"/>
      <c r="X12" s="143"/>
      <c r="Y12" s="143"/>
    </row>
    <row r="13" spans="1:25">
      <c r="A13" s="3">
        <v>0.32222222222222219</v>
      </c>
      <c r="B13" s="2">
        <v>3</v>
      </c>
      <c r="C13" s="2" t="s">
        <v>191</v>
      </c>
      <c r="D13" s="155" t="s">
        <v>192</v>
      </c>
      <c r="E13" s="155" t="s">
        <v>193</v>
      </c>
      <c r="F13" s="158">
        <f>R38</f>
        <v>0</v>
      </c>
      <c r="G13" s="155">
        <f t="shared" si="0"/>
        <v>1</v>
      </c>
      <c r="H13" s="155">
        <f t="shared" si="1"/>
        <v>1</v>
      </c>
      <c r="I13" s="243">
        <f>R34</f>
        <v>0</v>
      </c>
      <c r="J13" s="241"/>
      <c r="K13" s="143"/>
      <c r="L13" s="143"/>
      <c r="M13" s="143">
        <v>6</v>
      </c>
      <c r="N13" s="143"/>
      <c r="O13" s="143"/>
      <c r="P13" s="154"/>
      <c r="Q13" s="154"/>
      <c r="R13" s="154"/>
      <c r="S13" s="154"/>
      <c r="T13" s="154"/>
      <c r="U13" s="154"/>
      <c r="V13" s="154"/>
      <c r="W13" s="154"/>
      <c r="X13" s="143"/>
      <c r="Y13" s="143"/>
    </row>
    <row r="14" spans="1:25">
      <c r="A14" s="3">
        <v>0.32708333333333328</v>
      </c>
      <c r="B14" s="2">
        <v>4</v>
      </c>
      <c r="C14" s="2" t="s">
        <v>181</v>
      </c>
      <c r="D14" s="155" t="s">
        <v>182</v>
      </c>
      <c r="E14" s="155" t="s">
        <v>15</v>
      </c>
      <c r="F14" s="158">
        <f>S38</f>
        <v>0</v>
      </c>
      <c r="G14" s="155">
        <f t="shared" si="0"/>
        <v>1</v>
      </c>
      <c r="H14" s="155">
        <f t="shared" si="1"/>
        <v>1</v>
      </c>
      <c r="I14" s="243">
        <f>S34</f>
        <v>0</v>
      </c>
      <c r="J14" s="241"/>
      <c r="K14" s="143"/>
      <c r="L14" s="143"/>
      <c r="M14" s="143">
        <v>7</v>
      </c>
      <c r="N14" s="143"/>
      <c r="O14" s="143"/>
      <c r="P14" s="154"/>
      <c r="Q14" s="154"/>
      <c r="R14" s="154"/>
      <c r="S14" s="154"/>
      <c r="T14" s="154"/>
      <c r="U14" s="154"/>
      <c r="V14" s="154"/>
      <c r="W14" s="154"/>
      <c r="X14" s="143"/>
      <c r="Y14" s="143"/>
    </row>
    <row r="15" spans="1:25">
      <c r="A15" s="3">
        <v>0.33194444444444438</v>
      </c>
      <c r="B15" s="2">
        <v>5</v>
      </c>
      <c r="C15" s="2" t="s">
        <v>160</v>
      </c>
      <c r="D15" s="155" t="s">
        <v>161</v>
      </c>
      <c r="E15" s="155" t="s">
        <v>82</v>
      </c>
      <c r="F15" s="158">
        <f>T38</f>
        <v>0</v>
      </c>
      <c r="G15" s="155">
        <f t="shared" si="0"/>
        <v>1</v>
      </c>
      <c r="H15" s="155">
        <f t="shared" si="1"/>
        <v>1</v>
      </c>
      <c r="I15" s="243">
        <f>T34</f>
        <v>0</v>
      </c>
      <c r="J15" s="241"/>
      <c r="K15" s="143"/>
      <c r="L15" s="143"/>
      <c r="M15" s="143">
        <v>8</v>
      </c>
      <c r="N15" s="143"/>
      <c r="O15" s="143"/>
      <c r="P15" s="154"/>
      <c r="Q15" s="154"/>
      <c r="R15" s="154"/>
      <c r="S15" s="154"/>
      <c r="T15" s="154"/>
      <c r="U15" s="154"/>
      <c r="V15" s="154"/>
      <c r="W15" s="154"/>
      <c r="X15" s="143"/>
      <c r="Y15" s="143"/>
    </row>
    <row r="16" spans="1:25">
      <c r="A16" s="3">
        <v>0.33680555555555547</v>
      </c>
      <c r="B16" s="2">
        <v>6</v>
      </c>
      <c r="C16" s="2" t="s">
        <v>155</v>
      </c>
      <c r="D16" s="155" t="s">
        <v>156</v>
      </c>
      <c r="E16" s="155" t="s">
        <v>30</v>
      </c>
      <c r="F16" s="158">
        <f>U38</f>
        <v>0</v>
      </c>
      <c r="G16" s="155">
        <f t="shared" si="0"/>
        <v>1</v>
      </c>
      <c r="H16" s="155">
        <f t="shared" si="1"/>
        <v>1</v>
      </c>
      <c r="I16" s="243">
        <f>U34</f>
        <v>0</v>
      </c>
      <c r="J16" s="241"/>
      <c r="K16" s="143"/>
      <c r="L16" s="143"/>
      <c r="M16" s="143">
        <v>9</v>
      </c>
      <c r="N16" s="143"/>
      <c r="O16" s="143"/>
      <c r="P16" s="154"/>
      <c r="Q16" s="154"/>
      <c r="R16" s="154"/>
      <c r="S16" s="154"/>
      <c r="T16" s="154"/>
      <c r="U16" s="154"/>
      <c r="V16" s="154"/>
      <c r="W16" s="154"/>
      <c r="X16" s="143"/>
      <c r="Y16" s="143"/>
    </row>
    <row r="17" spans="1:23">
      <c r="A17" s="3">
        <v>0.34166666666666656</v>
      </c>
      <c r="B17" s="2">
        <v>7</v>
      </c>
      <c r="C17" s="2" t="s">
        <v>179</v>
      </c>
      <c r="D17" s="155" t="s">
        <v>180</v>
      </c>
      <c r="E17" s="155" t="s">
        <v>12</v>
      </c>
      <c r="F17" s="158">
        <f>V38</f>
        <v>0</v>
      </c>
      <c r="G17" s="155">
        <f t="shared" si="0"/>
        <v>1</v>
      </c>
      <c r="H17" s="155">
        <f t="shared" si="1"/>
        <v>1</v>
      </c>
      <c r="I17" s="243">
        <f>V34</f>
        <v>0</v>
      </c>
      <c r="J17" s="241"/>
      <c r="K17" s="143"/>
      <c r="L17" s="143"/>
      <c r="M17" s="143">
        <v>10</v>
      </c>
      <c r="N17" s="143"/>
      <c r="O17" s="143"/>
      <c r="P17" s="154"/>
      <c r="Q17" s="154"/>
      <c r="R17" s="154"/>
      <c r="S17" s="154"/>
      <c r="T17" s="154"/>
      <c r="U17" s="154"/>
      <c r="V17" s="154"/>
      <c r="W17" s="154"/>
    </row>
    <row r="18" spans="1:23">
      <c r="A18" s="3">
        <v>0.34652777777777766</v>
      </c>
      <c r="B18" s="2">
        <v>8</v>
      </c>
      <c r="C18" s="2" t="s">
        <v>615</v>
      </c>
      <c r="D18" s="155" t="s">
        <v>616</v>
      </c>
      <c r="E18" s="155" t="s">
        <v>55</v>
      </c>
      <c r="F18" s="158">
        <f>W38</f>
        <v>0</v>
      </c>
      <c r="G18" s="155">
        <f t="shared" ref="G18" si="2">IF(H18&gt;J18,H18,J18)</f>
        <v>1</v>
      </c>
      <c r="H18" s="155">
        <f t="shared" si="1"/>
        <v>1</v>
      </c>
      <c r="I18" s="243">
        <f>W34</f>
        <v>0</v>
      </c>
      <c r="J18" s="241"/>
      <c r="K18" s="143"/>
      <c r="L18" s="143"/>
      <c r="M18" s="143">
        <v>11</v>
      </c>
      <c r="N18" s="143"/>
      <c r="O18" s="143"/>
      <c r="P18" s="154"/>
      <c r="Q18" s="154"/>
      <c r="R18" s="154"/>
      <c r="S18" s="154"/>
      <c r="T18" s="154"/>
      <c r="U18" s="154"/>
      <c r="V18" s="154"/>
      <c r="W18" s="154"/>
    </row>
    <row r="19" spans="1:23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>
        <v>12</v>
      </c>
      <c r="N19" s="143"/>
      <c r="O19" s="143"/>
      <c r="P19" s="154"/>
      <c r="Q19" s="154"/>
      <c r="R19" s="154"/>
      <c r="S19" s="154"/>
      <c r="T19" s="154"/>
      <c r="U19" s="154"/>
      <c r="V19" s="154"/>
      <c r="W19" s="154"/>
    </row>
    <row r="20" spans="1:23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>
        <v>13</v>
      </c>
      <c r="N20" s="143"/>
      <c r="O20" s="143"/>
      <c r="P20" s="154"/>
      <c r="Q20" s="154"/>
      <c r="R20" s="154"/>
      <c r="S20" s="154"/>
      <c r="T20" s="154"/>
      <c r="U20" s="154"/>
      <c r="V20" s="154"/>
      <c r="W20" s="154"/>
    </row>
    <row r="21" spans="1:23" ht="30">
      <c r="A21" s="26" t="s">
        <v>432</v>
      </c>
      <c r="B21" s="27" t="s">
        <v>433</v>
      </c>
      <c r="C21" s="27" t="s">
        <v>4</v>
      </c>
      <c r="D21" s="27" t="s">
        <v>5</v>
      </c>
      <c r="E21" s="27" t="s">
        <v>383</v>
      </c>
      <c r="F21" s="27" t="s">
        <v>411</v>
      </c>
      <c r="G21" s="27" t="s">
        <v>387</v>
      </c>
      <c r="H21" s="143"/>
      <c r="I21" s="143"/>
      <c r="J21" s="143"/>
      <c r="K21" s="143"/>
      <c r="L21" s="143"/>
      <c r="M21" s="143" t="s">
        <v>744</v>
      </c>
      <c r="N21" s="244" t="s">
        <v>126</v>
      </c>
      <c r="O21" s="143"/>
      <c r="P21" s="245"/>
      <c r="Q21" s="245"/>
      <c r="R21" s="245"/>
      <c r="S21" s="245"/>
      <c r="T21" s="245"/>
      <c r="U21" s="245"/>
      <c r="V21" s="245"/>
      <c r="W21" s="245"/>
    </row>
    <row r="22" spans="1:23">
      <c r="A22" s="18"/>
      <c r="B22" s="17">
        <f>B11</f>
        <v>1</v>
      </c>
      <c r="C22" s="17" t="str">
        <f t="shared" ref="C22:E22" si="3">C11</f>
        <v>Zoe Purser</v>
      </c>
      <c r="D22" s="17" t="str">
        <f t="shared" si="3"/>
        <v>BALMONT BOY</v>
      </c>
      <c r="E22" s="17" t="str">
        <f t="shared" si="3"/>
        <v>Wanneroo</v>
      </c>
      <c r="F22" s="230">
        <f>P50</f>
        <v>0</v>
      </c>
      <c r="G22" s="187">
        <f>RANK(F22,$F$22:$F$29,0)</f>
        <v>1</v>
      </c>
      <c r="H22" s="143"/>
      <c r="I22" s="143"/>
      <c r="J22" s="143"/>
      <c r="K22" s="143"/>
      <c r="L22" s="143"/>
      <c r="M22" s="143"/>
      <c r="N22" s="143">
        <v>-5</v>
      </c>
      <c r="O22" s="143"/>
      <c r="P22" s="166">
        <f>IF(P21="Y",$N$22,0)</f>
        <v>0</v>
      </c>
      <c r="Q22" s="166">
        <f t="shared" ref="Q22:W22" si="4">IF(Q21="Y",$N$22,0)</f>
        <v>0</v>
      </c>
      <c r="R22" s="166">
        <f t="shared" si="4"/>
        <v>0</v>
      </c>
      <c r="S22" s="166">
        <f t="shared" si="4"/>
        <v>0</v>
      </c>
      <c r="T22" s="166">
        <f t="shared" si="4"/>
        <v>0</v>
      </c>
      <c r="U22" s="166">
        <f t="shared" si="4"/>
        <v>0</v>
      </c>
      <c r="V22" s="166">
        <f t="shared" si="4"/>
        <v>0</v>
      </c>
      <c r="W22" s="166">
        <f t="shared" si="4"/>
        <v>0</v>
      </c>
    </row>
    <row r="23" spans="1:23">
      <c r="A23" s="155"/>
      <c r="B23" s="17">
        <f t="shared" ref="B23:E23" si="5">B12</f>
        <v>2</v>
      </c>
      <c r="C23" s="17" t="str">
        <f t="shared" si="5"/>
        <v>Amy Lockhart</v>
      </c>
      <c r="D23" s="17" t="str">
        <f t="shared" si="5"/>
        <v>KINGSBURY</v>
      </c>
      <c r="E23" s="17" t="str">
        <f t="shared" si="5"/>
        <v xml:space="preserve">Capel </v>
      </c>
      <c r="F23" s="230">
        <f>Q50</f>
        <v>0</v>
      </c>
      <c r="G23" s="187">
        <f t="shared" ref="G23:G29" si="6">RANK(F23,$F$22:$F$29,0)</f>
        <v>1</v>
      </c>
      <c r="H23" s="143"/>
      <c r="I23" s="143"/>
      <c r="J23" s="143"/>
      <c r="K23" s="143"/>
      <c r="L23" s="143"/>
      <c r="M23" s="143" t="s">
        <v>745</v>
      </c>
      <c r="N23" s="143">
        <v>130</v>
      </c>
      <c r="O23" s="143"/>
      <c r="P23" s="160">
        <f>SUM(P8:P20)+P22</f>
        <v>0</v>
      </c>
      <c r="Q23" s="160">
        <f t="shared" ref="Q23:W23" si="7">SUM(Q8:Q20)+Q22</f>
        <v>0</v>
      </c>
      <c r="R23" s="160">
        <f t="shared" si="7"/>
        <v>0</v>
      </c>
      <c r="S23" s="160">
        <f t="shared" si="7"/>
        <v>0</v>
      </c>
      <c r="T23" s="160">
        <f t="shared" si="7"/>
        <v>0</v>
      </c>
      <c r="U23" s="160">
        <f t="shared" si="7"/>
        <v>0</v>
      </c>
      <c r="V23" s="160">
        <f t="shared" si="7"/>
        <v>0</v>
      </c>
      <c r="W23" s="160">
        <f t="shared" si="7"/>
        <v>0</v>
      </c>
    </row>
    <row r="24" spans="1:23">
      <c r="A24" s="155"/>
      <c r="B24" s="17">
        <f t="shared" ref="B24:E24" si="8">B13</f>
        <v>3</v>
      </c>
      <c r="C24" s="17" t="str">
        <f t="shared" si="8"/>
        <v>Krystina Bercene</v>
      </c>
      <c r="D24" s="17" t="str">
        <f t="shared" si="8"/>
        <v>MY OPHELIA</v>
      </c>
      <c r="E24" s="17" t="str">
        <f t="shared" si="8"/>
        <v>Wellington District</v>
      </c>
      <c r="F24" s="230">
        <f>R50</f>
        <v>0</v>
      </c>
      <c r="G24" s="187">
        <f t="shared" si="6"/>
        <v>1</v>
      </c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</row>
    <row r="25" spans="1:23">
      <c r="A25" s="155"/>
      <c r="B25" s="17">
        <f t="shared" ref="B25:E25" si="9">B14</f>
        <v>4</v>
      </c>
      <c r="C25" s="17" t="str">
        <f t="shared" si="9"/>
        <v>Rosie Mcconigley</v>
      </c>
      <c r="D25" s="17" t="str">
        <f t="shared" si="9"/>
        <v>KELLERAINS VANCHER</v>
      </c>
      <c r="E25" s="17" t="str">
        <f t="shared" si="9"/>
        <v xml:space="preserve">King River </v>
      </c>
      <c r="F25" s="230">
        <f>S50</f>
        <v>0</v>
      </c>
      <c r="G25" s="187">
        <f t="shared" si="6"/>
        <v>1</v>
      </c>
      <c r="H25" s="143"/>
      <c r="I25" s="143"/>
      <c r="J25" s="143"/>
      <c r="K25" s="143"/>
      <c r="L25" s="143"/>
      <c r="M25" s="143" t="s">
        <v>399</v>
      </c>
      <c r="N25" s="143"/>
      <c r="O25" s="143"/>
      <c r="P25" s="143"/>
      <c r="Q25" s="143"/>
      <c r="R25" s="143"/>
      <c r="S25" s="143"/>
      <c r="T25" s="143"/>
      <c r="U25" s="143"/>
      <c r="V25" s="143"/>
      <c r="W25" s="143"/>
    </row>
    <row r="26" spans="1:23">
      <c r="A26" s="155"/>
      <c r="B26" s="17">
        <f t="shared" ref="B26:E26" si="10">B15</f>
        <v>5</v>
      </c>
      <c r="C26" s="17" t="str">
        <f t="shared" si="10"/>
        <v>Jorja Wareham</v>
      </c>
      <c r="D26" s="17" t="str">
        <f t="shared" si="10"/>
        <v>TIAJA PARK FEARLESS</v>
      </c>
      <c r="E26" s="17" t="str">
        <f t="shared" si="10"/>
        <v>Bunbury</v>
      </c>
      <c r="F26" s="230">
        <f>T50</f>
        <v>0</v>
      </c>
      <c r="G26" s="187">
        <f t="shared" si="6"/>
        <v>1</v>
      </c>
      <c r="H26" s="143"/>
      <c r="I26" s="143"/>
      <c r="J26" s="143"/>
      <c r="K26" s="143"/>
      <c r="L26" s="143"/>
      <c r="M26" s="143">
        <v>13</v>
      </c>
      <c r="N26" s="143">
        <v>3</v>
      </c>
      <c r="O26" s="143"/>
      <c r="P26" s="154"/>
      <c r="Q26" s="154"/>
      <c r="R26" s="154"/>
      <c r="S26" s="154"/>
      <c r="T26" s="154"/>
      <c r="U26" s="154"/>
      <c r="V26" s="154"/>
      <c r="W26" s="154"/>
    </row>
    <row r="27" spans="1:23">
      <c r="A27" s="155"/>
      <c r="B27" s="17">
        <f t="shared" ref="B27:E27" si="11">B16</f>
        <v>6</v>
      </c>
      <c r="C27" s="17" t="str">
        <f t="shared" si="11"/>
        <v>Reagan Hughan</v>
      </c>
      <c r="D27" s="17" t="str">
        <f t="shared" si="11"/>
        <v>ARIA MISTRETTA</v>
      </c>
      <c r="E27" s="17" t="str">
        <f t="shared" si="11"/>
        <v xml:space="preserve">Busselton </v>
      </c>
      <c r="F27" s="230">
        <f>U50</f>
        <v>0</v>
      </c>
      <c r="G27" s="187">
        <f t="shared" si="6"/>
        <v>1</v>
      </c>
      <c r="H27" s="143"/>
      <c r="I27" s="143"/>
      <c r="J27" s="143"/>
      <c r="K27" s="143"/>
      <c r="L27" s="143"/>
      <c r="M27" s="143">
        <v>14</v>
      </c>
      <c r="N27" s="143">
        <v>3</v>
      </c>
      <c r="O27" s="143"/>
      <c r="P27" s="154"/>
      <c r="Q27" s="154"/>
      <c r="R27" s="154"/>
      <c r="S27" s="154"/>
      <c r="T27" s="154"/>
      <c r="U27" s="154"/>
      <c r="V27" s="154"/>
      <c r="W27" s="154"/>
    </row>
    <row r="28" spans="1:23">
      <c r="A28" s="155"/>
      <c r="B28" s="17">
        <f t="shared" ref="B28:E28" si="12">B17</f>
        <v>7</v>
      </c>
      <c r="C28" s="17" t="str">
        <f t="shared" si="12"/>
        <v>Meg Fowler</v>
      </c>
      <c r="D28" s="17" t="str">
        <f t="shared" si="12"/>
        <v>WINTERFALL</v>
      </c>
      <c r="E28" s="17" t="str">
        <f t="shared" si="12"/>
        <v>Swan Valley</v>
      </c>
      <c r="F28" s="230">
        <f>V50</f>
        <v>0</v>
      </c>
      <c r="G28" s="187">
        <f t="shared" si="6"/>
        <v>1</v>
      </c>
      <c r="H28" s="143"/>
      <c r="I28" s="143"/>
      <c r="J28" s="143"/>
      <c r="K28" s="143"/>
      <c r="L28" s="143"/>
      <c r="M28" s="143">
        <v>15</v>
      </c>
      <c r="N28" s="143">
        <v>4</v>
      </c>
      <c r="O28" s="143"/>
      <c r="P28" s="154"/>
      <c r="Q28" s="154"/>
      <c r="R28" s="154"/>
      <c r="S28" s="154"/>
      <c r="T28" s="154"/>
      <c r="U28" s="154"/>
      <c r="V28" s="154"/>
      <c r="W28" s="154"/>
    </row>
    <row r="29" spans="1:23">
      <c r="A29" s="155"/>
      <c r="B29" s="17">
        <f t="shared" ref="B29:E29" si="13">B18</f>
        <v>8</v>
      </c>
      <c r="C29" s="17" t="str">
        <f t="shared" si="13"/>
        <v>Ebonie Richardson</v>
      </c>
      <c r="D29" s="17" t="str">
        <f t="shared" si="13"/>
        <v>LYNDAM PARK VALENTINO</v>
      </c>
      <c r="E29" s="17" t="str">
        <f t="shared" si="13"/>
        <v xml:space="preserve">Serpentine </v>
      </c>
      <c r="F29" s="156">
        <f>W50</f>
        <v>0</v>
      </c>
      <c r="G29" s="155">
        <f t="shared" si="6"/>
        <v>1</v>
      </c>
      <c r="H29" s="143"/>
      <c r="I29" s="143"/>
      <c r="J29" s="143"/>
      <c r="K29" s="143"/>
      <c r="L29" s="143"/>
      <c r="M29" s="143">
        <v>16</v>
      </c>
      <c r="N29" s="143">
        <v>3</v>
      </c>
      <c r="O29" s="143"/>
      <c r="P29" s="159"/>
      <c r="Q29" s="159"/>
      <c r="R29" s="159"/>
      <c r="S29" s="159"/>
      <c r="T29" s="159"/>
      <c r="U29" s="159"/>
      <c r="V29" s="159"/>
      <c r="W29" s="159"/>
    </row>
    <row r="30" spans="1:23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 t="s">
        <v>410</v>
      </c>
      <c r="N30" s="143">
        <v>130</v>
      </c>
      <c r="O30" s="143"/>
      <c r="P30" s="143">
        <f>(SUM(P26:P29)*3)+P28</f>
        <v>0</v>
      </c>
      <c r="Q30" s="143">
        <f t="shared" ref="Q30:W30" si="14">(SUM(Q26:Q29)*3)+Q28</f>
        <v>0</v>
      </c>
      <c r="R30" s="143">
        <f t="shared" si="14"/>
        <v>0</v>
      </c>
      <c r="S30" s="143">
        <f t="shared" si="14"/>
        <v>0</v>
      </c>
      <c r="T30" s="143">
        <f t="shared" si="14"/>
        <v>0</v>
      </c>
      <c r="U30" s="143">
        <f t="shared" si="14"/>
        <v>0</v>
      </c>
      <c r="V30" s="143">
        <f t="shared" si="14"/>
        <v>0</v>
      </c>
      <c r="W30" s="143">
        <f t="shared" si="14"/>
        <v>0</v>
      </c>
    </row>
    <row r="32" spans="1:23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 t="s">
        <v>746</v>
      </c>
      <c r="N32" s="143">
        <v>-5.0000000000000001E-3</v>
      </c>
      <c r="O32" s="143"/>
      <c r="P32" s="161"/>
      <c r="Q32" s="161"/>
      <c r="R32" s="161"/>
      <c r="S32" s="161"/>
      <c r="T32" s="161"/>
      <c r="U32" s="161"/>
      <c r="V32" s="161"/>
      <c r="W32" s="161"/>
    </row>
    <row r="33" spans="13:27">
      <c r="M33" s="143" t="s">
        <v>747</v>
      </c>
      <c r="N33" s="143"/>
      <c r="O33" s="143"/>
      <c r="P33" s="246">
        <f>IF(P32="Y",$N$32,0)</f>
        <v>0</v>
      </c>
      <c r="Q33" s="246">
        <f t="shared" ref="Q33:W33" si="15">IF(Q32="Y",$N$32,0)</f>
        <v>0</v>
      </c>
      <c r="R33" s="246">
        <f t="shared" si="15"/>
        <v>0</v>
      </c>
      <c r="S33" s="246">
        <f t="shared" si="15"/>
        <v>0</v>
      </c>
      <c r="T33" s="246">
        <f t="shared" si="15"/>
        <v>0</v>
      </c>
      <c r="U33" s="246">
        <f t="shared" si="15"/>
        <v>0</v>
      </c>
      <c r="V33" s="246">
        <f t="shared" si="15"/>
        <v>0</v>
      </c>
      <c r="W33" s="246">
        <f t="shared" si="15"/>
        <v>0</v>
      </c>
      <c r="X33" s="143"/>
      <c r="Y33" s="143"/>
      <c r="Z33" s="143"/>
      <c r="AA33" s="143"/>
    </row>
    <row r="34" spans="13:27">
      <c r="M34" s="143" t="s">
        <v>748</v>
      </c>
      <c r="N34" s="143">
        <v>13</v>
      </c>
      <c r="O34" s="143"/>
      <c r="P34" s="247">
        <f>(P30/$N$34)+P33</f>
        <v>0</v>
      </c>
      <c r="Q34" s="247">
        <f t="shared" ref="Q34:W34" si="16">(Q30/$N$34)+Q33</f>
        <v>0</v>
      </c>
      <c r="R34" s="247">
        <f t="shared" si="16"/>
        <v>0</v>
      </c>
      <c r="S34" s="247">
        <f t="shared" si="16"/>
        <v>0</v>
      </c>
      <c r="T34" s="247">
        <f t="shared" si="16"/>
        <v>0</v>
      </c>
      <c r="U34" s="247">
        <f t="shared" si="16"/>
        <v>0</v>
      </c>
      <c r="V34" s="247">
        <f t="shared" si="16"/>
        <v>0</v>
      </c>
      <c r="W34" s="247">
        <f t="shared" si="16"/>
        <v>0</v>
      </c>
      <c r="X34" s="143"/>
      <c r="Y34" s="143"/>
      <c r="Z34" s="143"/>
      <c r="AA34" s="143"/>
    </row>
    <row r="35" spans="13:27">
      <c r="M35" s="143" t="s">
        <v>749</v>
      </c>
      <c r="N35" s="143">
        <v>13</v>
      </c>
      <c r="O35" s="143"/>
      <c r="P35" s="247">
        <f t="shared" ref="P35:W35" si="17">P23/$N$35</f>
        <v>0</v>
      </c>
      <c r="Q35" s="247">
        <f t="shared" si="17"/>
        <v>0</v>
      </c>
      <c r="R35" s="247">
        <f t="shared" si="17"/>
        <v>0</v>
      </c>
      <c r="S35" s="247">
        <f t="shared" si="17"/>
        <v>0</v>
      </c>
      <c r="T35" s="247">
        <f t="shared" si="17"/>
        <v>0</v>
      </c>
      <c r="U35" s="247">
        <f t="shared" si="17"/>
        <v>0</v>
      </c>
      <c r="V35" s="247">
        <f t="shared" si="17"/>
        <v>0</v>
      </c>
      <c r="W35" s="247">
        <f t="shared" si="17"/>
        <v>0</v>
      </c>
      <c r="X35" s="143"/>
      <c r="Y35" s="143"/>
      <c r="Z35" s="143"/>
      <c r="AA35" s="143"/>
    </row>
    <row r="36" spans="13:27">
      <c r="M36" s="143" t="s">
        <v>750</v>
      </c>
      <c r="N36" s="143"/>
      <c r="O36" s="143"/>
      <c r="P36" s="247">
        <f t="shared" ref="P36:W36" si="18">P34+P35</f>
        <v>0</v>
      </c>
      <c r="Q36" s="247">
        <f t="shared" si="18"/>
        <v>0</v>
      </c>
      <c r="R36" s="247">
        <f t="shared" si="18"/>
        <v>0</v>
      </c>
      <c r="S36" s="247">
        <f t="shared" si="18"/>
        <v>0</v>
      </c>
      <c r="T36" s="247">
        <f t="shared" si="18"/>
        <v>0</v>
      </c>
      <c r="U36" s="247">
        <f t="shared" si="18"/>
        <v>0</v>
      </c>
      <c r="V36" s="247">
        <f t="shared" si="18"/>
        <v>0</v>
      </c>
      <c r="W36" s="247">
        <f t="shared" si="18"/>
        <v>0</v>
      </c>
      <c r="X36" s="143"/>
      <c r="Y36" s="143"/>
      <c r="Z36" s="143"/>
      <c r="AA36" s="143"/>
    </row>
    <row r="38" spans="13:27">
      <c r="M38" s="143" t="s">
        <v>142</v>
      </c>
      <c r="N38" s="143"/>
      <c r="O38" s="143"/>
      <c r="P38" s="167">
        <f>P36/20</f>
        <v>0</v>
      </c>
      <c r="Q38" s="167">
        <f t="shared" ref="Q38:W38" si="19">Q36/20</f>
        <v>0</v>
      </c>
      <c r="R38" s="167">
        <f t="shared" si="19"/>
        <v>0</v>
      </c>
      <c r="S38" s="167">
        <f t="shared" si="19"/>
        <v>0</v>
      </c>
      <c r="T38" s="167">
        <f t="shared" si="19"/>
        <v>0</v>
      </c>
      <c r="U38" s="167">
        <f t="shared" si="19"/>
        <v>0</v>
      </c>
      <c r="V38" s="167">
        <f t="shared" si="19"/>
        <v>0</v>
      </c>
      <c r="W38" s="167">
        <f t="shared" si="19"/>
        <v>0</v>
      </c>
      <c r="X38" s="143"/>
      <c r="Y38" s="143"/>
      <c r="Z38" s="143"/>
      <c r="AA38" s="143"/>
    </row>
    <row r="40" spans="13:27">
      <c r="M40" s="143"/>
      <c r="N40" s="143"/>
      <c r="O40" s="143"/>
      <c r="P40" s="169"/>
      <c r="Q40" s="169"/>
      <c r="R40" s="169"/>
      <c r="S40" s="169"/>
      <c r="T40" s="169"/>
      <c r="U40" s="169"/>
      <c r="V40" s="169"/>
      <c r="W40" s="169"/>
      <c r="X40" s="143"/>
      <c r="Y40" s="143"/>
      <c r="Z40" s="143"/>
      <c r="AA40" s="143"/>
    </row>
    <row r="41" spans="13:27">
      <c r="M41" s="10" t="s">
        <v>406</v>
      </c>
      <c r="N41" s="143"/>
      <c r="O41" s="143"/>
      <c r="P41" s="160"/>
      <c r="Q41" s="160"/>
      <c r="R41" s="160"/>
      <c r="S41" s="160"/>
      <c r="T41" s="169"/>
      <c r="U41" s="169"/>
      <c r="V41" s="169"/>
      <c r="W41" s="169"/>
      <c r="X41" s="169"/>
      <c r="Y41" s="169"/>
      <c r="Z41" s="169"/>
      <c r="AA41" s="169"/>
    </row>
    <row r="42" spans="13:27"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69"/>
    </row>
    <row r="43" spans="13:27">
      <c r="M43" s="143" t="s">
        <v>389</v>
      </c>
      <c r="N43" s="143"/>
      <c r="O43" s="143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</row>
    <row r="44" spans="13:27">
      <c r="M44" s="143" t="s">
        <v>391</v>
      </c>
      <c r="N44" s="143"/>
      <c r="O44" s="143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</row>
    <row r="45" spans="13:27">
      <c r="M45" s="143" t="s">
        <v>392</v>
      </c>
      <c r="N45" s="143"/>
      <c r="O45" s="143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</row>
    <row r="46" spans="13:27">
      <c r="M46" s="143" t="s">
        <v>429</v>
      </c>
      <c r="N46" s="143"/>
      <c r="O46" s="143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</row>
    <row r="47" spans="13:27">
      <c r="M47" s="143" t="s">
        <v>430</v>
      </c>
      <c r="N47" s="143"/>
      <c r="O47" s="143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</row>
    <row r="48" spans="13:27">
      <c r="M48" s="143" t="s">
        <v>141</v>
      </c>
      <c r="N48" s="143">
        <v>50</v>
      </c>
      <c r="O48" s="143"/>
      <c r="P48" s="160">
        <f t="shared" ref="P48:AA48" si="20">SUM(P43:P47)</f>
        <v>0</v>
      </c>
      <c r="Q48" s="160">
        <f t="shared" si="20"/>
        <v>0</v>
      </c>
      <c r="R48" s="160">
        <f t="shared" si="20"/>
        <v>0</v>
      </c>
      <c r="S48" s="160">
        <f t="shared" si="20"/>
        <v>0</v>
      </c>
      <c r="T48" s="160">
        <f t="shared" si="20"/>
        <v>0</v>
      </c>
      <c r="U48" s="160">
        <f t="shared" si="20"/>
        <v>0</v>
      </c>
      <c r="V48" s="160">
        <f t="shared" si="20"/>
        <v>0</v>
      </c>
      <c r="W48" s="160">
        <f t="shared" si="20"/>
        <v>0</v>
      </c>
      <c r="X48" s="160">
        <f t="shared" si="20"/>
        <v>0</v>
      </c>
      <c r="Y48" s="160">
        <f t="shared" si="20"/>
        <v>0</v>
      </c>
      <c r="Z48" s="160">
        <f t="shared" si="20"/>
        <v>0</v>
      </c>
      <c r="AA48" s="160">
        <f t="shared" si="20"/>
        <v>0</v>
      </c>
    </row>
    <row r="49" spans="13:27"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</row>
    <row r="50" spans="13:27">
      <c r="M50" s="143" t="s">
        <v>142</v>
      </c>
      <c r="N50" s="143"/>
      <c r="O50" s="143"/>
      <c r="P50" s="182">
        <f>P48/$N$48</f>
        <v>0</v>
      </c>
      <c r="Q50" s="182">
        <f t="shared" ref="Q50:AA50" si="21">Q48/$N$48</f>
        <v>0</v>
      </c>
      <c r="R50" s="182">
        <f t="shared" si="21"/>
        <v>0</v>
      </c>
      <c r="S50" s="182">
        <f t="shared" si="21"/>
        <v>0</v>
      </c>
      <c r="T50" s="182">
        <f t="shared" si="21"/>
        <v>0</v>
      </c>
      <c r="U50" s="182">
        <f t="shared" si="21"/>
        <v>0</v>
      </c>
      <c r="V50" s="182">
        <f t="shared" si="21"/>
        <v>0</v>
      </c>
      <c r="W50" s="182">
        <f t="shared" si="21"/>
        <v>0</v>
      </c>
      <c r="X50" s="182">
        <f t="shared" si="21"/>
        <v>0</v>
      </c>
      <c r="Y50" s="182">
        <f t="shared" si="21"/>
        <v>0</v>
      </c>
      <c r="Z50" s="182">
        <f t="shared" si="21"/>
        <v>0</v>
      </c>
      <c r="AA50" s="182">
        <f t="shared" si="21"/>
        <v>0</v>
      </c>
    </row>
  </sheetData>
  <pageMargins left="0.7" right="0.7" top="0.75" bottom="0.75" header="0.3" footer="0.3"/>
  <pageSetup paperSize="9" scale="97" orientation="landscape" r:id="rId1"/>
  <customProperties>
    <customPr name="_pios_id" r:id="rId2"/>
    <customPr name="GUID" r:id="rId3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6AF2D-B863-414F-9745-22500C36555A}">
  <sheetPr codeName="Sheet53">
    <tabColor rgb="FFFF85FF"/>
    <pageSetUpPr fitToPage="1"/>
  </sheetPr>
  <dimension ref="A1:AM47"/>
  <sheetViews>
    <sheetView topLeftCell="A13" zoomScale="90" zoomScaleNormal="90" workbookViewId="0">
      <selection activeCell="E13" sqref="E13"/>
    </sheetView>
  </sheetViews>
  <sheetFormatPr defaultColWidth="11" defaultRowHeight="15.75"/>
  <cols>
    <col min="1" max="1" width="11" style="9"/>
    <col min="2" max="2" width="11.875" style="9" customWidth="1"/>
    <col min="3" max="3" width="18.125" style="9" bestFit="1" customWidth="1"/>
    <col min="4" max="4" width="23.875" style="9" bestFit="1" customWidth="1"/>
    <col min="5" max="5" width="16.875" style="9" bestFit="1" customWidth="1"/>
    <col min="6" max="6" width="11.625" style="9" bestFit="1" customWidth="1"/>
    <col min="7" max="7" width="9.125" style="9" bestFit="1" customWidth="1"/>
    <col min="8" max="8" width="9.625" style="9" bestFit="1" customWidth="1"/>
    <col min="9" max="9" width="13.125" style="9" customWidth="1"/>
    <col min="10" max="10" width="13.625" style="9" bestFit="1" customWidth="1"/>
    <col min="12" max="12" width="11" style="9"/>
    <col min="13" max="13" width="19.375" style="9" customWidth="1"/>
    <col min="14" max="14" width="11" style="9"/>
    <col min="15" max="15" width="3.625" style="9" customWidth="1"/>
    <col min="16" max="17" width="7.625" style="9" bestFit="1" customWidth="1"/>
    <col min="18" max="18" width="6.625" style="9" bestFit="1" customWidth="1"/>
    <col min="19" max="22" width="7.125" style="9" bestFit="1" customWidth="1"/>
    <col min="23" max="23" width="7.625" style="9" customWidth="1"/>
    <col min="24" max="30" width="7.125" style="9" bestFit="1" customWidth="1"/>
    <col min="31" max="16384" width="11" style="9"/>
  </cols>
  <sheetData>
    <row r="1" spans="1:39">
      <c r="A1" s="143"/>
      <c r="B1" s="143"/>
      <c r="C1" s="143"/>
      <c r="D1" s="143"/>
      <c r="E1" s="143"/>
      <c r="F1" s="143"/>
      <c r="G1" s="143"/>
      <c r="H1" s="143"/>
      <c r="I1" s="143"/>
      <c r="J1" s="143"/>
      <c r="L1" s="143"/>
      <c r="M1" s="10"/>
      <c r="N1" s="172" t="s">
        <v>751</v>
      </c>
      <c r="O1" s="172"/>
      <c r="P1" s="172"/>
      <c r="Q1" s="172"/>
      <c r="R1" s="172"/>
      <c r="S1" s="172"/>
      <c r="T1" s="172"/>
      <c r="U1" s="172"/>
      <c r="V1" s="172"/>
      <c r="W1" s="172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</row>
    <row r="2" spans="1:39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</row>
    <row r="3" spans="1:39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L3" s="143"/>
      <c r="M3" s="10" t="s">
        <v>752</v>
      </c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</row>
    <row r="4" spans="1:39">
      <c r="A4" s="143"/>
      <c r="B4" s="143"/>
      <c r="C4" s="143"/>
      <c r="D4" s="143"/>
      <c r="E4" s="143"/>
      <c r="F4" s="143"/>
      <c r="G4" s="143"/>
      <c r="H4" s="143"/>
      <c r="I4" s="143"/>
      <c r="J4" s="143"/>
      <c r="L4" s="143"/>
      <c r="M4" s="143"/>
      <c r="N4" s="143"/>
      <c r="O4" s="143"/>
      <c r="P4" s="11" t="s">
        <v>315</v>
      </c>
      <c r="Q4" s="12"/>
      <c r="R4" s="13" t="s">
        <v>623</v>
      </c>
      <c r="S4" s="13"/>
      <c r="T4" s="13"/>
      <c r="U4" s="13"/>
      <c r="V4" s="12"/>
      <c r="W4" s="12"/>
      <c r="X4" s="12"/>
      <c r="Y4" s="12"/>
      <c r="Z4" s="12"/>
      <c r="AA4" s="12"/>
      <c r="AB4" s="12"/>
      <c r="AC4" s="12"/>
      <c r="AD4" s="12"/>
      <c r="AE4" s="143"/>
      <c r="AF4" s="143"/>
      <c r="AG4" s="143"/>
      <c r="AH4" s="143"/>
      <c r="AI4" s="143"/>
      <c r="AJ4" s="143"/>
      <c r="AK4" s="143"/>
      <c r="AL4" s="143"/>
      <c r="AM4" s="143"/>
    </row>
    <row r="5" spans="1:39">
      <c r="A5" s="143" t="s">
        <v>444</v>
      </c>
      <c r="B5" s="152">
        <v>44780</v>
      </c>
      <c r="C5" s="143"/>
      <c r="D5" s="10" t="s">
        <v>445</v>
      </c>
      <c r="E5" s="189"/>
      <c r="F5" s="143"/>
      <c r="G5" s="143"/>
      <c r="H5" s="143"/>
      <c r="I5" s="143"/>
      <c r="J5" s="143"/>
      <c r="L5" s="143"/>
      <c r="M5" s="143"/>
      <c r="N5" s="143"/>
      <c r="O5" s="143"/>
      <c r="P5" s="153">
        <f>B11</f>
        <v>1</v>
      </c>
      <c r="Q5" s="153">
        <f>B12</f>
        <v>2</v>
      </c>
      <c r="R5" s="153">
        <f>B13</f>
        <v>3</v>
      </c>
      <c r="S5" s="153">
        <f>B14</f>
        <v>4</v>
      </c>
      <c r="T5" s="153">
        <f>B15</f>
        <v>5</v>
      </c>
      <c r="U5" s="153">
        <f>B16</f>
        <v>6</v>
      </c>
      <c r="V5" s="153">
        <f>B17</f>
        <v>7</v>
      </c>
      <c r="W5" s="153">
        <f>B18</f>
        <v>8</v>
      </c>
      <c r="X5" s="153">
        <f>B19</f>
        <v>9</v>
      </c>
      <c r="Y5" s="153">
        <f>B20</f>
        <v>10</v>
      </c>
      <c r="Z5" s="153">
        <f>B21</f>
        <v>11</v>
      </c>
      <c r="AA5" s="153">
        <f>B22</f>
        <v>12</v>
      </c>
      <c r="AB5" s="153">
        <f>B23</f>
        <v>13</v>
      </c>
      <c r="AC5" s="153">
        <f>B24</f>
        <v>14</v>
      </c>
      <c r="AD5" s="153">
        <f>B25</f>
        <v>15</v>
      </c>
      <c r="AE5" s="143"/>
      <c r="AF5" s="143"/>
      <c r="AG5" s="143"/>
      <c r="AH5" s="143"/>
      <c r="AI5" s="143"/>
      <c r="AJ5" s="143"/>
      <c r="AK5" s="143"/>
      <c r="AL5" s="143"/>
      <c r="AM5" s="143"/>
    </row>
    <row r="6" spans="1:39">
      <c r="A6" s="143" t="s">
        <v>446</v>
      </c>
      <c r="B6" s="8" t="s">
        <v>753</v>
      </c>
      <c r="C6" s="143"/>
      <c r="D6" s="143"/>
      <c r="E6" s="143"/>
      <c r="F6" s="143"/>
      <c r="G6" s="143"/>
      <c r="H6" s="143"/>
      <c r="I6" s="143"/>
      <c r="J6" s="143"/>
      <c r="L6" s="143"/>
      <c r="M6" s="143"/>
      <c r="N6" s="143"/>
      <c r="O6" s="143"/>
      <c r="P6" s="143" t="str">
        <f>C11</f>
        <v>Jenaveve Page</v>
      </c>
      <c r="Q6" s="143" t="str">
        <f>C12</f>
        <v>Abigail Float</v>
      </c>
      <c r="R6" s="143" t="str">
        <f>C13</f>
        <v>Elise Stampalia</v>
      </c>
      <c r="S6" s="143" t="str">
        <f>C14</f>
        <v>Emma Bennett</v>
      </c>
      <c r="T6" s="143" t="str">
        <f>C15</f>
        <v>Harpa Byrne</v>
      </c>
      <c r="U6" s="143" t="str">
        <f>C16</f>
        <v>Elaria Atheis</v>
      </c>
      <c r="V6" s="143" t="str">
        <f>C17</f>
        <v>Josephine Anning</v>
      </c>
      <c r="W6" s="143" t="str">
        <f>C18</f>
        <v>Joshua Duncan</v>
      </c>
      <c r="X6" s="143" t="str">
        <f>C19</f>
        <v>Willow Bennett</v>
      </c>
      <c r="Y6" s="143" t="str">
        <f>C20</f>
        <v>Kaylee Fisher</v>
      </c>
      <c r="Z6" s="143" t="str">
        <f>C21</f>
        <v>Penelope Freeman</v>
      </c>
      <c r="AA6" s="143" t="str">
        <f>C22</f>
        <v>Ruby Gilberd</v>
      </c>
      <c r="AB6" s="143" t="str">
        <f>C23</f>
        <v>Mikayla Holden</v>
      </c>
      <c r="AC6" s="143" t="str">
        <f>C24</f>
        <v>Kate Watkins</v>
      </c>
      <c r="AD6" s="143" t="str">
        <f>C25</f>
        <v>Tess McGinty SCR</v>
      </c>
      <c r="AE6" s="143"/>
      <c r="AF6" s="143"/>
      <c r="AG6" s="143"/>
      <c r="AH6" s="143"/>
      <c r="AI6" s="143"/>
      <c r="AJ6" s="143"/>
      <c r="AK6" s="143"/>
      <c r="AL6" s="143"/>
      <c r="AM6" s="143"/>
    </row>
    <row r="7" spans="1:39">
      <c r="A7" s="143" t="s">
        <v>448</v>
      </c>
      <c r="B7" s="143" t="s">
        <v>449</v>
      </c>
      <c r="C7" s="143"/>
      <c r="D7" s="143"/>
      <c r="E7" s="143"/>
      <c r="F7" s="143"/>
      <c r="G7" s="143"/>
      <c r="H7" s="143"/>
      <c r="I7" s="143"/>
      <c r="J7" s="143"/>
      <c r="L7" s="143"/>
      <c r="M7" s="143" t="s">
        <v>587</v>
      </c>
      <c r="N7" s="143" t="s">
        <v>453</v>
      </c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</row>
    <row r="8" spans="1:39">
      <c r="A8" s="8"/>
      <c r="B8" s="143"/>
      <c r="C8" s="143"/>
      <c r="D8" s="143"/>
      <c r="E8" s="143"/>
      <c r="F8" s="143"/>
      <c r="G8" s="143"/>
      <c r="H8" s="143"/>
      <c r="I8" s="143"/>
      <c r="J8" s="143"/>
      <c r="L8" s="143"/>
      <c r="M8" s="143">
        <v>1</v>
      </c>
      <c r="N8" s="143"/>
      <c r="O8" s="143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43"/>
      <c r="AF8" s="143"/>
      <c r="AG8" s="143"/>
      <c r="AH8" s="143"/>
      <c r="AI8" s="143"/>
      <c r="AJ8" s="143"/>
      <c r="AK8" s="143"/>
      <c r="AL8" s="143"/>
      <c r="AM8" s="143"/>
    </row>
    <row r="9" spans="1:39">
      <c r="A9" s="143"/>
      <c r="B9" s="143"/>
      <c r="C9" s="143"/>
      <c r="D9" s="143"/>
      <c r="E9" s="143"/>
      <c r="F9" s="14" t="s">
        <v>3</v>
      </c>
      <c r="G9" s="143"/>
      <c r="H9" s="143"/>
      <c r="I9" s="143"/>
      <c r="J9" s="143"/>
      <c r="L9" s="143"/>
      <c r="M9" s="143">
        <v>2</v>
      </c>
      <c r="N9" s="143"/>
      <c r="O9" s="143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43"/>
      <c r="AF9" s="143"/>
      <c r="AG9" s="143"/>
      <c r="AH9" s="143"/>
      <c r="AI9" s="143"/>
      <c r="AJ9" s="143"/>
      <c r="AK9" s="143"/>
      <c r="AL9" s="143"/>
      <c r="AM9" s="143"/>
    </row>
    <row r="10" spans="1:39" ht="30">
      <c r="A10" s="23" t="s">
        <v>432</v>
      </c>
      <c r="B10" s="24" t="s">
        <v>433</v>
      </c>
      <c r="C10" s="24" t="s">
        <v>4</v>
      </c>
      <c r="D10" s="24" t="s">
        <v>5</v>
      </c>
      <c r="E10" s="24" t="s">
        <v>383</v>
      </c>
      <c r="F10" s="24" t="s">
        <v>627</v>
      </c>
      <c r="G10" s="24" t="s">
        <v>387</v>
      </c>
      <c r="H10" s="24" t="s">
        <v>458</v>
      </c>
      <c r="I10" s="24" t="s">
        <v>743</v>
      </c>
      <c r="J10" s="24" t="s">
        <v>460</v>
      </c>
      <c r="L10" s="143"/>
      <c r="M10" s="143">
        <v>3</v>
      </c>
      <c r="N10" s="143">
        <v>2</v>
      </c>
      <c r="O10" s="143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43"/>
      <c r="AF10" s="143"/>
      <c r="AG10" s="143"/>
      <c r="AH10" s="143"/>
      <c r="AI10" s="143"/>
      <c r="AJ10" s="143"/>
      <c r="AK10" s="143"/>
      <c r="AL10" s="143"/>
      <c r="AM10" s="143"/>
    </row>
    <row r="11" spans="1:39">
      <c r="A11" s="3">
        <v>0.35138888888888875</v>
      </c>
      <c r="B11" s="2">
        <v>1</v>
      </c>
      <c r="C11" s="2" t="s">
        <v>334</v>
      </c>
      <c r="D11" s="155" t="s">
        <v>335</v>
      </c>
      <c r="E11" s="155" t="s">
        <v>272</v>
      </c>
      <c r="F11" s="156">
        <f>P34</f>
        <v>0</v>
      </c>
      <c r="G11" s="155">
        <f t="shared" ref="G11:G23" si="0">IF(H11&gt;J11,H11,J11)</f>
        <v>1</v>
      </c>
      <c r="H11" s="155">
        <f>RANK(F11,$F$11:$F$26,0)</f>
        <v>1</v>
      </c>
      <c r="I11" s="243">
        <f>P30</f>
        <v>0</v>
      </c>
      <c r="J11" s="241"/>
      <c r="L11" s="143"/>
      <c r="M11" s="143">
        <v>4</v>
      </c>
      <c r="N11" s="143"/>
      <c r="O11" s="143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43"/>
      <c r="AF11" s="143"/>
      <c r="AG11" s="143"/>
      <c r="AH11" s="143"/>
      <c r="AI11" s="143"/>
      <c r="AJ11" s="143"/>
      <c r="AK11" s="143"/>
      <c r="AL11" s="143"/>
      <c r="AM11" s="143"/>
    </row>
    <row r="12" spans="1:39">
      <c r="A12" s="3">
        <v>0.35624999999999984</v>
      </c>
      <c r="B12" s="2">
        <v>2</v>
      </c>
      <c r="C12" s="2" t="s">
        <v>346</v>
      </c>
      <c r="D12" s="155" t="s">
        <v>347</v>
      </c>
      <c r="E12" s="155" t="s">
        <v>71</v>
      </c>
      <c r="F12" s="158">
        <f>Q34</f>
        <v>0</v>
      </c>
      <c r="G12" s="155">
        <f t="shared" si="0"/>
        <v>1</v>
      </c>
      <c r="H12" s="155">
        <f t="shared" ref="H12:H25" si="1">RANK(F12,$F$11:$F$26,0)</f>
        <v>1</v>
      </c>
      <c r="I12" s="243">
        <f>Q30</f>
        <v>0</v>
      </c>
      <c r="J12" s="241"/>
      <c r="L12" s="143"/>
      <c r="M12" s="143">
        <v>5</v>
      </c>
      <c r="N12" s="143"/>
      <c r="O12" s="143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43"/>
      <c r="AF12" s="143"/>
      <c r="AG12" s="143"/>
      <c r="AH12" s="143"/>
      <c r="AI12" s="143"/>
      <c r="AJ12" s="143"/>
      <c r="AK12" s="143"/>
      <c r="AL12" s="143"/>
      <c r="AM12" s="143"/>
    </row>
    <row r="13" spans="1:39">
      <c r="A13" s="3">
        <v>0.36111111111111094</v>
      </c>
      <c r="B13" s="2">
        <v>3</v>
      </c>
      <c r="C13" s="2" t="s">
        <v>338</v>
      </c>
      <c r="D13" s="155" t="s">
        <v>339</v>
      </c>
      <c r="E13" s="155" t="s">
        <v>51</v>
      </c>
      <c r="F13" s="158">
        <f>R34</f>
        <v>0</v>
      </c>
      <c r="G13" s="155">
        <f t="shared" si="0"/>
        <v>1</v>
      </c>
      <c r="H13" s="155">
        <f t="shared" si="1"/>
        <v>1</v>
      </c>
      <c r="I13" s="243">
        <f>R30</f>
        <v>0</v>
      </c>
      <c r="J13" s="241"/>
      <c r="L13" s="143"/>
      <c r="M13" s="143">
        <v>6</v>
      </c>
      <c r="N13" s="143"/>
      <c r="O13" s="143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43"/>
      <c r="AF13" s="143"/>
      <c r="AG13" s="143"/>
      <c r="AH13" s="143"/>
      <c r="AI13" s="143"/>
      <c r="AJ13" s="143"/>
      <c r="AK13" s="143"/>
      <c r="AL13" s="143"/>
      <c r="AM13" s="143"/>
    </row>
    <row r="14" spans="1:39">
      <c r="A14" s="3">
        <v>0.36597222222222203</v>
      </c>
      <c r="B14" s="2">
        <v>4</v>
      </c>
      <c r="C14" s="2" t="s">
        <v>426</v>
      </c>
      <c r="D14" s="155" t="s">
        <v>427</v>
      </c>
      <c r="E14" s="155" t="s">
        <v>12</v>
      </c>
      <c r="F14" s="158">
        <f>S34</f>
        <v>0</v>
      </c>
      <c r="G14" s="155">
        <f t="shared" si="0"/>
        <v>1</v>
      </c>
      <c r="H14" s="155">
        <f t="shared" si="1"/>
        <v>1</v>
      </c>
      <c r="I14" s="243">
        <f>S30</f>
        <v>0</v>
      </c>
      <c r="J14" s="241"/>
      <c r="L14" s="143"/>
      <c r="M14" s="143">
        <v>7</v>
      </c>
      <c r="N14" s="143"/>
      <c r="O14" s="143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43"/>
      <c r="AF14" s="143"/>
      <c r="AG14" s="143"/>
      <c r="AH14" s="143"/>
      <c r="AI14" s="143"/>
      <c r="AJ14" s="143"/>
      <c r="AK14" s="143"/>
      <c r="AL14" s="143"/>
      <c r="AM14" s="143"/>
    </row>
    <row r="15" spans="1:39">
      <c r="A15" s="3">
        <v>0.37083333333333313</v>
      </c>
      <c r="B15" s="2">
        <v>5</v>
      </c>
      <c r="C15" s="2" t="s">
        <v>372</v>
      </c>
      <c r="D15" s="155" t="s">
        <v>373</v>
      </c>
      <c r="E15" s="155" t="s">
        <v>48</v>
      </c>
      <c r="F15" s="158">
        <f>T34</f>
        <v>0</v>
      </c>
      <c r="G15" s="155">
        <f t="shared" si="0"/>
        <v>1</v>
      </c>
      <c r="H15" s="155">
        <f t="shared" si="1"/>
        <v>1</v>
      </c>
      <c r="I15" s="243">
        <f>T30</f>
        <v>0</v>
      </c>
      <c r="J15" s="241"/>
      <c r="L15" s="143"/>
      <c r="M15" s="143">
        <v>8</v>
      </c>
      <c r="N15" s="143"/>
      <c r="O15" s="143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43"/>
      <c r="AF15" s="143"/>
      <c r="AG15" s="143"/>
      <c r="AH15" s="143"/>
      <c r="AI15" s="143"/>
      <c r="AJ15" s="143"/>
      <c r="AK15" s="143"/>
      <c r="AL15" s="143"/>
      <c r="AM15" s="143"/>
    </row>
    <row r="16" spans="1:39">
      <c r="A16" s="3">
        <v>0.37569444444444422</v>
      </c>
      <c r="B16" s="2">
        <v>6</v>
      </c>
      <c r="C16" s="2" t="s">
        <v>342</v>
      </c>
      <c r="D16" s="155" t="s">
        <v>343</v>
      </c>
      <c r="E16" s="155" t="s">
        <v>305</v>
      </c>
      <c r="F16" s="158">
        <f>U34</f>
        <v>0</v>
      </c>
      <c r="G16" s="155">
        <f t="shared" si="0"/>
        <v>1</v>
      </c>
      <c r="H16" s="155">
        <f t="shared" si="1"/>
        <v>1</v>
      </c>
      <c r="I16" s="243">
        <f>U30</f>
        <v>0</v>
      </c>
      <c r="J16" s="241"/>
      <c r="L16" s="143"/>
      <c r="M16" s="143">
        <v>9</v>
      </c>
      <c r="N16" s="143"/>
      <c r="O16" s="143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43"/>
      <c r="AF16" s="143"/>
      <c r="AG16" s="143"/>
      <c r="AH16" s="143"/>
      <c r="AI16" s="143"/>
      <c r="AJ16" s="143"/>
      <c r="AK16" s="143"/>
      <c r="AL16" s="143"/>
      <c r="AM16" s="143"/>
    </row>
    <row r="17" spans="1:30">
      <c r="A17" s="3">
        <v>0.38055555555555531</v>
      </c>
      <c r="B17" s="2">
        <v>7</v>
      </c>
      <c r="C17" s="2" t="s">
        <v>358</v>
      </c>
      <c r="D17" s="155" t="s">
        <v>359</v>
      </c>
      <c r="E17" s="155" t="s">
        <v>23</v>
      </c>
      <c r="F17" s="158">
        <f>V34</f>
        <v>0</v>
      </c>
      <c r="G17" s="155">
        <f t="shared" si="0"/>
        <v>1</v>
      </c>
      <c r="H17" s="155">
        <f t="shared" si="1"/>
        <v>1</v>
      </c>
      <c r="I17" s="243">
        <f>V30</f>
        <v>0</v>
      </c>
      <c r="J17" s="241"/>
      <c r="L17" s="143"/>
      <c r="M17" s="143">
        <v>10</v>
      </c>
      <c r="N17" s="143"/>
      <c r="O17" s="143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</row>
    <row r="18" spans="1:30">
      <c r="A18" s="3">
        <v>0.38541666666666641</v>
      </c>
      <c r="B18" s="2">
        <v>8</v>
      </c>
      <c r="C18" s="2" t="s">
        <v>320</v>
      </c>
      <c r="D18" s="155" t="s">
        <v>321</v>
      </c>
      <c r="E18" s="155" t="s">
        <v>322</v>
      </c>
      <c r="F18" s="158">
        <f>W34</f>
        <v>0</v>
      </c>
      <c r="G18" s="155">
        <f t="shared" si="0"/>
        <v>1</v>
      </c>
      <c r="H18" s="155">
        <f t="shared" si="1"/>
        <v>1</v>
      </c>
      <c r="I18" s="243">
        <f>W30</f>
        <v>0</v>
      </c>
      <c r="J18" s="241"/>
      <c r="L18" s="143"/>
      <c r="M18" s="143">
        <v>11</v>
      </c>
      <c r="N18" s="143"/>
      <c r="O18" s="143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</row>
    <row r="19" spans="1:30">
      <c r="A19" s="3">
        <v>0.3902777777777775</v>
      </c>
      <c r="B19" s="2">
        <v>9</v>
      </c>
      <c r="C19" s="2" t="s">
        <v>340</v>
      </c>
      <c r="D19" s="155" t="s">
        <v>341</v>
      </c>
      <c r="E19" s="155" t="s">
        <v>124</v>
      </c>
      <c r="F19" s="158">
        <f>X34</f>
        <v>0</v>
      </c>
      <c r="G19" s="155">
        <f t="shared" si="0"/>
        <v>1</v>
      </c>
      <c r="H19" s="155">
        <f t="shared" si="1"/>
        <v>1</v>
      </c>
      <c r="I19" s="243">
        <f>X30</f>
        <v>0</v>
      </c>
      <c r="J19" s="241"/>
      <c r="L19" s="143"/>
      <c r="M19" s="143" t="s">
        <v>745</v>
      </c>
      <c r="N19" s="143">
        <v>120</v>
      </c>
      <c r="O19" s="143"/>
      <c r="P19" s="143">
        <f>SUM(P8:P18)+P10</f>
        <v>0</v>
      </c>
      <c r="Q19" s="143">
        <f t="shared" ref="Q19:X19" si="2">SUM(Q8:Q18)+Q10</f>
        <v>0</v>
      </c>
      <c r="R19" s="143">
        <f t="shared" si="2"/>
        <v>0</v>
      </c>
      <c r="S19" s="143">
        <f t="shared" si="2"/>
        <v>0</v>
      </c>
      <c r="T19" s="143">
        <f t="shared" si="2"/>
        <v>0</v>
      </c>
      <c r="U19" s="143">
        <f t="shared" si="2"/>
        <v>0</v>
      </c>
      <c r="V19" s="143">
        <f t="shared" si="2"/>
        <v>0</v>
      </c>
      <c r="W19" s="143">
        <f t="shared" si="2"/>
        <v>0</v>
      </c>
      <c r="X19" s="143">
        <f t="shared" si="2"/>
        <v>0</v>
      </c>
      <c r="Y19" s="143">
        <f t="shared" ref="Y19:Z19" si="3">SUM(Y8:Y18)+Y10</f>
        <v>0</v>
      </c>
      <c r="Z19" s="143">
        <f t="shared" si="3"/>
        <v>0</v>
      </c>
      <c r="AA19" s="143">
        <f t="shared" ref="AA19:AB19" si="4">SUM(AA8:AA18)+AA10</f>
        <v>0</v>
      </c>
      <c r="AB19" s="143">
        <f t="shared" si="4"/>
        <v>0</v>
      </c>
      <c r="AC19" s="143">
        <f t="shared" ref="AC19:AD19" si="5">SUM(AC8:AC18)+AC10</f>
        <v>0</v>
      </c>
      <c r="AD19" s="143">
        <f t="shared" si="5"/>
        <v>0</v>
      </c>
    </row>
    <row r="20" spans="1:30">
      <c r="A20" s="3">
        <v>0.40208333333333302</v>
      </c>
      <c r="B20" s="2">
        <v>10</v>
      </c>
      <c r="C20" s="2" t="s">
        <v>348</v>
      </c>
      <c r="D20" s="155" t="s">
        <v>349</v>
      </c>
      <c r="E20" s="155" t="s">
        <v>124</v>
      </c>
      <c r="F20" s="158">
        <f>Y34</f>
        <v>0</v>
      </c>
      <c r="G20" s="155">
        <f t="shared" si="0"/>
        <v>1</v>
      </c>
      <c r="H20" s="155">
        <f t="shared" si="1"/>
        <v>1</v>
      </c>
      <c r="I20" s="243">
        <f>Y30</f>
        <v>0</v>
      </c>
      <c r="J20" s="241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</row>
    <row r="21" spans="1:30">
      <c r="A21" s="3">
        <v>0.40694444444444411</v>
      </c>
      <c r="B21" s="2">
        <v>11</v>
      </c>
      <c r="C21" s="2" t="s">
        <v>362</v>
      </c>
      <c r="D21" s="155" t="s">
        <v>363</v>
      </c>
      <c r="E21" s="155" t="s">
        <v>23</v>
      </c>
      <c r="F21" s="158">
        <f>Z34</f>
        <v>0</v>
      </c>
      <c r="G21" s="155">
        <f t="shared" si="0"/>
        <v>1</v>
      </c>
      <c r="H21" s="155">
        <f t="shared" si="1"/>
        <v>1</v>
      </c>
      <c r="I21" s="243">
        <f>Z30</f>
        <v>0</v>
      </c>
      <c r="J21" s="241"/>
      <c r="L21" s="143"/>
      <c r="M21" s="143" t="s">
        <v>399</v>
      </c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</row>
    <row r="22" spans="1:30">
      <c r="A22" s="3">
        <v>0.4118055555555552</v>
      </c>
      <c r="B22" s="2">
        <v>12</v>
      </c>
      <c r="C22" s="2" t="s">
        <v>323</v>
      </c>
      <c r="D22" s="155" t="s">
        <v>324</v>
      </c>
      <c r="E22" s="155" t="s">
        <v>55</v>
      </c>
      <c r="F22" s="158">
        <f>AA34</f>
        <v>0</v>
      </c>
      <c r="G22" s="155">
        <f t="shared" si="0"/>
        <v>1</v>
      </c>
      <c r="H22" s="155">
        <f t="shared" si="1"/>
        <v>1</v>
      </c>
      <c r="I22" s="243">
        <f>AA30</f>
        <v>0</v>
      </c>
      <c r="J22" s="241"/>
      <c r="L22" s="143"/>
      <c r="M22" s="143">
        <v>14</v>
      </c>
      <c r="N22" s="143">
        <v>3</v>
      </c>
      <c r="O22" s="143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</row>
    <row r="23" spans="1:30">
      <c r="A23" s="3">
        <v>0.4166666666666663</v>
      </c>
      <c r="B23" s="2">
        <v>13</v>
      </c>
      <c r="C23" s="2" t="s">
        <v>376</v>
      </c>
      <c r="D23" s="155" t="s">
        <v>377</v>
      </c>
      <c r="E23" s="155" t="s">
        <v>15</v>
      </c>
      <c r="F23" s="158">
        <f>AB34</f>
        <v>0</v>
      </c>
      <c r="G23" s="155">
        <f t="shared" si="0"/>
        <v>1</v>
      </c>
      <c r="H23" s="155">
        <f t="shared" si="1"/>
        <v>1</v>
      </c>
      <c r="I23" s="243">
        <f>AB30</f>
        <v>0</v>
      </c>
      <c r="J23" s="241"/>
      <c r="L23" s="143"/>
      <c r="M23" s="143">
        <v>15</v>
      </c>
      <c r="N23" s="143">
        <v>3</v>
      </c>
      <c r="O23" s="143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</row>
    <row r="24" spans="1:30">
      <c r="A24" s="3">
        <v>0.42152777777777739</v>
      </c>
      <c r="B24" s="2">
        <v>14</v>
      </c>
      <c r="C24" s="2" t="s">
        <v>350</v>
      </c>
      <c r="D24" s="155" t="s">
        <v>351</v>
      </c>
      <c r="E24" s="155" t="s">
        <v>172</v>
      </c>
      <c r="F24" s="158">
        <f>AC34</f>
        <v>0</v>
      </c>
      <c r="G24" s="155">
        <f t="shared" ref="G24:G25" si="6">IF(H24&gt;J24,H24,J24)</f>
        <v>1</v>
      </c>
      <c r="H24" s="155">
        <f t="shared" si="1"/>
        <v>1</v>
      </c>
      <c r="I24" s="243">
        <f>AC30</f>
        <v>0</v>
      </c>
      <c r="J24" s="241"/>
      <c r="L24" s="143"/>
      <c r="M24" s="143">
        <v>16</v>
      </c>
      <c r="N24" s="143">
        <v>3</v>
      </c>
      <c r="O24" s="143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</row>
    <row r="25" spans="1:30">
      <c r="A25" s="3">
        <v>0.42638888888888848</v>
      </c>
      <c r="B25" s="2">
        <v>15</v>
      </c>
      <c r="C25" s="2" t="s">
        <v>754</v>
      </c>
      <c r="D25" s="155" t="s">
        <v>681</v>
      </c>
      <c r="E25" s="155" t="s">
        <v>193</v>
      </c>
      <c r="F25" s="158">
        <f>AD34</f>
        <v>0</v>
      </c>
      <c r="G25" s="155">
        <f t="shared" si="6"/>
        <v>1</v>
      </c>
      <c r="H25" s="155">
        <f t="shared" si="1"/>
        <v>1</v>
      </c>
      <c r="I25" s="243">
        <f>AD30</f>
        <v>0</v>
      </c>
      <c r="J25" s="241"/>
      <c r="L25" s="143"/>
      <c r="M25" s="143">
        <v>17</v>
      </c>
      <c r="N25" s="143">
        <v>3</v>
      </c>
      <c r="O25" s="143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</row>
    <row r="26" spans="1:30">
      <c r="A26" s="3"/>
      <c r="B26" s="2"/>
      <c r="C26" s="2"/>
      <c r="D26" s="155"/>
      <c r="E26" s="155"/>
      <c r="F26" s="158"/>
      <c r="G26" s="155"/>
      <c r="H26" s="155"/>
      <c r="I26" s="243"/>
      <c r="J26" s="241"/>
      <c r="L26" s="143"/>
      <c r="M26" s="143" t="s">
        <v>410</v>
      </c>
      <c r="N26" s="143">
        <v>120</v>
      </c>
      <c r="O26" s="143"/>
      <c r="P26" s="143">
        <f>SUM(P22:P25)*3</f>
        <v>0</v>
      </c>
      <c r="Q26" s="143">
        <f t="shared" ref="Q26:X26" si="7">SUM(Q22:Q25)*3</f>
        <v>0</v>
      </c>
      <c r="R26" s="143">
        <f t="shared" si="7"/>
        <v>0</v>
      </c>
      <c r="S26" s="143">
        <f t="shared" si="7"/>
        <v>0</v>
      </c>
      <c r="T26" s="143">
        <f t="shared" si="7"/>
        <v>0</v>
      </c>
      <c r="U26" s="143">
        <f t="shared" si="7"/>
        <v>0</v>
      </c>
      <c r="V26" s="143">
        <f t="shared" si="7"/>
        <v>0</v>
      </c>
      <c r="W26" s="143">
        <f t="shared" si="7"/>
        <v>0</v>
      </c>
      <c r="X26" s="143">
        <f t="shared" si="7"/>
        <v>0</v>
      </c>
      <c r="Y26" s="143">
        <f t="shared" ref="Y26:Z26" si="8">SUM(Y22:Y25)*3</f>
        <v>0</v>
      </c>
      <c r="Z26" s="143">
        <f t="shared" si="8"/>
        <v>0</v>
      </c>
      <c r="AA26" s="143">
        <f t="shared" ref="AA26:AB26" si="9">SUM(AA22:AA25)*3</f>
        <v>0</v>
      </c>
      <c r="AB26" s="143">
        <f t="shared" si="9"/>
        <v>0</v>
      </c>
      <c r="AC26" s="143">
        <f t="shared" ref="AC26:AD26" si="10">SUM(AC22:AC25)*3</f>
        <v>0</v>
      </c>
      <c r="AD26" s="143">
        <f t="shared" si="10"/>
        <v>0</v>
      </c>
    </row>
    <row r="27" spans="1:30">
      <c r="A27" s="143"/>
      <c r="B27" s="143"/>
      <c r="C27" s="143"/>
      <c r="D27" s="143"/>
      <c r="E27" s="143"/>
      <c r="F27" s="143"/>
      <c r="G27" s="143"/>
      <c r="H27" s="143"/>
      <c r="I27" s="169"/>
      <c r="J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</row>
    <row r="28" spans="1:30" ht="30">
      <c r="A28" s="26" t="s">
        <v>432</v>
      </c>
      <c r="B28" s="27" t="s">
        <v>433</v>
      </c>
      <c r="C28" s="27" t="s">
        <v>4</v>
      </c>
      <c r="D28" s="27" t="s">
        <v>5</v>
      </c>
      <c r="E28" s="27" t="s">
        <v>383</v>
      </c>
      <c r="F28" s="27" t="s">
        <v>411</v>
      </c>
      <c r="G28" s="27" t="s">
        <v>387</v>
      </c>
      <c r="H28" s="143"/>
      <c r="I28" s="169"/>
      <c r="J28" s="143"/>
      <c r="L28" s="143"/>
      <c r="M28" s="143" t="s">
        <v>746</v>
      </c>
      <c r="N28" s="248">
        <v>-5.0000000000000001E-3</v>
      </c>
      <c r="O28" s="143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</row>
    <row r="29" spans="1:30">
      <c r="A29" s="18"/>
      <c r="B29" s="17">
        <f>B11</f>
        <v>1</v>
      </c>
      <c r="C29" s="17" t="str">
        <f t="shared" ref="C29:E29" si="11">C11</f>
        <v>Jenaveve Page</v>
      </c>
      <c r="D29" s="17" t="str">
        <f t="shared" si="11"/>
        <v>WATCHWOOD DRUID</v>
      </c>
      <c r="E29" s="17" t="str">
        <f t="shared" si="11"/>
        <v>Dryandra</v>
      </c>
      <c r="F29" s="230">
        <f>P45</f>
        <v>0</v>
      </c>
      <c r="G29" s="187">
        <f>RANK(F29,$F$29:$F$43,0)</f>
        <v>1</v>
      </c>
      <c r="H29" s="143"/>
      <c r="I29" s="169"/>
      <c r="J29" s="143"/>
      <c r="L29" s="143"/>
      <c r="M29" s="143" t="s">
        <v>747</v>
      </c>
      <c r="N29" s="143"/>
      <c r="O29" s="143"/>
      <c r="P29" s="247">
        <f t="shared" ref="P29:X29" si="12">IF(P28="Y",P26*$N$28,0)</f>
        <v>0</v>
      </c>
      <c r="Q29" s="247">
        <f t="shared" si="12"/>
        <v>0</v>
      </c>
      <c r="R29" s="247">
        <f t="shared" si="12"/>
        <v>0</v>
      </c>
      <c r="S29" s="247">
        <f t="shared" si="12"/>
        <v>0</v>
      </c>
      <c r="T29" s="247">
        <f t="shared" si="12"/>
        <v>0</v>
      </c>
      <c r="U29" s="247">
        <f t="shared" si="12"/>
        <v>0</v>
      </c>
      <c r="V29" s="247">
        <f t="shared" si="12"/>
        <v>0</v>
      </c>
      <c r="W29" s="247">
        <f t="shared" si="12"/>
        <v>0</v>
      </c>
      <c r="X29" s="247">
        <f t="shared" si="12"/>
        <v>0</v>
      </c>
      <c r="Y29" s="247">
        <f t="shared" ref="Y29:Z29" si="13">IF(Y28="Y",Y26*$N$28,0)</f>
        <v>0</v>
      </c>
      <c r="Z29" s="247">
        <f t="shared" si="13"/>
        <v>0</v>
      </c>
      <c r="AA29" s="247">
        <f t="shared" ref="AA29" si="14">IF(AA28="Y",AA26*$N$28,0)</f>
        <v>0</v>
      </c>
      <c r="AB29" s="247">
        <f t="shared" ref="AB29:AD29" si="15">IF(AB28="Y",AB26*$N$28,0)</f>
        <v>0</v>
      </c>
      <c r="AC29" s="247">
        <f t="shared" si="15"/>
        <v>0</v>
      </c>
      <c r="AD29" s="247">
        <f t="shared" si="15"/>
        <v>0</v>
      </c>
    </row>
    <row r="30" spans="1:30">
      <c r="A30" s="155"/>
      <c r="B30" s="17">
        <f t="shared" ref="B30:E30" si="16">B12</f>
        <v>2</v>
      </c>
      <c r="C30" s="17" t="str">
        <f t="shared" si="16"/>
        <v>Abigail Float</v>
      </c>
      <c r="D30" s="17" t="str">
        <f t="shared" si="16"/>
        <v>SANROSE PRIMA DONNA</v>
      </c>
      <c r="E30" s="17" t="str">
        <f t="shared" si="16"/>
        <v>Busselton</v>
      </c>
      <c r="F30" s="230">
        <f>Q45</f>
        <v>0</v>
      </c>
      <c r="G30" s="187">
        <f t="shared" ref="G30:G42" si="17">RANK(F30,$F$29:$F$43,0)</f>
        <v>1</v>
      </c>
      <c r="H30" s="143"/>
      <c r="I30" s="169"/>
      <c r="J30" s="143"/>
      <c r="L30" s="143"/>
      <c r="M30" s="143" t="s">
        <v>748</v>
      </c>
      <c r="N30" s="143">
        <v>12</v>
      </c>
      <c r="O30" s="143"/>
      <c r="P30" s="247">
        <f t="shared" ref="P30:X30" si="18">(P26+P29)/$N$30</f>
        <v>0</v>
      </c>
      <c r="Q30" s="247">
        <f t="shared" si="18"/>
        <v>0</v>
      </c>
      <c r="R30" s="247">
        <f t="shared" si="18"/>
        <v>0</v>
      </c>
      <c r="S30" s="247">
        <f t="shared" si="18"/>
        <v>0</v>
      </c>
      <c r="T30" s="247">
        <f t="shared" si="18"/>
        <v>0</v>
      </c>
      <c r="U30" s="247">
        <f t="shared" si="18"/>
        <v>0</v>
      </c>
      <c r="V30" s="247">
        <f t="shared" si="18"/>
        <v>0</v>
      </c>
      <c r="W30" s="247">
        <f t="shared" si="18"/>
        <v>0</v>
      </c>
      <c r="X30" s="247">
        <f t="shared" si="18"/>
        <v>0</v>
      </c>
      <c r="Y30" s="247">
        <f t="shared" ref="Y30:Z30" si="19">(Y26+Y29)/$N$30</f>
        <v>0</v>
      </c>
      <c r="Z30" s="247">
        <f t="shared" si="19"/>
        <v>0</v>
      </c>
      <c r="AA30" s="247">
        <f t="shared" ref="AA30" si="20">(AA26+AA29)/$N$30</f>
        <v>0</v>
      </c>
      <c r="AB30" s="247">
        <f t="shared" ref="AB30:AD30" si="21">(AB26+AB29)/$N$30</f>
        <v>0</v>
      </c>
      <c r="AC30" s="247">
        <f t="shared" si="21"/>
        <v>0</v>
      </c>
      <c r="AD30" s="247">
        <f t="shared" si="21"/>
        <v>0</v>
      </c>
    </row>
    <row r="31" spans="1:30">
      <c r="A31" s="155"/>
      <c r="B31" s="17">
        <f t="shared" ref="B31:E31" si="22">B13</f>
        <v>3</v>
      </c>
      <c r="C31" s="17" t="str">
        <f t="shared" si="22"/>
        <v>Elise Stampalia</v>
      </c>
      <c r="D31" s="17" t="str">
        <f t="shared" si="22"/>
        <v>WENDEMAR FIZZ</v>
      </c>
      <c r="E31" s="17" t="str">
        <f t="shared" si="22"/>
        <v>Gidgegannup</v>
      </c>
      <c r="F31" s="230">
        <f>R45</f>
        <v>0</v>
      </c>
      <c r="G31" s="187">
        <f t="shared" si="17"/>
        <v>1</v>
      </c>
      <c r="H31" s="143"/>
      <c r="I31" s="169"/>
      <c r="J31" s="143"/>
      <c r="L31" s="143"/>
      <c r="M31" s="143" t="s">
        <v>749</v>
      </c>
      <c r="N31" s="143">
        <v>12</v>
      </c>
      <c r="O31" s="143"/>
      <c r="P31" s="247">
        <f t="shared" ref="P31:X31" si="23">P19/$N$31</f>
        <v>0</v>
      </c>
      <c r="Q31" s="247">
        <f t="shared" si="23"/>
        <v>0</v>
      </c>
      <c r="R31" s="247">
        <f t="shared" si="23"/>
        <v>0</v>
      </c>
      <c r="S31" s="247">
        <f t="shared" si="23"/>
        <v>0</v>
      </c>
      <c r="T31" s="247">
        <f t="shared" si="23"/>
        <v>0</v>
      </c>
      <c r="U31" s="247">
        <f t="shared" si="23"/>
        <v>0</v>
      </c>
      <c r="V31" s="247">
        <f t="shared" si="23"/>
        <v>0</v>
      </c>
      <c r="W31" s="247">
        <f t="shared" si="23"/>
        <v>0</v>
      </c>
      <c r="X31" s="247">
        <f t="shared" si="23"/>
        <v>0</v>
      </c>
      <c r="Y31" s="247">
        <f t="shared" ref="Y31:Z31" si="24">Y19/$N$31</f>
        <v>0</v>
      </c>
      <c r="Z31" s="247">
        <f t="shared" si="24"/>
        <v>0</v>
      </c>
      <c r="AA31" s="247">
        <f t="shared" ref="AA31:AB31" si="25">AA19/$N$31</f>
        <v>0</v>
      </c>
      <c r="AB31" s="247">
        <f t="shared" si="25"/>
        <v>0</v>
      </c>
      <c r="AC31" s="247">
        <f t="shared" ref="AC31:AD31" si="26">AC19/$N$31</f>
        <v>0</v>
      </c>
      <c r="AD31" s="247">
        <f t="shared" si="26"/>
        <v>0</v>
      </c>
    </row>
    <row r="32" spans="1:30">
      <c r="A32" s="155"/>
      <c r="B32" s="17">
        <f t="shared" ref="B32:E32" si="27">B14</f>
        <v>4</v>
      </c>
      <c r="C32" s="17" t="str">
        <f t="shared" si="27"/>
        <v>Emma Bennett</v>
      </c>
      <c r="D32" s="17" t="str">
        <f t="shared" si="27"/>
        <v>KYNWYN FOXY LASY</v>
      </c>
      <c r="E32" s="17" t="str">
        <f t="shared" si="27"/>
        <v>Swan Valley</v>
      </c>
      <c r="F32" s="230">
        <f>S45</f>
        <v>0</v>
      </c>
      <c r="G32" s="187">
        <f t="shared" si="17"/>
        <v>1</v>
      </c>
      <c r="H32" s="143"/>
      <c r="I32" s="169"/>
      <c r="J32" s="143"/>
      <c r="L32" s="143"/>
      <c r="M32" s="143" t="s">
        <v>750</v>
      </c>
      <c r="N32" s="143"/>
      <c r="O32" s="143"/>
      <c r="P32" s="247">
        <f>P30+P31</f>
        <v>0</v>
      </c>
      <c r="Q32" s="247">
        <f t="shared" ref="Q32:X32" si="28">Q30+Q31</f>
        <v>0</v>
      </c>
      <c r="R32" s="247">
        <f t="shared" si="28"/>
        <v>0</v>
      </c>
      <c r="S32" s="247">
        <f t="shared" si="28"/>
        <v>0</v>
      </c>
      <c r="T32" s="247">
        <f t="shared" si="28"/>
        <v>0</v>
      </c>
      <c r="U32" s="247">
        <f t="shared" si="28"/>
        <v>0</v>
      </c>
      <c r="V32" s="247">
        <f t="shared" si="28"/>
        <v>0</v>
      </c>
      <c r="W32" s="247">
        <f t="shared" si="28"/>
        <v>0</v>
      </c>
      <c r="X32" s="247">
        <f t="shared" si="28"/>
        <v>0</v>
      </c>
      <c r="Y32" s="247">
        <f t="shared" ref="Y32:Z32" si="29">Y30+Y31</f>
        <v>0</v>
      </c>
      <c r="Z32" s="247">
        <f t="shared" si="29"/>
        <v>0</v>
      </c>
      <c r="AA32" s="247">
        <f t="shared" ref="AA32:AB32" si="30">AA30+AA31</f>
        <v>0</v>
      </c>
      <c r="AB32" s="247">
        <f t="shared" si="30"/>
        <v>0</v>
      </c>
      <c r="AC32" s="247">
        <f t="shared" ref="AC32:AD32" si="31">AC30+AC31</f>
        <v>0</v>
      </c>
      <c r="AD32" s="247">
        <f t="shared" si="31"/>
        <v>0</v>
      </c>
    </row>
    <row r="33" spans="1:30">
      <c r="A33" s="155"/>
      <c r="B33" s="17">
        <f t="shared" ref="B33:E33" si="32">B15</f>
        <v>5</v>
      </c>
      <c r="C33" s="17" t="str">
        <f t="shared" si="32"/>
        <v>Harpa Byrne</v>
      </c>
      <c r="D33" s="17" t="str">
        <f t="shared" si="32"/>
        <v>JUDAROO LOTTIE JONES</v>
      </c>
      <c r="E33" s="17" t="str">
        <f t="shared" si="32"/>
        <v>Orange Grove</v>
      </c>
      <c r="F33" s="230">
        <f>T45</f>
        <v>0</v>
      </c>
      <c r="G33" s="187">
        <f t="shared" si="17"/>
        <v>1</v>
      </c>
      <c r="H33" s="143"/>
      <c r="I33" s="143"/>
      <c r="J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</row>
    <row r="34" spans="1:30">
      <c r="A34" s="155"/>
      <c r="B34" s="17">
        <f t="shared" ref="B34:E34" si="33">B16</f>
        <v>6</v>
      </c>
      <c r="C34" s="17" t="str">
        <f t="shared" si="33"/>
        <v>Elaria Atheis</v>
      </c>
      <c r="D34" s="17" t="str">
        <f t="shared" si="33"/>
        <v>CANDY</v>
      </c>
      <c r="E34" s="17" t="str">
        <f t="shared" si="33"/>
        <v>Horsemen's</v>
      </c>
      <c r="F34" s="230">
        <f>U45</f>
        <v>0</v>
      </c>
      <c r="G34" s="187">
        <f t="shared" si="17"/>
        <v>1</v>
      </c>
      <c r="H34" s="143"/>
      <c r="I34" s="247"/>
      <c r="J34" s="143"/>
      <c r="L34" s="143"/>
      <c r="M34" s="143" t="s">
        <v>142</v>
      </c>
      <c r="N34" s="143">
        <v>20</v>
      </c>
      <c r="O34" s="143"/>
      <c r="P34" s="167">
        <f>P32/$N$34</f>
        <v>0</v>
      </c>
      <c r="Q34" s="167">
        <f t="shared" ref="Q34:AB34" si="34">Q32/$N$34</f>
        <v>0</v>
      </c>
      <c r="R34" s="167">
        <f t="shared" si="34"/>
        <v>0</v>
      </c>
      <c r="S34" s="167">
        <f t="shared" si="34"/>
        <v>0</v>
      </c>
      <c r="T34" s="167">
        <f t="shared" si="34"/>
        <v>0</v>
      </c>
      <c r="U34" s="167">
        <f t="shared" si="34"/>
        <v>0</v>
      </c>
      <c r="V34" s="167">
        <f t="shared" si="34"/>
        <v>0</v>
      </c>
      <c r="W34" s="167">
        <f t="shared" si="34"/>
        <v>0</v>
      </c>
      <c r="X34" s="167">
        <f t="shared" si="34"/>
        <v>0</v>
      </c>
      <c r="Y34" s="167">
        <f t="shared" si="34"/>
        <v>0</v>
      </c>
      <c r="Z34" s="167">
        <f t="shared" si="34"/>
        <v>0</v>
      </c>
      <c r="AA34" s="167">
        <f t="shared" si="34"/>
        <v>0</v>
      </c>
      <c r="AB34" s="167">
        <f t="shared" si="34"/>
        <v>0</v>
      </c>
      <c r="AC34" s="167">
        <f t="shared" ref="AC34:AD34" si="35">AC32/$N$34</f>
        <v>0</v>
      </c>
      <c r="AD34" s="167">
        <f t="shared" si="35"/>
        <v>0</v>
      </c>
    </row>
    <row r="35" spans="1:30">
      <c r="A35" s="155"/>
      <c r="B35" s="17">
        <f t="shared" ref="B35:E35" si="36">B17</f>
        <v>7</v>
      </c>
      <c r="C35" s="17" t="str">
        <f t="shared" si="36"/>
        <v>Josephine Anning</v>
      </c>
      <c r="D35" s="17" t="str">
        <f t="shared" si="36"/>
        <v>BRAYSIDE SENSATION</v>
      </c>
      <c r="E35" s="17" t="str">
        <f t="shared" si="36"/>
        <v>Wallangarra</v>
      </c>
      <c r="F35" s="230">
        <f>V45</f>
        <v>0</v>
      </c>
      <c r="G35" s="187">
        <f t="shared" si="17"/>
        <v>1</v>
      </c>
      <c r="H35" s="143"/>
      <c r="I35" s="247"/>
      <c r="J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</row>
    <row r="36" spans="1:30">
      <c r="A36" s="155"/>
      <c r="B36" s="17">
        <f t="shared" ref="B36:E36" si="37">B18</f>
        <v>8</v>
      </c>
      <c r="C36" s="17" t="str">
        <f t="shared" si="37"/>
        <v>Joshua Duncan</v>
      </c>
      <c r="D36" s="17" t="str">
        <f t="shared" si="37"/>
        <v>TYALLA ORIOLE</v>
      </c>
      <c r="E36" s="17" t="str">
        <f t="shared" si="37"/>
        <v xml:space="preserve">Mortlock </v>
      </c>
      <c r="F36" s="156">
        <f>W45</f>
        <v>0</v>
      </c>
      <c r="G36" s="187">
        <f t="shared" si="17"/>
        <v>1</v>
      </c>
      <c r="H36" s="143"/>
      <c r="I36" s="247"/>
      <c r="J36" s="143"/>
      <c r="L36" s="143"/>
      <c r="M36" s="10" t="s">
        <v>406</v>
      </c>
      <c r="N36" s="143"/>
      <c r="O36" s="143"/>
      <c r="P36" s="160"/>
      <c r="Q36" s="160"/>
      <c r="R36" s="160"/>
      <c r="S36" s="160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</row>
    <row r="37" spans="1:30">
      <c r="A37" s="155"/>
      <c r="B37" s="17">
        <f t="shared" ref="B37:E37" si="38">B19</f>
        <v>9</v>
      </c>
      <c r="C37" s="17" t="str">
        <f t="shared" si="38"/>
        <v>Willow Bennett</v>
      </c>
      <c r="D37" s="17" t="str">
        <f t="shared" si="38"/>
        <v>BEELO-BI THORPEDO</v>
      </c>
      <c r="E37" s="17" t="str">
        <f t="shared" si="38"/>
        <v xml:space="preserve">Albany </v>
      </c>
      <c r="F37" s="156">
        <f>X45</f>
        <v>0</v>
      </c>
      <c r="G37" s="187">
        <f t="shared" si="17"/>
        <v>1</v>
      </c>
      <c r="H37" s="143"/>
      <c r="I37" s="247"/>
      <c r="J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69"/>
      <c r="AB37" s="143"/>
      <c r="AC37" s="143"/>
      <c r="AD37" s="143"/>
    </row>
    <row r="38" spans="1:30">
      <c r="A38" s="155"/>
      <c r="B38" s="17">
        <f t="shared" ref="B38:E38" si="39">B20</f>
        <v>10</v>
      </c>
      <c r="C38" s="17" t="str">
        <f t="shared" si="39"/>
        <v>Kaylee Fisher</v>
      </c>
      <c r="D38" s="17" t="str">
        <f t="shared" si="39"/>
        <v>GEM PARK ROYAL BELLE</v>
      </c>
      <c r="E38" s="17" t="str">
        <f t="shared" si="39"/>
        <v xml:space="preserve">Albany </v>
      </c>
      <c r="F38" s="156">
        <f>Y45</f>
        <v>0</v>
      </c>
      <c r="G38" s="187">
        <f t="shared" si="17"/>
        <v>1</v>
      </c>
      <c r="H38" s="143"/>
      <c r="I38" s="143"/>
      <c r="J38" s="143"/>
      <c r="L38" s="143"/>
      <c r="M38" s="143" t="s">
        <v>389</v>
      </c>
      <c r="N38" s="143"/>
      <c r="O38" s="143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</row>
    <row r="39" spans="1:30">
      <c r="A39" s="155"/>
      <c r="B39" s="17">
        <f t="shared" ref="B39:E39" si="40">B21</f>
        <v>11</v>
      </c>
      <c r="C39" s="17" t="str">
        <f t="shared" si="40"/>
        <v>Penelope Freeman</v>
      </c>
      <c r="D39" s="17" t="str">
        <f t="shared" si="40"/>
        <v>SPRINGWATER DUSTYN</v>
      </c>
      <c r="E39" s="17" t="str">
        <f t="shared" si="40"/>
        <v>Wallangarra</v>
      </c>
      <c r="F39" s="156">
        <f>Z45</f>
        <v>0</v>
      </c>
      <c r="G39" s="187">
        <f t="shared" si="17"/>
        <v>1</v>
      </c>
      <c r="H39" s="143"/>
      <c r="I39" s="143"/>
      <c r="J39" s="143"/>
      <c r="L39" s="143"/>
      <c r="M39" s="143" t="s">
        <v>391</v>
      </c>
      <c r="N39" s="143"/>
      <c r="O39" s="143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</row>
    <row r="40" spans="1:30">
      <c r="A40" s="155"/>
      <c r="B40" s="17">
        <f t="shared" ref="B40:E40" si="41">B22</f>
        <v>12</v>
      </c>
      <c r="C40" s="17" t="str">
        <f t="shared" si="41"/>
        <v>Ruby Gilberd</v>
      </c>
      <c r="D40" s="17" t="str">
        <f t="shared" si="41"/>
        <v>KIRRALEA CABERET</v>
      </c>
      <c r="E40" s="17" t="str">
        <f t="shared" si="41"/>
        <v xml:space="preserve">Serpentine </v>
      </c>
      <c r="F40" s="156">
        <f>AA45</f>
        <v>0</v>
      </c>
      <c r="G40" s="187">
        <f t="shared" si="17"/>
        <v>1</v>
      </c>
      <c r="H40" s="143"/>
      <c r="I40" s="143"/>
      <c r="J40" s="143"/>
      <c r="L40" s="143"/>
      <c r="M40" s="143" t="s">
        <v>392</v>
      </c>
      <c r="N40" s="143"/>
      <c r="O40" s="143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</row>
    <row r="41" spans="1:30">
      <c r="A41" s="155"/>
      <c r="B41" s="17">
        <f t="shared" ref="B41:E41" si="42">B23</f>
        <v>13</v>
      </c>
      <c r="C41" s="17" t="str">
        <f t="shared" si="42"/>
        <v>Mikayla Holden</v>
      </c>
      <c r="D41" s="17" t="str">
        <f t="shared" si="42"/>
        <v>BRIMFIELD TINY DANCER</v>
      </c>
      <c r="E41" s="17" t="str">
        <f t="shared" si="42"/>
        <v xml:space="preserve">King River </v>
      </c>
      <c r="F41" s="156">
        <f>AB45</f>
        <v>0</v>
      </c>
      <c r="G41" s="187">
        <f t="shared" si="17"/>
        <v>1</v>
      </c>
      <c r="H41" s="143"/>
      <c r="I41" s="143"/>
      <c r="J41" s="143"/>
      <c r="L41" s="143"/>
      <c r="M41" s="143" t="s">
        <v>429</v>
      </c>
      <c r="N41" s="143"/>
      <c r="O41" s="143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</row>
    <row r="42" spans="1:30">
      <c r="A42" s="155"/>
      <c r="B42" s="17">
        <f t="shared" ref="B42:E42" si="43">B24</f>
        <v>14</v>
      </c>
      <c r="C42" s="17" t="str">
        <f t="shared" si="43"/>
        <v>Kate Watkins</v>
      </c>
      <c r="D42" s="17" t="str">
        <f t="shared" si="43"/>
        <v>APPLEWOOD CLASSIC DELUXE</v>
      </c>
      <c r="E42" s="17" t="str">
        <f t="shared" si="43"/>
        <v>Dardanup</v>
      </c>
      <c r="F42" s="156">
        <f>AC45</f>
        <v>0</v>
      </c>
      <c r="G42" s="187">
        <f t="shared" si="17"/>
        <v>1</v>
      </c>
      <c r="H42" s="143"/>
      <c r="I42" s="143"/>
      <c r="J42" s="143"/>
      <c r="L42" s="143"/>
      <c r="M42" s="143" t="s">
        <v>430</v>
      </c>
      <c r="N42" s="143"/>
      <c r="O42" s="143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</row>
    <row r="43" spans="1:30">
      <c r="A43" s="155"/>
      <c r="B43" s="17"/>
      <c r="C43" s="17"/>
      <c r="D43" s="17"/>
      <c r="E43" s="17"/>
      <c r="F43" s="156"/>
      <c r="G43" s="155"/>
      <c r="H43" s="143"/>
      <c r="I43" s="143"/>
      <c r="J43" s="143"/>
      <c r="L43" s="143"/>
      <c r="M43" s="143" t="s">
        <v>141</v>
      </c>
      <c r="N43" s="143">
        <v>50</v>
      </c>
      <c r="O43" s="143"/>
      <c r="P43" s="160">
        <f t="shared" ref="P43:AA43" si="44">SUM(P38:P42)</f>
        <v>0</v>
      </c>
      <c r="Q43" s="160">
        <f t="shared" si="44"/>
        <v>0</v>
      </c>
      <c r="R43" s="160">
        <f t="shared" si="44"/>
        <v>0</v>
      </c>
      <c r="S43" s="160">
        <f t="shared" si="44"/>
        <v>0</v>
      </c>
      <c r="T43" s="160">
        <f t="shared" si="44"/>
        <v>0</v>
      </c>
      <c r="U43" s="160">
        <f t="shared" si="44"/>
        <v>0</v>
      </c>
      <c r="V43" s="160">
        <f t="shared" si="44"/>
        <v>0</v>
      </c>
      <c r="W43" s="160">
        <f t="shared" si="44"/>
        <v>0</v>
      </c>
      <c r="X43" s="160">
        <f t="shared" si="44"/>
        <v>0</v>
      </c>
      <c r="Y43" s="160">
        <f t="shared" si="44"/>
        <v>0</v>
      </c>
      <c r="Z43" s="160">
        <f t="shared" si="44"/>
        <v>0</v>
      </c>
      <c r="AA43" s="160">
        <f t="shared" si="44"/>
        <v>0</v>
      </c>
      <c r="AB43" s="160">
        <f t="shared" ref="AB43:AD43" si="45">SUM(AB38:AB42)</f>
        <v>0</v>
      </c>
      <c r="AC43" s="160">
        <f t="shared" si="45"/>
        <v>0</v>
      </c>
      <c r="AD43" s="160">
        <f t="shared" si="45"/>
        <v>0</v>
      </c>
    </row>
    <row r="44" spans="1:30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</row>
    <row r="45" spans="1:30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L45" s="143"/>
      <c r="M45" s="143" t="s">
        <v>142</v>
      </c>
      <c r="N45" s="143"/>
      <c r="O45" s="143"/>
      <c r="P45" s="182">
        <f>P43/$N$43</f>
        <v>0</v>
      </c>
      <c r="Q45" s="182">
        <f t="shared" ref="Q45:AA45" si="46">Q43/$N$43</f>
        <v>0</v>
      </c>
      <c r="R45" s="182">
        <f t="shared" si="46"/>
        <v>0</v>
      </c>
      <c r="S45" s="182">
        <f t="shared" si="46"/>
        <v>0</v>
      </c>
      <c r="T45" s="182">
        <f t="shared" si="46"/>
        <v>0</v>
      </c>
      <c r="U45" s="182">
        <f t="shared" si="46"/>
        <v>0</v>
      </c>
      <c r="V45" s="182">
        <f t="shared" si="46"/>
        <v>0</v>
      </c>
      <c r="W45" s="182">
        <f t="shared" si="46"/>
        <v>0</v>
      </c>
      <c r="X45" s="182">
        <f t="shared" si="46"/>
        <v>0</v>
      </c>
      <c r="Y45" s="182">
        <f t="shared" si="46"/>
        <v>0</v>
      </c>
      <c r="Z45" s="182">
        <f t="shared" si="46"/>
        <v>0</v>
      </c>
      <c r="AA45" s="182">
        <f t="shared" si="46"/>
        <v>0</v>
      </c>
      <c r="AB45" s="182">
        <f t="shared" ref="AB45:AD45" si="47">AB43/$N$43</f>
        <v>0</v>
      </c>
      <c r="AC45" s="182">
        <f t="shared" si="47"/>
        <v>0</v>
      </c>
      <c r="AD45" s="182">
        <f t="shared" si="47"/>
        <v>0</v>
      </c>
    </row>
    <row r="47" spans="1:30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L47" s="143"/>
      <c r="M47" s="143"/>
      <c r="N47" s="143"/>
      <c r="O47" s="143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</row>
  </sheetData>
  <pageMargins left="0.7" right="0.7" top="0.75" bottom="0.75" header="0.3" footer="0.3"/>
  <pageSetup paperSize="9" orientation="landscape" r:id="rId1"/>
  <customProperties>
    <customPr name="_pios_id" r:id="rId2"/>
    <customPr name="GUID" r:id="rId3"/>
  </customPropertie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2037-0DD7-4C6C-8C67-76A15B4CDA51}">
  <sheetPr codeName="Sheet54">
    <tabColor rgb="FFFF85FF"/>
    <pageSetUpPr fitToPage="1"/>
  </sheetPr>
  <dimension ref="A1:AP66"/>
  <sheetViews>
    <sheetView topLeftCell="A18" zoomScale="90" zoomScaleNormal="90" workbookViewId="0">
      <selection activeCell="E13" sqref="E13"/>
    </sheetView>
  </sheetViews>
  <sheetFormatPr defaultColWidth="11" defaultRowHeight="15.75"/>
  <cols>
    <col min="1" max="1" width="11" style="9"/>
    <col min="2" max="2" width="10.625" style="9" customWidth="1"/>
    <col min="3" max="3" width="22.5" style="9" customWidth="1"/>
    <col min="4" max="4" width="25.125" style="9" bestFit="1" customWidth="1"/>
    <col min="5" max="5" width="16.875" style="9" bestFit="1" customWidth="1"/>
    <col min="6" max="6" width="11.625" style="9" bestFit="1" customWidth="1"/>
    <col min="7" max="7" width="9.125" style="9" bestFit="1" customWidth="1"/>
    <col min="8" max="8" width="9.625" style="9" bestFit="1" customWidth="1"/>
    <col min="9" max="9" width="13.125" style="9" customWidth="1"/>
    <col min="10" max="10" width="13.625" style="9" bestFit="1" customWidth="1"/>
    <col min="12" max="12" width="11" style="9"/>
    <col min="13" max="13" width="19.375" style="9" customWidth="1"/>
    <col min="14" max="14" width="11" style="9"/>
    <col min="15" max="15" width="3.625" style="9" customWidth="1"/>
    <col min="16" max="17" width="7.625" style="9" bestFit="1" customWidth="1"/>
    <col min="18" max="18" width="6.625" style="9" bestFit="1" customWidth="1"/>
    <col min="19" max="22" width="7.125" style="9" bestFit="1" customWidth="1"/>
    <col min="23" max="23" width="7.625" style="9" customWidth="1"/>
    <col min="24" max="34" width="7.125" style="9" bestFit="1" customWidth="1"/>
    <col min="35" max="42" width="7.125" style="9" customWidth="1"/>
    <col min="43" max="16384" width="11" style="9"/>
  </cols>
  <sheetData>
    <row r="1" spans="1:42">
      <c r="A1" s="143"/>
      <c r="B1" s="143"/>
      <c r="C1" s="143"/>
      <c r="D1" s="143"/>
      <c r="E1" s="143"/>
      <c r="F1" s="143"/>
      <c r="G1" s="143"/>
      <c r="H1" s="143"/>
      <c r="I1" s="143"/>
      <c r="J1" s="143"/>
      <c r="L1" s="143"/>
      <c r="M1" s="143"/>
      <c r="N1" s="172" t="s">
        <v>751</v>
      </c>
      <c r="O1" s="172"/>
      <c r="P1" s="172"/>
      <c r="Q1" s="172"/>
      <c r="R1" s="172"/>
      <c r="S1" s="172"/>
      <c r="T1" s="172"/>
      <c r="U1" s="172"/>
      <c r="V1" s="172"/>
      <c r="W1" s="172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</row>
    <row r="2" spans="1:42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</row>
    <row r="3" spans="1:42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L3" s="143"/>
      <c r="M3" s="10" t="s">
        <v>752</v>
      </c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</row>
    <row r="4" spans="1:42">
      <c r="A4" s="143"/>
      <c r="B4" s="143"/>
      <c r="C4" s="143"/>
      <c r="D4" s="143"/>
      <c r="E4" s="143"/>
      <c r="F4" s="143"/>
      <c r="G4" s="143"/>
      <c r="H4" s="143"/>
      <c r="I4" s="143"/>
      <c r="J4" s="143"/>
      <c r="L4" s="143"/>
      <c r="M4" s="143"/>
      <c r="N4" s="143"/>
      <c r="O4" s="143"/>
      <c r="P4" s="11" t="s">
        <v>315</v>
      </c>
      <c r="Q4" s="12"/>
      <c r="R4" s="13" t="s">
        <v>443</v>
      </c>
      <c r="S4" s="13"/>
      <c r="T4" s="13"/>
      <c r="U4" s="13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</row>
    <row r="5" spans="1:42">
      <c r="A5" s="143" t="s">
        <v>444</v>
      </c>
      <c r="B5" s="152">
        <v>44780</v>
      </c>
      <c r="C5" s="143"/>
      <c r="D5" s="10" t="s">
        <v>445</v>
      </c>
      <c r="E5" s="10"/>
      <c r="F5" s="189"/>
      <c r="G5" s="143"/>
      <c r="H5" s="143"/>
      <c r="I5" s="143"/>
      <c r="J5" s="143"/>
      <c r="L5" s="143"/>
      <c r="M5" s="143"/>
      <c r="N5" s="143"/>
      <c r="O5" s="143"/>
      <c r="P5" s="153">
        <f>B11</f>
        <v>1</v>
      </c>
      <c r="Q5" s="153">
        <f>B12</f>
        <v>2</v>
      </c>
      <c r="R5" s="153">
        <f>B13</f>
        <v>3</v>
      </c>
      <c r="S5" s="153">
        <f>B14</f>
        <v>4</v>
      </c>
      <c r="T5" s="153">
        <f>B15</f>
        <v>5</v>
      </c>
      <c r="U5" s="153">
        <f>B16</f>
        <v>6</v>
      </c>
      <c r="V5" s="153">
        <f>B17</f>
        <v>7</v>
      </c>
      <c r="W5" s="153">
        <f>B18</f>
        <v>8</v>
      </c>
      <c r="X5" s="153">
        <f>B19</f>
        <v>9</v>
      </c>
      <c r="Y5" s="153">
        <f>B20</f>
        <v>10</v>
      </c>
      <c r="Z5" s="153">
        <f>B21</f>
        <v>11</v>
      </c>
      <c r="AA5" s="153">
        <f>B22</f>
        <v>12</v>
      </c>
      <c r="AB5" s="153">
        <f>B23</f>
        <v>13</v>
      </c>
      <c r="AC5" s="153">
        <f>B24</f>
        <v>14</v>
      </c>
      <c r="AD5" s="153">
        <f>B25</f>
        <v>15</v>
      </c>
      <c r="AE5" s="153">
        <f>B26</f>
        <v>16</v>
      </c>
      <c r="AF5" s="153">
        <f>B27</f>
        <v>17</v>
      </c>
      <c r="AG5" s="153">
        <f>B28</f>
        <v>18</v>
      </c>
      <c r="AH5" s="153">
        <f>B29</f>
        <v>19</v>
      </c>
      <c r="AI5" s="153">
        <f>B30</f>
        <v>20</v>
      </c>
      <c r="AJ5" s="153">
        <f>B31</f>
        <v>21</v>
      </c>
      <c r="AK5" s="153">
        <f>B32</f>
        <v>22</v>
      </c>
      <c r="AL5" s="153">
        <f>B33</f>
        <v>23</v>
      </c>
      <c r="AM5" s="153">
        <f>B34</f>
        <v>24</v>
      </c>
      <c r="AN5" s="153">
        <f>B35</f>
        <v>25</v>
      </c>
      <c r="AO5" s="153">
        <f>B36</f>
        <v>26</v>
      </c>
      <c r="AP5" s="153">
        <f>B37</f>
        <v>27</v>
      </c>
    </row>
    <row r="6" spans="1:42">
      <c r="A6" s="143" t="s">
        <v>446</v>
      </c>
      <c r="B6" s="8" t="s">
        <v>755</v>
      </c>
      <c r="C6" s="143"/>
      <c r="D6" s="143"/>
      <c r="E6" s="143"/>
      <c r="F6" s="143"/>
      <c r="G6" s="143"/>
      <c r="H6" s="143"/>
      <c r="I6" s="143"/>
      <c r="J6" s="143"/>
      <c r="L6" s="143"/>
      <c r="M6" s="143"/>
      <c r="N6" s="143"/>
      <c r="O6" s="143"/>
      <c r="P6" s="143" t="str">
        <f>C11</f>
        <v>Zali Ryan</v>
      </c>
      <c r="Q6" s="143" t="str">
        <f>C12</f>
        <v>Amelia Gordon</v>
      </c>
      <c r="R6" s="143" t="str">
        <f>C13</f>
        <v>Amelia Mcdonald</v>
      </c>
      <c r="S6" s="143" t="str">
        <f>C14</f>
        <v>Chaise Fowler</v>
      </c>
      <c r="T6" s="143" t="str">
        <f>C15</f>
        <v>Chenin Hislop</v>
      </c>
      <c r="U6" s="143" t="str">
        <f>C16</f>
        <v>Darci Peace</v>
      </c>
      <c r="V6" s="143" t="str">
        <f>C17</f>
        <v>Demi Perkins</v>
      </c>
      <c r="W6" s="143" t="str">
        <f>C18</f>
        <v>Edie Hawke</v>
      </c>
      <c r="X6" s="143" t="str">
        <f>C19</f>
        <v>Emily Brimblecombe</v>
      </c>
      <c r="Y6" s="143" t="str">
        <f>C20</f>
        <v>Emily Stampalia</v>
      </c>
      <c r="Z6" s="143" t="str">
        <f>C21</f>
        <v>Eva Anning</v>
      </c>
      <c r="AA6" s="143" t="str">
        <f>C22</f>
        <v>Harriet Forrest</v>
      </c>
      <c r="AB6" s="143" t="str">
        <f>C23</f>
        <v>Abbie Kirkham</v>
      </c>
      <c r="AC6" s="143" t="str">
        <f>C24</f>
        <v>Georgia Coward</v>
      </c>
      <c r="AD6" s="143" t="str">
        <f>C25</f>
        <v>Isla Hendry</v>
      </c>
      <c r="AE6" s="143" t="str">
        <f>C26</f>
        <v>Lexy Colton</v>
      </c>
      <c r="AF6" s="143" t="str">
        <f>C27</f>
        <v>Lily Fitzgerald</v>
      </c>
      <c r="AG6" s="143" t="str">
        <f>C28</f>
        <v>Mia Dicandilo</v>
      </c>
      <c r="AH6" s="143" t="str">
        <f>C29</f>
        <v>Zahara Winters</v>
      </c>
      <c r="AI6" s="143" t="str">
        <f>C30</f>
        <v>Ruby McDonald</v>
      </c>
      <c r="AJ6" s="143" t="str">
        <f>C31</f>
        <v>Sarah Mcconigley</v>
      </c>
      <c r="AK6" s="143" t="str">
        <f>C32</f>
        <v>Shakayla Fiegert</v>
      </c>
      <c r="AL6" s="143" t="str">
        <f>C33</f>
        <v>Skyelah De vries</v>
      </c>
      <c r="AM6" s="143" t="str">
        <f>C34</f>
        <v>Sophie Dagnall</v>
      </c>
      <c r="AN6" s="143" t="str">
        <f>C35</f>
        <v>Taylah Smith</v>
      </c>
      <c r="AO6" s="143" t="str">
        <f>C36</f>
        <v>Marni Bercene</v>
      </c>
      <c r="AP6" s="143" t="str">
        <f>C37</f>
        <v>Ngakita Mahuika SCR</v>
      </c>
    </row>
    <row r="7" spans="1:42">
      <c r="A7" s="143" t="s">
        <v>448</v>
      </c>
      <c r="B7" s="143" t="s">
        <v>449</v>
      </c>
      <c r="C7" s="143"/>
      <c r="D7" s="143"/>
      <c r="E7" s="143"/>
      <c r="F7" s="143"/>
      <c r="G7" s="143"/>
      <c r="H7" s="143"/>
      <c r="I7" s="143"/>
      <c r="J7" s="143"/>
      <c r="L7" s="143"/>
      <c r="M7" s="143" t="s">
        <v>587</v>
      </c>
      <c r="N7" s="143" t="s">
        <v>453</v>
      </c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</row>
    <row r="8" spans="1:42">
      <c r="A8" s="8"/>
      <c r="B8" s="143"/>
      <c r="C8" s="143"/>
      <c r="D8" s="143"/>
      <c r="E8" s="143"/>
      <c r="F8" s="143"/>
      <c r="G8" s="143"/>
      <c r="H8" s="143"/>
      <c r="I8" s="143"/>
      <c r="J8" s="143"/>
      <c r="L8" s="143"/>
      <c r="M8" s="143">
        <v>1</v>
      </c>
      <c r="N8" s="143"/>
      <c r="O8" s="143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</row>
    <row r="9" spans="1:42">
      <c r="A9" s="143"/>
      <c r="B9" s="143"/>
      <c r="C9" s="143"/>
      <c r="D9" s="143"/>
      <c r="E9" s="143"/>
      <c r="F9" s="14" t="s">
        <v>3</v>
      </c>
      <c r="G9" s="143"/>
      <c r="H9" s="143"/>
      <c r="I9" s="143"/>
      <c r="J9" s="143"/>
      <c r="L9" s="143"/>
      <c r="M9" s="143">
        <v>2</v>
      </c>
      <c r="N9" s="143"/>
      <c r="O9" s="143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</row>
    <row r="10" spans="1:42" ht="30">
      <c r="A10" s="23" t="s">
        <v>432</v>
      </c>
      <c r="B10" s="24" t="s">
        <v>433</v>
      </c>
      <c r="C10" s="24" t="s">
        <v>4</v>
      </c>
      <c r="D10" s="24" t="s">
        <v>5</v>
      </c>
      <c r="E10" s="24" t="s">
        <v>383</v>
      </c>
      <c r="F10" s="24" t="s">
        <v>454</v>
      </c>
      <c r="G10" s="24" t="s">
        <v>387</v>
      </c>
      <c r="H10" s="24" t="s">
        <v>458</v>
      </c>
      <c r="I10" s="24" t="s">
        <v>743</v>
      </c>
      <c r="J10" s="24" t="s">
        <v>460</v>
      </c>
      <c r="L10" s="143"/>
      <c r="M10" s="143">
        <v>3</v>
      </c>
      <c r="N10" s="143">
        <v>2</v>
      </c>
      <c r="O10" s="143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</row>
    <row r="11" spans="1:42">
      <c r="A11" s="1">
        <v>0.43472222222222179</v>
      </c>
      <c r="B11" s="2">
        <v>1</v>
      </c>
      <c r="C11" s="2" t="s">
        <v>198</v>
      </c>
      <c r="D11" s="155" t="s">
        <v>199</v>
      </c>
      <c r="E11" s="155" t="s">
        <v>164</v>
      </c>
      <c r="F11" s="156">
        <f>P34</f>
        <v>0</v>
      </c>
      <c r="G11" s="155">
        <f t="shared" ref="G11" si="0">IF(H11&gt;J11,H11,J11)</f>
        <v>1</v>
      </c>
      <c r="H11" s="155">
        <f>RANK(F11,$F$11:$F$38,0)</f>
        <v>1</v>
      </c>
      <c r="I11" s="243">
        <f>P30</f>
        <v>0</v>
      </c>
      <c r="J11" s="241"/>
      <c r="L11" s="143"/>
      <c r="M11" s="143">
        <v>4</v>
      </c>
      <c r="N11" s="143"/>
      <c r="O11" s="143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</row>
    <row r="12" spans="1:42">
      <c r="A12" s="1">
        <v>0.43958333333333288</v>
      </c>
      <c r="B12" s="2">
        <v>2</v>
      </c>
      <c r="C12" s="2" t="s">
        <v>227</v>
      </c>
      <c r="D12" s="155" t="s">
        <v>228</v>
      </c>
      <c r="E12" s="155" t="s">
        <v>55</v>
      </c>
      <c r="F12" s="158">
        <f>Q34</f>
        <v>0</v>
      </c>
      <c r="G12" s="155">
        <f t="shared" ref="G12:G37" si="1">IF(H12&gt;J12,H12,J12)</f>
        <v>1</v>
      </c>
      <c r="H12" s="155">
        <f t="shared" ref="H12:H37" si="2">RANK(F12,$F$11:$F$38,0)</f>
        <v>1</v>
      </c>
      <c r="I12" s="243">
        <f>Q30</f>
        <v>0</v>
      </c>
      <c r="J12" s="241"/>
      <c r="L12" s="143"/>
      <c r="M12" s="143">
        <v>5</v>
      </c>
      <c r="N12" s="143"/>
      <c r="O12" s="143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</row>
    <row r="13" spans="1:42">
      <c r="A13" s="1">
        <v>0.44444444444444398</v>
      </c>
      <c r="B13" s="2">
        <v>3</v>
      </c>
      <c r="C13" s="2" t="s">
        <v>277</v>
      </c>
      <c r="D13" s="155" t="s">
        <v>278</v>
      </c>
      <c r="E13" s="155" t="s">
        <v>15</v>
      </c>
      <c r="F13" s="158">
        <f>R34</f>
        <v>0</v>
      </c>
      <c r="G13" s="155">
        <f t="shared" si="1"/>
        <v>1</v>
      </c>
      <c r="H13" s="155">
        <f t="shared" si="2"/>
        <v>1</v>
      </c>
      <c r="I13" s="243">
        <f>R30</f>
        <v>0</v>
      </c>
      <c r="J13" s="241"/>
      <c r="L13" s="143"/>
      <c r="M13" s="143">
        <v>6</v>
      </c>
      <c r="N13" s="143"/>
      <c r="O13" s="143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</row>
    <row r="14" spans="1:42">
      <c r="A14" s="1">
        <v>0.44930555555555507</v>
      </c>
      <c r="B14" s="2">
        <v>4</v>
      </c>
      <c r="C14" s="2" t="s">
        <v>518</v>
      </c>
      <c r="D14" s="155" t="s">
        <v>519</v>
      </c>
      <c r="E14" s="155" t="s">
        <v>30</v>
      </c>
      <c r="F14" s="158">
        <f>S34</f>
        <v>0</v>
      </c>
      <c r="G14" s="155">
        <f t="shared" si="1"/>
        <v>1</v>
      </c>
      <c r="H14" s="155">
        <f t="shared" si="2"/>
        <v>1</v>
      </c>
      <c r="I14" s="243">
        <f>S30</f>
        <v>0</v>
      </c>
      <c r="J14" s="241"/>
      <c r="L14" s="143"/>
      <c r="M14" s="143">
        <v>7</v>
      </c>
      <c r="N14" s="143"/>
      <c r="O14" s="143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</row>
    <row r="15" spans="1:42">
      <c r="A15" s="1">
        <v>0.45416666666666616</v>
      </c>
      <c r="B15" s="2">
        <v>5</v>
      </c>
      <c r="C15" s="2" t="s">
        <v>268</v>
      </c>
      <c r="D15" s="155" t="s">
        <v>269</v>
      </c>
      <c r="E15" s="155" t="s">
        <v>20</v>
      </c>
      <c r="F15" s="158">
        <f>T34</f>
        <v>0</v>
      </c>
      <c r="G15" s="155">
        <f t="shared" si="1"/>
        <v>1</v>
      </c>
      <c r="H15" s="155">
        <f t="shared" si="2"/>
        <v>1</v>
      </c>
      <c r="I15" s="243">
        <f>T30</f>
        <v>0</v>
      </c>
      <c r="J15" s="241"/>
      <c r="L15" s="143"/>
      <c r="M15" s="143">
        <v>8</v>
      </c>
      <c r="N15" s="143"/>
      <c r="O15" s="143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</row>
    <row r="16" spans="1:42">
      <c r="A16" s="1">
        <v>0.45902777777777726</v>
      </c>
      <c r="B16" s="2">
        <v>6</v>
      </c>
      <c r="C16" s="2" t="s">
        <v>396</v>
      </c>
      <c r="D16" s="155" t="s">
        <v>398</v>
      </c>
      <c r="E16" s="155" t="s">
        <v>172</v>
      </c>
      <c r="F16" s="158">
        <f>U34</f>
        <v>0</v>
      </c>
      <c r="G16" s="155">
        <f t="shared" si="1"/>
        <v>1</v>
      </c>
      <c r="H16" s="155">
        <f t="shared" si="2"/>
        <v>1</v>
      </c>
      <c r="I16" s="243">
        <f>U30</f>
        <v>0</v>
      </c>
      <c r="J16" s="241"/>
      <c r="L16" s="143"/>
      <c r="M16" s="143">
        <v>9</v>
      </c>
      <c r="N16" s="143"/>
      <c r="O16" s="143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</row>
    <row r="17" spans="1:42">
      <c r="A17" s="1">
        <v>0.46388888888888835</v>
      </c>
      <c r="B17" s="2">
        <v>7</v>
      </c>
      <c r="C17" s="2" t="s">
        <v>239</v>
      </c>
      <c r="D17" s="155" t="s">
        <v>240</v>
      </c>
      <c r="E17" s="155" t="s">
        <v>82</v>
      </c>
      <c r="F17" s="158">
        <f>V34</f>
        <v>0</v>
      </c>
      <c r="G17" s="155">
        <f t="shared" si="1"/>
        <v>1</v>
      </c>
      <c r="H17" s="155">
        <f t="shared" si="2"/>
        <v>1</v>
      </c>
      <c r="I17" s="243">
        <f>V30</f>
        <v>0</v>
      </c>
      <c r="J17" s="241"/>
      <c r="L17" s="143"/>
      <c r="M17" s="143">
        <v>10</v>
      </c>
      <c r="N17" s="143"/>
      <c r="O17" s="143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</row>
    <row r="18" spans="1:42">
      <c r="A18" s="1">
        <v>0.46874999999999944</v>
      </c>
      <c r="B18" s="2">
        <v>8</v>
      </c>
      <c r="C18" s="2" t="s">
        <v>275</v>
      </c>
      <c r="D18" s="155" t="s">
        <v>276</v>
      </c>
      <c r="E18" s="155" t="s">
        <v>15</v>
      </c>
      <c r="F18" s="158">
        <f>W34</f>
        <v>0</v>
      </c>
      <c r="G18" s="155">
        <f t="shared" si="1"/>
        <v>1</v>
      </c>
      <c r="H18" s="155">
        <f t="shared" si="2"/>
        <v>1</v>
      </c>
      <c r="I18" s="243">
        <f>W30</f>
        <v>0</v>
      </c>
      <c r="J18" s="241"/>
      <c r="L18" s="143"/>
      <c r="M18" s="143">
        <v>11</v>
      </c>
      <c r="N18" s="143"/>
      <c r="O18" s="143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</row>
    <row r="19" spans="1:42">
      <c r="A19" s="1">
        <v>0.47361111111111054</v>
      </c>
      <c r="B19" s="2">
        <v>9</v>
      </c>
      <c r="C19" s="2" t="s">
        <v>289</v>
      </c>
      <c r="D19" s="155" t="s">
        <v>290</v>
      </c>
      <c r="E19" s="155" t="s">
        <v>23</v>
      </c>
      <c r="F19" s="158">
        <f>X34</f>
        <v>0</v>
      </c>
      <c r="G19" s="155">
        <f t="shared" si="1"/>
        <v>1</v>
      </c>
      <c r="H19" s="155">
        <f t="shared" si="2"/>
        <v>1</v>
      </c>
      <c r="I19" s="243">
        <f>X30</f>
        <v>0</v>
      </c>
      <c r="J19" s="241"/>
      <c r="L19" s="143"/>
      <c r="M19" s="143" t="s">
        <v>745</v>
      </c>
      <c r="N19" s="143">
        <v>120</v>
      </c>
      <c r="O19" s="143"/>
      <c r="P19" s="143">
        <f>SUM(P8:P18)+P10</f>
        <v>0</v>
      </c>
      <c r="Q19" s="143">
        <f t="shared" ref="Q19:AB19" si="3">SUM(Q8:Q18)+Q10</f>
        <v>0</v>
      </c>
      <c r="R19" s="143">
        <f t="shared" si="3"/>
        <v>0</v>
      </c>
      <c r="S19" s="143">
        <f t="shared" si="3"/>
        <v>0</v>
      </c>
      <c r="T19" s="143">
        <f t="shared" si="3"/>
        <v>0</v>
      </c>
      <c r="U19" s="143">
        <f t="shared" si="3"/>
        <v>0</v>
      </c>
      <c r="V19" s="143">
        <f t="shared" si="3"/>
        <v>0</v>
      </c>
      <c r="W19" s="143">
        <f t="shared" si="3"/>
        <v>0</v>
      </c>
      <c r="X19" s="143">
        <f t="shared" si="3"/>
        <v>0</v>
      </c>
      <c r="Y19" s="143">
        <f t="shared" si="3"/>
        <v>0</v>
      </c>
      <c r="Z19" s="143">
        <f t="shared" si="3"/>
        <v>0</v>
      </c>
      <c r="AA19" s="143">
        <f t="shared" si="3"/>
        <v>0</v>
      </c>
      <c r="AB19" s="143">
        <f t="shared" si="3"/>
        <v>0</v>
      </c>
      <c r="AC19" s="143">
        <f t="shared" ref="AC19:AH19" si="4">SUM(AC8:AC18)+AC10</f>
        <v>0</v>
      </c>
      <c r="AD19" s="143">
        <f t="shared" si="4"/>
        <v>0</v>
      </c>
      <c r="AE19" s="143">
        <f t="shared" si="4"/>
        <v>0</v>
      </c>
      <c r="AF19" s="143">
        <f t="shared" si="4"/>
        <v>0</v>
      </c>
      <c r="AG19" s="143">
        <f t="shared" si="4"/>
        <v>0</v>
      </c>
      <c r="AH19" s="143">
        <f t="shared" si="4"/>
        <v>0</v>
      </c>
      <c r="AI19" s="143">
        <f t="shared" ref="AI19:AP19" si="5">SUM(AI8:AI18)+AI10</f>
        <v>0</v>
      </c>
      <c r="AJ19" s="143">
        <f t="shared" si="5"/>
        <v>0</v>
      </c>
      <c r="AK19" s="143">
        <f t="shared" si="5"/>
        <v>0</v>
      </c>
      <c r="AL19" s="143">
        <f t="shared" si="5"/>
        <v>0</v>
      </c>
      <c r="AM19" s="143">
        <f t="shared" si="5"/>
        <v>0</v>
      </c>
      <c r="AN19" s="143">
        <f t="shared" si="5"/>
        <v>0</v>
      </c>
      <c r="AO19" s="143">
        <f t="shared" si="5"/>
        <v>0</v>
      </c>
      <c r="AP19" s="143">
        <f t="shared" si="5"/>
        <v>0</v>
      </c>
    </row>
    <row r="20" spans="1:42">
      <c r="A20" s="1">
        <v>0.47847222222222163</v>
      </c>
      <c r="B20" s="2">
        <v>10</v>
      </c>
      <c r="C20" s="2" t="s">
        <v>233</v>
      </c>
      <c r="D20" s="155" t="s">
        <v>655</v>
      </c>
      <c r="E20" s="155" t="s">
        <v>51</v>
      </c>
      <c r="F20" s="158">
        <f>Y34</f>
        <v>0</v>
      </c>
      <c r="G20" s="155">
        <f t="shared" si="1"/>
        <v>1</v>
      </c>
      <c r="H20" s="155">
        <f t="shared" si="2"/>
        <v>1</v>
      </c>
      <c r="I20" s="243">
        <f>Y30</f>
        <v>0</v>
      </c>
      <c r="J20" s="241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</row>
    <row r="21" spans="1:42">
      <c r="A21" s="1">
        <v>0.49027777777777715</v>
      </c>
      <c r="B21" s="2">
        <v>11</v>
      </c>
      <c r="C21" s="2" t="s">
        <v>235</v>
      </c>
      <c r="D21" s="155" t="s">
        <v>236</v>
      </c>
      <c r="E21" s="155" t="s">
        <v>23</v>
      </c>
      <c r="F21" s="158">
        <f>Z34</f>
        <v>0</v>
      </c>
      <c r="G21" s="155">
        <f t="shared" si="1"/>
        <v>1</v>
      </c>
      <c r="H21" s="155">
        <f t="shared" si="2"/>
        <v>1</v>
      </c>
      <c r="I21" s="243">
        <f>Z30</f>
        <v>0</v>
      </c>
      <c r="J21" s="241"/>
      <c r="L21" s="143"/>
      <c r="M21" s="143" t="s">
        <v>399</v>
      </c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</row>
    <row r="22" spans="1:42">
      <c r="A22" s="1">
        <v>0.49513888888888824</v>
      </c>
      <c r="B22" s="2">
        <v>12</v>
      </c>
      <c r="C22" s="2" t="s">
        <v>213</v>
      </c>
      <c r="D22" s="155" t="s">
        <v>214</v>
      </c>
      <c r="E22" s="155" t="s">
        <v>71</v>
      </c>
      <c r="F22" s="158">
        <f>AA34</f>
        <v>0</v>
      </c>
      <c r="G22" s="155">
        <f t="shared" si="1"/>
        <v>1</v>
      </c>
      <c r="H22" s="155">
        <f t="shared" si="2"/>
        <v>1</v>
      </c>
      <c r="I22" s="243">
        <f>AA30</f>
        <v>0</v>
      </c>
      <c r="J22" s="241"/>
      <c r="L22" s="143"/>
      <c r="M22" s="143">
        <v>14</v>
      </c>
      <c r="N22" s="143">
        <v>3</v>
      </c>
      <c r="O22" s="143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</row>
    <row r="23" spans="1:42">
      <c r="A23" s="1">
        <v>0.49999999999999933</v>
      </c>
      <c r="B23" s="2">
        <v>13</v>
      </c>
      <c r="C23" s="2" t="s">
        <v>251</v>
      </c>
      <c r="D23" s="155" t="s">
        <v>252</v>
      </c>
      <c r="E23" s="155" t="s">
        <v>164</v>
      </c>
      <c r="F23" s="158">
        <f>AB34</f>
        <v>0</v>
      </c>
      <c r="G23" s="155">
        <f t="shared" si="1"/>
        <v>1</v>
      </c>
      <c r="H23" s="155">
        <f t="shared" si="2"/>
        <v>1</v>
      </c>
      <c r="I23" s="243">
        <f>AB30</f>
        <v>0</v>
      </c>
      <c r="J23" s="241"/>
      <c r="L23" s="143"/>
      <c r="M23" s="143">
        <v>15</v>
      </c>
      <c r="N23" s="143">
        <v>3</v>
      </c>
      <c r="O23" s="143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</row>
    <row r="24" spans="1:42">
      <c r="A24" s="1">
        <v>0.50486111111111043</v>
      </c>
      <c r="B24" s="2">
        <v>14</v>
      </c>
      <c r="C24" s="2" t="s">
        <v>246</v>
      </c>
      <c r="D24" s="155" t="s">
        <v>247</v>
      </c>
      <c r="E24" s="155" t="s">
        <v>248</v>
      </c>
      <c r="F24" s="158">
        <f>AC34</f>
        <v>0</v>
      </c>
      <c r="G24" s="155">
        <f t="shared" si="1"/>
        <v>1</v>
      </c>
      <c r="H24" s="155">
        <f t="shared" si="2"/>
        <v>1</v>
      </c>
      <c r="I24" s="243">
        <f>AC30</f>
        <v>0</v>
      </c>
      <c r="J24" s="241"/>
      <c r="L24" s="143"/>
      <c r="M24" s="143">
        <v>16</v>
      </c>
      <c r="N24" s="143">
        <v>3</v>
      </c>
      <c r="O24" s="143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</row>
    <row r="25" spans="1:42">
      <c r="A25" s="1">
        <v>0.50972222222222152</v>
      </c>
      <c r="B25" s="2">
        <v>15</v>
      </c>
      <c r="C25" s="2" t="s">
        <v>297</v>
      </c>
      <c r="D25" s="155" t="s">
        <v>298</v>
      </c>
      <c r="E25" s="155" t="s">
        <v>15</v>
      </c>
      <c r="F25" s="158">
        <f>AD34</f>
        <v>0</v>
      </c>
      <c r="G25" s="155">
        <f t="shared" si="1"/>
        <v>1</v>
      </c>
      <c r="H25" s="155">
        <f t="shared" si="2"/>
        <v>1</v>
      </c>
      <c r="I25" s="243">
        <f>AD30</f>
        <v>0</v>
      </c>
      <c r="J25" s="241"/>
      <c r="L25" s="143"/>
      <c r="M25" s="143">
        <v>17</v>
      </c>
      <c r="N25" s="143">
        <v>3</v>
      </c>
      <c r="O25" s="143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</row>
    <row r="26" spans="1:42">
      <c r="A26" s="1">
        <v>0.51458333333333262</v>
      </c>
      <c r="B26" s="2">
        <v>16</v>
      </c>
      <c r="C26" s="2" t="s">
        <v>253</v>
      </c>
      <c r="D26" s="155" t="s">
        <v>254</v>
      </c>
      <c r="E26" s="155" t="s">
        <v>124</v>
      </c>
      <c r="F26" s="158">
        <f>AE34</f>
        <v>0</v>
      </c>
      <c r="G26" s="155">
        <f t="shared" si="1"/>
        <v>1</v>
      </c>
      <c r="H26" s="155">
        <f t="shared" si="2"/>
        <v>1</v>
      </c>
      <c r="I26" s="243">
        <f>AE30</f>
        <v>0</v>
      </c>
      <c r="J26" s="241"/>
      <c r="L26" s="143"/>
      <c r="M26" s="143" t="s">
        <v>410</v>
      </c>
      <c r="N26" s="143">
        <v>120</v>
      </c>
      <c r="O26" s="143"/>
      <c r="P26" s="143">
        <f>SUM(P22:P25)*3</f>
        <v>0</v>
      </c>
      <c r="Q26" s="143">
        <f t="shared" ref="Q26:AB26" si="6">SUM(Q22:Q25)*3</f>
        <v>0</v>
      </c>
      <c r="R26" s="143">
        <f t="shared" si="6"/>
        <v>0</v>
      </c>
      <c r="S26" s="143">
        <f t="shared" si="6"/>
        <v>0</v>
      </c>
      <c r="T26" s="143">
        <f t="shared" si="6"/>
        <v>0</v>
      </c>
      <c r="U26" s="143">
        <f t="shared" si="6"/>
        <v>0</v>
      </c>
      <c r="V26" s="143">
        <f t="shared" si="6"/>
        <v>0</v>
      </c>
      <c r="W26" s="143">
        <f t="shared" si="6"/>
        <v>0</v>
      </c>
      <c r="X26" s="143">
        <f t="shared" si="6"/>
        <v>0</v>
      </c>
      <c r="Y26" s="143">
        <f t="shared" si="6"/>
        <v>0</v>
      </c>
      <c r="Z26" s="143">
        <f t="shared" si="6"/>
        <v>0</v>
      </c>
      <c r="AA26" s="143">
        <f t="shared" si="6"/>
        <v>0</v>
      </c>
      <c r="AB26" s="143">
        <f t="shared" si="6"/>
        <v>0</v>
      </c>
      <c r="AC26" s="143">
        <f t="shared" ref="AC26:AH26" si="7">SUM(AC22:AC25)*3</f>
        <v>0</v>
      </c>
      <c r="AD26" s="143">
        <f t="shared" si="7"/>
        <v>0</v>
      </c>
      <c r="AE26" s="143">
        <f t="shared" si="7"/>
        <v>0</v>
      </c>
      <c r="AF26" s="143">
        <f t="shared" si="7"/>
        <v>0</v>
      </c>
      <c r="AG26" s="143">
        <f t="shared" si="7"/>
        <v>0</v>
      </c>
      <c r="AH26" s="143">
        <f t="shared" si="7"/>
        <v>0</v>
      </c>
      <c r="AI26" s="143">
        <f t="shared" ref="AI26:AP26" si="8">SUM(AI22:AI25)*3</f>
        <v>0</v>
      </c>
      <c r="AJ26" s="143">
        <f t="shared" si="8"/>
        <v>0</v>
      </c>
      <c r="AK26" s="143">
        <f t="shared" si="8"/>
        <v>0</v>
      </c>
      <c r="AL26" s="143">
        <f t="shared" si="8"/>
        <v>0</v>
      </c>
      <c r="AM26" s="143">
        <f t="shared" si="8"/>
        <v>0</v>
      </c>
      <c r="AN26" s="143">
        <f t="shared" si="8"/>
        <v>0</v>
      </c>
      <c r="AO26" s="143">
        <f t="shared" si="8"/>
        <v>0</v>
      </c>
      <c r="AP26" s="143">
        <f t="shared" si="8"/>
        <v>0</v>
      </c>
    </row>
    <row r="27" spans="1:42">
      <c r="A27" s="1">
        <v>0.51944444444444371</v>
      </c>
      <c r="B27" s="2">
        <v>17</v>
      </c>
      <c r="C27" s="2" t="s">
        <v>421</v>
      </c>
      <c r="D27" s="155" t="s">
        <v>420</v>
      </c>
      <c r="E27" s="155" t="s">
        <v>90</v>
      </c>
      <c r="F27" s="158">
        <f>AF34</f>
        <v>0</v>
      </c>
      <c r="G27" s="155">
        <f t="shared" si="1"/>
        <v>1</v>
      </c>
      <c r="H27" s="155">
        <f t="shared" si="2"/>
        <v>1</v>
      </c>
      <c r="I27" s="243">
        <f>AF30</f>
        <v>0</v>
      </c>
      <c r="J27" s="241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</row>
    <row r="28" spans="1:42">
      <c r="A28" s="1">
        <v>0.5243055555555548</v>
      </c>
      <c r="B28" s="2">
        <v>18</v>
      </c>
      <c r="C28" s="2" t="s">
        <v>293</v>
      </c>
      <c r="D28" s="155" t="s">
        <v>294</v>
      </c>
      <c r="E28" s="155" t="s">
        <v>55</v>
      </c>
      <c r="F28" s="158">
        <f>AG34</f>
        <v>0</v>
      </c>
      <c r="G28" s="155">
        <f t="shared" si="1"/>
        <v>1</v>
      </c>
      <c r="H28" s="155">
        <f t="shared" si="2"/>
        <v>1</v>
      </c>
      <c r="I28" s="243">
        <f>AG30</f>
        <v>0</v>
      </c>
      <c r="J28" s="241"/>
      <c r="L28" s="143"/>
      <c r="M28" s="143" t="s">
        <v>746</v>
      </c>
      <c r="N28" s="248">
        <v>-5.0000000000000001E-3</v>
      </c>
      <c r="O28" s="143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</row>
    <row r="29" spans="1:42">
      <c r="A29" s="1">
        <v>0.5291666666666659</v>
      </c>
      <c r="B29" s="2">
        <v>19</v>
      </c>
      <c r="C29" s="2" t="s">
        <v>280</v>
      </c>
      <c r="D29" s="155" t="s">
        <v>281</v>
      </c>
      <c r="E29" s="155" t="s">
        <v>37</v>
      </c>
      <c r="F29" s="158">
        <f>AH34</f>
        <v>0</v>
      </c>
      <c r="G29" s="155">
        <f t="shared" si="1"/>
        <v>1</v>
      </c>
      <c r="H29" s="155">
        <f t="shared" si="2"/>
        <v>1</v>
      </c>
      <c r="I29" s="243">
        <f>AH30</f>
        <v>0</v>
      </c>
      <c r="J29" s="241"/>
      <c r="L29" s="143"/>
      <c r="M29" s="143" t="s">
        <v>747</v>
      </c>
      <c r="N29" s="143"/>
      <c r="O29" s="143"/>
      <c r="P29" s="247">
        <f t="shared" ref="P29:X29" si="9">IF(P28="Y",P26*$N$28,0)</f>
        <v>0</v>
      </c>
      <c r="Q29" s="247">
        <f t="shared" si="9"/>
        <v>0</v>
      </c>
      <c r="R29" s="247">
        <f t="shared" si="9"/>
        <v>0</v>
      </c>
      <c r="S29" s="247">
        <f t="shared" si="9"/>
        <v>0</v>
      </c>
      <c r="T29" s="247">
        <f t="shared" si="9"/>
        <v>0</v>
      </c>
      <c r="U29" s="247">
        <f t="shared" si="9"/>
        <v>0</v>
      </c>
      <c r="V29" s="247">
        <f t="shared" si="9"/>
        <v>0</v>
      </c>
      <c r="W29" s="247">
        <f t="shared" si="9"/>
        <v>0</v>
      </c>
      <c r="X29" s="247">
        <f t="shared" si="9"/>
        <v>0</v>
      </c>
      <c r="Y29" s="247">
        <f t="shared" ref="Y29:AB29" si="10">IF(Y28="Y",Y26*$N$28,0)</f>
        <v>0</v>
      </c>
      <c r="Z29" s="247">
        <f t="shared" si="10"/>
        <v>0</v>
      </c>
      <c r="AA29" s="247">
        <f t="shared" si="10"/>
        <v>0</v>
      </c>
      <c r="AB29" s="247">
        <f t="shared" si="10"/>
        <v>0</v>
      </c>
      <c r="AC29" s="247">
        <f t="shared" ref="AC29" si="11">IF(AC28="Y",AC26*$N$28,0)</f>
        <v>0</v>
      </c>
      <c r="AD29" s="247">
        <f t="shared" ref="AD29" si="12">IF(AD28="Y",AD26*$N$28,0)</f>
        <v>0</v>
      </c>
      <c r="AE29" s="247">
        <f t="shared" ref="AE29" si="13">IF(AE28="Y",AE26*$N$28,0)</f>
        <v>0</v>
      </c>
      <c r="AF29" s="247">
        <f t="shared" ref="AF29" si="14">IF(AF28="Y",AF26*$N$28,0)</f>
        <v>0</v>
      </c>
      <c r="AG29" s="247">
        <f t="shared" ref="AG29" si="15">IF(AG28="Y",AG26*$N$28,0)</f>
        <v>0</v>
      </c>
      <c r="AH29" s="247">
        <f t="shared" ref="AH29:AP29" si="16">IF(AH28="Y",AH26*$N$28,0)</f>
        <v>0</v>
      </c>
      <c r="AI29" s="247">
        <f t="shared" si="16"/>
        <v>0</v>
      </c>
      <c r="AJ29" s="247">
        <f t="shared" si="16"/>
        <v>0</v>
      </c>
      <c r="AK29" s="247">
        <f t="shared" si="16"/>
        <v>0</v>
      </c>
      <c r="AL29" s="247">
        <f t="shared" si="16"/>
        <v>0</v>
      </c>
      <c r="AM29" s="247">
        <f t="shared" si="16"/>
        <v>0</v>
      </c>
      <c r="AN29" s="247">
        <f t="shared" si="16"/>
        <v>0</v>
      </c>
      <c r="AO29" s="247">
        <f t="shared" si="16"/>
        <v>0</v>
      </c>
      <c r="AP29" s="247">
        <f t="shared" si="16"/>
        <v>0</v>
      </c>
    </row>
    <row r="30" spans="1:42">
      <c r="A30" s="1">
        <v>0.53402777777777699</v>
      </c>
      <c r="B30" s="2">
        <v>20</v>
      </c>
      <c r="C30" s="2" t="s">
        <v>237</v>
      </c>
      <c r="D30" s="155" t="s">
        <v>238</v>
      </c>
      <c r="E30" s="155" t="s">
        <v>77</v>
      </c>
      <c r="F30" s="158">
        <f>AI34</f>
        <v>0</v>
      </c>
      <c r="G30" s="155">
        <f t="shared" si="1"/>
        <v>1</v>
      </c>
      <c r="H30" s="155">
        <f t="shared" si="2"/>
        <v>1</v>
      </c>
      <c r="I30" s="243">
        <f>AI30</f>
        <v>0</v>
      </c>
      <c r="J30" s="241"/>
      <c r="L30" s="143"/>
      <c r="M30" s="143" t="s">
        <v>748</v>
      </c>
      <c r="N30" s="143">
        <v>12</v>
      </c>
      <c r="O30" s="143"/>
      <c r="P30" s="247">
        <f t="shared" ref="P30:X30" si="17">(P26+P29)/$N$30</f>
        <v>0</v>
      </c>
      <c r="Q30" s="247">
        <f t="shared" si="17"/>
        <v>0</v>
      </c>
      <c r="R30" s="247">
        <f t="shared" si="17"/>
        <v>0</v>
      </c>
      <c r="S30" s="247">
        <f t="shared" si="17"/>
        <v>0</v>
      </c>
      <c r="T30" s="247">
        <f t="shared" si="17"/>
        <v>0</v>
      </c>
      <c r="U30" s="247">
        <f t="shared" si="17"/>
        <v>0</v>
      </c>
      <c r="V30" s="247">
        <f t="shared" si="17"/>
        <v>0</v>
      </c>
      <c r="W30" s="247">
        <f t="shared" si="17"/>
        <v>0</v>
      </c>
      <c r="X30" s="247">
        <f t="shared" si="17"/>
        <v>0</v>
      </c>
      <c r="Y30" s="247">
        <f t="shared" ref="Y30:AB30" si="18">(Y26+Y29)/$N$30</f>
        <v>0</v>
      </c>
      <c r="Z30" s="247">
        <f t="shared" si="18"/>
        <v>0</v>
      </c>
      <c r="AA30" s="247">
        <f t="shared" si="18"/>
        <v>0</v>
      </c>
      <c r="AB30" s="247">
        <f t="shared" si="18"/>
        <v>0</v>
      </c>
      <c r="AC30" s="247">
        <f t="shared" ref="AC30" si="19">(AC26+AC29)/$N$30</f>
        <v>0</v>
      </c>
      <c r="AD30" s="247">
        <f t="shared" ref="AD30" si="20">(AD26+AD29)/$N$30</f>
        <v>0</v>
      </c>
      <c r="AE30" s="247">
        <f t="shared" ref="AE30" si="21">(AE26+AE29)/$N$30</f>
        <v>0</v>
      </c>
      <c r="AF30" s="247">
        <f t="shared" ref="AF30" si="22">(AF26+AF29)/$N$30</f>
        <v>0</v>
      </c>
      <c r="AG30" s="247">
        <f t="shared" ref="AG30" si="23">(AG26+AG29)/$N$30</f>
        <v>0</v>
      </c>
      <c r="AH30" s="247">
        <f t="shared" ref="AH30:AP30" si="24">(AH26+AH29)/$N$30</f>
        <v>0</v>
      </c>
      <c r="AI30" s="247">
        <f t="shared" si="24"/>
        <v>0</v>
      </c>
      <c r="AJ30" s="247">
        <f t="shared" si="24"/>
        <v>0</v>
      </c>
      <c r="AK30" s="247">
        <f t="shared" si="24"/>
        <v>0</v>
      </c>
      <c r="AL30" s="247">
        <f t="shared" si="24"/>
        <v>0</v>
      </c>
      <c r="AM30" s="247">
        <f t="shared" si="24"/>
        <v>0</v>
      </c>
      <c r="AN30" s="247">
        <f t="shared" si="24"/>
        <v>0</v>
      </c>
      <c r="AO30" s="247">
        <f t="shared" si="24"/>
        <v>0</v>
      </c>
      <c r="AP30" s="247">
        <f t="shared" si="24"/>
        <v>0</v>
      </c>
    </row>
    <row r="31" spans="1:42">
      <c r="A31" s="1">
        <v>0.5458333333333325</v>
      </c>
      <c r="B31" s="2">
        <v>21</v>
      </c>
      <c r="C31" s="2" t="s">
        <v>249</v>
      </c>
      <c r="D31" s="155" t="s">
        <v>250</v>
      </c>
      <c r="E31" s="155" t="s">
        <v>15</v>
      </c>
      <c r="F31" s="158">
        <f>AJ34</f>
        <v>0</v>
      </c>
      <c r="G31" s="155">
        <f t="shared" si="1"/>
        <v>1</v>
      </c>
      <c r="H31" s="155">
        <f t="shared" si="2"/>
        <v>1</v>
      </c>
      <c r="I31" s="243">
        <f>AJ30</f>
        <v>0</v>
      </c>
      <c r="J31" s="241"/>
      <c r="L31" s="143"/>
      <c r="M31" s="143" t="s">
        <v>749</v>
      </c>
      <c r="N31" s="143">
        <v>12</v>
      </c>
      <c r="O31" s="143"/>
      <c r="P31" s="247">
        <f t="shared" ref="P31:X31" si="25">P19/$N$31</f>
        <v>0</v>
      </c>
      <c r="Q31" s="247">
        <f t="shared" si="25"/>
        <v>0</v>
      </c>
      <c r="R31" s="247">
        <f t="shared" si="25"/>
        <v>0</v>
      </c>
      <c r="S31" s="247">
        <f t="shared" si="25"/>
        <v>0</v>
      </c>
      <c r="T31" s="247">
        <f t="shared" si="25"/>
        <v>0</v>
      </c>
      <c r="U31" s="247">
        <f t="shared" si="25"/>
        <v>0</v>
      </c>
      <c r="V31" s="247">
        <f t="shared" si="25"/>
        <v>0</v>
      </c>
      <c r="W31" s="247">
        <f t="shared" si="25"/>
        <v>0</v>
      </c>
      <c r="X31" s="247">
        <f t="shared" si="25"/>
        <v>0</v>
      </c>
      <c r="Y31" s="247">
        <f t="shared" ref="Y31:AB31" si="26">Y19/$N$31</f>
        <v>0</v>
      </c>
      <c r="Z31" s="247">
        <f t="shared" si="26"/>
        <v>0</v>
      </c>
      <c r="AA31" s="247">
        <f t="shared" si="26"/>
        <v>0</v>
      </c>
      <c r="AB31" s="247">
        <f t="shared" si="26"/>
        <v>0</v>
      </c>
      <c r="AC31" s="247">
        <f t="shared" ref="AC31:AH31" si="27">AC19/$N$31</f>
        <v>0</v>
      </c>
      <c r="AD31" s="247">
        <f t="shared" si="27"/>
        <v>0</v>
      </c>
      <c r="AE31" s="247">
        <f t="shared" si="27"/>
        <v>0</v>
      </c>
      <c r="AF31" s="247">
        <f t="shared" si="27"/>
        <v>0</v>
      </c>
      <c r="AG31" s="247">
        <f t="shared" si="27"/>
        <v>0</v>
      </c>
      <c r="AH31" s="247">
        <f t="shared" si="27"/>
        <v>0</v>
      </c>
      <c r="AI31" s="247">
        <f t="shared" ref="AI31:AP31" si="28">AI19/$N$31</f>
        <v>0</v>
      </c>
      <c r="AJ31" s="247">
        <f t="shared" si="28"/>
        <v>0</v>
      </c>
      <c r="AK31" s="247">
        <f t="shared" si="28"/>
        <v>0</v>
      </c>
      <c r="AL31" s="247">
        <f t="shared" si="28"/>
        <v>0</v>
      </c>
      <c r="AM31" s="247">
        <f t="shared" si="28"/>
        <v>0</v>
      </c>
      <c r="AN31" s="247">
        <f t="shared" si="28"/>
        <v>0</v>
      </c>
      <c r="AO31" s="247">
        <f t="shared" si="28"/>
        <v>0</v>
      </c>
      <c r="AP31" s="247">
        <f t="shared" si="28"/>
        <v>0</v>
      </c>
    </row>
    <row r="32" spans="1:42">
      <c r="A32" s="1">
        <v>0.5506944444444436</v>
      </c>
      <c r="B32" s="2">
        <v>22</v>
      </c>
      <c r="C32" s="2" t="s">
        <v>568</v>
      </c>
      <c r="D32" s="155" t="s">
        <v>569</v>
      </c>
      <c r="E32" s="155" t="s">
        <v>159</v>
      </c>
      <c r="F32" s="158">
        <f>AK34</f>
        <v>0</v>
      </c>
      <c r="G32" s="155">
        <f t="shared" si="1"/>
        <v>1</v>
      </c>
      <c r="H32" s="155">
        <f t="shared" si="2"/>
        <v>1</v>
      </c>
      <c r="I32" s="243">
        <f>AK30</f>
        <v>0</v>
      </c>
      <c r="J32" s="241"/>
      <c r="L32" s="143"/>
      <c r="M32" s="143" t="s">
        <v>750</v>
      </c>
      <c r="N32" s="143"/>
      <c r="O32" s="143"/>
      <c r="P32" s="247">
        <f>P30+P31</f>
        <v>0</v>
      </c>
      <c r="Q32" s="247">
        <f t="shared" ref="Q32:AB32" si="29">Q30+Q31</f>
        <v>0</v>
      </c>
      <c r="R32" s="247">
        <f t="shared" si="29"/>
        <v>0</v>
      </c>
      <c r="S32" s="247">
        <f t="shared" si="29"/>
        <v>0</v>
      </c>
      <c r="T32" s="247">
        <f t="shared" si="29"/>
        <v>0</v>
      </c>
      <c r="U32" s="247">
        <f t="shared" si="29"/>
        <v>0</v>
      </c>
      <c r="V32" s="247">
        <f t="shared" si="29"/>
        <v>0</v>
      </c>
      <c r="W32" s="247">
        <f t="shared" si="29"/>
        <v>0</v>
      </c>
      <c r="X32" s="247">
        <f t="shared" si="29"/>
        <v>0</v>
      </c>
      <c r="Y32" s="247">
        <f t="shared" si="29"/>
        <v>0</v>
      </c>
      <c r="Z32" s="247">
        <f t="shared" si="29"/>
        <v>0</v>
      </c>
      <c r="AA32" s="247">
        <f t="shared" si="29"/>
        <v>0</v>
      </c>
      <c r="AB32" s="247">
        <f t="shared" si="29"/>
        <v>0</v>
      </c>
      <c r="AC32" s="247">
        <f t="shared" ref="AC32:AH32" si="30">AC30+AC31</f>
        <v>0</v>
      </c>
      <c r="AD32" s="247">
        <f t="shared" si="30"/>
        <v>0</v>
      </c>
      <c r="AE32" s="247">
        <f t="shared" si="30"/>
        <v>0</v>
      </c>
      <c r="AF32" s="247">
        <f t="shared" si="30"/>
        <v>0</v>
      </c>
      <c r="AG32" s="247">
        <f t="shared" si="30"/>
        <v>0</v>
      </c>
      <c r="AH32" s="247">
        <f t="shared" si="30"/>
        <v>0</v>
      </c>
      <c r="AI32" s="247">
        <f t="shared" ref="AI32:AP32" si="31">AI30+AI31</f>
        <v>0</v>
      </c>
      <c r="AJ32" s="247">
        <f t="shared" si="31"/>
        <v>0</v>
      </c>
      <c r="AK32" s="247">
        <f t="shared" si="31"/>
        <v>0</v>
      </c>
      <c r="AL32" s="247">
        <f t="shared" si="31"/>
        <v>0</v>
      </c>
      <c r="AM32" s="247">
        <f t="shared" si="31"/>
        <v>0</v>
      </c>
      <c r="AN32" s="247">
        <f t="shared" si="31"/>
        <v>0</v>
      </c>
      <c r="AO32" s="247">
        <f t="shared" si="31"/>
        <v>0</v>
      </c>
      <c r="AP32" s="247">
        <f t="shared" si="31"/>
        <v>0</v>
      </c>
    </row>
    <row r="33" spans="1:42">
      <c r="A33" s="1">
        <v>0.55555555555555469</v>
      </c>
      <c r="B33" s="2">
        <v>23</v>
      </c>
      <c r="C33" s="2" t="s">
        <v>710</v>
      </c>
      <c r="D33" s="155" t="s">
        <v>711</v>
      </c>
      <c r="E33" s="155" t="s">
        <v>51</v>
      </c>
      <c r="F33" s="158">
        <f>AL34</f>
        <v>0</v>
      </c>
      <c r="G33" s="155">
        <f t="shared" si="1"/>
        <v>1</v>
      </c>
      <c r="H33" s="155">
        <f t="shared" si="2"/>
        <v>1</v>
      </c>
      <c r="I33" s="243">
        <f>AL30</f>
        <v>0</v>
      </c>
      <c r="J33" s="241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</row>
    <row r="34" spans="1:42">
      <c r="A34" s="1">
        <v>0.56041666666666579</v>
      </c>
      <c r="B34" s="2">
        <v>24</v>
      </c>
      <c r="C34" s="2" t="s">
        <v>231</v>
      </c>
      <c r="D34" s="155" t="s">
        <v>232</v>
      </c>
      <c r="E34" s="155" t="s">
        <v>48</v>
      </c>
      <c r="F34" s="158">
        <f>AM34</f>
        <v>0</v>
      </c>
      <c r="G34" s="155">
        <f t="shared" si="1"/>
        <v>1</v>
      </c>
      <c r="H34" s="155">
        <f t="shared" si="2"/>
        <v>1</v>
      </c>
      <c r="I34" s="243">
        <f>AM30</f>
        <v>0</v>
      </c>
      <c r="J34" s="241"/>
      <c r="L34" s="143"/>
      <c r="M34" s="143" t="s">
        <v>142</v>
      </c>
      <c r="N34" s="143">
        <v>20</v>
      </c>
      <c r="O34" s="143"/>
      <c r="P34" s="167">
        <f>P32/$N$34</f>
        <v>0</v>
      </c>
      <c r="Q34" s="167">
        <f t="shared" ref="Q34:AB34" si="32">Q32/$N$34</f>
        <v>0</v>
      </c>
      <c r="R34" s="167">
        <f t="shared" si="32"/>
        <v>0</v>
      </c>
      <c r="S34" s="167">
        <f t="shared" si="32"/>
        <v>0</v>
      </c>
      <c r="T34" s="167">
        <f t="shared" si="32"/>
        <v>0</v>
      </c>
      <c r="U34" s="167">
        <f t="shared" si="32"/>
        <v>0</v>
      </c>
      <c r="V34" s="167">
        <f t="shared" si="32"/>
        <v>0</v>
      </c>
      <c r="W34" s="167">
        <f t="shared" si="32"/>
        <v>0</v>
      </c>
      <c r="X34" s="167">
        <f t="shared" si="32"/>
        <v>0</v>
      </c>
      <c r="Y34" s="167">
        <f t="shared" si="32"/>
        <v>0</v>
      </c>
      <c r="Z34" s="167">
        <f t="shared" si="32"/>
        <v>0</v>
      </c>
      <c r="AA34" s="167">
        <f t="shared" si="32"/>
        <v>0</v>
      </c>
      <c r="AB34" s="167">
        <f t="shared" si="32"/>
        <v>0</v>
      </c>
      <c r="AC34" s="167">
        <f t="shared" ref="AC34:AH34" si="33">AC32/$N$34</f>
        <v>0</v>
      </c>
      <c r="AD34" s="167">
        <f t="shared" si="33"/>
        <v>0</v>
      </c>
      <c r="AE34" s="167">
        <f t="shared" si="33"/>
        <v>0</v>
      </c>
      <c r="AF34" s="167">
        <f t="shared" si="33"/>
        <v>0</v>
      </c>
      <c r="AG34" s="167">
        <f t="shared" si="33"/>
        <v>0</v>
      </c>
      <c r="AH34" s="167">
        <f t="shared" si="33"/>
        <v>0</v>
      </c>
      <c r="AI34" s="167">
        <f t="shared" ref="AI34:AP34" si="34">AI32/$N$34</f>
        <v>0</v>
      </c>
      <c r="AJ34" s="167">
        <f t="shared" si="34"/>
        <v>0</v>
      </c>
      <c r="AK34" s="167">
        <f t="shared" si="34"/>
        <v>0</v>
      </c>
      <c r="AL34" s="167">
        <f t="shared" si="34"/>
        <v>0</v>
      </c>
      <c r="AM34" s="167">
        <f t="shared" si="34"/>
        <v>0</v>
      </c>
      <c r="AN34" s="167">
        <f t="shared" si="34"/>
        <v>0</v>
      </c>
      <c r="AO34" s="167">
        <f t="shared" si="34"/>
        <v>0</v>
      </c>
      <c r="AP34" s="167">
        <f t="shared" si="34"/>
        <v>0</v>
      </c>
    </row>
    <row r="35" spans="1:42">
      <c r="A35" s="1">
        <v>0.56527777777777688</v>
      </c>
      <c r="B35" s="2">
        <v>25</v>
      </c>
      <c r="C35" s="2" t="s">
        <v>419</v>
      </c>
      <c r="D35" s="155" t="s">
        <v>422</v>
      </c>
      <c r="E35" s="155" t="s">
        <v>90</v>
      </c>
      <c r="F35" s="158">
        <f>AN34</f>
        <v>0</v>
      </c>
      <c r="G35" s="155">
        <f t="shared" si="1"/>
        <v>1</v>
      </c>
      <c r="H35" s="155">
        <f t="shared" si="2"/>
        <v>1</v>
      </c>
      <c r="I35" s="243">
        <f>AN30</f>
        <v>0</v>
      </c>
      <c r="J35" s="241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</row>
    <row r="36" spans="1:42">
      <c r="A36" s="1">
        <v>0.57013888888888797</v>
      </c>
      <c r="B36" s="2">
        <v>26</v>
      </c>
      <c r="C36" s="2" t="s">
        <v>259</v>
      </c>
      <c r="D36" s="155" t="s">
        <v>260</v>
      </c>
      <c r="E36" s="155" t="s">
        <v>193</v>
      </c>
      <c r="F36" s="158">
        <f>AO34</f>
        <v>0</v>
      </c>
      <c r="G36" s="155">
        <f t="shared" si="1"/>
        <v>1</v>
      </c>
      <c r="H36" s="155">
        <f t="shared" si="2"/>
        <v>1</v>
      </c>
      <c r="I36" s="243">
        <f>AO30</f>
        <v>0</v>
      </c>
      <c r="J36" s="241"/>
      <c r="L36" s="143"/>
      <c r="M36" s="10" t="s">
        <v>406</v>
      </c>
      <c r="N36" s="143"/>
      <c r="O36" s="143"/>
      <c r="P36" s="160"/>
      <c r="Q36" s="160"/>
      <c r="R36" s="160"/>
      <c r="S36" s="160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</row>
    <row r="37" spans="1:42">
      <c r="A37" s="1">
        <v>0.57499999999999907</v>
      </c>
      <c r="B37" s="2">
        <v>27</v>
      </c>
      <c r="C37" s="2" t="s">
        <v>306</v>
      </c>
      <c r="D37" s="155" t="s">
        <v>307</v>
      </c>
      <c r="E37" s="155" t="s">
        <v>37</v>
      </c>
      <c r="F37" s="158">
        <f>AP34</f>
        <v>0</v>
      </c>
      <c r="G37" s="155">
        <f t="shared" si="1"/>
        <v>1</v>
      </c>
      <c r="H37" s="155">
        <f t="shared" si="2"/>
        <v>1</v>
      </c>
      <c r="I37" s="243">
        <f>AP30</f>
        <v>0</v>
      </c>
      <c r="J37" s="241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69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</row>
    <row r="38" spans="1:42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L38" s="143"/>
      <c r="M38" s="143" t="s">
        <v>389</v>
      </c>
      <c r="N38" s="143"/>
      <c r="O38" s="143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</row>
    <row r="39" spans="1:42" ht="30">
      <c r="A39" s="26" t="s">
        <v>432</v>
      </c>
      <c r="B39" s="27" t="s">
        <v>433</v>
      </c>
      <c r="C39" s="27" t="s">
        <v>4</v>
      </c>
      <c r="D39" s="27" t="s">
        <v>5</v>
      </c>
      <c r="E39" s="27" t="s">
        <v>383</v>
      </c>
      <c r="F39" s="27" t="s">
        <v>411</v>
      </c>
      <c r="G39" s="27" t="s">
        <v>387</v>
      </c>
      <c r="H39" s="143"/>
      <c r="I39" s="143"/>
      <c r="J39" s="143"/>
      <c r="L39" s="143"/>
      <c r="M39" s="143" t="s">
        <v>391</v>
      </c>
      <c r="N39" s="143"/>
      <c r="O39" s="143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</row>
    <row r="40" spans="1:42">
      <c r="A40" s="18"/>
      <c r="B40" s="17">
        <f>B11</f>
        <v>1</v>
      </c>
      <c r="C40" s="17" t="str">
        <f t="shared" ref="C40:E40" si="35">C11</f>
        <v>Zali Ryan</v>
      </c>
      <c r="D40" s="17" t="str">
        <f t="shared" si="35"/>
        <v>KATELLE CASINO</v>
      </c>
      <c r="E40" s="17" t="str">
        <f t="shared" si="35"/>
        <v>Margaret River</v>
      </c>
      <c r="F40" s="230">
        <f>P45</f>
        <v>0</v>
      </c>
      <c r="G40" s="187">
        <f>RANK(F40,$F$40:$F$66,0)</f>
        <v>1</v>
      </c>
      <c r="H40" s="143"/>
      <c r="I40" s="143"/>
      <c r="J40" s="143"/>
      <c r="L40" s="143"/>
      <c r="M40" s="143" t="s">
        <v>392</v>
      </c>
      <c r="N40" s="143"/>
      <c r="O40" s="143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</row>
    <row r="41" spans="1:42">
      <c r="A41" s="155"/>
      <c r="B41" s="17">
        <f t="shared" ref="B41:E41" si="36">B12</f>
        <v>2</v>
      </c>
      <c r="C41" s="17" t="str">
        <f t="shared" si="36"/>
        <v>Amelia Gordon</v>
      </c>
      <c r="D41" s="17" t="str">
        <f t="shared" si="36"/>
        <v>ARYLINE BOBBY SOX</v>
      </c>
      <c r="E41" s="17" t="str">
        <f t="shared" si="36"/>
        <v xml:space="preserve">Serpentine </v>
      </c>
      <c r="F41" s="230">
        <f>Q45</f>
        <v>0</v>
      </c>
      <c r="G41" s="187">
        <f t="shared" ref="G41:G65" si="37">RANK(F41,$F$40:$F$66,0)</f>
        <v>1</v>
      </c>
      <c r="H41" s="143"/>
      <c r="I41" s="143"/>
      <c r="J41" s="143"/>
      <c r="L41" s="143"/>
      <c r="M41" s="143" t="s">
        <v>429</v>
      </c>
      <c r="N41" s="143"/>
      <c r="O41" s="143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</row>
    <row r="42" spans="1:42">
      <c r="A42" s="155"/>
      <c r="B42" s="17">
        <f t="shared" ref="B42:E42" si="38">B13</f>
        <v>3</v>
      </c>
      <c r="C42" s="17" t="str">
        <f t="shared" si="38"/>
        <v>Amelia Mcdonald</v>
      </c>
      <c r="D42" s="17" t="str">
        <f t="shared" si="38"/>
        <v>SPRINGWATER CHANEL</v>
      </c>
      <c r="E42" s="17" t="str">
        <f t="shared" si="38"/>
        <v xml:space="preserve">King River </v>
      </c>
      <c r="F42" s="230">
        <f>R45</f>
        <v>0</v>
      </c>
      <c r="G42" s="187">
        <f t="shared" si="37"/>
        <v>1</v>
      </c>
      <c r="H42" s="143"/>
      <c r="I42" s="143"/>
      <c r="J42" s="143"/>
      <c r="L42" s="143"/>
      <c r="M42" s="143" t="s">
        <v>430</v>
      </c>
      <c r="N42" s="143"/>
      <c r="O42" s="143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</row>
    <row r="43" spans="1:42">
      <c r="A43" s="155"/>
      <c r="B43" s="17">
        <f t="shared" ref="B43:E43" si="39">B14</f>
        <v>4</v>
      </c>
      <c r="C43" s="17" t="str">
        <f t="shared" si="39"/>
        <v>Chaise Fowler</v>
      </c>
      <c r="D43" s="17" t="str">
        <f t="shared" si="39"/>
        <v>GLOBAL SUPREME</v>
      </c>
      <c r="E43" s="17" t="str">
        <f t="shared" si="39"/>
        <v xml:space="preserve">Busselton </v>
      </c>
      <c r="F43" s="230">
        <f>S45</f>
        <v>0</v>
      </c>
      <c r="G43" s="187">
        <f t="shared" si="37"/>
        <v>1</v>
      </c>
      <c r="H43" s="143"/>
      <c r="I43" s="143"/>
      <c r="J43" s="143"/>
      <c r="L43" s="143"/>
      <c r="M43" s="143" t="s">
        <v>141</v>
      </c>
      <c r="N43" s="143">
        <v>50</v>
      </c>
      <c r="O43" s="143"/>
      <c r="P43" s="160">
        <f t="shared" ref="P43:AD43" si="40">SUM(P38:P42)</f>
        <v>0</v>
      </c>
      <c r="Q43" s="160">
        <f t="shared" si="40"/>
        <v>0</v>
      </c>
      <c r="R43" s="160">
        <f t="shared" si="40"/>
        <v>0</v>
      </c>
      <c r="S43" s="160">
        <f t="shared" si="40"/>
        <v>0</v>
      </c>
      <c r="T43" s="160">
        <f t="shared" si="40"/>
        <v>0</v>
      </c>
      <c r="U43" s="160">
        <f t="shared" si="40"/>
        <v>0</v>
      </c>
      <c r="V43" s="160">
        <f t="shared" si="40"/>
        <v>0</v>
      </c>
      <c r="W43" s="160">
        <f t="shared" si="40"/>
        <v>0</v>
      </c>
      <c r="X43" s="160">
        <f t="shared" si="40"/>
        <v>0</v>
      </c>
      <c r="Y43" s="160">
        <f t="shared" si="40"/>
        <v>0</v>
      </c>
      <c r="Z43" s="160">
        <f t="shared" si="40"/>
        <v>0</v>
      </c>
      <c r="AA43" s="160">
        <f t="shared" si="40"/>
        <v>0</v>
      </c>
      <c r="AB43" s="160">
        <f t="shared" si="40"/>
        <v>0</v>
      </c>
      <c r="AC43" s="160">
        <f t="shared" si="40"/>
        <v>0</v>
      </c>
      <c r="AD43" s="160">
        <f t="shared" si="40"/>
        <v>0</v>
      </c>
      <c r="AE43" s="160">
        <f t="shared" ref="AE43:AP43" si="41">SUM(AE38:AE42)</f>
        <v>0</v>
      </c>
      <c r="AF43" s="160">
        <f t="shared" si="41"/>
        <v>0</v>
      </c>
      <c r="AG43" s="160">
        <f t="shared" si="41"/>
        <v>0</v>
      </c>
      <c r="AH43" s="160">
        <f t="shared" si="41"/>
        <v>0</v>
      </c>
      <c r="AI43" s="160">
        <f t="shared" si="41"/>
        <v>0</v>
      </c>
      <c r="AJ43" s="160">
        <f t="shared" si="41"/>
        <v>0</v>
      </c>
      <c r="AK43" s="160">
        <f t="shared" si="41"/>
        <v>0</v>
      </c>
      <c r="AL43" s="160">
        <f t="shared" si="41"/>
        <v>0</v>
      </c>
      <c r="AM43" s="160">
        <f t="shared" si="41"/>
        <v>0</v>
      </c>
      <c r="AN43" s="160">
        <f t="shared" si="41"/>
        <v>0</v>
      </c>
      <c r="AO43" s="160">
        <f t="shared" si="41"/>
        <v>0</v>
      </c>
      <c r="AP43" s="160">
        <f t="shared" si="41"/>
        <v>0</v>
      </c>
    </row>
    <row r="44" spans="1:42">
      <c r="A44" s="155"/>
      <c r="B44" s="17">
        <f t="shared" ref="B44:E44" si="42">B15</f>
        <v>5</v>
      </c>
      <c r="C44" s="17" t="str">
        <f t="shared" si="42"/>
        <v>Chenin Hislop</v>
      </c>
      <c r="D44" s="17" t="str">
        <f t="shared" si="42"/>
        <v>ARDIENTES BEAUTIFUL MELODY</v>
      </c>
      <c r="E44" s="17" t="str">
        <f t="shared" si="42"/>
        <v>Woodridge</v>
      </c>
      <c r="F44" s="230">
        <f>T45</f>
        <v>0</v>
      </c>
      <c r="G44" s="187">
        <f t="shared" si="37"/>
        <v>1</v>
      </c>
      <c r="H44" s="143"/>
      <c r="I44" s="143"/>
      <c r="J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</row>
    <row r="45" spans="1:42">
      <c r="A45" s="155"/>
      <c r="B45" s="17">
        <f t="shared" ref="B45:E45" si="43">B16</f>
        <v>6</v>
      </c>
      <c r="C45" s="17" t="str">
        <f t="shared" si="43"/>
        <v>Darci Peace</v>
      </c>
      <c r="D45" s="17" t="str">
        <f t="shared" si="43"/>
        <v>EGMONT FAITH</v>
      </c>
      <c r="E45" s="17" t="str">
        <f t="shared" si="43"/>
        <v>Dardanup</v>
      </c>
      <c r="F45" s="230">
        <f>U45</f>
        <v>0</v>
      </c>
      <c r="G45" s="187">
        <f t="shared" si="37"/>
        <v>1</v>
      </c>
      <c r="H45" s="143"/>
      <c r="I45" s="143"/>
      <c r="J45" s="143"/>
      <c r="L45" s="143"/>
      <c r="M45" s="143" t="s">
        <v>142</v>
      </c>
      <c r="N45" s="143"/>
      <c r="O45" s="143"/>
      <c r="P45" s="182">
        <f>P43/$N$43</f>
        <v>0</v>
      </c>
      <c r="Q45" s="182">
        <f t="shared" ref="Q45:AD45" si="44">Q43/$N$43</f>
        <v>0</v>
      </c>
      <c r="R45" s="182">
        <f t="shared" si="44"/>
        <v>0</v>
      </c>
      <c r="S45" s="182">
        <f t="shared" si="44"/>
        <v>0</v>
      </c>
      <c r="T45" s="182">
        <f t="shared" si="44"/>
        <v>0</v>
      </c>
      <c r="U45" s="182">
        <f t="shared" si="44"/>
        <v>0</v>
      </c>
      <c r="V45" s="182">
        <f t="shared" si="44"/>
        <v>0</v>
      </c>
      <c r="W45" s="182">
        <f t="shared" si="44"/>
        <v>0</v>
      </c>
      <c r="X45" s="182">
        <f t="shared" si="44"/>
        <v>0</v>
      </c>
      <c r="Y45" s="182">
        <f t="shared" si="44"/>
        <v>0</v>
      </c>
      <c r="Z45" s="182">
        <f t="shared" si="44"/>
        <v>0</v>
      </c>
      <c r="AA45" s="182">
        <f t="shared" si="44"/>
        <v>0</v>
      </c>
      <c r="AB45" s="182">
        <f t="shared" si="44"/>
        <v>0</v>
      </c>
      <c r="AC45" s="182">
        <f t="shared" si="44"/>
        <v>0</v>
      </c>
      <c r="AD45" s="182">
        <f t="shared" si="44"/>
        <v>0</v>
      </c>
      <c r="AE45" s="182">
        <f t="shared" ref="AE45:AP45" si="45">AE43/$N$43</f>
        <v>0</v>
      </c>
      <c r="AF45" s="182">
        <f t="shared" si="45"/>
        <v>0</v>
      </c>
      <c r="AG45" s="182">
        <f t="shared" si="45"/>
        <v>0</v>
      </c>
      <c r="AH45" s="182">
        <f t="shared" si="45"/>
        <v>0</v>
      </c>
      <c r="AI45" s="182">
        <f t="shared" si="45"/>
        <v>0</v>
      </c>
      <c r="AJ45" s="182">
        <f t="shared" si="45"/>
        <v>0</v>
      </c>
      <c r="AK45" s="182">
        <f t="shared" si="45"/>
        <v>0</v>
      </c>
      <c r="AL45" s="182">
        <f t="shared" si="45"/>
        <v>0</v>
      </c>
      <c r="AM45" s="182">
        <f t="shared" si="45"/>
        <v>0</v>
      </c>
      <c r="AN45" s="182">
        <f t="shared" si="45"/>
        <v>0</v>
      </c>
      <c r="AO45" s="182">
        <f t="shared" si="45"/>
        <v>0</v>
      </c>
      <c r="AP45" s="182">
        <f t="shared" si="45"/>
        <v>0</v>
      </c>
    </row>
    <row r="46" spans="1:42">
      <c r="A46" s="155"/>
      <c r="B46" s="17">
        <f t="shared" ref="B46:E46" si="46">B17</f>
        <v>7</v>
      </c>
      <c r="C46" s="17" t="str">
        <f t="shared" si="46"/>
        <v>Demi Perkins</v>
      </c>
      <c r="D46" s="17" t="str">
        <f t="shared" si="46"/>
        <v>FREDI</v>
      </c>
      <c r="E46" s="17" t="str">
        <f t="shared" si="46"/>
        <v>Bunbury</v>
      </c>
      <c r="F46" s="230">
        <f>V45</f>
        <v>0</v>
      </c>
      <c r="G46" s="187">
        <f t="shared" si="37"/>
        <v>1</v>
      </c>
      <c r="H46" s="143"/>
      <c r="I46" s="143"/>
      <c r="J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</row>
    <row r="47" spans="1:42">
      <c r="A47" s="155"/>
      <c r="B47" s="17">
        <f t="shared" ref="B47:E47" si="47">B18</f>
        <v>8</v>
      </c>
      <c r="C47" s="17" t="str">
        <f t="shared" si="47"/>
        <v>Edie Hawke</v>
      </c>
      <c r="D47" s="17" t="str">
        <f t="shared" si="47"/>
        <v>LITTLE MISS TILLY</v>
      </c>
      <c r="E47" s="17" t="str">
        <f t="shared" si="47"/>
        <v xml:space="preserve">King River </v>
      </c>
      <c r="F47" s="156">
        <f>W45</f>
        <v>0</v>
      </c>
      <c r="G47" s="187">
        <f t="shared" si="37"/>
        <v>1</v>
      </c>
      <c r="H47" s="143"/>
      <c r="I47" s="143"/>
      <c r="J47" s="143"/>
      <c r="L47" s="143"/>
      <c r="M47" s="143"/>
      <c r="N47" s="143"/>
      <c r="O47" s="143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</row>
    <row r="48" spans="1:42">
      <c r="A48" s="155"/>
      <c r="B48" s="17">
        <f t="shared" ref="B48:E48" si="48">B19</f>
        <v>9</v>
      </c>
      <c r="C48" s="17" t="str">
        <f t="shared" si="48"/>
        <v>Emily Brimblecombe</v>
      </c>
      <c r="D48" s="17" t="str">
        <f t="shared" si="48"/>
        <v>SENLAC CROWLEY</v>
      </c>
      <c r="E48" s="17" t="str">
        <f t="shared" si="48"/>
        <v>Wallangarra</v>
      </c>
      <c r="F48" s="156">
        <f>X45</f>
        <v>0</v>
      </c>
      <c r="G48" s="187">
        <f t="shared" si="37"/>
        <v>1</v>
      </c>
      <c r="H48" s="143"/>
      <c r="I48" s="143"/>
      <c r="J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</row>
    <row r="49" spans="1:7">
      <c r="A49" s="155"/>
      <c r="B49" s="17">
        <f t="shared" ref="B49:E49" si="49">B20</f>
        <v>10</v>
      </c>
      <c r="C49" s="17" t="str">
        <f t="shared" si="49"/>
        <v>Emily Stampalia</v>
      </c>
      <c r="D49" s="17" t="str">
        <f t="shared" si="49"/>
        <v>MELODY PARK MYSTICAL LADY</v>
      </c>
      <c r="E49" s="17" t="str">
        <f t="shared" si="49"/>
        <v>Gidgegannup</v>
      </c>
      <c r="F49" s="156">
        <f>Y45</f>
        <v>0</v>
      </c>
      <c r="G49" s="187">
        <f t="shared" si="37"/>
        <v>1</v>
      </c>
    </row>
    <row r="50" spans="1:7">
      <c r="A50" s="155"/>
      <c r="B50" s="17">
        <f t="shared" ref="B50:E50" si="50">B21</f>
        <v>11</v>
      </c>
      <c r="C50" s="17" t="str">
        <f t="shared" si="50"/>
        <v>Eva Anning</v>
      </c>
      <c r="D50" s="17" t="str">
        <f t="shared" si="50"/>
        <v>THE BRASS BEAR</v>
      </c>
      <c r="E50" s="17" t="str">
        <f t="shared" si="50"/>
        <v>Wallangarra</v>
      </c>
      <c r="F50" s="156">
        <f>Z45</f>
        <v>0</v>
      </c>
      <c r="G50" s="187">
        <f t="shared" si="37"/>
        <v>1</v>
      </c>
    </row>
    <row r="51" spans="1:7">
      <c r="A51" s="155"/>
      <c r="B51" s="17">
        <f t="shared" ref="B51:E51" si="51">B22</f>
        <v>12</v>
      </c>
      <c r="C51" s="17" t="str">
        <f t="shared" si="51"/>
        <v>Harriet Forrest</v>
      </c>
      <c r="D51" s="17" t="str">
        <f t="shared" si="51"/>
        <v>BRAMLEY ROYALTY</v>
      </c>
      <c r="E51" s="17" t="str">
        <f t="shared" si="51"/>
        <v>Busselton</v>
      </c>
      <c r="F51" s="156">
        <f>AA45</f>
        <v>0</v>
      </c>
      <c r="G51" s="187">
        <f t="shared" si="37"/>
        <v>1</v>
      </c>
    </row>
    <row r="52" spans="1:7">
      <c r="A52" s="155"/>
      <c r="B52" s="17">
        <f t="shared" ref="B52:E52" si="52">B23</f>
        <v>13</v>
      </c>
      <c r="C52" s="17" t="str">
        <f t="shared" si="52"/>
        <v>Abbie Kirkham</v>
      </c>
      <c r="D52" s="17" t="str">
        <f t="shared" si="52"/>
        <v>LUMINOUS STAR</v>
      </c>
      <c r="E52" s="17" t="str">
        <f t="shared" si="52"/>
        <v>Margaret River</v>
      </c>
      <c r="F52" s="156">
        <f>AB45</f>
        <v>0</v>
      </c>
      <c r="G52" s="187">
        <f t="shared" si="37"/>
        <v>1</v>
      </c>
    </row>
    <row r="53" spans="1:7">
      <c r="A53" s="155"/>
      <c r="B53" s="17">
        <f t="shared" ref="B53:E53" si="53">B24</f>
        <v>14</v>
      </c>
      <c r="C53" s="17" t="str">
        <f t="shared" si="53"/>
        <v>Georgia Coward</v>
      </c>
      <c r="D53" s="17" t="str">
        <f t="shared" si="53"/>
        <v>AUTUMN FRENCH ROSE</v>
      </c>
      <c r="E53" s="17" t="str">
        <f t="shared" si="53"/>
        <v xml:space="preserve">Esperance </v>
      </c>
      <c r="F53" s="156">
        <f>AC45</f>
        <v>0</v>
      </c>
      <c r="G53" s="187">
        <f t="shared" si="37"/>
        <v>1</v>
      </c>
    </row>
    <row r="54" spans="1:7">
      <c r="A54" s="155"/>
      <c r="B54" s="17">
        <f t="shared" ref="B54:E54" si="54">B25</f>
        <v>15</v>
      </c>
      <c r="C54" s="17" t="str">
        <f t="shared" si="54"/>
        <v>Isla Hendry</v>
      </c>
      <c r="D54" s="17" t="str">
        <f t="shared" si="54"/>
        <v>KARMA PARK EASTER PARADE</v>
      </c>
      <c r="E54" s="17" t="str">
        <f t="shared" si="54"/>
        <v xml:space="preserve">King River </v>
      </c>
      <c r="F54" s="156">
        <f>AD45</f>
        <v>0</v>
      </c>
      <c r="G54" s="187">
        <f t="shared" si="37"/>
        <v>1</v>
      </c>
    </row>
    <row r="55" spans="1:7">
      <c r="A55" s="155"/>
      <c r="B55" s="17">
        <f t="shared" ref="B55:E55" si="55">B26</f>
        <v>16</v>
      </c>
      <c r="C55" s="17" t="str">
        <f t="shared" si="55"/>
        <v>Lexy Colton</v>
      </c>
      <c r="D55" s="17" t="str">
        <f t="shared" si="55"/>
        <v>POWDERBARK CALVIN KLEIN</v>
      </c>
      <c r="E55" s="17" t="str">
        <f t="shared" si="55"/>
        <v xml:space="preserve">Albany </v>
      </c>
      <c r="F55" s="156">
        <f>AE45</f>
        <v>0</v>
      </c>
      <c r="G55" s="187">
        <f t="shared" si="37"/>
        <v>1</v>
      </c>
    </row>
    <row r="56" spans="1:7">
      <c r="A56" s="155"/>
      <c r="B56" s="17">
        <f t="shared" ref="B56:E56" si="56">B27</f>
        <v>17</v>
      </c>
      <c r="C56" s="17" t="str">
        <f t="shared" si="56"/>
        <v>Lily Fitzgerald</v>
      </c>
      <c r="D56" s="17" t="str">
        <f t="shared" si="56"/>
        <v>QUIDAM JESTER</v>
      </c>
      <c r="E56" s="17" t="str">
        <f t="shared" si="56"/>
        <v>Murray</v>
      </c>
      <c r="F56" s="156">
        <f>AF45</f>
        <v>0</v>
      </c>
      <c r="G56" s="187">
        <f t="shared" si="37"/>
        <v>1</v>
      </c>
    </row>
    <row r="57" spans="1:7">
      <c r="A57" s="155"/>
      <c r="B57" s="17">
        <f t="shared" ref="B57:E57" si="57">B28</f>
        <v>18</v>
      </c>
      <c r="C57" s="17" t="str">
        <f t="shared" si="57"/>
        <v>Mia Dicandilo</v>
      </c>
      <c r="D57" s="17" t="str">
        <f t="shared" si="57"/>
        <v>GORDON PARK WALTZ</v>
      </c>
      <c r="E57" s="17" t="str">
        <f t="shared" si="57"/>
        <v xml:space="preserve">Serpentine </v>
      </c>
      <c r="F57" s="156">
        <f>AG45</f>
        <v>0</v>
      </c>
      <c r="G57" s="187">
        <f t="shared" si="37"/>
        <v>1</v>
      </c>
    </row>
    <row r="58" spans="1:7">
      <c r="A58" s="155"/>
      <c r="B58" s="17">
        <f t="shared" ref="B58:E58" si="58">B29</f>
        <v>19</v>
      </c>
      <c r="C58" s="17" t="str">
        <f t="shared" si="58"/>
        <v>Zahara Winters</v>
      </c>
      <c r="D58" s="17" t="str">
        <f t="shared" si="58"/>
        <v>YARTARLA PARK SILHOUETTE</v>
      </c>
      <c r="E58" s="17" t="str">
        <f t="shared" si="58"/>
        <v xml:space="preserve">Capel </v>
      </c>
      <c r="F58" s="156">
        <f>AH45</f>
        <v>0</v>
      </c>
      <c r="G58" s="187">
        <f t="shared" si="37"/>
        <v>1</v>
      </c>
    </row>
    <row r="59" spans="1:7">
      <c r="A59" s="155"/>
      <c r="B59" s="17">
        <f t="shared" ref="B59:E59" si="59">B30</f>
        <v>20</v>
      </c>
      <c r="C59" s="17" t="str">
        <f t="shared" si="59"/>
        <v>Ruby McDonald</v>
      </c>
      <c r="D59" s="17" t="str">
        <f t="shared" si="59"/>
        <v>THORNE PARK HIGHTIME</v>
      </c>
      <c r="E59" s="17" t="str">
        <f t="shared" si="59"/>
        <v>Log Fence</v>
      </c>
      <c r="F59" s="156">
        <f>AI45</f>
        <v>0</v>
      </c>
      <c r="G59" s="187">
        <f t="shared" si="37"/>
        <v>1</v>
      </c>
    </row>
    <row r="60" spans="1:7">
      <c r="A60" s="155"/>
      <c r="B60" s="17">
        <f t="shared" ref="B60:E60" si="60">B31</f>
        <v>21</v>
      </c>
      <c r="C60" s="17" t="str">
        <f t="shared" si="60"/>
        <v>Sarah Mcconigley</v>
      </c>
      <c r="D60" s="17" t="str">
        <f t="shared" si="60"/>
        <v>ALL TOO FLASH</v>
      </c>
      <c r="E60" s="17" t="str">
        <f t="shared" si="60"/>
        <v xml:space="preserve">King River </v>
      </c>
      <c r="F60" s="156">
        <f>AJ45</f>
        <v>0</v>
      </c>
      <c r="G60" s="187">
        <f t="shared" si="37"/>
        <v>1</v>
      </c>
    </row>
    <row r="61" spans="1:7">
      <c r="A61" s="155"/>
      <c r="B61" s="17">
        <f t="shared" ref="B61:E61" si="61">B32</f>
        <v>22</v>
      </c>
      <c r="C61" s="17" t="str">
        <f t="shared" si="61"/>
        <v>Shakayla Fiegert</v>
      </c>
      <c r="D61" s="17" t="str">
        <f t="shared" si="61"/>
        <v>MYSTIC SHADOWS BLACK ICE</v>
      </c>
      <c r="E61" s="17" t="str">
        <f t="shared" si="61"/>
        <v xml:space="preserve">West Plantagenet </v>
      </c>
      <c r="F61" s="156">
        <f>AK45</f>
        <v>0</v>
      </c>
      <c r="G61" s="187">
        <f t="shared" si="37"/>
        <v>1</v>
      </c>
    </row>
    <row r="62" spans="1:7">
      <c r="A62" s="155"/>
      <c r="B62" s="17">
        <f t="shared" ref="B62:E62" si="62">B33</f>
        <v>23</v>
      </c>
      <c r="C62" s="17" t="str">
        <f t="shared" si="62"/>
        <v>Skyelah De vries</v>
      </c>
      <c r="D62" s="17" t="str">
        <f t="shared" si="62"/>
        <v>BERTIE BEETLE</v>
      </c>
      <c r="E62" s="17" t="str">
        <f t="shared" si="62"/>
        <v>Gidgegannup</v>
      </c>
      <c r="F62" s="156">
        <f>AL45</f>
        <v>0</v>
      </c>
      <c r="G62" s="187">
        <f t="shared" si="37"/>
        <v>1</v>
      </c>
    </row>
    <row r="63" spans="1:7">
      <c r="A63" s="155"/>
      <c r="B63" s="17">
        <f t="shared" ref="B63:E63" si="63">B34</f>
        <v>24</v>
      </c>
      <c r="C63" s="17" t="str">
        <f t="shared" si="63"/>
        <v>Sophie Dagnall</v>
      </c>
      <c r="D63" s="17" t="str">
        <f t="shared" si="63"/>
        <v>EBONY ROSE SPOTLIGHT</v>
      </c>
      <c r="E63" s="17" t="str">
        <f t="shared" si="63"/>
        <v>Orange Grove</v>
      </c>
      <c r="F63" s="156">
        <f>AM45</f>
        <v>0</v>
      </c>
      <c r="G63" s="187">
        <f t="shared" si="37"/>
        <v>1</v>
      </c>
    </row>
    <row r="64" spans="1:7">
      <c r="A64" s="155"/>
      <c r="B64" s="17">
        <f t="shared" ref="B64:E64" si="64">B35</f>
        <v>25</v>
      </c>
      <c r="C64" s="17" t="str">
        <f t="shared" si="64"/>
        <v>Taylah Smith</v>
      </c>
      <c r="D64" s="17" t="str">
        <f t="shared" si="64"/>
        <v>KARMA PARK ROYAL RASCAL</v>
      </c>
      <c r="E64" s="17" t="str">
        <f t="shared" si="64"/>
        <v>Murray</v>
      </c>
      <c r="F64" s="156">
        <f>AN45</f>
        <v>0</v>
      </c>
      <c r="G64" s="187">
        <f t="shared" si="37"/>
        <v>1</v>
      </c>
    </row>
    <row r="65" spans="1:7">
      <c r="A65" s="155"/>
      <c r="B65" s="17">
        <f t="shared" ref="B65:E65" si="65">B36</f>
        <v>26</v>
      </c>
      <c r="C65" s="17" t="str">
        <f t="shared" si="65"/>
        <v>Marni Bercene</v>
      </c>
      <c r="D65" s="17" t="str">
        <f t="shared" si="65"/>
        <v>PARKIARRUP EDWARD</v>
      </c>
      <c r="E65" s="17" t="str">
        <f t="shared" si="65"/>
        <v>Wellington District</v>
      </c>
      <c r="F65" s="156">
        <f>AO45</f>
        <v>0</v>
      </c>
      <c r="G65" s="187">
        <f t="shared" si="37"/>
        <v>1</v>
      </c>
    </row>
    <row r="66" spans="1:7">
      <c r="A66" s="155"/>
      <c r="B66" s="17"/>
      <c r="C66" s="17"/>
      <c r="D66" s="17"/>
      <c r="E66" s="17"/>
      <c r="F66" s="156"/>
      <c r="G66" s="155"/>
    </row>
  </sheetData>
  <pageMargins left="0.7" right="0.7" top="0.75" bottom="0.75" header="0.3" footer="0.3"/>
  <pageSetup paperSize="9" orientation="landscape" r:id="rId1"/>
  <customProperties>
    <customPr name="_pios_id" r:id="rId2"/>
    <customPr name="GUID" r:id="rId3"/>
  </customPropertie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4514B-598C-4A89-BEB8-1F6A2B0EE5BC}">
  <sheetPr codeName="Sheet55">
    <tabColor rgb="FFFF85FF"/>
    <pageSetUpPr fitToPage="1"/>
  </sheetPr>
  <dimension ref="A1:AP47"/>
  <sheetViews>
    <sheetView topLeftCell="A10" zoomScale="90" zoomScaleNormal="90" workbookViewId="0">
      <selection activeCell="E13" sqref="E13"/>
    </sheetView>
  </sheetViews>
  <sheetFormatPr defaultColWidth="11" defaultRowHeight="15.75"/>
  <cols>
    <col min="1" max="1" width="11" style="9"/>
    <col min="2" max="2" width="10.625" style="9" customWidth="1"/>
    <col min="3" max="3" width="15.375" style="9" bestFit="1" customWidth="1"/>
    <col min="4" max="4" width="24.375" style="9" bestFit="1" customWidth="1"/>
    <col min="5" max="5" width="18.375" style="9" customWidth="1"/>
    <col min="6" max="6" width="11.625" style="9" bestFit="1" customWidth="1"/>
    <col min="7" max="7" width="9.125" style="9" bestFit="1" customWidth="1"/>
    <col min="8" max="8" width="9.625" style="9" bestFit="1" customWidth="1"/>
    <col min="9" max="9" width="13.125" style="9" customWidth="1"/>
    <col min="10" max="10" width="13.625" style="9" bestFit="1" customWidth="1"/>
    <col min="12" max="12" width="11" style="9"/>
    <col min="13" max="13" width="19.375" style="9" customWidth="1"/>
    <col min="14" max="14" width="11" style="9"/>
    <col min="15" max="15" width="3.625" style="9" customWidth="1"/>
    <col min="16" max="17" width="7.625" style="9" bestFit="1" customWidth="1"/>
    <col min="18" max="18" width="6.625" style="9" bestFit="1" customWidth="1"/>
    <col min="19" max="22" width="7.125" style="9" bestFit="1" customWidth="1"/>
    <col min="23" max="23" width="7.625" style="9" customWidth="1"/>
    <col min="24" max="26" width="7.125" style="9" bestFit="1" customWidth="1"/>
    <col min="27" max="16384" width="11" style="9"/>
  </cols>
  <sheetData>
    <row r="1" spans="1:32">
      <c r="A1" s="143"/>
      <c r="B1" s="143"/>
      <c r="C1" s="143"/>
      <c r="D1" s="143"/>
      <c r="E1" s="143"/>
      <c r="F1" s="143"/>
      <c r="G1" s="143"/>
      <c r="H1" s="143"/>
      <c r="I1" s="143"/>
      <c r="J1" s="143"/>
      <c r="L1" s="143"/>
      <c r="M1" s="143"/>
      <c r="N1" s="172" t="s">
        <v>751</v>
      </c>
      <c r="O1" s="172"/>
      <c r="P1" s="172"/>
      <c r="Q1" s="172"/>
      <c r="R1" s="172"/>
      <c r="S1" s="172"/>
      <c r="T1" s="172"/>
      <c r="U1" s="172"/>
      <c r="V1" s="172"/>
      <c r="W1" s="172"/>
      <c r="X1" s="143"/>
      <c r="Y1" s="143"/>
      <c r="Z1" s="143"/>
      <c r="AA1" s="143"/>
      <c r="AB1" s="143"/>
      <c r="AC1" s="143"/>
      <c r="AD1" s="143"/>
      <c r="AE1" s="143"/>
      <c r="AF1" s="143"/>
    </row>
    <row r="2" spans="1:32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</row>
    <row r="3" spans="1:32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L3" s="143"/>
      <c r="M3" s="10" t="s">
        <v>752</v>
      </c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</row>
    <row r="4" spans="1:32">
      <c r="A4" s="143"/>
      <c r="B4" s="143"/>
      <c r="C4" s="143"/>
      <c r="D4" s="143"/>
      <c r="E4" s="143"/>
      <c r="F4" s="143"/>
      <c r="G4" s="143"/>
      <c r="H4" s="143"/>
      <c r="I4" s="143"/>
      <c r="J4" s="143"/>
      <c r="L4" s="143"/>
      <c r="M4" s="143"/>
      <c r="N4" s="143"/>
      <c r="O4" s="143"/>
      <c r="P4" s="11" t="s">
        <v>315</v>
      </c>
      <c r="Q4" s="12"/>
      <c r="R4" s="13" t="s">
        <v>649</v>
      </c>
      <c r="S4" s="13"/>
      <c r="T4" s="13"/>
      <c r="U4" s="13"/>
      <c r="V4" s="12"/>
      <c r="W4" s="12"/>
      <c r="X4" s="12"/>
      <c r="Y4" s="12"/>
      <c r="Z4" s="12"/>
      <c r="AA4" s="143"/>
      <c r="AB4" s="143"/>
      <c r="AC4" s="143"/>
      <c r="AD4" s="143"/>
      <c r="AE4" s="143"/>
      <c r="AF4" s="143"/>
    </row>
    <row r="5" spans="1:32">
      <c r="A5" s="143" t="s">
        <v>444</v>
      </c>
      <c r="B5" s="152">
        <v>44780</v>
      </c>
      <c r="C5" s="143"/>
      <c r="D5" s="10" t="s">
        <v>445</v>
      </c>
      <c r="E5" s="10"/>
      <c r="F5" s="189"/>
      <c r="G5" s="143"/>
      <c r="H5" s="143"/>
      <c r="I5" s="143"/>
      <c r="J5" s="143"/>
      <c r="L5" s="143"/>
      <c r="M5" s="143"/>
      <c r="N5" s="143"/>
      <c r="O5" s="143"/>
      <c r="P5" s="153">
        <f>B11</f>
        <v>1</v>
      </c>
      <c r="Q5" s="153">
        <f>B12</f>
        <v>2</v>
      </c>
      <c r="R5" s="153">
        <f>B13</f>
        <v>3</v>
      </c>
      <c r="S5" s="153">
        <f>B14</f>
        <v>4</v>
      </c>
      <c r="T5" s="153">
        <f>B15</f>
        <v>5</v>
      </c>
      <c r="U5" s="153">
        <f>B16</f>
        <v>6</v>
      </c>
      <c r="V5" s="153">
        <f>B17</f>
        <v>7</v>
      </c>
      <c r="W5" s="153">
        <f>B18</f>
        <v>8</v>
      </c>
      <c r="X5" s="153">
        <f>B19</f>
        <v>9</v>
      </c>
      <c r="Y5" s="153">
        <f>B20</f>
        <v>0</v>
      </c>
      <c r="Z5" s="153">
        <f>B21</f>
        <v>0</v>
      </c>
      <c r="AA5" s="143"/>
      <c r="AB5" s="143"/>
      <c r="AC5" s="143"/>
      <c r="AD5" s="143"/>
      <c r="AE5" s="143"/>
      <c r="AF5" s="143"/>
    </row>
    <row r="6" spans="1:32">
      <c r="A6" s="143" t="s">
        <v>446</v>
      </c>
      <c r="B6" s="8" t="s">
        <v>756</v>
      </c>
      <c r="C6" s="143"/>
      <c r="D6" s="143"/>
      <c r="E6" s="143"/>
      <c r="F6" s="143"/>
      <c r="G6" s="143"/>
      <c r="H6" s="143"/>
      <c r="I6" s="143"/>
      <c r="J6" s="143"/>
      <c r="L6" s="143"/>
      <c r="M6" s="143"/>
      <c r="N6" s="143"/>
      <c r="O6" s="143"/>
      <c r="P6" s="143" t="str">
        <f>C11</f>
        <v>Ava Clarke</v>
      </c>
      <c r="Q6" s="143" t="str">
        <f>C12</f>
        <v>Ava Debrito</v>
      </c>
      <c r="R6" s="143" t="str">
        <f>C13</f>
        <v>Imogen Murray</v>
      </c>
      <c r="S6" s="143" t="str">
        <f>C14</f>
        <v>Lylah Ettia</v>
      </c>
      <c r="T6" s="143" t="str">
        <f>C15</f>
        <v>Rory O'Neill</v>
      </c>
      <c r="U6" s="143" t="str">
        <f>C16</f>
        <v>Sophie Morrison</v>
      </c>
      <c r="V6" s="143" t="str">
        <f>C17</f>
        <v>Summer Thorn</v>
      </c>
      <c r="W6" s="143" t="str">
        <f>C18</f>
        <v>Tea Groot</v>
      </c>
      <c r="X6" s="143" t="str">
        <f>C19</f>
        <v>Zarli Curtis</v>
      </c>
      <c r="Y6" s="143">
        <f>C20</f>
        <v>0</v>
      </c>
      <c r="Z6" s="143"/>
      <c r="AA6" s="143"/>
      <c r="AB6" s="143"/>
      <c r="AC6" s="143"/>
      <c r="AD6" s="143"/>
      <c r="AE6" s="143"/>
      <c r="AF6" s="143"/>
    </row>
    <row r="7" spans="1:32">
      <c r="A7" s="143" t="s">
        <v>448</v>
      </c>
      <c r="B7" s="143" t="s">
        <v>449</v>
      </c>
      <c r="C7" s="143"/>
      <c r="D7" s="143"/>
      <c r="E7" s="143"/>
      <c r="F7" s="143"/>
      <c r="G7" s="143"/>
      <c r="H7" s="143"/>
      <c r="I7" s="143"/>
      <c r="J7" s="143"/>
      <c r="L7" s="143"/>
      <c r="M7" s="143" t="s">
        <v>587</v>
      </c>
      <c r="N7" s="143" t="s">
        <v>453</v>
      </c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</row>
    <row r="8" spans="1:32">
      <c r="A8" s="8"/>
      <c r="B8" s="143"/>
      <c r="C8" s="143"/>
      <c r="D8" s="143"/>
      <c r="E8" s="143"/>
      <c r="F8" s="143"/>
      <c r="G8" s="143"/>
      <c r="H8" s="143"/>
      <c r="I8" s="143"/>
      <c r="J8" s="143"/>
      <c r="L8" s="143"/>
      <c r="M8" s="143">
        <v>1</v>
      </c>
      <c r="N8" s="143"/>
      <c r="O8" s="143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43"/>
      <c r="AB8" s="143"/>
      <c r="AC8" s="143"/>
      <c r="AD8" s="143"/>
      <c r="AE8" s="143"/>
      <c r="AF8" s="143"/>
    </row>
    <row r="9" spans="1:32">
      <c r="A9" s="143"/>
      <c r="B9" s="143"/>
      <c r="C9" s="143"/>
      <c r="D9" s="143"/>
      <c r="E9" s="143"/>
      <c r="F9" s="14" t="s">
        <v>3</v>
      </c>
      <c r="G9" s="143"/>
      <c r="H9" s="143"/>
      <c r="I9" s="143"/>
      <c r="J9" s="143"/>
      <c r="L9" s="143"/>
      <c r="M9" s="143">
        <v>2</v>
      </c>
      <c r="N9" s="143"/>
      <c r="O9" s="143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43"/>
      <c r="AB9" s="143"/>
      <c r="AC9" s="143"/>
      <c r="AD9" s="143"/>
      <c r="AE9" s="143"/>
      <c r="AF9" s="143"/>
    </row>
    <row r="10" spans="1:32" ht="30">
      <c r="A10" s="23" t="s">
        <v>432</v>
      </c>
      <c r="B10" s="24" t="s">
        <v>433</v>
      </c>
      <c r="C10" s="24" t="s">
        <v>4</v>
      </c>
      <c r="D10" s="24" t="s">
        <v>5</v>
      </c>
      <c r="E10" s="24" t="s">
        <v>383</v>
      </c>
      <c r="F10" s="24" t="s">
        <v>652</v>
      </c>
      <c r="G10" s="24" t="s">
        <v>387</v>
      </c>
      <c r="H10" s="24" t="s">
        <v>458</v>
      </c>
      <c r="I10" s="24" t="s">
        <v>743</v>
      </c>
      <c r="J10" s="24" t="s">
        <v>460</v>
      </c>
      <c r="L10" s="143"/>
      <c r="M10" s="143">
        <v>3</v>
      </c>
      <c r="N10" s="143">
        <v>2</v>
      </c>
      <c r="O10" s="143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43"/>
      <c r="AB10" s="143"/>
      <c r="AC10" s="143"/>
      <c r="AD10" s="143"/>
      <c r="AE10" s="143"/>
      <c r="AF10" s="143"/>
    </row>
    <row r="11" spans="1:32">
      <c r="A11" s="3">
        <v>0.58333333333333237</v>
      </c>
      <c r="B11" s="118">
        <v>1</v>
      </c>
      <c r="C11" s="118" t="s">
        <v>717</v>
      </c>
      <c r="D11" s="119" t="s">
        <v>718</v>
      </c>
      <c r="E11" s="119" t="s">
        <v>164</v>
      </c>
      <c r="F11" s="120">
        <f>P34</f>
        <v>0</v>
      </c>
      <c r="G11" s="119">
        <f t="shared" ref="G11:G19" si="0">IF(H11&gt;J11,H11,J11)</f>
        <v>1</v>
      </c>
      <c r="H11" s="119">
        <f t="shared" ref="H11:H19" si="1">RANK(F11,$F$11:$F$33,0)</f>
        <v>1</v>
      </c>
      <c r="I11" s="121">
        <f>P30</f>
        <v>0</v>
      </c>
      <c r="J11" s="122"/>
      <c r="L11" s="143"/>
      <c r="M11" s="143">
        <v>4</v>
      </c>
      <c r="N11" s="143"/>
      <c r="O11" s="143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43"/>
      <c r="AB11" s="143"/>
      <c r="AC11" s="143"/>
      <c r="AD11" s="143"/>
      <c r="AE11" s="143"/>
      <c r="AF11" s="143"/>
    </row>
    <row r="12" spans="1:32">
      <c r="A12" s="3">
        <v>0.58819444444444346</v>
      </c>
      <c r="B12" s="118">
        <v>2</v>
      </c>
      <c r="C12" s="118" t="s">
        <v>170</v>
      </c>
      <c r="D12" s="119" t="s">
        <v>171</v>
      </c>
      <c r="E12" s="119" t="s">
        <v>172</v>
      </c>
      <c r="F12" s="123">
        <f>Q34</f>
        <v>0</v>
      </c>
      <c r="G12" s="119">
        <f t="shared" si="0"/>
        <v>1</v>
      </c>
      <c r="H12" s="119">
        <f t="shared" si="1"/>
        <v>1</v>
      </c>
      <c r="I12" s="121">
        <f>Q30</f>
        <v>0</v>
      </c>
      <c r="J12" s="122"/>
      <c r="L12" s="143"/>
      <c r="M12" s="143">
        <v>5</v>
      </c>
      <c r="N12" s="143"/>
      <c r="O12" s="143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43"/>
      <c r="AB12" s="143"/>
      <c r="AC12" s="143"/>
      <c r="AD12" s="143"/>
      <c r="AE12" s="143"/>
      <c r="AF12" s="143"/>
    </row>
    <row r="13" spans="1:32">
      <c r="A13" s="3">
        <v>0.59305555555555456</v>
      </c>
      <c r="B13" s="118">
        <v>3</v>
      </c>
      <c r="C13" s="118" t="s">
        <v>194</v>
      </c>
      <c r="D13" s="119" t="s">
        <v>195</v>
      </c>
      <c r="E13" s="119" t="s">
        <v>90</v>
      </c>
      <c r="F13" s="123">
        <f>R34</f>
        <v>0</v>
      </c>
      <c r="G13" s="119">
        <f t="shared" si="0"/>
        <v>1</v>
      </c>
      <c r="H13" s="119">
        <f t="shared" si="1"/>
        <v>1</v>
      </c>
      <c r="I13" s="121">
        <f>R30</f>
        <v>0</v>
      </c>
      <c r="J13" s="122"/>
      <c r="L13" s="143"/>
      <c r="M13" s="143">
        <v>6</v>
      </c>
      <c r="N13" s="143"/>
      <c r="O13" s="143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43"/>
      <c r="AB13" s="143"/>
      <c r="AC13" s="143"/>
      <c r="AD13" s="143"/>
      <c r="AE13" s="143"/>
      <c r="AF13" s="143"/>
    </row>
    <row r="14" spans="1:32">
      <c r="A14" s="3">
        <v>0.59791666666666565</v>
      </c>
      <c r="B14" s="118">
        <v>4</v>
      </c>
      <c r="C14" s="118" t="s">
        <v>721</v>
      </c>
      <c r="D14" s="119" t="s">
        <v>722</v>
      </c>
      <c r="E14" s="119" t="s">
        <v>20</v>
      </c>
      <c r="F14" s="123">
        <f>S34</f>
        <v>0</v>
      </c>
      <c r="G14" s="119">
        <f t="shared" si="0"/>
        <v>1</v>
      </c>
      <c r="H14" s="119">
        <f t="shared" si="1"/>
        <v>1</v>
      </c>
      <c r="I14" s="121">
        <f>S30</f>
        <v>0</v>
      </c>
      <c r="J14" s="122"/>
      <c r="L14" s="143"/>
      <c r="M14" s="143">
        <v>7</v>
      </c>
      <c r="N14" s="143"/>
      <c r="O14" s="143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43"/>
      <c r="AB14" s="143"/>
      <c r="AC14" s="143"/>
      <c r="AD14" s="143"/>
      <c r="AE14" s="143"/>
      <c r="AF14" s="143"/>
    </row>
    <row r="15" spans="1:32">
      <c r="A15" s="3">
        <v>0.60277777777777675</v>
      </c>
      <c r="B15" s="118">
        <v>5</v>
      </c>
      <c r="C15" s="118" t="s">
        <v>566</v>
      </c>
      <c r="D15" s="119" t="s">
        <v>567</v>
      </c>
      <c r="E15" s="119" t="s">
        <v>159</v>
      </c>
      <c r="F15" s="123">
        <f>T34</f>
        <v>0</v>
      </c>
      <c r="G15" s="119">
        <f t="shared" si="0"/>
        <v>1</v>
      </c>
      <c r="H15" s="119">
        <f t="shared" si="1"/>
        <v>1</v>
      </c>
      <c r="I15" s="121">
        <f>T30</f>
        <v>0</v>
      </c>
      <c r="J15" s="122"/>
      <c r="L15" s="143"/>
      <c r="M15" s="143">
        <v>8</v>
      </c>
      <c r="N15" s="143"/>
      <c r="O15" s="143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43"/>
      <c r="AB15" s="143"/>
      <c r="AC15" s="143"/>
      <c r="AD15" s="143"/>
      <c r="AE15" s="143"/>
      <c r="AF15" s="143"/>
    </row>
    <row r="16" spans="1:32">
      <c r="A16" s="3">
        <v>0.60763888888888784</v>
      </c>
      <c r="B16" s="118">
        <v>6</v>
      </c>
      <c r="C16" s="118" t="s">
        <v>162</v>
      </c>
      <c r="D16" s="119" t="s">
        <v>163</v>
      </c>
      <c r="E16" s="119" t="s">
        <v>164</v>
      </c>
      <c r="F16" s="123">
        <f>U34</f>
        <v>0</v>
      </c>
      <c r="G16" s="119">
        <f t="shared" si="0"/>
        <v>1</v>
      </c>
      <c r="H16" s="119">
        <f t="shared" si="1"/>
        <v>1</v>
      </c>
      <c r="I16" s="121">
        <f>U30</f>
        <v>0</v>
      </c>
      <c r="J16" s="122"/>
      <c r="L16" s="143"/>
      <c r="M16" s="143">
        <v>9</v>
      </c>
      <c r="N16" s="143"/>
      <c r="O16" s="143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43"/>
      <c r="AB16" s="143"/>
      <c r="AC16" s="143"/>
      <c r="AD16" s="143"/>
      <c r="AE16" s="143"/>
      <c r="AF16" s="143"/>
    </row>
    <row r="17" spans="1:26">
      <c r="A17" s="3">
        <v>0.61249999999999893</v>
      </c>
      <c r="B17" s="118">
        <v>7</v>
      </c>
      <c r="C17" s="118" t="s">
        <v>570</v>
      </c>
      <c r="D17" s="119" t="s">
        <v>571</v>
      </c>
      <c r="E17" s="119" t="s">
        <v>159</v>
      </c>
      <c r="F17" s="123">
        <f>V34</f>
        <v>0</v>
      </c>
      <c r="G17" s="119">
        <f t="shared" si="0"/>
        <v>1</v>
      </c>
      <c r="H17" s="119">
        <f t="shared" si="1"/>
        <v>1</v>
      </c>
      <c r="I17" s="121">
        <f>V30</f>
        <v>0</v>
      </c>
      <c r="J17" s="122"/>
      <c r="L17" s="143"/>
      <c r="M17" s="143">
        <v>10</v>
      </c>
      <c r="N17" s="143"/>
      <c r="O17" s="143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</row>
    <row r="18" spans="1:26">
      <c r="A18" s="3">
        <v>0.61736111111111003</v>
      </c>
      <c r="B18" s="118">
        <v>8</v>
      </c>
      <c r="C18" s="118" t="s">
        <v>658</v>
      </c>
      <c r="D18" s="119" t="s">
        <v>659</v>
      </c>
      <c r="E18" s="119" t="s">
        <v>660</v>
      </c>
      <c r="F18" s="123">
        <f>W34</f>
        <v>0</v>
      </c>
      <c r="G18" s="119">
        <f t="shared" si="0"/>
        <v>1</v>
      </c>
      <c r="H18" s="119">
        <f t="shared" si="1"/>
        <v>1</v>
      </c>
      <c r="I18" s="121">
        <f>W30</f>
        <v>0</v>
      </c>
      <c r="J18" s="122"/>
      <c r="L18" s="143"/>
      <c r="M18" s="143">
        <v>11</v>
      </c>
      <c r="N18" s="143"/>
      <c r="O18" s="143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</row>
    <row r="19" spans="1:26">
      <c r="A19" s="3">
        <v>0.62222222222222112</v>
      </c>
      <c r="B19" s="118">
        <v>9</v>
      </c>
      <c r="C19" s="118" t="s">
        <v>209</v>
      </c>
      <c r="D19" s="119" t="s">
        <v>210</v>
      </c>
      <c r="E19" s="119" t="s">
        <v>124</v>
      </c>
      <c r="F19" s="123">
        <f>X34</f>
        <v>0</v>
      </c>
      <c r="G19" s="119">
        <f t="shared" si="0"/>
        <v>1</v>
      </c>
      <c r="H19" s="119">
        <f t="shared" si="1"/>
        <v>1</v>
      </c>
      <c r="I19" s="121">
        <f>X30</f>
        <v>0</v>
      </c>
      <c r="J19" s="122"/>
      <c r="L19" s="143"/>
      <c r="M19" s="143" t="s">
        <v>745</v>
      </c>
      <c r="N19" s="143">
        <v>120</v>
      </c>
      <c r="O19" s="143"/>
      <c r="P19" s="143">
        <f>SUM(P8:P18)+P10</f>
        <v>0</v>
      </c>
      <c r="Q19" s="143">
        <f t="shared" ref="Q19:Z19" si="2">SUM(Q8:Q18)+Q10</f>
        <v>0</v>
      </c>
      <c r="R19" s="143">
        <f t="shared" si="2"/>
        <v>0</v>
      </c>
      <c r="S19" s="143">
        <f t="shared" si="2"/>
        <v>0</v>
      </c>
      <c r="T19" s="143">
        <f t="shared" si="2"/>
        <v>0</v>
      </c>
      <c r="U19" s="143">
        <f t="shared" si="2"/>
        <v>0</v>
      </c>
      <c r="V19" s="143">
        <f t="shared" si="2"/>
        <v>0</v>
      </c>
      <c r="W19" s="143">
        <f t="shared" si="2"/>
        <v>0</v>
      </c>
      <c r="X19" s="143">
        <f t="shared" si="2"/>
        <v>0</v>
      </c>
      <c r="Y19" s="143">
        <f t="shared" si="2"/>
        <v>0</v>
      </c>
      <c r="Z19" s="143">
        <f t="shared" si="2"/>
        <v>0</v>
      </c>
    </row>
    <row r="20" spans="1:26">
      <c r="A20" s="3"/>
      <c r="B20" s="118"/>
      <c r="C20" s="118"/>
      <c r="D20" s="119"/>
      <c r="E20" s="119"/>
      <c r="F20" s="123"/>
      <c r="G20" s="119"/>
      <c r="H20" s="119"/>
      <c r="I20" s="121"/>
      <c r="J20" s="122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</row>
    <row r="21" spans="1:26">
      <c r="A21" s="3"/>
      <c r="B21" s="118"/>
      <c r="C21" s="118"/>
      <c r="D21" s="119"/>
      <c r="E21" s="119"/>
      <c r="F21" s="123"/>
      <c r="G21" s="119"/>
      <c r="H21" s="119"/>
      <c r="I21" s="121"/>
      <c r="J21" s="122"/>
      <c r="L21" s="143"/>
      <c r="M21" s="143" t="s">
        <v>399</v>
      </c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</row>
    <row r="22" spans="1:26">
      <c r="A22" s="143"/>
      <c r="B22" s="143"/>
      <c r="C22" s="143"/>
      <c r="D22" s="143"/>
      <c r="E22" s="143"/>
      <c r="F22" s="143"/>
      <c r="G22" s="143"/>
      <c r="H22" s="143"/>
      <c r="I22" s="169"/>
      <c r="J22" s="143"/>
      <c r="L22" s="143"/>
      <c r="M22" s="143">
        <v>14</v>
      </c>
      <c r="N22" s="143">
        <v>3</v>
      </c>
      <c r="O22" s="143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</row>
    <row r="23" spans="1:26" ht="30">
      <c r="A23" s="26" t="s">
        <v>432</v>
      </c>
      <c r="B23" s="27" t="s">
        <v>433</v>
      </c>
      <c r="C23" s="27" t="s">
        <v>4</v>
      </c>
      <c r="D23" s="27" t="s">
        <v>5</v>
      </c>
      <c r="E23" s="27" t="s">
        <v>383</v>
      </c>
      <c r="F23" s="27" t="s">
        <v>411</v>
      </c>
      <c r="G23" s="27" t="s">
        <v>387</v>
      </c>
      <c r="H23" s="143"/>
      <c r="I23" s="169"/>
      <c r="J23" s="143"/>
      <c r="L23" s="143"/>
      <c r="M23" s="143">
        <v>15</v>
      </c>
      <c r="N23" s="143">
        <v>3</v>
      </c>
      <c r="O23" s="143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</row>
    <row r="24" spans="1:26">
      <c r="A24" s="18"/>
      <c r="B24" s="17">
        <f>B11</f>
        <v>1</v>
      </c>
      <c r="C24" s="17" t="str">
        <f t="shared" ref="C24:E24" si="3">C11</f>
        <v>Ava Clarke</v>
      </c>
      <c r="D24" s="17" t="str">
        <f t="shared" si="3"/>
        <v>LANCEFIELD PARK AMANZI</v>
      </c>
      <c r="E24" s="17" t="str">
        <f t="shared" si="3"/>
        <v>Margaret River</v>
      </c>
      <c r="F24" s="230">
        <f>P45</f>
        <v>0</v>
      </c>
      <c r="G24" s="187">
        <f>RANK(F24,$F$24:$F$50,0)</f>
        <v>1</v>
      </c>
      <c r="H24" s="143"/>
      <c r="I24" s="169"/>
      <c r="J24" s="143"/>
      <c r="L24" s="143"/>
      <c r="M24" s="143">
        <v>16</v>
      </c>
      <c r="N24" s="143">
        <v>3</v>
      </c>
      <c r="O24" s="143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</row>
    <row r="25" spans="1:26">
      <c r="A25" s="155"/>
      <c r="B25" s="17">
        <f t="shared" ref="B25:E25" si="4">B12</f>
        <v>2</v>
      </c>
      <c r="C25" s="17" t="str">
        <f t="shared" si="4"/>
        <v>Ava Debrito</v>
      </c>
      <c r="D25" s="17" t="str">
        <f t="shared" si="4"/>
        <v>SHAME N SCANDAL</v>
      </c>
      <c r="E25" s="17" t="str">
        <f t="shared" si="4"/>
        <v>Dardanup</v>
      </c>
      <c r="F25" s="230">
        <f>Q45</f>
        <v>0</v>
      </c>
      <c r="G25" s="187">
        <f t="shared" ref="G25:G32" si="5">RANK(F25,$F$24:$F$50,0)</f>
        <v>1</v>
      </c>
      <c r="H25" s="143"/>
      <c r="I25" s="143"/>
      <c r="J25" s="143"/>
      <c r="L25" s="143"/>
      <c r="M25" s="143">
        <v>17</v>
      </c>
      <c r="N25" s="143">
        <v>3</v>
      </c>
      <c r="O25" s="143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</row>
    <row r="26" spans="1:26">
      <c r="A26" s="155"/>
      <c r="B26" s="17">
        <f t="shared" ref="B26:E26" si="6">B13</f>
        <v>3</v>
      </c>
      <c r="C26" s="17" t="str">
        <f t="shared" si="6"/>
        <v>Imogen Murray</v>
      </c>
      <c r="D26" s="17" t="str">
        <f t="shared" si="6"/>
        <v>CIVIL RIGHTS</v>
      </c>
      <c r="E26" s="17" t="str">
        <f t="shared" si="6"/>
        <v>Murray</v>
      </c>
      <c r="F26" s="230">
        <f>R45</f>
        <v>0</v>
      </c>
      <c r="G26" s="187">
        <f t="shared" si="5"/>
        <v>1</v>
      </c>
      <c r="H26" s="143"/>
      <c r="I26" s="247"/>
      <c r="J26" s="143"/>
      <c r="L26" s="143"/>
      <c r="M26" s="143" t="s">
        <v>410</v>
      </c>
      <c r="N26" s="143">
        <v>120</v>
      </c>
      <c r="O26" s="143"/>
      <c r="P26" s="143">
        <f>SUM(P22:P25)*3</f>
        <v>0</v>
      </c>
      <c r="Q26" s="143">
        <f t="shared" ref="Q26:Z26" si="7">SUM(Q22:Q25)*3</f>
        <v>0</v>
      </c>
      <c r="R26" s="143">
        <f t="shared" si="7"/>
        <v>0</v>
      </c>
      <c r="S26" s="143">
        <f t="shared" si="7"/>
        <v>0</v>
      </c>
      <c r="T26" s="143">
        <f t="shared" si="7"/>
        <v>0</v>
      </c>
      <c r="U26" s="143">
        <f t="shared" si="7"/>
        <v>0</v>
      </c>
      <c r="V26" s="143">
        <f t="shared" si="7"/>
        <v>0</v>
      </c>
      <c r="W26" s="143">
        <f t="shared" si="7"/>
        <v>0</v>
      </c>
      <c r="X26" s="143">
        <f t="shared" si="7"/>
        <v>0</v>
      </c>
      <c r="Y26" s="143">
        <f t="shared" si="7"/>
        <v>0</v>
      </c>
      <c r="Z26" s="143">
        <f t="shared" si="7"/>
        <v>0</v>
      </c>
    </row>
    <row r="27" spans="1:26">
      <c r="A27" s="155"/>
      <c r="B27" s="17">
        <f t="shared" ref="B27:E27" si="8">B14</f>
        <v>4</v>
      </c>
      <c r="C27" s="17" t="str">
        <f t="shared" si="8"/>
        <v>Lylah Ettia</v>
      </c>
      <c r="D27" s="17" t="str">
        <f t="shared" si="8"/>
        <v>DAYS SECRET CAVA</v>
      </c>
      <c r="E27" s="17" t="str">
        <f t="shared" si="8"/>
        <v>Woodridge</v>
      </c>
      <c r="F27" s="230">
        <f>S45</f>
        <v>0</v>
      </c>
      <c r="G27" s="187">
        <f t="shared" si="5"/>
        <v>1</v>
      </c>
      <c r="H27" s="143"/>
      <c r="I27" s="247"/>
      <c r="J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</row>
    <row r="28" spans="1:26">
      <c r="A28" s="155"/>
      <c r="B28" s="17">
        <f t="shared" ref="B28:E28" si="9">B15</f>
        <v>5</v>
      </c>
      <c r="C28" s="17" t="str">
        <f t="shared" si="9"/>
        <v>Rory O'Neill</v>
      </c>
      <c r="D28" s="17" t="str">
        <f t="shared" si="9"/>
        <v>STYLISH FORTYNINER DOC</v>
      </c>
      <c r="E28" s="17" t="str">
        <f t="shared" si="9"/>
        <v xml:space="preserve">West Plantagenet </v>
      </c>
      <c r="F28" s="230">
        <f>T45</f>
        <v>0</v>
      </c>
      <c r="G28" s="187">
        <f t="shared" si="5"/>
        <v>1</v>
      </c>
      <c r="H28" s="143"/>
      <c r="I28" s="247"/>
      <c r="J28" s="143"/>
      <c r="L28" s="143"/>
      <c r="M28" s="143" t="s">
        <v>746</v>
      </c>
      <c r="N28" s="248">
        <v>-5.0000000000000001E-3</v>
      </c>
      <c r="O28" s="143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</row>
    <row r="29" spans="1:26">
      <c r="A29" s="155"/>
      <c r="B29" s="17">
        <f t="shared" ref="B29:E29" si="10">B16</f>
        <v>6</v>
      </c>
      <c r="C29" s="17" t="str">
        <f t="shared" si="10"/>
        <v>Sophie Morrison</v>
      </c>
      <c r="D29" s="17" t="str">
        <f t="shared" si="10"/>
        <v>POWDERBARK ORLAITH</v>
      </c>
      <c r="E29" s="17" t="str">
        <f t="shared" si="10"/>
        <v>Margaret River</v>
      </c>
      <c r="F29" s="156">
        <f>U45</f>
        <v>0</v>
      </c>
      <c r="G29" s="155">
        <f t="shared" si="5"/>
        <v>1</v>
      </c>
      <c r="H29" s="143"/>
      <c r="I29" s="247"/>
      <c r="J29" s="143"/>
      <c r="L29" s="143"/>
      <c r="M29" s="143" t="s">
        <v>747</v>
      </c>
      <c r="N29" s="143"/>
      <c r="O29" s="143"/>
      <c r="P29" s="247">
        <f t="shared" ref="P29:X29" si="11">IF(P28="Y",P26*$N$28,0)</f>
        <v>0</v>
      </c>
      <c r="Q29" s="247">
        <f t="shared" si="11"/>
        <v>0</v>
      </c>
      <c r="R29" s="247">
        <f t="shared" si="11"/>
        <v>0</v>
      </c>
      <c r="S29" s="247">
        <f t="shared" si="11"/>
        <v>0</v>
      </c>
      <c r="T29" s="247">
        <f t="shared" si="11"/>
        <v>0</v>
      </c>
      <c r="U29" s="247">
        <f t="shared" si="11"/>
        <v>0</v>
      </c>
      <c r="V29" s="247">
        <f t="shared" si="11"/>
        <v>0</v>
      </c>
      <c r="W29" s="247">
        <f t="shared" si="11"/>
        <v>0</v>
      </c>
      <c r="X29" s="247">
        <f t="shared" si="11"/>
        <v>0</v>
      </c>
      <c r="Y29" s="247">
        <f>IF(Y28="Y",Y26*$N$28,0)</f>
        <v>0</v>
      </c>
      <c r="Z29" s="247">
        <f>IF(Z28="Y",Z26*$N$28,0)</f>
        <v>0</v>
      </c>
    </row>
    <row r="30" spans="1:26">
      <c r="A30" s="155"/>
      <c r="B30" s="17">
        <f t="shared" ref="B30:E30" si="12">B17</f>
        <v>7</v>
      </c>
      <c r="C30" s="17" t="str">
        <f t="shared" si="12"/>
        <v>Summer Thorn</v>
      </c>
      <c r="D30" s="17" t="str">
        <f t="shared" si="12"/>
        <v>HE'S SMOKIN</v>
      </c>
      <c r="E30" s="17" t="str">
        <f t="shared" si="12"/>
        <v xml:space="preserve">West Plantagenet </v>
      </c>
      <c r="F30" s="156">
        <f>V45</f>
        <v>0</v>
      </c>
      <c r="G30" s="155">
        <f t="shared" si="5"/>
        <v>1</v>
      </c>
      <c r="H30" s="143"/>
      <c r="I30" s="143"/>
      <c r="J30" s="143"/>
      <c r="L30" s="143"/>
      <c r="M30" s="143" t="s">
        <v>748</v>
      </c>
      <c r="N30" s="143">
        <v>12</v>
      </c>
      <c r="O30" s="143"/>
      <c r="P30" s="247">
        <f t="shared" ref="P30:X30" si="13">(P26+P29)/$N$30</f>
        <v>0</v>
      </c>
      <c r="Q30" s="247">
        <f t="shared" si="13"/>
        <v>0</v>
      </c>
      <c r="R30" s="247">
        <f t="shared" si="13"/>
        <v>0</v>
      </c>
      <c r="S30" s="247">
        <f t="shared" si="13"/>
        <v>0</v>
      </c>
      <c r="T30" s="247">
        <f t="shared" si="13"/>
        <v>0</v>
      </c>
      <c r="U30" s="247">
        <f t="shared" si="13"/>
        <v>0</v>
      </c>
      <c r="V30" s="247">
        <f t="shared" si="13"/>
        <v>0</v>
      </c>
      <c r="W30" s="247">
        <f t="shared" si="13"/>
        <v>0</v>
      </c>
      <c r="X30" s="247">
        <f t="shared" si="13"/>
        <v>0</v>
      </c>
      <c r="Y30" s="247">
        <f>(Y26+Y29)/$N$30</f>
        <v>0</v>
      </c>
      <c r="Z30" s="247">
        <f>(Z26+Z29)/$N$30</f>
        <v>0</v>
      </c>
    </row>
    <row r="31" spans="1:26">
      <c r="A31" s="155"/>
      <c r="B31" s="17">
        <f t="shared" ref="B31:E31" si="14">B18</f>
        <v>8</v>
      </c>
      <c r="C31" s="17" t="str">
        <f t="shared" si="14"/>
        <v>Tea Groot</v>
      </c>
      <c r="D31" s="17" t="str">
        <f t="shared" si="14"/>
        <v>BEVANLEE HAVANA</v>
      </c>
      <c r="E31" s="17" t="str">
        <f t="shared" si="14"/>
        <v>Warren</v>
      </c>
      <c r="F31" s="156">
        <f>W45</f>
        <v>0</v>
      </c>
      <c r="G31" s="155">
        <f t="shared" si="5"/>
        <v>1</v>
      </c>
      <c r="H31" s="143"/>
      <c r="I31" s="143"/>
      <c r="J31" s="143"/>
      <c r="L31" s="143"/>
      <c r="M31" s="143" t="s">
        <v>749</v>
      </c>
      <c r="N31" s="143">
        <v>12</v>
      </c>
      <c r="O31" s="143"/>
      <c r="P31" s="247">
        <f t="shared" ref="P31:X31" si="15">P19/$N$31</f>
        <v>0</v>
      </c>
      <c r="Q31" s="247">
        <f t="shared" si="15"/>
        <v>0</v>
      </c>
      <c r="R31" s="247">
        <f t="shared" si="15"/>
        <v>0</v>
      </c>
      <c r="S31" s="247">
        <f t="shared" si="15"/>
        <v>0</v>
      </c>
      <c r="T31" s="247">
        <f t="shared" si="15"/>
        <v>0</v>
      </c>
      <c r="U31" s="247">
        <f t="shared" si="15"/>
        <v>0</v>
      </c>
      <c r="V31" s="247">
        <f t="shared" si="15"/>
        <v>0</v>
      </c>
      <c r="W31" s="247">
        <f t="shared" si="15"/>
        <v>0</v>
      </c>
      <c r="X31" s="247">
        <f t="shared" si="15"/>
        <v>0</v>
      </c>
      <c r="Y31" s="247">
        <f>Y19/$N$31</f>
        <v>0</v>
      </c>
      <c r="Z31" s="247">
        <f>Z19/$N$31</f>
        <v>0</v>
      </c>
    </row>
    <row r="32" spans="1:26">
      <c r="A32" s="155"/>
      <c r="B32" s="17">
        <f t="shared" ref="B32:E32" si="16">B19</f>
        <v>9</v>
      </c>
      <c r="C32" s="17" t="str">
        <f t="shared" si="16"/>
        <v>Zarli Curtis</v>
      </c>
      <c r="D32" s="17" t="str">
        <f t="shared" si="16"/>
        <v>EVERLY PARK FORTUNE TELLER</v>
      </c>
      <c r="E32" s="17" t="str">
        <f t="shared" si="16"/>
        <v xml:space="preserve">Albany </v>
      </c>
      <c r="F32" s="156">
        <f>X45</f>
        <v>0</v>
      </c>
      <c r="G32" s="155">
        <f t="shared" si="5"/>
        <v>1</v>
      </c>
      <c r="H32" s="143"/>
      <c r="I32" s="143"/>
      <c r="J32" s="143"/>
      <c r="L32" s="143"/>
      <c r="M32" s="143" t="s">
        <v>750</v>
      </c>
      <c r="N32" s="143"/>
      <c r="O32" s="143"/>
      <c r="P32" s="247">
        <f>P30+P31</f>
        <v>0</v>
      </c>
      <c r="Q32" s="247">
        <f t="shared" ref="Q32:Z32" si="17">Q30+Q31</f>
        <v>0</v>
      </c>
      <c r="R32" s="247">
        <f t="shared" si="17"/>
        <v>0</v>
      </c>
      <c r="S32" s="247">
        <f t="shared" si="17"/>
        <v>0</v>
      </c>
      <c r="T32" s="247">
        <f t="shared" si="17"/>
        <v>0</v>
      </c>
      <c r="U32" s="247">
        <f t="shared" si="17"/>
        <v>0</v>
      </c>
      <c r="V32" s="247">
        <f t="shared" si="17"/>
        <v>0</v>
      </c>
      <c r="W32" s="247">
        <f t="shared" si="17"/>
        <v>0</v>
      </c>
      <c r="X32" s="247">
        <f t="shared" si="17"/>
        <v>0</v>
      </c>
      <c r="Y32" s="247">
        <f t="shared" si="17"/>
        <v>0</v>
      </c>
      <c r="Z32" s="247">
        <f t="shared" si="17"/>
        <v>0</v>
      </c>
    </row>
    <row r="34" spans="13:42">
      <c r="M34" s="143" t="s">
        <v>142</v>
      </c>
      <c r="N34" s="143">
        <v>20</v>
      </c>
      <c r="O34" s="143"/>
      <c r="P34" s="167">
        <f t="shared" ref="P34:Z34" si="18">P32/$N$34</f>
        <v>0</v>
      </c>
      <c r="Q34" s="167">
        <f t="shared" si="18"/>
        <v>0</v>
      </c>
      <c r="R34" s="167">
        <f t="shared" si="18"/>
        <v>0</v>
      </c>
      <c r="S34" s="167">
        <f t="shared" si="18"/>
        <v>0</v>
      </c>
      <c r="T34" s="167">
        <f t="shared" si="18"/>
        <v>0</v>
      </c>
      <c r="U34" s="167">
        <f t="shared" si="18"/>
        <v>0</v>
      </c>
      <c r="V34" s="167">
        <f t="shared" si="18"/>
        <v>0</v>
      </c>
      <c r="W34" s="167">
        <f t="shared" si="18"/>
        <v>0</v>
      </c>
      <c r="X34" s="167">
        <f t="shared" si="18"/>
        <v>0</v>
      </c>
      <c r="Y34" s="167">
        <f t="shared" si="18"/>
        <v>0</v>
      </c>
      <c r="Z34" s="167">
        <f t="shared" si="18"/>
        <v>0</v>
      </c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</row>
    <row r="36" spans="13:42">
      <c r="M36" s="10" t="s">
        <v>406</v>
      </c>
      <c r="N36" s="143"/>
      <c r="O36" s="143"/>
      <c r="P36" s="160"/>
      <c r="Q36" s="160"/>
      <c r="R36" s="160"/>
      <c r="S36" s="160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</row>
    <row r="37" spans="13:42"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</row>
    <row r="38" spans="13:42">
      <c r="M38" s="143" t="s">
        <v>389</v>
      </c>
      <c r="N38" s="143"/>
      <c r="O38" s="143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</row>
    <row r="39" spans="13:42">
      <c r="M39" s="143" t="s">
        <v>391</v>
      </c>
      <c r="N39" s="143"/>
      <c r="O39" s="143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</row>
    <row r="40" spans="13:42">
      <c r="M40" s="143" t="s">
        <v>392</v>
      </c>
      <c r="N40" s="143"/>
      <c r="O40" s="143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</row>
    <row r="41" spans="13:42">
      <c r="M41" s="143" t="s">
        <v>429</v>
      </c>
      <c r="N41" s="143"/>
      <c r="O41" s="143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</row>
    <row r="42" spans="13:42">
      <c r="M42" s="143" t="s">
        <v>430</v>
      </c>
      <c r="N42" s="143"/>
      <c r="O42" s="143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</row>
    <row r="43" spans="13:42">
      <c r="M43" s="143" t="s">
        <v>141</v>
      </c>
      <c r="N43" s="143">
        <v>50</v>
      </c>
      <c r="O43" s="143"/>
      <c r="P43" s="160">
        <f t="shared" ref="P43:Z43" si="19">SUM(P38:P42)</f>
        <v>0</v>
      </c>
      <c r="Q43" s="160">
        <f t="shared" si="19"/>
        <v>0</v>
      </c>
      <c r="R43" s="160">
        <f t="shared" si="19"/>
        <v>0</v>
      </c>
      <c r="S43" s="160">
        <f t="shared" si="19"/>
        <v>0</v>
      </c>
      <c r="T43" s="160">
        <f t="shared" si="19"/>
        <v>0</v>
      </c>
      <c r="U43" s="160">
        <f t="shared" si="19"/>
        <v>0</v>
      </c>
      <c r="V43" s="160">
        <f t="shared" si="19"/>
        <v>0</v>
      </c>
      <c r="W43" s="160">
        <f t="shared" si="19"/>
        <v>0</v>
      </c>
      <c r="X43" s="160">
        <f t="shared" si="19"/>
        <v>0</v>
      </c>
      <c r="Y43" s="160">
        <f t="shared" si="19"/>
        <v>0</v>
      </c>
      <c r="Z43" s="160">
        <f t="shared" si="19"/>
        <v>0</v>
      </c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</row>
    <row r="44" spans="13:42"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</row>
    <row r="45" spans="13:42">
      <c r="M45" s="143" t="s">
        <v>142</v>
      </c>
      <c r="N45" s="143"/>
      <c r="O45" s="143"/>
      <c r="P45" s="182">
        <f>P43/$N$43</f>
        <v>0</v>
      </c>
      <c r="Q45" s="182">
        <f t="shared" ref="Q45:Z45" si="20">Q43/$N$43</f>
        <v>0</v>
      </c>
      <c r="R45" s="182">
        <f t="shared" si="20"/>
        <v>0</v>
      </c>
      <c r="S45" s="182">
        <f t="shared" si="20"/>
        <v>0</v>
      </c>
      <c r="T45" s="182">
        <f t="shared" si="20"/>
        <v>0</v>
      </c>
      <c r="U45" s="182">
        <f t="shared" si="20"/>
        <v>0</v>
      </c>
      <c r="V45" s="182">
        <f t="shared" si="20"/>
        <v>0</v>
      </c>
      <c r="W45" s="182">
        <f t="shared" si="20"/>
        <v>0</v>
      </c>
      <c r="X45" s="182">
        <f t="shared" si="20"/>
        <v>0</v>
      </c>
      <c r="Y45" s="182">
        <f t="shared" si="20"/>
        <v>0</v>
      </c>
      <c r="Z45" s="182">
        <f t="shared" si="20"/>
        <v>0</v>
      </c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</row>
    <row r="46" spans="13:42"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</row>
    <row r="47" spans="13:42">
      <c r="M47" s="143"/>
      <c r="N47" s="143"/>
      <c r="O47" s="143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</row>
  </sheetData>
  <pageMargins left="0.7" right="0.7" top="0.75" bottom="0.75" header="0.3" footer="0.3"/>
  <pageSetup paperSize="9" orientation="landscape" r:id="rId1"/>
  <customProperties>
    <customPr name="_pios_id" r:id="rId2"/>
    <customPr name="GUID" r:id="rId3"/>
  </customPropertie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9594-9868-4377-919F-BC86FD07EC90}">
  <sheetPr codeName="Sheet56">
    <tabColor rgb="FFFF85FF"/>
    <pageSetUpPr fitToPage="1"/>
  </sheetPr>
  <dimension ref="A1:Y49"/>
  <sheetViews>
    <sheetView topLeftCell="A7" zoomScale="90" zoomScaleNormal="90" workbookViewId="0">
      <selection activeCell="E13" sqref="E13"/>
    </sheetView>
  </sheetViews>
  <sheetFormatPr defaultColWidth="11" defaultRowHeight="15"/>
  <cols>
    <col min="1" max="1" width="11" style="9"/>
    <col min="2" max="2" width="12.375" style="9" customWidth="1"/>
    <col min="3" max="3" width="21.125" style="9" customWidth="1"/>
    <col min="4" max="4" width="24.5" style="9" bestFit="1" customWidth="1"/>
    <col min="5" max="5" width="16.875" style="9" bestFit="1" customWidth="1"/>
    <col min="6" max="12" width="11" style="9"/>
    <col min="13" max="13" width="19.375" style="9" customWidth="1"/>
    <col min="14" max="14" width="11" style="9"/>
    <col min="15" max="15" width="3.625" style="9" customWidth="1"/>
    <col min="16" max="17" width="7.625" style="9" bestFit="1" customWidth="1"/>
    <col min="18" max="18" width="6.625" style="9" bestFit="1" customWidth="1"/>
    <col min="19" max="22" width="7.125" style="9" bestFit="1" customWidth="1"/>
    <col min="23" max="23" width="7.625" style="9" customWidth="1"/>
    <col min="24" max="25" width="7.125" style="9" bestFit="1" customWidth="1"/>
    <col min="26" max="16384" width="11" style="9"/>
  </cols>
  <sheetData>
    <row r="1" spans="1:25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72" t="s">
        <v>740</v>
      </c>
      <c r="N1" s="172"/>
      <c r="O1" s="172"/>
      <c r="P1" s="172"/>
      <c r="Q1" s="172"/>
      <c r="R1" s="172"/>
      <c r="S1" s="172"/>
      <c r="T1" s="172"/>
      <c r="U1" s="172"/>
      <c r="V1" s="172"/>
      <c r="W1" s="143"/>
      <c r="X1" s="143"/>
      <c r="Y1" s="143"/>
    </row>
    <row r="2" spans="1:25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</row>
    <row r="3" spans="1:25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8" t="s">
        <v>741</v>
      </c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</row>
    <row r="4" spans="1:2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1" t="s">
        <v>315</v>
      </c>
      <c r="Q4" s="12"/>
      <c r="R4" s="13" t="s">
        <v>381</v>
      </c>
      <c r="S4" s="13"/>
      <c r="T4" s="13"/>
      <c r="U4" s="13"/>
      <c r="V4" s="13"/>
      <c r="W4" s="13"/>
      <c r="X4" s="12"/>
      <c r="Y4" s="12"/>
    </row>
    <row r="5" spans="1:25">
      <c r="A5" s="143" t="s">
        <v>444</v>
      </c>
      <c r="B5" s="152">
        <v>44780</v>
      </c>
      <c r="C5" s="143"/>
      <c r="D5" s="10" t="s">
        <v>445</v>
      </c>
      <c r="E5" s="189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53">
        <f>B11</f>
        <v>1</v>
      </c>
      <c r="Q5" s="153">
        <f>B12</f>
        <v>2</v>
      </c>
      <c r="R5" s="153">
        <f>B13</f>
        <v>3</v>
      </c>
      <c r="S5" s="153">
        <f>B14</f>
        <v>4</v>
      </c>
      <c r="T5" s="153">
        <f>B15</f>
        <v>5</v>
      </c>
      <c r="U5" s="153">
        <f>B16</f>
        <v>6</v>
      </c>
      <c r="V5" s="153">
        <f>B17</f>
        <v>7</v>
      </c>
      <c r="W5" s="153">
        <f>B18</f>
        <v>8</v>
      </c>
      <c r="X5" s="153">
        <f>B19</f>
        <v>0</v>
      </c>
      <c r="Y5" s="153">
        <f>B20</f>
        <v>0</v>
      </c>
    </row>
    <row r="6" spans="1:25">
      <c r="A6" s="143" t="s">
        <v>446</v>
      </c>
      <c r="B6" s="8" t="s">
        <v>757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 t="str">
        <f>C11</f>
        <v>Amy Lethlean</v>
      </c>
      <c r="Q6" s="143" t="str">
        <f>C12</f>
        <v>Sophie Tennant</v>
      </c>
      <c r="R6" s="143" t="str">
        <f>C13</f>
        <v>Ellie Gilberd</v>
      </c>
      <c r="S6" s="143" t="str">
        <f>C14</f>
        <v>Holly Greening</v>
      </c>
      <c r="T6" s="143" t="str">
        <f>C15</f>
        <v>Ivy Colebrook</v>
      </c>
      <c r="U6" s="143" t="str">
        <f>C16</f>
        <v>Kenzie Manson</v>
      </c>
      <c r="V6" s="143" t="str">
        <f>C17</f>
        <v>Lolah Day</v>
      </c>
      <c r="W6" s="143" t="str">
        <f>C18</f>
        <v>Annalyce Page</v>
      </c>
      <c r="X6" s="143">
        <f>C19</f>
        <v>0</v>
      </c>
      <c r="Y6" s="143"/>
    </row>
    <row r="7" spans="1:25">
      <c r="A7" s="143" t="s">
        <v>448</v>
      </c>
      <c r="B7" s="143" t="s">
        <v>449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 t="s">
        <v>587</v>
      </c>
      <c r="N7" s="143" t="s">
        <v>453</v>
      </c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</row>
    <row r="8" spans="1:25">
      <c r="A8" s="8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>
        <v>1</v>
      </c>
      <c r="N8" s="143"/>
      <c r="O8" s="143"/>
      <c r="P8" s="154"/>
      <c r="Q8" s="154"/>
      <c r="R8" s="154"/>
      <c r="S8" s="154"/>
      <c r="T8" s="154"/>
      <c r="U8" s="154"/>
      <c r="V8" s="154"/>
      <c r="W8" s="154"/>
      <c r="X8" s="154"/>
      <c r="Y8" s="154"/>
    </row>
    <row r="9" spans="1:25">
      <c r="A9" s="143"/>
      <c r="B9" s="143"/>
      <c r="C9" s="143"/>
      <c r="D9" s="143"/>
      <c r="E9" s="143"/>
      <c r="F9" s="14" t="s">
        <v>3</v>
      </c>
      <c r="G9" s="143"/>
      <c r="H9" s="143"/>
      <c r="I9" s="143"/>
      <c r="J9" s="143"/>
      <c r="K9" s="143"/>
      <c r="L9" s="143"/>
      <c r="M9" s="143">
        <v>2</v>
      </c>
      <c r="N9" s="143"/>
      <c r="O9" s="143"/>
      <c r="P9" s="154"/>
      <c r="Q9" s="154"/>
      <c r="R9" s="154"/>
      <c r="S9" s="154"/>
      <c r="T9" s="154"/>
      <c r="U9" s="154"/>
      <c r="V9" s="154"/>
      <c r="W9" s="154"/>
      <c r="X9" s="154"/>
      <c r="Y9" s="154"/>
    </row>
    <row r="10" spans="1:25" ht="30">
      <c r="A10" s="23" t="s">
        <v>432</v>
      </c>
      <c r="B10" s="24" t="s">
        <v>433</v>
      </c>
      <c r="C10" s="24" t="s">
        <v>4</v>
      </c>
      <c r="D10" s="24" t="s">
        <v>5</v>
      </c>
      <c r="E10" s="24" t="s">
        <v>383</v>
      </c>
      <c r="F10" s="24" t="s">
        <v>385</v>
      </c>
      <c r="G10" s="24" t="s">
        <v>387</v>
      </c>
      <c r="H10" s="24" t="s">
        <v>458</v>
      </c>
      <c r="I10" s="24" t="s">
        <v>743</v>
      </c>
      <c r="J10" s="24" t="s">
        <v>460</v>
      </c>
      <c r="K10" s="143"/>
      <c r="L10" s="143"/>
      <c r="M10" s="143">
        <v>3</v>
      </c>
      <c r="N10" s="143"/>
      <c r="O10" s="143"/>
      <c r="P10" s="154"/>
      <c r="Q10" s="154"/>
      <c r="R10" s="154"/>
      <c r="S10" s="154"/>
      <c r="T10" s="154"/>
      <c r="U10" s="154"/>
      <c r="V10" s="154"/>
      <c r="W10" s="154"/>
      <c r="X10" s="154"/>
      <c r="Y10" s="154"/>
    </row>
    <row r="11" spans="1:25">
      <c r="A11" s="3">
        <v>0.63055555555555443</v>
      </c>
      <c r="B11" s="2">
        <v>1</v>
      </c>
      <c r="C11" s="2" t="s">
        <v>244</v>
      </c>
      <c r="D11" s="155" t="s">
        <v>245</v>
      </c>
      <c r="E11" s="155" t="s">
        <v>12</v>
      </c>
      <c r="F11" s="156">
        <f>P38</f>
        <v>0</v>
      </c>
      <c r="G11" s="155">
        <f t="shared" ref="G11:G18" si="0">IF(H11&gt;J11,H11,J11)</f>
        <v>1</v>
      </c>
      <c r="H11" s="155">
        <f t="shared" ref="H11:H18" si="1">RANK(F11,$F$11:$F$44,0)</f>
        <v>1</v>
      </c>
      <c r="I11" s="243">
        <f>P34</f>
        <v>0</v>
      </c>
      <c r="J11" s="241"/>
      <c r="K11" s="143"/>
      <c r="L11" s="143"/>
      <c r="M11" s="143">
        <v>4</v>
      </c>
      <c r="N11" s="143"/>
      <c r="O11" s="143"/>
      <c r="P11" s="154"/>
      <c r="Q11" s="154"/>
      <c r="R11" s="154"/>
      <c r="S11" s="154"/>
      <c r="T11" s="154"/>
      <c r="U11" s="154"/>
      <c r="V11" s="154"/>
      <c r="W11" s="154"/>
      <c r="X11" s="154"/>
      <c r="Y11" s="154"/>
    </row>
    <row r="12" spans="1:25">
      <c r="A12" s="3">
        <v>0.63541666666666552</v>
      </c>
      <c r="B12" s="2">
        <v>2</v>
      </c>
      <c r="C12" s="2" t="s">
        <v>241</v>
      </c>
      <c r="D12" s="155" t="s">
        <v>242</v>
      </c>
      <c r="E12" s="155" t="s">
        <v>243</v>
      </c>
      <c r="F12" s="158">
        <f>Q38</f>
        <v>0</v>
      </c>
      <c r="G12" s="155">
        <f t="shared" si="0"/>
        <v>1</v>
      </c>
      <c r="H12" s="155">
        <f t="shared" si="1"/>
        <v>1</v>
      </c>
      <c r="I12" s="243">
        <f>Q34</f>
        <v>0</v>
      </c>
      <c r="J12" s="241"/>
      <c r="K12" s="143"/>
      <c r="L12" s="143"/>
      <c r="M12" s="143">
        <v>5</v>
      </c>
      <c r="N12" s="143"/>
      <c r="O12" s="143"/>
      <c r="P12" s="154"/>
      <c r="Q12" s="154"/>
      <c r="R12" s="154"/>
      <c r="S12" s="154"/>
      <c r="T12" s="154"/>
      <c r="U12" s="154"/>
      <c r="V12" s="154"/>
      <c r="W12" s="154"/>
      <c r="X12" s="154"/>
      <c r="Y12" s="154"/>
    </row>
    <row r="13" spans="1:25">
      <c r="A13" s="3">
        <v>0.64027777777777661</v>
      </c>
      <c r="B13" s="2">
        <v>3</v>
      </c>
      <c r="C13" s="2" t="s">
        <v>167</v>
      </c>
      <c r="D13" s="155" t="s">
        <v>168</v>
      </c>
      <c r="E13" s="155" t="s">
        <v>55</v>
      </c>
      <c r="F13" s="158">
        <f>R38</f>
        <v>0</v>
      </c>
      <c r="G13" s="155">
        <f t="shared" si="0"/>
        <v>1</v>
      </c>
      <c r="H13" s="155">
        <f t="shared" si="1"/>
        <v>1</v>
      </c>
      <c r="I13" s="243">
        <f>R34</f>
        <v>0</v>
      </c>
      <c r="J13" s="241"/>
      <c r="K13" s="143"/>
      <c r="L13" s="143"/>
      <c r="M13" s="143">
        <v>6</v>
      </c>
      <c r="N13" s="143"/>
      <c r="O13" s="143"/>
      <c r="P13" s="154"/>
      <c r="Q13" s="154"/>
      <c r="R13" s="154"/>
      <c r="S13" s="154"/>
      <c r="T13" s="154"/>
      <c r="U13" s="154"/>
      <c r="V13" s="154"/>
      <c r="W13" s="154"/>
      <c r="X13" s="154"/>
      <c r="Y13" s="154"/>
    </row>
    <row r="14" spans="1:25">
      <c r="A14" s="3">
        <v>0.64513888888888771</v>
      </c>
      <c r="B14" s="2">
        <v>4</v>
      </c>
      <c r="C14" s="2" t="s">
        <v>223</v>
      </c>
      <c r="D14" s="155" t="s">
        <v>224</v>
      </c>
      <c r="E14" s="155" t="s">
        <v>71</v>
      </c>
      <c r="F14" s="158">
        <f>S38</f>
        <v>0</v>
      </c>
      <c r="G14" s="155">
        <f t="shared" si="0"/>
        <v>1</v>
      </c>
      <c r="H14" s="155">
        <f t="shared" si="1"/>
        <v>1</v>
      </c>
      <c r="I14" s="243">
        <f>S34</f>
        <v>0</v>
      </c>
      <c r="J14" s="241"/>
      <c r="K14" s="143"/>
      <c r="L14" s="143"/>
      <c r="M14" s="143">
        <v>7</v>
      </c>
      <c r="N14" s="143"/>
      <c r="O14" s="143"/>
      <c r="P14" s="154"/>
      <c r="Q14" s="154"/>
      <c r="R14" s="154"/>
      <c r="S14" s="154"/>
      <c r="T14" s="154"/>
      <c r="U14" s="154"/>
      <c r="V14" s="154"/>
      <c r="W14" s="154"/>
      <c r="X14" s="154"/>
      <c r="Y14" s="154"/>
    </row>
    <row r="15" spans="1:25">
      <c r="A15" s="3">
        <v>0.6499999999999988</v>
      </c>
      <c r="B15" s="2">
        <v>5</v>
      </c>
      <c r="C15" s="2" t="s">
        <v>287</v>
      </c>
      <c r="D15" s="155" t="s">
        <v>288</v>
      </c>
      <c r="E15" s="155" t="s">
        <v>172</v>
      </c>
      <c r="F15" s="158">
        <f>T38</f>
        <v>0</v>
      </c>
      <c r="G15" s="155">
        <f t="shared" si="0"/>
        <v>1</v>
      </c>
      <c r="H15" s="155">
        <f t="shared" si="1"/>
        <v>1</v>
      </c>
      <c r="I15" s="243">
        <f>T34</f>
        <v>0</v>
      </c>
      <c r="J15" s="241"/>
      <c r="K15" s="143"/>
      <c r="L15" s="143"/>
      <c r="M15" s="143">
        <v>8</v>
      </c>
      <c r="N15" s="143"/>
      <c r="O15" s="143"/>
      <c r="P15" s="154"/>
      <c r="Q15" s="154"/>
      <c r="R15" s="154"/>
      <c r="S15" s="154"/>
      <c r="T15" s="154"/>
      <c r="U15" s="154"/>
      <c r="V15" s="154"/>
      <c r="W15" s="154"/>
      <c r="X15" s="154"/>
      <c r="Y15" s="154"/>
    </row>
    <row r="16" spans="1:25">
      <c r="A16" s="3">
        <v>0.65486111111110989</v>
      </c>
      <c r="B16" s="2">
        <v>6</v>
      </c>
      <c r="C16" s="2" t="s">
        <v>273</v>
      </c>
      <c r="D16" s="155" t="s">
        <v>274</v>
      </c>
      <c r="E16" s="155" t="s">
        <v>164</v>
      </c>
      <c r="F16" s="158">
        <f>U38</f>
        <v>0</v>
      </c>
      <c r="G16" s="155">
        <f t="shared" si="0"/>
        <v>1</v>
      </c>
      <c r="H16" s="155">
        <f t="shared" si="1"/>
        <v>1</v>
      </c>
      <c r="I16" s="243">
        <f>U34</f>
        <v>0</v>
      </c>
      <c r="J16" s="241"/>
      <c r="K16" s="143"/>
      <c r="L16" s="143"/>
      <c r="M16" s="143">
        <v>9</v>
      </c>
      <c r="N16" s="143"/>
      <c r="O16" s="143"/>
      <c r="P16" s="154"/>
      <c r="Q16" s="154"/>
      <c r="R16" s="154"/>
      <c r="S16" s="154"/>
      <c r="T16" s="154"/>
      <c r="U16" s="154"/>
      <c r="V16" s="154"/>
      <c r="W16" s="154"/>
      <c r="X16" s="154"/>
      <c r="Y16" s="154"/>
    </row>
    <row r="17" spans="1:25">
      <c r="A17" s="3">
        <v>0.65972222222222099</v>
      </c>
      <c r="B17" s="2">
        <v>7</v>
      </c>
      <c r="C17" s="2" t="s">
        <v>266</v>
      </c>
      <c r="D17" s="155" t="s">
        <v>267</v>
      </c>
      <c r="E17" s="155" t="s">
        <v>30</v>
      </c>
      <c r="F17" s="158">
        <f>V38</f>
        <v>0</v>
      </c>
      <c r="G17" s="155">
        <f t="shared" si="0"/>
        <v>1</v>
      </c>
      <c r="H17" s="155">
        <f t="shared" si="1"/>
        <v>1</v>
      </c>
      <c r="I17" s="243">
        <f>V34</f>
        <v>0</v>
      </c>
      <c r="J17" s="241"/>
      <c r="K17" s="143"/>
      <c r="L17" s="143"/>
      <c r="M17" s="143">
        <v>10</v>
      </c>
      <c r="N17" s="143"/>
      <c r="O17" s="143"/>
      <c r="P17" s="154"/>
      <c r="Q17" s="154"/>
      <c r="R17" s="154"/>
      <c r="S17" s="154"/>
      <c r="T17" s="154"/>
      <c r="U17" s="154"/>
      <c r="V17" s="154"/>
      <c r="W17" s="154"/>
      <c r="X17" s="154"/>
      <c r="Y17" s="154"/>
    </row>
    <row r="18" spans="1:25">
      <c r="A18" s="3">
        <v>0.66458333333333208</v>
      </c>
      <c r="B18" s="2">
        <v>8</v>
      </c>
      <c r="C18" s="2" t="s">
        <v>270</v>
      </c>
      <c r="D18" s="155" t="s">
        <v>271</v>
      </c>
      <c r="E18" s="155" t="s">
        <v>272</v>
      </c>
      <c r="F18" s="158">
        <f>W38</f>
        <v>0</v>
      </c>
      <c r="G18" s="155">
        <f t="shared" si="0"/>
        <v>1</v>
      </c>
      <c r="H18" s="155">
        <f t="shared" si="1"/>
        <v>1</v>
      </c>
      <c r="I18" s="243">
        <f>W34</f>
        <v>0</v>
      </c>
      <c r="J18" s="241"/>
      <c r="K18" s="143"/>
      <c r="L18" s="143"/>
      <c r="M18" s="143">
        <v>11</v>
      </c>
      <c r="N18" s="143"/>
      <c r="O18" s="143"/>
      <c r="P18" s="154"/>
      <c r="Q18" s="154"/>
      <c r="R18" s="154"/>
      <c r="S18" s="154"/>
      <c r="T18" s="154"/>
      <c r="U18" s="154"/>
      <c r="V18" s="154"/>
      <c r="W18" s="154"/>
      <c r="X18" s="154"/>
      <c r="Y18" s="154"/>
    </row>
    <row r="19" spans="1:25">
      <c r="A19" s="3"/>
      <c r="B19" s="2"/>
      <c r="C19" s="2"/>
      <c r="D19" s="155"/>
      <c r="E19" s="155"/>
      <c r="F19" s="158"/>
      <c r="G19" s="155"/>
      <c r="H19" s="155"/>
      <c r="I19" s="243"/>
      <c r="J19" s="241"/>
      <c r="K19" s="143"/>
      <c r="L19" s="143"/>
      <c r="M19" s="143">
        <v>12</v>
      </c>
      <c r="N19" s="143"/>
      <c r="O19" s="143"/>
      <c r="P19" s="154"/>
      <c r="Q19" s="154"/>
      <c r="R19" s="154"/>
      <c r="S19" s="154"/>
      <c r="T19" s="154"/>
      <c r="U19" s="154"/>
      <c r="V19" s="154"/>
      <c r="W19" s="154"/>
      <c r="X19" s="154"/>
      <c r="Y19" s="154"/>
    </row>
    <row r="20" spans="1:25">
      <c r="A20" s="3"/>
      <c r="B20" s="2"/>
      <c r="C20" s="2"/>
      <c r="D20" s="155"/>
      <c r="E20" s="155"/>
      <c r="F20" s="158"/>
      <c r="G20" s="155"/>
      <c r="H20" s="155"/>
      <c r="I20" s="243"/>
      <c r="J20" s="241"/>
      <c r="K20" s="143"/>
      <c r="L20" s="143"/>
      <c r="M20" s="143">
        <v>13</v>
      </c>
      <c r="N20" s="143"/>
      <c r="O20" s="143"/>
      <c r="P20" s="154"/>
      <c r="Q20" s="154"/>
      <c r="R20" s="154"/>
      <c r="S20" s="154"/>
      <c r="T20" s="154"/>
      <c r="U20" s="154"/>
      <c r="V20" s="154"/>
      <c r="W20" s="154"/>
      <c r="X20" s="154"/>
      <c r="Y20" s="154"/>
    </row>
    <row r="21" spans="1:25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 t="s">
        <v>744</v>
      </c>
      <c r="N21" s="244" t="s">
        <v>126</v>
      </c>
      <c r="O21" s="143"/>
      <c r="P21" s="245"/>
      <c r="Q21" s="245"/>
      <c r="R21" s="245"/>
      <c r="S21" s="245"/>
      <c r="T21" s="245"/>
      <c r="U21" s="245"/>
      <c r="V21" s="245"/>
      <c r="W21" s="245"/>
      <c r="X21" s="245"/>
      <c r="Y21" s="245"/>
    </row>
    <row r="22" spans="1:25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>
        <v>-5</v>
      </c>
      <c r="O22" s="143"/>
      <c r="P22" s="166">
        <f t="shared" ref="P22:Y22" si="2">IF(P21="Y",$N$22,0)</f>
        <v>0</v>
      </c>
      <c r="Q22" s="166">
        <f t="shared" si="2"/>
        <v>0</v>
      </c>
      <c r="R22" s="166">
        <f t="shared" si="2"/>
        <v>0</v>
      </c>
      <c r="S22" s="166">
        <f t="shared" si="2"/>
        <v>0</v>
      </c>
      <c r="T22" s="166">
        <f t="shared" si="2"/>
        <v>0</v>
      </c>
      <c r="U22" s="166">
        <f t="shared" si="2"/>
        <v>0</v>
      </c>
      <c r="V22" s="166">
        <f t="shared" si="2"/>
        <v>0</v>
      </c>
      <c r="W22" s="166">
        <f t="shared" si="2"/>
        <v>0</v>
      </c>
      <c r="X22" s="166">
        <f t="shared" si="2"/>
        <v>0</v>
      </c>
      <c r="Y22" s="166">
        <f t="shared" si="2"/>
        <v>0</v>
      </c>
    </row>
    <row r="23" spans="1:25" ht="30">
      <c r="A23" s="26" t="s">
        <v>432</v>
      </c>
      <c r="B23" s="27" t="s">
        <v>433</v>
      </c>
      <c r="C23" s="27" t="s">
        <v>4</v>
      </c>
      <c r="D23" s="27" t="s">
        <v>5</v>
      </c>
      <c r="E23" s="27" t="s">
        <v>383</v>
      </c>
      <c r="F23" s="27" t="s">
        <v>411</v>
      </c>
      <c r="G23" s="27" t="s">
        <v>387</v>
      </c>
      <c r="H23" s="143"/>
      <c r="I23" s="143"/>
      <c r="J23" s="143"/>
      <c r="K23" s="143"/>
      <c r="L23" s="143"/>
      <c r="M23" s="143" t="s">
        <v>745</v>
      </c>
      <c r="N23" s="143">
        <v>130</v>
      </c>
      <c r="O23" s="143"/>
      <c r="P23" s="160">
        <f>SUM(P8:P20)+P22</f>
        <v>0</v>
      </c>
      <c r="Q23" s="160">
        <f t="shared" ref="Q23:Y23" si="3">SUM(Q8:Q20)+Q22</f>
        <v>0</v>
      </c>
      <c r="R23" s="160">
        <f t="shared" si="3"/>
        <v>0</v>
      </c>
      <c r="S23" s="160">
        <f t="shared" si="3"/>
        <v>0</v>
      </c>
      <c r="T23" s="160">
        <f t="shared" si="3"/>
        <v>0</v>
      </c>
      <c r="U23" s="160">
        <f t="shared" si="3"/>
        <v>0</v>
      </c>
      <c r="V23" s="160">
        <f t="shared" si="3"/>
        <v>0</v>
      </c>
      <c r="W23" s="160">
        <f t="shared" si="3"/>
        <v>0</v>
      </c>
      <c r="X23" s="160">
        <f t="shared" si="3"/>
        <v>0</v>
      </c>
      <c r="Y23" s="160">
        <f t="shared" si="3"/>
        <v>0</v>
      </c>
    </row>
    <row r="24" spans="1:25">
      <c r="A24" s="18"/>
      <c r="B24" s="17">
        <f>B11</f>
        <v>1</v>
      </c>
      <c r="C24" s="17" t="str">
        <f t="shared" ref="C24:E24" si="4">C11</f>
        <v>Amy Lethlean</v>
      </c>
      <c r="D24" s="17" t="str">
        <f t="shared" si="4"/>
        <v>MISSLETOE JACK</v>
      </c>
      <c r="E24" s="17" t="str">
        <f t="shared" si="4"/>
        <v>Swan Valley</v>
      </c>
      <c r="F24" s="230">
        <f>P49</f>
        <v>0</v>
      </c>
      <c r="G24" s="187">
        <f>RANK(F24,$F$24:$F$50,0)</f>
        <v>1</v>
      </c>
      <c r="H24" s="143"/>
      <c r="I24" s="143"/>
      <c r="J24" s="143"/>
      <c r="K24" s="143"/>
      <c r="L24" s="143"/>
      <c r="M24" s="143" t="s">
        <v>399</v>
      </c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</row>
    <row r="25" spans="1:25">
      <c r="A25" s="155"/>
      <c r="B25" s="17">
        <f t="shared" ref="B25:E31" si="5">B12</f>
        <v>2</v>
      </c>
      <c r="C25" s="17" t="str">
        <f t="shared" si="5"/>
        <v>Sophie Tennant</v>
      </c>
      <c r="D25" s="17" t="str">
        <f t="shared" si="5"/>
        <v>WANDIERA SPECIAL ADDITION</v>
      </c>
      <c r="E25" s="17" t="str">
        <f t="shared" si="5"/>
        <v>South Midlands</v>
      </c>
      <c r="F25" s="230">
        <f>Q49</f>
        <v>0</v>
      </c>
      <c r="G25" s="187">
        <f t="shared" ref="G25:G31" si="6">RANK(F25,$F$24:$F$50,0)</f>
        <v>1</v>
      </c>
      <c r="H25" s="143"/>
      <c r="I25" s="143"/>
      <c r="J25" s="143"/>
      <c r="K25" s="143"/>
      <c r="L25" s="143"/>
      <c r="M25" s="143">
        <v>13</v>
      </c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</row>
    <row r="26" spans="1:25">
      <c r="A26" s="155"/>
      <c r="B26" s="17">
        <f t="shared" si="5"/>
        <v>3</v>
      </c>
      <c r="C26" s="17" t="str">
        <f t="shared" si="5"/>
        <v>Ellie Gilberd</v>
      </c>
      <c r="D26" s="17" t="str">
        <f t="shared" si="5"/>
        <v>NOBLEWOOD CASABLANCA</v>
      </c>
      <c r="E26" s="17" t="str">
        <f t="shared" si="5"/>
        <v xml:space="preserve">Serpentine </v>
      </c>
      <c r="F26" s="230">
        <f>R49</f>
        <v>0</v>
      </c>
      <c r="G26" s="187">
        <f t="shared" si="6"/>
        <v>1</v>
      </c>
      <c r="H26" s="143"/>
      <c r="I26" s="143"/>
      <c r="J26" s="143"/>
      <c r="K26" s="143"/>
      <c r="L26" s="143"/>
      <c r="M26" s="143">
        <v>14</v>
      </c>
      <c r="N26" s="143">
        <v>3</v>
      </c>
      <c r="O26" s="143"/>
      <c r="P26" s="154"/>
      <c r="Q26" s="154"/>
      <c r="R26" s="154"/>
      <c r="S26" s="154"/>
      <c r="T26" s="154"/>
      <c r="U26" s="154"/>
      <c r="V26" s="154"/>
      <c r="W26" s="154"/>
      <c r="X26" s="154"/>
      <c r="Y26" s="154"/>
    </row>
    <row r="27" spans="1:25">
      <c r="A27" s="155"/>
      <c r="B27" s="17">
        <f t="shared" si="5"/>
        <v>4</v>
      </c>
      <c r="C27" s="17" t="str">
        <f t="shared" si="5"/>
        <v>Holly Greening</v>
      </c>
      <c r="D27" s="17" t="str">
        <f t="shared" si="5"/>
        <v>JUDAROO TOLEDO</v>
      </c>
      <c r="E27" s="17" t="str">
        <f t="shared" si="5"/>
        <v>Busselton</v>
      </c>
      <c r="F27" s="230">
        <f>S49</f>
        <v>0</v>
      </c>
      <c r="G27" s="187">
        <f t="shared" si="6"/>
        <v>1</v>
      </c>
      <c r="H27" s="143"/>
      <c r="I27" s="143"/>
      <c r="J27" s="143"/>
      <c r="K27" s="143"/>
      <c r="L27" s="143"/>
      <c r="M27" s="143">
        <v>15</v>
      </c>
      <c r="N27" s="143">
        <v>3</v>
      </c>
      <c r="O27" s="143"/>
      <c r="P27" s="154"/>
      <c r="Q27" s="154"/>
      <c r="R27" s="154"/>
      <c r="S27" s="154"/>
      <c r="T27" s="154"/>
      <c r="U27" s="154"/>
      <c r="V27" s="154"/>
      <c r="W27" s="154"/>
      <c r="X27" s="154"/>
      <c r="Y27" s="154"/>
    </row>
    <row r="28" spans="1:25">
      <c r="A28" s="155"/>
      <c r="B28" s="17">
        <f t="shared" si="5"/>
        <v>5</v>
      </c>
      <c r="C28" s="17" t="str">
        <f t="shared" si="5"/>
        <v>Ivy Colebrook</v>
      </c>
      <c r="D28" s="17" t="str">
        <f t="shared" si="5"/>
        <v>LEEDALE DANNY BOY</v>
      </c>
      <c r="E28" s="17" t="str">
        <f t="shared" si="5"/>
        <v>Dardanup</v>
      </c>
      <c r="F28" s="230">
        <f>T49</f>
        <v>0</v>
      </c>
      <c r="G28" s="187">
        <f t="shared" si="6"/>
        <v>1</v>
      </c>
      <c r="H28" s="143"/>
      <c r="I28" s="143"/>
      <c r="J28" s="143"/>
      <c r="K28" s="143"/>
      <c r="L28" s="143"/>
      <c r="M28" s="143">
        <v>16</v>
      </c>
      <c r="N28" s="143">
        <v>4</v>
      </c>
      <c r="O28" s="143"/>
      <c r="P28" s="154"/>
      <c r="Q28" s="154"/>
      <c r="R28" s="154"/>
      <c r="S28" s="154"/>
      <c r="T28" s="154"/>
      <c r="U28" s="154"/>
      <c r="V28" s="154"/>
      <c r="W28" s="154"/>
      <c r="X28" s="154"/>
      <c r="Y28" s="154"/>
    </row>
    <row r="29" spans="1:25">
      <c r="A29" s="155"/>
      <c r="B29" s="17">
        <f t="shared" si="5"/>
        <v>6</v>
      </c>
      <c r="C29" s="17" t="str">
        <f t="shared" si="5"/>
        <v>Kenzie Manson</v>
      </c>
      <c r="D29" s="17" t="str">
        <f t="shared" si="5"/>
        <v>GLOMAX ROYAL ROULETTE</v>
      </c>
      <c r="E29" s="17" t="str">
        <f t="shared" si="5"/>
        <v>Margaret River</v>
      </c>
      <c r="F29" s="156">
        <f>U49</f>
        <v>0</v>
      </c>
      <c r="G29" s="155">
        <f t="shared" si="6"/>
        <v>1</v>
      </c>
      <c r="H29" s="143"/>
      <c r="I29" s="143"/>
      <c r="J29" s="143"/>
      <c r="K29" s="143"/>
      <c r="L29" s="143"/>
      <c r="M29" s="143" t="s">
        <v>410</v>
      </c>
      <c r="N29" s="143">
        <v>3</v>
      </c>
      <c r="O29" s="143"/>
      <c r="P29" s="159"/>
      <c r="Q29" s="159"/>
      <c r="R29" s="159"/>
      <c r="S29" s="159"/>
      <c r="T29" s="159"/>
      <c r="U29" s="159"/>
      <c r="V29" s="159"/>
      <c r="W29" s="159"/>
      <c r="X29" s="159"/>
      <c r="Y29" s="159"/>
    </row>
    <row r="30" spans="1:25">
      <c r="A30" s="155"/>
      <c r="B30" s="17">
        <f t="shared" si="5"/>
        <v>7</v>
      </c>
      <c r="C30" s="17" t="str">
        <f t="shared" si="5"/>
        <v>Lolah Day</v>
      </c>
      <c r="D30" s="17" t="str">
        <f t="shared" si="5"/>
        <v>ELLENJAY NAKYE</v>
      </c>
      <c r="E30" s="17" t="str">
        <f t="shared" si="5"/>
        <v xml:space="preserve">Busselton </v>
      </c>
      <c r="F30" s="156">
        <f>V49</f>
        <v>0</v>
      </c>
      <c r="G30" s="155">
        <f t="shared" si="6"/>
        <v>1</v>
      </c>
      <c r="H30" s="143"/>
      <c r="I30" s="143"/>
      <c r="J30" s="143"/>
      <c r="K30" s="143"/>
      <c r="L30" s="143"/>
      <c r="M30" s="143"/>
      <c r="N30" s="143">
        <v>130</v>
      </c>
      <c r="O30" s="143"/>
      <c r="P30" s="143">
        <f>(SUM(P26:P29)*3)+P28</f>
        <v>0</v>
      </c>
      <c r="Q30" s="143">
        <f t="shared" ref="Q30:Y30" si="7">(SUM(Q26:Q29)*3)+Q28</f>
        <v>0</v>
      </c>
      <c r="R30" s="143">
        <f t="shared" si="7"/>
        <v>0</v>
      </c>
      <c r="S30" s="143">
        <f t="shared" si="7"/>
        <v>0</v>
      </c>
      <c r="T30" s="143">
        <f t="shared" si="7"/>
        <v>0</v>
      </c>
      <c r="U30" s="143">
        <f t="shared" si="7"/>
        <v>0</v>
      </c>
      <c r="V30" s="143">
        <f t="shared" si="7"/>
        <v>0</v>
      </c>
      <c r="W30" s="143">
        <f t="shared" si="7"/>
        <v>0</v>
      </c>
      <c r="X30" s="143">
        <f t="shared" si="7"/>
        <v>0</v>
      </c>
      <c r="Y30" s="143">
        <f t="shared" si="7"/>
        <v>0</v>
      </c>
    </row>
    <row r="31" spans="1:25">
      <c r="A31" s="155"/>
      <c r="B31" s="17">
        <f t="shared" si="5"/>
        <v>8</v>
      </c>
      <c r="C31" s="17" t="str">
        <f t="shared" si="5"/>
        <v>Annalyce Page</v>
      </c>
      <c r="D31" s="17" t="str">
        <f t="shared" si="5"/>
        <v>CORONATION FLORA</v>
      </c>
      <c r="E31" s="17" t="str">
        <f t="shared" si="5"/>
        <v>Dryandra</v>
      </c>
      <c r="F31" s="156">
        <f>W49</f>
        <v>0</v>
      </c>
      <c r="G31" s="155">
        <f t="shared" si="6"/>
        <v>1</v>
      </c>
      <c r="H31" s="143"/>
      <c r="I31" s="143"/>
      <c r="J31" s="143"/>
      <c r="K31" s="143"/>
      <c r="L31" s="143"/>
      <c r="M31" s="143" t="s">
        <v>746</v>
      </c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</row>
    <row r="32" spans="1:25">
      <c r="A32" s="155"/>
      <c r="B32" s="17"/>
      <c r="C32" s="17"/>
      <c r="D32" s="17"/>
      <c r="E32" s="17"/>
      <c r="F32" s="156"/>
      <c r="G32" s="155"/>
      <c r="H32" s="143"/>
      <c r="I32" s="143"/>
      <c r="J32" s="143"/>
      <c r="K32" s="143"/>
      <c r="L32" s="143"/>
      <c r="M32" s="143" t="s">
        <v>747</v>
      </c>
      <c r="N32" s="143">
        <v>-5.0000000000000001E-3</v>
      </c>
      <c r="O32" s="143"/>
      <c r="P32" s="249"/>
      <c r="Q32" s="249"/>
      <c r="R32" s="249"/>
      <c r="S32" s="249"/>
      <c r="T32" s="249"/>
      <c r="U32" s="249"/>
      <c r="V32" s="249"/>
      <c r="W32" s="249"/>
      <c r="X32" s="249"/>
      <c r="Y32" s="249"/>
    </row>
    <row r="33" spans="13:25">
      <c r="M33" s="143" t="s">
        <v>748</v>
      </c>
      <c r="N33" s="143"/>
      <c r="O33" s="143"/>
      <c r="P33" s="246">
        <f t="shared" ref="P33:Y33" si="8">IF(P32="Y",$N$32,0)</f>
        <v>0</v>
      </c>
      <c r="Q33" s="246">
        <f t="shared" si="8"/>
        <v>0</v>
      </c>
      <c r="R33" s="246">
        <f t="shared" si="8"/>
        <v>0</v>
      </c>
      <c r="S33" s="246">
        <f t="shared" si="8"/>
        <v>0</v>
      </c>
      <c r="T33" s="246">
        <f t="shared" si="8"/>
        <v>0</v>
      </c>
      <c r="U33" s="246">
        <f t="shared" si="8"/>
        <v>0</v>
      </c>
      <c r="V33" s="246">
        <f t="shared" si="8"/>
        <v>0</v>
      </c>
      <c r="W33" s="246">
        <f t="shared" si="8"/>
        <v>0</v>
      </c>
      <c r="X33" s="246">
        <f t="shared" si="8"/>
        <v>0</v>
      </c>
      <c r="Y33" s="246">
        <f t="shared" si="8"/>
        <v>0</v>
      </c>
    </row>
    <row r="34" spans="13:25">
      <c r="M34" s="143" t="s">
        <v>749</v>
      </c>
      <c r="N34" s="143">
        <v>13</v>
      </c>
      <c r="O34" s="143"/>
      <c r="P34" s="247">
        <f t="shared" ref="P34:Y34" si="9">(P30/$N$34)+P33</f>
        <v>0</v>
      </c>
      <c r="Q34" s="247">
        <f t="shared" si="9"/>
        <v>0</v>
      </c>
      <c r="R34" s="247">
        <f t="shared" si="9"/>
        <v>0</v>
      </c>
      <c r="S34" s="247">
        <f t="shared" si="9"/>
        <v>0</v>
      </c>
      <c r="T34" s="247">
        <f t="shared" si="9"/>
        <v>0</v>
      </c>
      <c r="U34" s="247">
        <f t="shared" si="9"/>
        <v>0</v>
      </c>
      <c r="V34" s="247">
        <f t="shared" si="9"/>
        <v>0</v>
      </c>
      <c r="W34" s="247">
        <f t="shared" si="9"/>
        <v>0</v>
      </c>
      <c r="X34" s="247">
        <f t="shared" si="9"/>
        <v>0</v>
      </c>
      <c r="Y34" s="247">
        <f t="shared" si="9"/>
        <v>0</v>
      </c>
    </row>
    <row r="35" spans="13:25">
      <c r="M35" s="143" t="s">
        <v>750</v>
      </c>
      <c r="N35" s="143">
        <v>13</v>
      </c>
      <c r="O35" s="143"/>
      <c r="P35" s="247">
        <f t="shared" ref="P35:Y35" si="10">P23/$N$35</f>
        <v>0</v>
      </c>
      <c r="Q35" s="247">
        <f t="shared" si="10"/>
        <v>0</v>
      </c>
      <c r="R35" s="247">
        <f t="shared" si="10"/>
        <v>0</v>
      </c>
      <c r="S35" s="247">
        <f t="shared" si="10"/>
        <v>0</v>
      </c>
      <c r="T35" s="247">
        <f t="shared" si="10"/>
        <v>0</v>
      </c>
      <c r="U35" s="247">
        <f t="shared" si="10"/>
        <v>0</v>
      </c>
      <c r="V35" s="247">
        <f t="shared" si="10"/>
        <v>0</v>
      </c>
      <c r="W35" s="247">
        <f t="shared" si="10"/>
        <v>0</v>
      </c>
      <c r="X35" s="247">
        <f t="shared" si="10"/>
        <v>0</v>
      </c>
      <c r="Y35" s="247">
        <f t="shared" si="10"/>
        <v>0</v>
      </c>
    </row>
    <row r="36" spans="13:25">
      <c r="M36" s="143"/>
      <c r="N36" s="143"/>
      <c r="O36" s="143"/>
      <c r="P36" s="247">
        <f t="shared" ref="P36:Y36" si="11">P34+P35</f>
        <v>0</v>
      </c>
      <c r="Q36" s="247">
        <f t="shared" si="11"/>
        <v>0</v>
      </c>
      <c r="R36" s="247">
        <f t="shared" si="11"/>
        <v>0</v>
      </c>
      <c r="S36" s="247">
        <f t="shared" si="11"/>
        <v>0</v>
      </c>
      <c r="T36" s="247">
        <f t="shared" si="11"/>
        <v>0</v>
      </c>
      <c r="U36" s="247">
        <f t="shared" si="11"/>
        <v>0</v>
      </c>
      <c r="V36" s="247">
        <f t="shared" si="11"/>
        <v>0</v>
      </c>
      <c r="W36" s="247">
        <f t="shared" si="11"/>
        <v>0</v>
      </c>
      <c r="X36" s="247">
        <f t="shared" si="11"/>
        <v>0</v>
      </c>
      <c r="Y36" s="247">
        <f t="shared" si="11"/>
        <v>0</v>
      </c>
    </row>
    <row r="37" spans="13:25">
      <c r="M37" s="143" t="s">
        <v>142</v>
      </c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3:25">
      <c r="M38" s="143"/>
      <c r="N38" s="143"/>
      <c r="O38" s="143"/>
      <c r="P38" s="167">
        <f>P36/20</f>
        <v>0</v>
      </c>
      <c r="Q38" s="167">
        <f t="shared" ref="Q38:Y38" si="12">Q36/20</f>
        <v>0</v>
      </c>
      <c r="R38" s="167">
        <f t="shared" si="12"/>
        <v>0</v>
      </c>
      <c r="S38" s="167">
        <f t="shared" si="12"/>
        <v>0</v>
      </c>
      <c r="T38" s="167">
        <f t="shared" si="12"/>
        <v>0</v>
      </c>
      <c r="U38" s="167">
        <f t="shared" si="12"/>
        <v>0</v>
      </c>
      <c r="V38" s="167">
        <f t="shared" si="12"/>
        <v>0</v>
      </c>
      <c r="W38" s="167">
        <f t="shared" si="12"/>
        <v>0</v>
      </c>
      <c r="X38" s="167">
        <f t="shared" si="12"/>
        <v>0</v>
      </c>
      <c r="Y38" s="167">
        <f t="shared" si="12"/>
        <v>0</v>
      </c>
    </row>
    <row r="40" spans="13:25">
      <c r="M40" s="10" t="s">
        <v>406</v>
      </c>
      <c r="N40" s="143"/>
      <c r="O40" s="143"/>
      <c r="P40" s="160"/>
      <c r="Q40" s="160"/>
      <c r="R40" s="160"/>
      <c r="S40" s="160"/>
      <c r="T40" s="169"/>
      <c r="U40" s="169"/>
      <c r="V40" s="169"/>
      <c r="W40" s="169"/>
      <c r="X40" s="169"/>
      <c r="Y40" s="169"/>
    </row>
    <row r="41" spans="13:25"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</row>
    <row r="42" spans="13:25">
      <c r="M42" s="143" t="s">
        <v>389</v>
      </c>
      <c r="N42" s="143"/>
      <c r="O42" s="143"/>
      <c r="P42" s="154"/>
      <c r="Q42" s="154"/>
      <c r="R42" s="154"/>
      <c r="S42" s="154"/>
      <c r="T42" s="154"/>
      <c r="U42" s="154"/>
      <c r="V42" s="154"/>
      <c r="W42" s="154"/>
      <c r="X42" s="154"/>
      <c r="Y42" s="154"/>
    </row>
    <row r="43" spans="13:25">
      <c r="M43" s="143" t="s">
        <v>391</v>
      </c>
      <c r="N43" s="143"/>
      <c r="O43" s="143"/>
      <c r="P43" s="154"/>
      <c r="Q43" s="154"/>
      <c r="R43" s="154"/>
      <c r="S43" s="154"/>
      <c r="T43" s="154"/>
      <c r="U43" s="154"/>
      <c r="V43" s="154"/>
      <c r="W43" s="154"/>
      <c r="X43" s="154"/>
      <c r="Y43" s="154"/>
    </row>
    <row r="44" spans="13:25">
      <c r="M44" s="143" t="s">
        <v>392</v>
      </c>
      <c r="N44" s="143"/>
      <c r="O44" s="143"/>
      <c r="P44" s="154"/>
      <c r="Q44" s="154"/>
      <c r="R44" s="154"/>
      <c r="S44" s="154"/>
      <c r="T44" s="154"/>
      <c r="U44" s="154"/>
      <c r="V44" s="154"/>
      <c r="W44" s="154"/>
      <c r="X44" s="154"/>
      <c r="Y44" s="154"/>
    </row>
    <row r="45" spans="13:25">
      <c r="M45" s="143" t="s">
        <v>429</v>
      </c>
      <c r="N45" s="143"/>
      <c r="O45" s="143"/>
      <c r="P45" s="154"/>
      <c r="Q45" s="154"/>
      <c r="R45" s="154"/>
      <c r="S45" s="154"/>
      <c r="T45" s="154"/>
      <c r="U45" s="154"/>
      <c r="V45" s="154"/>
      <c r="W45" s="154"/>
      <c r="X45" s="154"/>
      <c r="Y45" s="154"/>
    </row>
    <row r="46" spans="13:25">
      <c r="M46" s="143" t="s">
        <v>430</v>
      </c>
      <c r="N46" s="143"/>
      <c r="O46" s="143"/>
      <c r="P46" s="154"/>
      <c r="Q46" s="154"/>
      <c r="R46" s="154"/>
      <c r="S46" s="154"/>
      <c r="T46" s="154"/>
      <c r="U46" s="154"/>
      <c r="V46" s="154"/>
      <c r="W46" s="154"/>
      <c r="X46" s="154"/>
      <c r="Y46" s="154"/>
    </row>
    <row r="47" spans="13:25">
      <c r="M47" s="143" t="s">
        <v>141</v>
      </c>
      <c r="N47" s="143">
        <v>50</v>
      </c>
      <c r="O47" s="143"/>
      <c r="P47" s="160">
        <f t="shared" ref="P47:Y47" si="13">SUM(P42:P46)</f>
        <v>0</v>
      </c>
      <c r="Q47" s="160">
        <f t="shared" si="13"/>
        <v>0</v>
      </c>
      <c r="R47" s="160">
        <f t="shared" si="13"/>
        <v>0</v>
      </c>
      <c r="S47" s="160">
        <f t="shared" si="13"/>
        <v>0</v>
      </c>
      <c r="T47" s="160">
        <f t="shared" si="13"/>
        <v>0</v>
      </c>
      <c r="U47" s="160">
        <f t="shared" si="13"/>
        <v>0</v>
      </c>
      <c r="V47" s="160">
        <f t="shared" si="13"/>
        <v>0</v>
      </c>
      <c r="W47" s="160">
        <f t="shared" si="13"/>
        <v>0</v>
      </c>
      <c r="X47" s="160">
        <f t="shared" si="13"/>
        <v>0</v>
      </c>
      <c r="Y47" s="160">
        <f t="shared" si="13"/>
        <v>0</v>
      </c>
    </row>
    <row r="48" spans="13:25"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</row>
    <row r="49" spans="13:25">
      <c r="M49" s="143" t="s">
        <v>142</v>
      </c>
      <c r="N49" s="143"/>
      <c r="O49" s="143"/>
      <c r="P49" s="182">
        <f>P47/$N$47</f>
        <v>0</v>
      </c>
      <c r="Q49" s="182">
        <f t="shared" ref="Q49:Y49" si="14">Q47/$N$47</f>
        <v>0</v>
      </c>
      <c r="R49" s="182">
        <f t="shared" si="14"/>
        <v>0</v>
      </c>
      <c r="S49" s="182">
        <f t="shared" si="14"/>
        <v>0</v>
      </c>
      <c r="T49" s="182">
        <f t="shared" si="14"/>
        <v>0</v>
      </c>
      <c r="U49" s="182">
        <f t="shared" si="14"/>
        <v>0</v>
      </c>
      <c r="V49" s="182">
        <f t="shared" si="14"/>
        <v>0</v>
      </c>
      <c r="W49" s="182">
        <f t="shared" si="14"/>
        <v>0</v>
      </c>
      <c r="X49" s="182">
        <f t="shared" si="14"/>
        <v>0</v>
      </c>
      <c r="Y49" s="182">
        <f t="shared" si="14"/>
        <v>0</v>
      </c>
    </row>
  </sheetData>
  <pageMargins left="0.7" right="0.7" top="0.75" bottom="0.75" header="0.3" footer="0.3"/>
  <pageSetup paperSize="9" scale="97" orientation="landscape" r:id="rId1"/>
  <customProperties>
    <customPr name="_pios_id" r:id="rId2"/>
    <customPr name="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5C969-D0F1-4D06-8DDB-5A1ED587AF02}">
  <sheetPr>
    <tabColor theme="5" tint="-0.249977111117893"/>
    <pageSetUpPr fitToPage="1"/>
  </sheetPr>
  <dimension ref="A1:BL82"/>
  <sheetViews>
    <sheetView workbookViewId="0">
      <selection activeCell="E27" sqref="E27:F27"/>
    </sheetView>
  </sheetViews>
  <sheetFormatPr defaultColWidth="11" defaultRowHeight="15"/>
  <cols>
    <col min="1" max="1" width="17.125" style="134" bestFit="1" customWidth="1"/>
    <col min="2" max="2" width="25.375" style="134" bestFit="1" customWidth="1"/>
    <col min="3" max="3" width="15.5" style="134" bestFit="1" customWidth="1"/>
    <col min="4" max="4" width="32.375" style="134" bestFit="1" customWidth="1"/>
    <col min="5" max="5" width="10.375" style="137" bestFit="1" customWidth="1"/>
    <col min="6" max="6" width="9" style="137"/>
    <col min="7" max="7" width="9" style="134"/>
    <col min="8" max="8" width="0" style="134" hidden="1" customWidth="1"/>
    <col min="9" max="9" width="19.375" style="134" hidden="1" customWidth="1"/>
    <col min="10" max="10" width="0" style="134" hidden="1" customWidth="1"/>
    <col min="11" max="11" width="3.625" style="134" hidden="1" customWidth="1"/>
    <col min="12" max="12" width="7.5" style="134" hidden="1" customWidth="1"/>
    <col min="13" max="13" width="6.875" style="134" hidden="1" customWidth="1"/>
    <col min="14" max="14" width="7.125" style="134" hidden="1" customWidth="1"/>
    <col min="15" max="15" width="6.375" style="134" hidden="1" customWidth="1"/>
    <col min="16" max="16" width="7.125" style="134" hidden="1" customWidth="1"/>
    <col min="17" max="17" width="7.5" style="134" hidden="1" customWidth="1"/>
    <col min="18" max="20" width="7.125" style="134" hidden="1" customWidth="1"/>
    <col min="21" max="21" width="7" style="134" hidden="1" customWidth="1"/>
    <col min="22" max="22" width="7.375" style="134" hidden="1" customWidth="1"/>
    <col min="23" max="24" width="6.875" style="134" hidden="1" customWidth="1"/>
    <col min="25" max="25" width="7.125" style="134" hidden="1" customWidth="1"/>
    <col min="26" max="27" width="7.625" style="134" hidden="1" customWidth="1"/>
    <col min="28" max="28" width="7.125" style="134" hidden="1" customWidth="1"/>
    <col min="29" max="30" width="7.5" style="134" hidden="1" customWidth="1"/>
    <col min="31" max="31" width="7" style="134" hidden="1" customWidth="1"/>
    <col min="32" max="41" width="6.375" style="134" hidden="1" customWidth="1"/>
    <col min="42" max="16384" width="11" style="134"/>
  </cols>
  <sheetData>
    <row r="1" spans="1:64">
      <c r="A1" s="143"/>
      <c r="B1" s="143"/>
      <c r="C1" s="143"/>
      <c r="D1" s="143"/>
      <c r="E1" s="149"/>
      <c r="F1" s="149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</row>
    <row r="2" spans="1:64" s="143" customFormat="1">
      <c r="A2" s="150" t="s">
        <v>0</v>
      </c>
      <c r="D2" s="149"/>
      <c r="E2" s="149"/>
      <c r="F2" s="149"/>
      <c r="G2" s="149"/>
    </row>
    <row r="3" spans="1:64" s="143" customFormat="1">
      <c r="A3" s="150" t="s">
        <v>1</v>
      </c>
      <c r="D3" s="149"/>
      <c r="E3" s="149"/>
      <c r="F3" s="149"/>
      <c r="G3" s="149"/>
    </row>
    <row r="4" spans="1:64">
      <c r="A4" s="151" t="s">
        <v>219</v>
      </c>
      <c r="B4" s="143"/>
      <c r="C4" s="143"/>
      <c r="D4" s="143"/>
      <c r="E4" s="149"/>
      <c r="F4" s="149"/>
      <c r="G4" s="143"/>
      <c r="H4" s="143"/>
      <c r="I4" s="143"/>
      <c r="J4" s="143"/>
      <c r="K4" s="143"/>
      <c r="L4" s="11" t="s">
        <v>220</v>
      </c>
      <c r="M4" s="12"/>
      <c r="N4" s="13" t="s">
        <v>221</v>
      </c>
      <c r="O4" s="13"/>
      <c r="P4" s="13"/>
      <c r="Q4" s="1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</row>
    <row r="5" spans="1:64">
      <c r="A5" s="143"/>
      <c r="B5" s="143"/>
      <c r="C5" s="143"/>
      <c r="D5" s="143"/>
      <c r="E5" s="149"/>
      <c r="F5" s="149"/>
      <c r="G5" s="143"/>
      <c r="H5" s="143"/>
      <c r="I5" s="143">
        <v>1</v>
      </c>
      <c r="J5" s="143"/>
      <c r="K5" s="143"/>
      <c r="L5" s="154">
        <v>6</v>
      </c>
      <c r="M5" s="154">
        <v>5</v>
      </c>
      <c r="N5" s="154">
        <v>8</v>
      </c>
      <c r="O5" s="154"/>
      <c r="P5" s="154">
        <v>6</v>
      </c>
      <c r="Q5" s="154">
        <v>6</v>
      </c>
      <c r="R5" s="154">
        <v>7.5</v>
      </c>
      <c r="S5" s="154">
        <v>6</v>
      </c>
      <c r="T5" s="154">
        <v>6</v>
      </c>
      <c r="U5" s="154">
        <v>7</v>
      </c>
      <c r="V5" s="154">
        <v>7</v>
      </c>
      <c r="W5" s="154">
        <v>6</v>
      </c>
      <c r="X5" s="154">
        <v>7</v>
      </c>
      <c r="Y5" s="154">
        <v>6.5</v>
      </c>
      <c r="Z5" s="154">
        <v>6.5</v>
      </c>
      <c r="AA5" s="154">
        <v>6</v>
      </c>
      <c r="AB5" s="154">
        <v>6</v>
      </c>
      <c r="AC5" s="154">
        <v>8</v>
      </c>
      <c r="AD5" s="154">
        <v>5.5</v>
      </c>
      <c r="AE5" s="154">
        <v>6.5</v>
      </c>
      <c r="AF5" s="154"/>
      <c r="AG5" s="154"/>
      <c r="AH5" s="154"/>
      <c r="AI5" s="154"/>
      <c r="AJ5" s="154"/>
      <c r="AK5" s="154"/>
      <c r="AL5" s="154"/>
      <c r="AM5" s="154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</row>
    <row r="6" spans="1:64">
      <c r="A6" s="143"/>
      <c r="B6" s="143"/>
      <c r="C6" s="143"/>
      <c r="D6" s="143"/>
      <c r="E6" s="15" t="s">
        <v>3</v>
      </c>
      <c r="F6" s="149"/>
      <c r="G6" s="143"/>
      <c r="H6" s="143"/>
      <c r="I6" s="143">
        <v>2</v>
      </c>
      <c r="J6" s="143"/>
      <c r="K6" s="143"/>
      <c r="L6" s="154">
        <v>6</v>
      </c>
      <c r="M6" s="154">
        <v>6</v>
      </c>
      <c r="N6" s="154">
        <v>8</v>
      </c>
      <c r="O6" s="154"/>
      <c r="P6" s="154">
        <v>6</v>
      </c>
      <c r="Q6" s="154">
        <v>7.5</v>
      </c>
      <c r="R6" s="154">
        <v>6.5</v>
      </c>
      <c r="S6" s="154">
        <v>6</v>
      </c>
      <c r="T6" s="154">
        <v>6.5</v>
      </c>
      <c r="U6" s="154">
        <v>8</v>
      </c>
      <c r="V6" s="154">
        <v>8</v>
      </c>
      <c r="W6" s="154">
        <v>6.5</v>
      </c>
      <c r="X6" s="154">
        <v>7</v>
      </c>
      <c r="Y6" s="154">
        <v>6</v>
      </c>
      <c r="Z6" s="154">
        <v>7</v>
      </c>
      <c r="AA6" s="154">
        <v>6</v>
      </c>
      <c r="AB6" s="154">
        <v>6</v>
      </c>
      <c r="AC6" s="154">
        <v>6</v>
      </c>
      <c r="AD6" s="154">
        <v>7</v>
      </c>
      <c r="AE6" s="154">
        <v>6</v>
      </c>
      <c r="AF6" s="154"/>
      <c r="AG6" s="154"/>
      <c r="AH6" s="154"/>
      <c r="AI6" s="154"/>
      <c r="AJ6" s="154"/>
      <c r="AK6" s="154"/>
      <c r="AL6" s="154"/>
      <c r="AM6" s="154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</row>
    <row r="7" spans="1:64" ht="30">
      <c r="A7" s="24" t="s">
        <v>4</v>
      </c>
      <c r="B7" s="24" t="s">
        <v>5</v>
      </c>
      <c r="C7" s="24" t="s">
        <v>146</v>
      </c>
      <c r="D7" s="24" t="s">
        <v>147</v>
      </c>
      <c r="E7" s="23" t="s">
        <v>222</v>
      </c>
      <c r="F7" s="23" t="s">
        <v>9</v>
      </c>
      <c r="G7" s="143"/>
      <c r="H7" s="143"/>
      <c r="I7" s="143">
        <v>3</v>
      </c>
      <c r="J7" s="143">
        <v>2</v>
      </c>
      <c r="K7" s="143"/>
      <c r="L7" s="154">
        <v>3</v>
      </c>
      <c r="M7" s="154">
        <v>6.5</v>
      </c>
      <c r="N7" s="154">
        <v>8</v>
      </c>
      <c r="O7" s="154"/>
      <c r="P7" s="154">
        <v>7</v>
      </c>
      <c r="Q7" s="154">
        <v>8</v>
      </c>
      <c r="R7" s="154">
        <v>7</v>
      </c>
      <c r="S7" s="154">
        <v>7</v>
      </c>
      <c r="T7" s="154">
        <v>7</v>
      </c>
      <c r="U7" s="154">
        <v>8</v>
      </c>
      <c r="V7" s="154">
        <v>7</v>
      </c>
      <c r="W7" s="154">
        <v>8</v>
      </c>
      <c r="X7" s="154">
        <v>8</v>
      </c>
      <c r="Y7" s="154">
        <v>6.5</v>
      </c>
      <c r="Z7" s="154">
        <v>8</v>
      </c>
      <c r="AA7" s="154">
        <v>8</v>
      </c>
      <c r="AB7" s="154">
        <v>7</v>
      </c>
      <c r="AC7" s="154">
        <v>8</v>
      </c>
      <c r="AD7" s="154">
        <v>7</v>
      </c>
      <c r="AE7" s="154">
        <v>7</v>
      </c>
      <c r="AF7" s="154"/>
      <c r="AG7" s="154"/>
      <c r="AH7" s="154"/>
      <c r="AI7" s="154"/>
      <c r="AJ7" s="154"/>
      <c r="AK7" s="154"/>
      <c r="AL7" s="154"/>
      <c r="AM7" s="154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</row>
    <row r="8" spans="1:64">
      <c r="A8" s="155" t="s">
        <v>223</v>
      </c>
      <c r="B8" s="155" t="s">
        <v>224</v>
      </c>
      <c r="C8" s="155" t="s">
        <v>71</v>
      </c>
      <c r="D8" s="155" t="s">
        <v>71</v>
      </c>
      <c r="E8" s="171">
        <v>0.72499999999999998</v>
      </c>
      <c r="F8" s="157">
        <v>1</v>
      </c>
      <c r="G8" s="143"/>
      <c r="H8" s="143"/>
      <c r="I8" s="143">
        <v>4</v>
      </c>
      <c r="J8" s="143">
        <v>2</v>
      </c>
      <c r="K8" s="143"/>
      <c r="L8" s="154">
        <v>6.5</v>
      </c>
      <c r="M8" s="154">
        <v>7</v>
      </c>
      <c r="N8" s="154">
        <v>7</v>
      </c>
      <c r="O8" s="154"/>
      <c r="P8" s="154">
        <v>5</v>
      </c>
      <c r="Q8" s="154">
        <v>7</v>
      </c>
      <c r="R8" s="154">
        <v>6.5</v>
      </c>
      <c r="S8" s="154">
        <v>7</v>
      </c>
      <c r="T8" s="154">
        <v>7</v>
      </c>
      <c r="U8" s="154">
        <v>6.5</v>
      </c>
      <c r="V8" s="154">
        <v>6</v>
      </c>
      <c r="W8" s="154">
        <v>5</v>
      </c>
      <c r="X8" s="154">
        <v>6.5</v>
      </c>
      <c r="Y8" s="154">
        <v>6</v>
      </c>
      <c r="Z8" s="154">
        <v>7</v>
      </c>
      <c r="AA8" s="154">
        <v>4</v>
      </c>
      <c r="AB8" s="154">
        <v>5.5</v>
      </c>
      <c r="AC8" s="154">
        <v>6.5</v>
      </c>
      <c r="AD8" s="154">
        <v>7</v>
      </c>
      <c r="AE8" s="154">
        <v>6</v>
      </c>
      <c r="AF8" s="154"/>
      <c r="AG8" s="154"/>
      <c r="AH8" s="154"/>
      <c r="AI8" s="154"/>
      <c r="AJ8" s="154"/>
      <c r="AK8" s="154"/>
      <c r="AL8" s="154"/>
      <c r="AM8" s="154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</row>
    <row r="9" spans="1:64">
      <c r="A9" s="155" t="s">
        <v>225</v>
      </c>
      <c r="B9" s="155" t="s">
        <v>226</v>
      </c>
      <c r="C9" s="155" t="s">
        <v>51</v>
      </c>
      <c r="D9" s="155" t="s">
        <v>52</v>
      </c>
      <c r="E9" s="170">
        <v>0.6875</v>
      </c>
      <c r="F9" s="157">
        <v>2</v>
      </c>
      <c r="G9" s="143"/>
      <c r="H9" s="143"/>
      <c r="I9" s="143">
        <v>5</v>
      </c>
      <c r="J9" s="143"/>
      <c r="K9" s="143"/>
      <c r="L9" s="154">
        <v>6</v>
      </c>
      <c r="M9" s="154">
        <v>7</v>
      </c>
      <c r="N9" s="154">
        <v>7.5</v>
      </c>
      <c r="O9" s="154"/>
      <c r="P9" s="154">
        <v>7</v>
      </c>
      <c r="Q9" s="154">
        <v>7</v>
      </c>
      <c r="R9" s="154">
        <v>6.5</v>
      </c>
      <c r="S9" s="154">
        <v>6</v>
      </c>
      <c r="T9" s="154">
        <v>4.5</v>
      </c>
      <c r="U9" s="154">
        <v>7</v>
      </c>
      <c r="V9" s="154">
        <v>7</v>
      </c>
      <c r="W9" s="154">
        <v>7</v>
      </c>
      <c r="X9" s="154">
        <v>6</v>
      </c>
      <c r="Y9" s="154">
        <v>6</v>
      </c>
      <c r="Z9" s="154">
        <v>7</v>
      </c>
      <c r="AA9" s="154">
        <v>6</v>
      </c>
      <c r="AB9" s="154">
        <v>6</v>
      </c>
      <c r="AC9" s="154">
        <v>6</v>
      </c>
      <c r="AD9" s="154">
        <v>6</v>
      </c>
      <c r="AE9" s="154">
        <v>4</v>
      </c>
      <c r="AF9" s="154"/>
      <c r="AG9" s="154"/>
      <c r="AH9" s="154"/>
      <c r="AI9" s="154"/>
      <c r="AJ9" s="154"/>
      <c r="AK9" s="154"/>
      <c r="AL9" s="154"/>
      <c r="AM9" s="154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</row>
    <row r="10" spans="1:64">
      <c r="A10" s="155" t="s">
        <v>227</v>
      </c>
      <c r="B10" s="155" t="s">
        <v>228</v>
      </c>
      <c r="C10" s="155" t="s">
        <v>55</v>
      </c>
      <c r="D10" s="155" t="s">
        <v>108</v>
      </c>
      <c r="E10" s="170">
        <v>0.6875</v>
      </c>
      <c r="F10" s="157">
        <v>2</v>
      </c>
      <c r="G10" s="143"/>
      <c r="H10" s="143"/>
      <c r="I10" s="143">
        <v>6</v>
      </c>
      <c r="J10" s="143"/>
      <c r="K10" s="143"/>
      <c r="L10" s="154">
        <v>4</v>
      </c>
      <c r="M10" s="154">
        <v>5.5</v>
      </c>
      <c r="N10" s="154">
        <v>6.5</v>
      </c>
      <c r="O10" s="154"/>
      <c r="P10" s="154">
        <v>6.5</v>
      </c>
      <c r="Q10" s="154">
        <v>6.5</v>
      </c>
      <c r="R10" s="154">
        <v>7</v>
      </c>
      <c r="S10" s="154">
        <v>6</v>
      </c>
      <c r="T10" s="154">
        <v>6.5</v>
      </c>
      <c r="U10" s="154">
        <v>6.5</v>
      </c>
      <c r="V10" s="154">
        <v>6.5</v>
      </c>
      <c r="W10" s="154">
        <v>6.5</v>
      </c>
      <c r="X10" s="154">
        <v>6</v>
      </c>
      <c r="Y10" s="154">
        <v>6.5</v>
      </c>
      <c r="Z10" s="154">
        <v>6.5</v>
      </c>
      <c r="AA10" s="154">
        <v>6.5</v>
      </c>
      <c r="AB10" s="154">
        <v>6</v>
      </c>
      <c r="AC10" s="154">
        <v>6.5</v>
      </c>
      <c r="AD10" s="154">
        <v>6</v>
      </c>
      <c r="AE10" s="154">
        <v>6</v>
      </c>
      <c r="AF10" s="154"/>
      <c r="AG10" s="154"/>
      <c r="AH10" s="154"/>
      <c r="AI10" s="154"/>
      <c r="AJ10" s="154"/>
      <c r="AK10" s="154"/>
      <c r="AL10" s="154"/>
      <c r="AM10" s="154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</row>
    <row r="11" spans="1:64">
      <c r="A11" s="155" t="s">
        <v>229</v>
      </c>
      <c r="B11" s="155" t="s">
        <v>230</v>
      </c>
      <c r="C11" s="155" t="s">
        <v>77</v>
      </c>
      <c r="D11" s="155" t="s">
        <v>104</v>
      </c>
      <c r="E11" s="170">
        <v>0.6785714285714286</v>
      </c>
      <c r="F11" s="157">
        <v>4</v>
      </c>
      <c r="G11" s="143"/>
      <c r="H11" s="143"/>
      <c r="I11" s="143">
        <v>7</v>
      </c>
      <c r="J11" s="143"/>
      <c r="K11" s="143"/>
      <c r="L11" s="154">
        <v>4</v>
      </c>
      <c r="M11" s="154">
        <v>6</v>
      </c>
      <c r="N11" s="154">
        <v>6.5</v>
      </c>
      <c r="O11" s="154"/>
      <c r="P11" s="154">
        <v>6</v>
      </c>
      <c r="Q11" s="154">
        <v>6</v>
      </c>
      <c r="R11" s="154">
        <v>7</v>
      </c>
      <c r="S11" s="154">
        <v>6</v>
      </c>
      <c r="T11" s="154">
        <v>6</v>
      </c>
      <c r="U11" s="154">
        <v>8</v>
      </c>
      <c r="V11" s="154">
        <v>7</v>
      </c>
      <c r="W11" s="154">
        <v>7</v>
      </c>
      <c r="X11" s="154">
        <v>7</v>
      </c>
      <c r="Y11" s="154">
        <v>7</v>
      </c>
      <c r="Z11" s="154">
        <v>7</v>
      </c>
      <c r="AA11" s="154">
        <v>6</v>
      </c>
      <c r="AB11" s="154">
        <v>7</v>
      </c>
      <c r="AC11" s="154">
        <v>6.5</v>
      </c>
      <c r="AD11" s="154">
        <v>6</v>
      </c>
      <c r="AE11" s="154">
        <v>6</v>
      </c>
      <c r="AF11" s="154"/>
      <c r="AG11" s="154"/>
      <c r="AH11" s="154"/>
      <c r="AI11" s="154"/>
      <c r="AJ11" s="154"/>
      <c r="AK11" s="154"/>
      <c r="AL11" s="154"/>
      <c r="AM11" s="154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</row>
    <row r="12" spans="1:64">
      <c r="A12" s="155" t="s">
        <v>231</v>
      </c>
      <c r="B12" s="155" t="s">
        <v>232</v>
      </c>
      <c r="C12" s="155" t="s">
        <v>48</v>
      </c>
      <c r="D12" s="155" t="s">
        <v>48</v>
      </c>
      <c r="E12" s="170">
        <v>0.67321428571428577</v>
      </c>
      <c r="F12" s="157">
        <v>5</v>
      </c>
      <c r="G12" s="143"/>
      <c r="H12" s="143"/>
      <c r="I12" s="143">
        <v>8</v>
      </c>
      <c r="J12" s="143">
        <v>2</v>
      </c>
      <c r="K12" s="143"/>
      <c r="L12" s="154">
        <v>5.5</v>
      </c>
      <c r="M12" s="154">
        <v>7</v>
      </c>
      <c r="N12" s="154">
        <v>7</v>
      </c>
      <c r="O12" s="154"/>
      <c r="P12" s="154">
        <v>5.5</v>
      </c>
      <c r="Q12" s="154">
        <v>7</v>
      </c>
      <c r="R12" s="154">
        <v>6</v>
      </c>
      <c r="S12" s="154">
        <v>6</v>
      </c>
      <c r="T12" s="154">
        <v>6.5</v>
      </c>
      <c r="U12" s="154">
        <v>6</v>
      </c>
      <c r="V12" s="154">
        <v>6</v>
      </c>
      <c r="W12" s="154">
        <v>6</v>
      </c>
      <c r="X12" s="154">
        <v>6</v>
      </c>
      <c r="Y12" s="154">
        <v>7</v>
      </c>
      <c r="Z12" s="154">
        <v>6</v>
      </c>
      <c r="AA12" s="154">
        <v>6.5</v>
      </c>
      <c r="AB12" s="154">
        <v>7</v>
      </c>
      <c r="AC12" s="154">
        <v>5.5</v>
      </c>
      <c r="AD12" s="154">
        <v>4.5</v>
      </c>
      <c r="AE12" s="154">
        <v>5</v>
      </c>
      <c r="AF12" s="154"/>
      <c r="AG12" s="154"/>
      <c r="AH12" s="154"/>
      <c r="AI12" s="154"/>
      <c r="AJ12" s="154"/>
      <c r="AK12" s="154"/>
      <c r="AL12" s="154"/>
      <c r="AM12" s="154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</row>
    <row r="13" spans="1:64">
      <c r="A13" s="155" t="s">
        <v>233</v>
      </c>
      <c r="B13" s="155" t="s">
        <v>234</v>
      </c>
      <c r="C13" s="155" t="s">
        <v>51</v>
      </c>
      <c r="D13" s="155" t="s">
        <v>120</v>
      </c>
      <c r="E13" s="170">
        <v>0.67321428571428577</v>
      </c>
      <c r="F13" s="157">
        <v>5</v>
      </c>
      <c r="G13" s="143"/>
      <c r="H13" s="143"/>
      <c r="I13" s="143">
        <v>9</v>
      </c>
      <c r="J13" s="143">
        <v>2</v>
      </c>
      <c r="K13" s="143"/>
      <c r="L13" s="154">
        <v>6.5</v>
      </c>
      <c r="M13" s="154">
        <v>6.5</v>
      </c>
      <c r="N13" s="154">
        <v>6.5</v>
      </c>
      <c r="O13" s="154"/>
      <c r="P13" s="154">
        <v>7</v>
      </c>
      <c r="Q13" s="154">
        <v>6</v>
      </c>
      <c r="R13" s="154">
        <v>6.5</v>
      </c>
      <c r="S13" s="154">
        <v>6</v>
      </c>
      <c r="T13" s="154">
        <v>6.5</v>
      </c>
      <c r="U13" s="154">
        <v>6.5</v>
      </c>
      <c r="V13" s="154">
        <v>6.5</v>
      </c>
      <c r="W13" s="154">
        <v>6.5</v>
      </c>
      <c r="X13" s="154">
        <v>6</v>
      </c>
      <c r="Y13" s="154">
        <v>7</v>
      </c>
      <c r="Z13" s="154">
        <v>6.5</v>
      </c>
      <c r="AA13" s="154">
        <v>6</v>
      </c>
      <c r="AB13" s="154">
        <v>8</v>
      </c>
      <c r="AC13" s="154">
        <v>6</v>
      </c>
      <c r="AD13" s="154">
        <v>7</v>
      </c>
      <c r="AE13" s="154">
        <v>6</v>
      </c>
      <c r="AF13" s="154"/>
      <c r="AG13" s="154"/>
      <c r="AH13" s="154"/>
      <c r="AI13" s="154"/>
      <c r="AJ13" s="154"/>
      <c r="AK13" s="154"/>
      <c r="AL13" s="154"/>
      <c r="AM13" s="154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</row>
    <row r="14" spans="1:64">
      <c r="A14" s="155" t="s">
        <v>235</v>
      </c>
      <c r="B14" s="155" t="s">
        <v>236</v>
      </c>
      <c r="C14" s="155" t="s">
        <v>23</v>
      </c>
      <c r="D14" s="155" t="s">
        <v>24</v>
      </c>
      <c r="E14" s="170">
        <v>0.67142857142857137</v>
      </c>
      <c r="F14" s="157">
        <v>7</v>
      </c>
      <c r="G14" s="143"/>
      <c r="H14" s="143"/>
      <c r="I14" s="143">
        <v>10</v>
      </c>
      <c r="J14" s="143"/>
      <c r="K14" s="143"/>
      <c r="L14" s="154">
        <v>6</v>
      </c>
      <c r="M14" s="154">
        <v>6.5</v>
      </c>
      <c r="N14" s="154">
        <v>7</v>
      </c>
      <c r="O14" s="154"/>
      <c r="P14" s="154">
        <v>7</v>
      </c>
      <c r="Q14" s="154">
        <v>7</v>
      </c>
      <c r="R14" s="154">
        <v>7</v>
      </c>
      <c r="S14" s="154">
        <v>7</v>
      </c>
      <c r="T14" s="154">
        <v>7</v>
      </c>
      <c r="U14" s="154">
        <v>6</v>
      </c>
      <c r="V14" s="154">
        <v>7</v>
      </c>
      <c r="W14" s="154">
        <v>7</v>
      </c>
      <c r="X14" s="154">
        <v>7</v>
      </c>
      <c r="Y14" s="154">
        <v>6.5</v>
      </c>
      <c r="Z14" s="154">
        <v>6.5</v>
      </c>
      <c r="AA14" s="154">
        <v>5</v>
      </c>
      <c r="AB14" s="154">
        <v>7</v>
      </c>
      <c r="AC14" s="154">
        <v>7</v>
      </c>
      <c r="AD14" s="154">
        <v>6</v>
      </c>
      <c r="AE14" s="154">
        <v>6</v>
      </c>
      <c r="AF14" s="154"/>
      <c r="AG14" s="154"/>
      <c r="AH14" s="154"/>
      <c r="AI14" s="154"/>
      <c r="AJ14" s="154"/>
      <c r="AK14" s="154"/>
      <c r="AL14" s="154"/>
      <c r="AM14" s="154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</row>
    <row r="15" spans="1:64">
      <c r="A15" s="155" t="s">
        <v>237</v>
      </c>
      <c r="B15" s="155" t="s">
        <v>238</v>
      </c>
      <c r="C15" s="155" t="s">
        <v>77</v>
      </c>
      <c r="D15" s="155" t="s">
        <v>78</v>
      </c>
      <c r="E15" s="170">
        <v>0.6607142857142857</v>
      </c>
      <c r="F15" s="157">
        <v>8</v>
      </c>
      <c r="G15" s="143"/>
      <c r="H15" s="143"/>
      <c r="I15" s="143">
        <v>11</v>
      </c>
      <c r="J15" s="143"/>
      <c r="K15" s="143"/>
      <c r="L15" s="154">
        <v>4</v>
      </c>
      <c r="M15" s="154">
        <v>6</v>
      </c>
      <c r="N15" s="154">
        <v>8</v>
      </c>
      <c r="O15" s="154"/>
      <c r="P15" s="154">
        <v>8</v>
      </c>
      <c r="Q15" s="154">
        <v>6.5</v>
      </c>
      <c r="R15" s="154">
        <v>6</v>
      </c>
      <c r="S15" s="154">
        <v>4.5</v>
      </c>
      <c r="T15" s="154">
        <v>6.5</v>
      </c>
      <c r="U15" s="154">
        <v>7</v>
      </c>
      <c r="V15" s="154">
        <v>7</v>
      </c>
      <c r="W15" s="154">
        <v>7</v>
      </c>
      <c r="X15" s="154">
        <v>6</v>
      </c>
      <c r="Y15" s="154">
        <v>6</v>
      </c>
      <c r="Z15" s="154">
        <v>7</v>
      </c>
      <c r="AA15" s="154">
        <v>6.5</v>
      </c>
      <c r="AB15" s="154">
        <v>6</v>
      </c>
      <c r="AC15" s="154">
        <v>6</v>
      </c>
      <c r="AD15" s="154">
        <v>6.5</v>
      </c>
      <c r="AE15" s="154">
        <v>5.5</v>
      </c>
      <c r="AF15" s="154"/>
      <c r="AG15" s="154"/>
      <c r="AH15" s="154"/>
      <c r="AI15" s="154"/>
      <c r="AJ15" s="154"/>
      <c r="AK15" s="154"/>
      <c r="AL15" s="154"/>
      <c r="AM15" s="154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</row>
    <row r="16" spans="1:64">
      <c r="A16" s="155" t="s">
        <v>239</v>
      </c>
      <c r="B16" s="155" t="s">
        <v>240</v>
      </c>
      <c r="C16" s="155" t="s">
        <v>82</v>
      </c>
      <c r="D16" s="155" t="s">
        <v>83</v>
      </c>
      <c r="E16" s="170">
        <v>0.65892857142857142</v>
      </c>
      <c r="F16" s="157">
        <v>9</v>
      </c>
      <c r="G16" s="143"/>
      <c r="H16" s="143"/>
      <c r="I16" s="143">
        <v>12</v>
      </c>
      <c r="J16" s="143">
        <v>2</v>
      </c>
      <c r="K16" s="143"/>
      <c r="L16" s="154">
        <v>7</v>
      </c>
      <c r="M16" s="154">
        <v>6.5</v>
      </c>
      <c r="N16" s="154">
        <v>8</v>
      </c>
      <c r="O16" s="154"/>
      <c r="P16" s="154">
        <v>8</v>
      </c>
      <c r="Q16" s="154">
        <v>7</v>
      </c>
      <c r="R16" s="154">
        <v>7</v>
      </c>
      <c r="S16" s="154">
        <v>7</v>
      </c>
      <c r="T16" s="154">
        <v>6</v>
      </c>
      <c r="U16" s="154">
        <v>8</v>
      </c>
      <c r="V16" s="154">
        <v>8</v>
      </c>
      <c r="W16" s="154">
        <v>7</v>
      </c>
      <c r="X16" s="154">
        <v>7</v>
      </c>
      <c r="Y16" s="154">
        <v>7</v>
      </c>
      <c r="Z16" s="154">
        <v>6.5</v>
      </c>
      <c r="AA16" s="154">
        <v>7</v>
      </c>
      <c r="AB16" s="154">
        <v>6</v>
      </c>
      <c r="AC16" s="154">
        <v>7</v>
      </c>
      <c r="AD16" s="154">
        <v>7</v>
      </c>
      <c r="AE16" s="154">
        <v>6</v>
      </c>
      <c r="AF16" s="154"/>
      <c r="AG16" s="154"/>
      <c r="AH16" s="154"/>
      <c r="AI16" s="154"/>
      <c r="AJ16" s="154"/>
      <c r="AK16" s="154"/>
      <c r="AL16" s="154"/>
      <c r="AM16" s="154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</row>
    <row r="17" spans="1:64">
      <c r="A17" s="155" t="s">
        <v>241</v>
      </c>
      <c r="B17" s="155" t="s">
        <v>242</v>
      </c>
      <c r="C17" s="155" t="s">
        <v>243</v>
      </c>
      <c r="D17" s="155" t="s">
        <v>27</v>
      </c>
      <c r="E17" s="170">
        <v>0.6517857142857143</v>
      </c>
      <c r="F17" s="157">
        <v>10</v>
      </c>
      <c r="G17" s="143"/>
      <c r="H17" s="143"/>
      <c r="I17" s="143">
        <v>13</v>
      </c>
      <c r="J17" s="143">
        <v>2</v>
      </c>
      <c r="K17" s="143"/>
      <c r="L17" s="154">
        <v>5</v>
      </c>
      <c r="M17" s="154">
        <v>6</v>
      </c>
      <c r="N17" s="154">
        <v>7</v>
      </c>
      <c r="O17" s="154"/>
      <c r="P17" s="154">
        <v>7</v>
      </c>
      <c r="Q17" s="154">
        <v>5</v>
      </c>
      <c r="R17" s="154">
        <v>7</v>
      </c>
      <c r="S17" s="154">
        <v>7</v>
      </c>
      <c r="T17" s="154">
        <v>7</v>
      </c>
      <c r="U17" s="154">
        <v>7</v>
      </c>
      <c r="V17" s="154">
        <v>7</v>
      </c>
      <c r="W17" s="154">
        <v>7</v>
      </c>
      <c r="X17" s="154">
        <v>6</v>
      </c>
      <c r="Y17" s="154">
        <v>6</v>
      </c>
      <c r="Z17" s="154">
        <v>7</v>
      </c>
      <c r="AA17" s="154">
        <v>4</v>
      </c>
      <c r="AB17" s="154">
        <v>6.5</v>
      </c>
      <c r="AC17" s="154">
        <v>7</v>
      </c>
      <c r="AD17" s="154">
        <v>4</v>
      </c>
      <c r="AE17" s="154">
        <v>5</v>
      </c>
      <c r="AF17" s="154"/>
      <c r="AG17" s="154"/>
      <c r="AH17" s="154"/>
      <c r="AI17" s="154"/>
      <c r="AJ17" s="154"/>
      <c r="AK17" s="154"/>
      <c r="AL17" s="154"/>
      <c r="AM17" s="154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</row>
    <row r="18" spans="1:64">
      <c r="A18" s="155" t="s">
        <v>244</v>
      </c>
      <c r="B18" s="155" t="s">
        <v>245</v>
      </c>
      <c r="C18" s="155" t="s">
        <v>12</v>
      </c>
      <c r="D18" s="155" t="s">
        <v>12</v>
      </c>
      <c r="E18" s="170">
        <v>0.65</v>
      </c>
      <c r="F18" s="157">
        <v>11</v>
      </c>
      <c r="G18" s="143"/>
      <c r="H18" s="143"/>
      <c r="I18" s="143">
        <v>14</v>
      </c>
      <c r="J18" s="143"/>
      <c r="K18" s="143"/>
      <c r="L18" s="154">
        <v>6</v>
      </c>
      <c r="M18" s="154">
        <v>6</v>
      </c>
      <c r="N18" s="154">
        <v>7</v>
      </c>
      <c r="O18" s="154"/>
      <c r="P18" s="154">
        <v>8</v>
      </c>
      <c r="Q18" s="154">
        <v>7</v>
      </c>
      <c r="R18" s="154">
        <v>7</v>
      </c>
      <c r="S18" s="154">
        <v>5</v>
      </c>
      <c r="T18" s="154">
        <v>7</v>
      </c>
      <c r="U18" s="154">
        <v>6.5</v>
      </c>
      <c r="V18" s="154">
        <v>7</v>
      </c>
      <c r="W18" s="154">
        <v>7</v>
      </c>
      <c r="X18" s="154">
        <v>6</v>
      </c>
      <c r="Y18" s="154">
        <v>6</v>
      </c>
      <c r="Z18" s="154">
        <v>6.5</v>
      </c>
      <c r="AA18" s="154">
        <v>4</v>
      </c>
      <c r="AB18" s="154">
        <v>6.5</v>
      </c>
      <c r="AC18" s="154">
        <v>6</v>
      </c>
      <c r="AD18" s="154">
        <v>6.5</v>
      </c>
      <c r="AE18" s="154">
        <v>4</v>
      </c>
      <c r="AF18" s="154"/>
      <c r="AG18" s="154"/>
      <c r="AH18" s="154"/>
      <c r="AI18" s="154"/>
      <c r="AJ18" s="154"/>
      <c r="AK18" s="154"/>
      <c r="AL18" s="154"/>
      <c r="AM18" s="154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</row>
    <row r="19" spans="1:64">
      <c r="A19" s="155" t="s">
        <v>246</v>
      </c>
      <c r="B19" s="155" t="s">
        <v>247</v>
      </c>
      <c r="C19" s="155" t="s">
        <v>248</v>
      </c>
      <c r="D19" s="155" t="s">
        <v>63</v>
      </c>
      <c r="E19" s="170">
        <v>0.64464285714285718</v>
      </c>
      <c r="F19" s="157">
        <v>12</v>
      </c>
      <c r="G19" s="143"/>
      <c r="H19" s="143"/>
      <c r="I19" s="143">
        <v>15</v>
      </c>
      <c r="J19" s="143"/>
      <c r="K19" s="143"/>
      <c r="L19" s="154">
        <v>5</v>
      </c>
      <c r="M19" s="154">
        <v>5</v>
      </c>
      <c r="N19" s="154">
        <v>7</v>
      </c>
      <c r="O19" s="154"/>
      <c r="P19" s="154">
        <v>7</v>
      </c>
      <c r="Q19" s="154">
        <v>6.5</v>
      </c>
      <c r="R19" s="154">
        <v>7</v>
      </c>
      <c r="S19" s="154">
        <v>4</v>
      </c>
      <c r="T19" s="154">
        <v>6.5</v>
      </c>
      <c r="U19" s="154">
        <v>7</v>
      </c>
      <c r="V19" s="154">
        <v>6.5</v>
      </c>
      <c r="W19" s="154">
        <v>6.5</v>
      </c>
      <c r="X19" s="154">
        <v>7</v>
      </c>
      <c r="Y19" s="154">
        <v>5.5</v>
      </c>
      <c r="Z19" s="154">
        <v>6</v>
      </c>
      <c r="AA19" s="154">
        <v>5</v>
      </c>
      <c r="AB19" s="154">
        <v>6</v>
      </c>
      <c r="AC19" s="154">
        <v>6</v>
      </c>
      <c r="AD19" s="154">
        <v>6.5</v>
      </c>
      <c r="AE19" s="154">
        <v>4</v>
      </c>
      <c r="AF19" s="154"/>
      <c r="AG19" s="154"/>
      <c r="AH19" s="154"/>
      <c r="AI19" s="154"/>
      <c r="AJ19" s="154"/>
      <c r="AK19" s="154"/>
      <c r="AL19" s="154"/>
      <c r="AM19" s="154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</row>
    <row r="20" spans="1:64">
      <c r="A20" s="155" t="s">
        <v>249</v>
      </c>
      <c r="B20" s="155" t="s">
        <v>250</v>
      </c>
      <c r="C20" s="155" t="s">
        <v>15</v>
      </c>
      <c r="D20" s="155"/>
      <c r="E20" s="170">
        <v>0.63571428571428568</v>
      </c>
      <c r="F20" s="157">
        <v>13</v>
      </c>
      <c r="G20" s="143"/>
      <c r="H20" s="143"/>
      <c r="I20" s="143">
        <v>16</v>
      </c>
      <c r="J20" s="143"/>
      <c r="K20" s="143"/>
      <c r="L20" s="154">
        <v>6.5</v>
      </c>
      <c r="M20" s="154">
        <v>6</v>
      </c>
      <c r="N20" s="154">
        <v>8</v>
      </c>
      <c r="O20" s="154"/>
      <c r="P20" s="154">
        <v>6.5</v>
      </c>
      <c r="Q20" s="154">
        <v>6</v>
      </c>
      <c r="R20" s="154">
        <v>7</v>
      </c>
      <c r="S20" s="154">
        <v>7</v>
      </c>
      <c r="T20" s="154">
        <v>7</v>
      </c>
      <c r="U20" s="154">
        <v>6</v>
      </c>
      <c r="V20" s="154">
        <v>7</v>
      </c>
      <c r="W20" s="154">
        <v>8</v>
      </c>
      <c r="X20" s="154">
        <v>6</v>
      </c>
      <c r="Y20" s="154">
        <v>6.5</v>
      </c>
      <c r="Z20" s="154">
        <v>6</v>
      </c>
      <c r="AA20" s="154">
        <v>6</v>
      </c>
      <c r="AB20" s="154">
        <v>6</v>
      </c>
      <c r="AC20" s="154">
        <v>8</v>
      </c>
      <c r="AD20" s="154">
        <v>6</v>
      </c>
      <c r="AE20" s="154">
        <v>6</v>
      </c>
      <c r="AF20" s="154"/>
      <c r="AG20" s="154"/>
      <c r="AH20" s="154"/>
      <c r="AI20" s="154"/>
      <c r="AJ20" s="154"/>
      <c r="AK20" s="154"/>
      <c r="AL20" s="154"/>
      <c r="AM20" s="154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</row>
    <row r="21" spans="1:64">
      <c r="A21" s="155" t="s">
        <v>251</v>
      </c>
      <c r="B21" s="155" t="s">
        <v>252</v>
      </c>
      <c r="C21" s="155" t="s">
        <v>164</v>
      </c>
      <c r="D21" s="155" t="s">
        <v>100</v>
      </c>
      <c r="E21" s="171">
        <v>0.62321428571428572</v>
      </c>
      <c r="F21" s="157">
        <v>14</v>
      </c>
      <c r="G21" s="143"/>
      <c r="H21" s="143"/>
      <c r="I21" s="143" t="s">
        <v>79</v>
      </c>
      <c r="J21" s="143"/>
      <c r="K21" s="143"/>
      <c r="L21" s="160">
        <f>SUM(L5:L20)+SUM(L7:L8)+SUM(L12:L13)+SUM(L16:L17)</f>
        <v>120.5</v>
      </c>
      <c r="M21" s="160">
        <f t="shared" ref="M21:AM21" si="0">SUM(M5:M20)+SUM(M7:M8)+SUM(M12:M13)+SUM(M16:M17)</f>
        <v>138</v>
      </c>
      <c r="N21" s="160">
        <f t="shared" si="0"/>
        <v>160.5</v>
      </c>
      <c r="O21" s="160">
        <f t="shared" si="0"/>
        <v>0</v>
      </c>
      <c r="P21" s="160">
        <f>SUM(P5:P20)+SUM(P7:P8)+SUM(P12:P13)+SUM(P16:P17)</f>
        <v>147</v>
      </c>
      <c r="Q21" s="160">
        <f>SUM(Q5:Q20)+SUM(Q7:Q8)+SUM(Q12:Q13)+SUM(Q16:Q17)</f>
        <v>146</v>
      </c>
      <c r="R21" s="160">
        <f t="shared" si="0"/>
        <v>148.5</v>
      </c>
      <c r="S21" s="160">
        <f t="shared" si="0"/>
        <v>137.5</v>
      </c>
      <c r="T21" s="160">
        <f t="shared" si="0"/>
        <v>143.5</v>
      </c>
      <c r="U21" s="160">
        <f t="shared" si="0"/>
        <v>153</v>
      </c>
      <c r="V21" s="160">
        <f t="shared" si="0"/>
        <v>151</v>
      </c>
      <c r="W21" s="160">
        <f t="shared" si="0"/>
        <v>147.5</v>
      </c>
      <c r="X21" s="160">
        <f t="shared" si="0"/>
        <v>144</v>
      </c>
      <c r="Y21" s="160">
        <f t="shared" si="0"/>
        <v>141.5</v>
      </c>
      <c r="Z21" s="160">
        <f t="shared" si="0"/>
        <v>148</v>
      </c>
      <c r="AA21" s="160">
        <f t="shared" si="0"/>
        <v>128</v>
      </c>
      <c r="AB21" s="160">
        <f t="shared" si="0"/>
        <v>142.5</v>
      </c>
      <c r="AC21" s="160">
        <f t="shared" si="0"/>
        <v>146</v>
      </c>
      <c r="AD21" s="160">
        <f t="shared" si="0"/>
        <v>135</v>
      </c>
      <c r="AE21" s="160">
        <f t="shared" si="0"/>
        <v>124</v>
      </c>
      <c r="AF21" s="160">
        <f t="shared" si="0"/>
        <v>0</v>
      </c>
      <c r="AG21" s="160">
        <f t="shared" si="0"/>
        <v>0</v>
      </c>
      <c r="AH21" s="160">
        <f t="shared" si="0"/>
        <v>0</v>
      </c>
      <c r="AI21" s="160">
        <f t="shared" si="0"/>
        <v>0</v>
      </c>
      <c r="AJ21" s="160">
        <f t="shared" si="0"/>
        <v>0</v>
      </c>
      <c r="AK21" s="160">
        <f t="shared" si="0"/>
        <v>0</v>
      </c>
      <c r="AL21" s="160">
        <f t="shared" si="0"/>
        <v>0</v>
      </c>
      <c r="AM21" s="160">
        <f t="shared" si="0"/>
        <v>0</v>
      </c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</row>
    <row r="22" spans="1:64">
      <c r="A22" s="155" t="s">
        <v>253</v>
      </c>
      <c r="B22" s="155" t="s">
        <v>254</v>
      </c>
      <c r="C22" s="155" t="s">
        <v>124</v>
      </c>
      <c r="D22" s="155" t="s">
        <v>124</v>
      </c>
      <c r="E22" s="170">
        <v>0.62142857142857144</v>
      </c>
      <c r="F22" s="157">
        <v>15</v>
      </c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</row>
    <row r="23" spans="1:64">
      <c r="A23" s="155" t="s">
        <v>255</v>
      </c>
      <c r="B23" s="155" t="s">
        <v>256</v>
      </c>
      <c r="C23" s="155" t="s">
        <v>44</v>
      </c>
      <c r="D23" s="155" t="s">
        <v>45</v>
      </c>
      <c r="E23" s="170">
        <v>0.6160714285714286</v>
      </c>
      <c r="F23" s="157">
        <v>16</v>
      </c>
      <c r="G23" s="143"/>
      <c r="H23" s="143"/>
      <c r="I23" s="143" t="s">
        <v>87</v>
      </c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</row>
    <row r="24" spans="1:64">
      <c r="A24" s="155" t="s">
        <v>257</v>
      </c>
      <c r="B24" s="155" t="s">
        <v>258</v>
      </c>
      <c r="C24" s="155" t="s">
        <v>115</v>
      </c>
      <c r="D24" s="155" t="s">
        <v>115</v>
      </c>
      <c r="E24" s="170">
        <v>0.57857142857142863</v>
      </c>
      <c r="F24" s="157">
        <v>17</v>
      </c>
      <c r="G24" s="143"/>
      <c r="H24" s="143"/>
      <c r="I24" s="143" t="s">
        <v>92</v>
      </c>
      <c r="J24" s="143">
        <v>1</v>
      </c>
      <c r="K24" s="143"/>
      <c r="L24" s="154">
        <v>6</v>
      </c>
      <c r="M24" s="154">
        <v>6</v>
      </c>
      <c r="N24" s="154">
        <v>8</v>
      </c>
      <c r="O24" s="154"/>
      <c r="P24" s="154">
        <v>8</v>
      </c>
      <c r="Q24" s="154">
        <v>7</v>
      </c>
      <c r="R24" s="154">
        <v>7</v>
      </c>
      <c r="S24" s="154">
        <v>6.5</v>
      </c>
      <c r="T24" s="154">
        <v>6</v>
      </c>
      <c r="U24" s="154">
        <v>7</v>
      </c>
      <c r="V24" s="154">
        <v>7</v>
      </c>
      <c r="W24" s="154">
        <v>7</v>
      </c>
      <c r="X24" s="154">
        <v>7</v>
      </c>
      <c r="Y24" s="154">
        <v>6.5</v>
      </c>
      <c r="Z24" s="154">
        <v>7</v>
      </c>
      <c r="AA24" s="154">
        <v>6</v>
      </c>
      <c r="AB24" s="154">
        <v>7</v>
      </c>
      <c r="AC24" s="154">
        <v>7</v>
      </c>
      <c r="AD24" s="154">
        <v>6.5</v>
      </c>
      <c r="AE24" s="154">
        <v>6</v>
      </c>
      <c r="AF24" s="154"/>
      <c r="AG24" s="154"/>
      <c r="AH24" s="154"/>
      <c r="AI24" s="154"/>
      <c r="AJ24" s="154"/>
      <c r="AK24" s="154"/>
      <c r="AL24" s="154"/>
      <c r="AM24" s="154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</row>
    <row r="25" spans="1:64">
      <c r="A25" s="155" t="s">
        <v>259</v>
      </c>
      <c r="B25" s="155" t="s">
        <v>260</v>
      </c>
      <c r="C25" s="155" t="s">
        <v>193</v>
      </c>
      <c r="D25" s="155" t="s">
        <v>16</v>
      </c>
      <c r="E25" s="170">
        <v>0.55892857142857144</v>
      </c>
      <c r="F25" s="157">
        <v>18</v>
      </c>
      <c r="G25" s="143"/>
      <c r="H25" s="143"/>
      <c r="I25" s="143" t="s">
        <v>97</v>
      </c>
      <c r="J25" s="143">
        <v>1</v>
      </c>
      <c r="K25" s="143"/>
      <c r="L25" s="154">
        <v>6</v>
      </c>
      <c r="M25" s="154">
        <v>5.5</v>
      </c>
      <c r="N25" s="154">
        <v>7.5</v>
      </c>
      <c r="O25" s="154"/>
      <c r="P25" s="154">
        <v>7</v>
      </c>
      <c r="Q25" s="154">
        <v>6.5</v>
      </c>
      <c r="R25" s="154">
        <v>6</v>
      </c>
      <c r="S25" s="154">
        <v>6</v>
      </c>
      <c r="T25" s="154">
        <v>6</v>
      </c>
      <c r="U25" s="154">
        <v>6.5</v>
      </c>
      <c r="V25" s="154">
        <v>6.5</v>
      </c>
      <c r="W25" s="154">
        <v>7</v>
      </c>
      <c r="X25" s="154">
        <v>6</v>
      </c>
      <c r="Y25" s="154">
        <v>6</v>
      </c>
      <c r="Z25" s="154">
        <v>6</v>
      </c>
      <c r="AA25" s="154">
        <v>6</v>
      </c>
      <c r="AB25" s="154">
        <v>6</v>
      </c>
      <c r="AC25" s="154">
        <v>7</v>
      </c>
      <c r="AD25" s="154">
        <v>6</v>
      </c>
      <c r="AE25" s="154">
        <v>5</v>
      </c>
      <c r="AF25" s="154"/>
      <c r="AG25" s="154"/>
      <c r="AH25" s="154"/>
      <c r="AI25" s="154"/>
      <c r="AJ25" s="154"/>
      <c r="AK25" s="154"/>
      <c r="AL25" s="154"/>
      <c r="AM25" s="154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</row>
    <row r="26" spans="1:64">
      <c r="A26" s="155" t="s">
        <v>261</v>
      </c>
      <c r="B26" s="155" t="s">
        <v>262</v>
      </c>
      <c r="C26" s="155" t="s">
        <v>243</v>
      </c>
      <c r="D26" s="155" t="s">
        <v>96</v>
      </c>
      <c r="E26" s="170">
        <v>0.5535714285714286</v>
      </c>
      <c r="F26" s="157">
        <v>19</v>
      </c>
      <c r="G26" s="143"/>
      <c r="H26" s="143"/>
      <c r="I26" s="143" t="s">
        <v>101</v>
      </c>
      <c r="J26" s="143">
        <v>2</v>
      </c>
      <c r="K26" s="143"/>
      <c r="L26" s="154">
        <v>5.5</v>
      </c>
      <c r="M26" s="154">
        <v>6</v>
      </c>
      <c r="N26" s="154">
        <v>7</v>
      </c>
      <c r="O26" s="154"/>
      <c r="P26" s="154">
        <v>6.5</v>
      </c>
      <c r="Q26" s="154">
        <v>6</v>
      </c>
      <c r="R26" s="154">
        <v>6.5</v>
      </c>
      <c r="S26" s="154">
        <v>5.5</v>
      </c>
      <c r="T26" s="154">
        <v>6.5</v>
      </c>
      <c r="U26" s="154">
        <v>6.5</v>
      </c>
      <c r="V26" s="154">
        <v>7</v>
      </c>
      <c r="W26" s="154">
        <v>6.5</v>
      </c>
      <c r="X26" s="154">
        <v>6</v>
      </c>
      <c r="Y26" s="154">
        <v>6</v>
      </c>
      <c r="Z26" s="154">
        <v>6.5</v>
      </c>
      <c r="AA26" s="154">
        <v>5</v>
      </c>
      <c r="AB26" s="154">
        <v>6</v>
      </c>
      <c r="AC26" s="154">
        <v>6</v>
      </c>
      <c r="AD26" s="154">
        <v>6</v>
      </c>
      <c r="AE26" s="154">
        <v>5</v>
      </c>
      <c r="AF26" s="154"/>
      <c r="AG26" s="154"/>
      <c r="AH26" s="154"/>
      <c r="AI26" s="154"/>
      <c r="AJ26" s="154"/>
      <c r="AK26" s="154"/>
      <c r="AL26" s="154"/>
      <c r="AM26" s="154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</row>
    <row r="27" spans="1:64">
      <c r="A27" s="155" t="s">
        <v>263</v>
      </c>
      <c r="B27" s="155" t="s">
        <v>264</v>
      </c>
      <c r="C27" s="155" t="s">
        <v>12</v>
      </c>
      <c r="D27" s="155"/>
      <c r="E27" s="171"/>
      <c r="F27" s="157"/>
      <c r="G27" s="143"/>
      <c r="H27" s="143"/>
      <c r="I27" s="143" t="s">
        <v>105</v>
      </c>
      <c r="J27" s="143">
        <v>2</v>
      </c>
      <c r="K27" s="143"/>
      <c r="L27" s="159">
        <v>6.5</v>
      </c>
      <c r="M27" s="159">
        <v>6.5</v>
      </c>
      <c r="N27" s="159">
        <v>7.5</v>
      </c>
      <c r="O27" s="159"/>
      <c r="P27" s="159">
        <v>7.5</v>
      </c>
      <c r="Q27" s="159">
        <v>6.5</v>
      </c>
      <c r="R27" s="159">
        <v>7</v>
      </c>
      <c r="S27" s="159">
        <v>6.5</v>
      </c>
      <c r="T27" s="159">
        <v>7</v>
      </c>
      <c r="U27" s="159">
        <v>6.5</v>
      </c>
      <c r="V27" s="159">
        <v>7</v>
      </c>
      <c r="W27" s="159">
        <v>7</v>
      </c>
      <c r="X27" s="159">
        <v>6.5</v>
      </c>
      <c r="Y27" s="159">
        <v>6</v>
      </c>
      <c r="Z27" s="159">
        <v>7</v>
      </c>
      <c r="AA27" s="159">
        <v>6</v>
      </c>
      <c r="AB27" s="159">
        <v>6.5</v>
      </c>
      <c r="AC27" s="159">
        <v>6.5</v>
      </c>
      <c r="AD27" s="159">
        <v>6.5</v>
      </c>
      <c r="AE27" s="159">
        <v>6</v>
      </c>
      <c r="AF27" s="159"/>
      <c r="AG27" s="159"/>
      <c r="AH27" s="159"/>
      <c r="AI27" s="159"/>
      <c r="AJ27" s="159"/>
      <c r="AK27" s="159"/>
      <c r="AL27" s="159"/>
      <c r="AM27" s="159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</row>
    <row r="28" spans="1:64">
      <c r="A28" s="155"/>
      <c r="B28" s="155"/>
      <c r="C28" s="155"/>
      <c r="D28" s="155"/>
      <c r="E28" s="170"/>
      <c r="F28" s="157"/>
      <c r="G28" s="143"/>
      <c r="H28" s="143"/>
      <c r="I28" s="143" t="s">
        <v>109</v>
      </c>
      <c r="J28" s="143"/>
      <c r="K28" s="143"/>
      <c r="L28" s="160">
        <f>SUM(L24:L27)+SUM(L26:L27)</f>
        <v>36</v>
      </c>
      <c r="M28" s="160">
        <f t="shared" ref="M28:AM28" si="1">SUM(M24:M27)+SUM(M26:M27)</f>
        <v>36.5</v>
      </c>
      <c r="N28" s="160">
        <f t="shared" si="1"/>
        <v>44.5</v>
      </c>
      <c r="O28" s="160">
        <f t="shared" si="1"/>
        <v>0</v>
      </c>
      <c r="P28" s="160">
        <f t="shared" si="1"/>
        <v>43</v>
      </c>
      <c r="Q28" s="160">
        <f t="shared" si="1"/>
        <v>38.5</v>
      </c>
      <c r="R28" s="160">
        <f t="shared" si="1"/>
        <v>40</v>
      </c>
      <c r="S28" s="160">
        <f t="shared" si="1"/>
        <v>36.5</v>
      </c>
      <c r="T28" s="160">
        <f t="shared" si="1"/>
        <v>39</v>
      </c>
      <c r="U28" s="160">
        <f t="shared" si="1"/>
        <v>39.5</v>
      </c>
      <c r="V28" s="160">
        <f t="shared" si="1"/>
        <v>41.5</v>
      </c>
      <c r="W28" s="160">
        <f t="shared" si="1"/>
        <v>41</v>
      </c>
      <c r="X28" s="160">
        <f t="shared" si="1"/>
        <v>38</v>
      </c>
      <c r="Y28" s="160">
        <f t="shared" si="1"/>
        <v>36.5</v>
      </c>
      <c r="Z28" s="160">
        <f t="shared" si="1"/>
        <v>40</v>
      </c>
      <c r="AA28" s="160">
        <f t="shared" si="1"/>
        <v>34</v>
      </c>
      <c r="AB28" s="160">
        <f t="shared" si="1"/>
        <v>38</v>
      </c>
      <c r="AC28" s="160">
        <f t="shared" si="1"/>
        <v>39</v>
      </c>
      <c r="AD28" s="160">
        <f t="shared" si="1"/>
        <v>37.5</v>
      </c>
      <c r="AE28" s="160">
        <f t="shared" si="1"/>
        <v>33</v>
      </c>
      <c r="AF28" s="160">
        <f t="shared" si="1"/>
        <v>0</v>
      </c>
      <c r="AG28" s="160">
        <f t="shared" si="1"/>
        <v>0</v>
      </c>
      <c r="AH28" s="160">
        <f t="shared" si="1"/>
        <v>0</v>
      </c>
      <c r="AI28" s="160">
        <f t="shared" si="1"/>
        <v>0</v>
      </c>
      <c r="AJ28" s="160">
        <f t="shared" si="1"/>
        <v>0</v>
      </c>
      <c r="AK28" s="160">
        <f t="shared" si="1"/>
        <v>0</v>
      </c>
      <c r="AL28" s="160">
        <f t="shared" si="1"/>
        <v>0</v>
      </c>
      <c r="AM28" s="160">
        <f t="shared" si="1"/>
        <v>0</v>
      </c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</row>
    <row r="30" spans="1:64">
      <c r="A30" s="143"/>
      <c r="B30" s="143"/>
      <c r="C30" s="143"/>
      <c r="D30" s="143"/>
      <c r="E30" s="149"/>
      <c r="F30" s="149"/>
      <c r="G30" s="143"/>
      <c r="H30" s="143"/>
      <c r="I30" s="143" t="s">
        <v>117</v>
      </c>
      <c r="J30" s="143">
        <v>280</v>
      </c>
      <c r="K30" s="143"/>
      <c r="L30" s="160">
        <f>L21+L28</f>
        <v>156.5</v>
      </c>
      <c r="M30" s="160">
        <f t="shared" ref="M30:AM30" si="2">M21+M28</f>
        <v>174.5</v>
      </c>
      <c r="N30" s="160">
        <f t="shared" si="2"/>
        <v>205</v>
      </c>
      <c r="O30" s="160">
        <f t="shared" si="2"/>
        <v>0</v>
      </c>
      <c r="P30" s="160">
        <f t="shared" si="2"/>
        <v>190</v>
      </c>
      <c r="Q30" s="160">
        <f t="shared" si="2"/>
        <v>184.5</v>
      </c>
      <c r="R30" s="160">
        <f t="shared" si="2"/>
        <v>188.5</v>
      </c>
      <c r="S30" s="160">
        <f t="shared" si="2"/>
        <v>174</v>
      </c>
      <c r="T30" s="160">
        <f t="shared" si="2"/>
        <v>182.5</v>
      </c>
      <c r="U30" s="160">
        <f t="shared" si="2"/>
        <v>192.5</v>
      </c>
      <c r="V30" s="160">
        <f t="shared" si="2"/>
        <v>192.5</v>
      </c>
      <c r="W30" s="160">
        <f t="shared" si="2"/>
        <v>188.5</v>
      </c>
      <c r="X30" s="160">
        <f t="shared" si="2"/>
        <v>182</v>
      </c>
      <c r="Y30" s="160">
        <f t="shared" si="2"/>
        <v>178</v>
      </c>
      <c r="Z30" s="160">
        <f t="shared" si="2"/>
        <v>188</v>
      </c>
      <c r="AA30" s="160">
        <f t="shared" si="2"/>
        <v>162</v>
      </c>
      <c r="AB30" s="160">
        <f t="shared" si="2"/>
        <v>180.5</v>
      </c>
      <c r="AC30" s="160">
        <f t="shared" si="2"/>
        <v>185</v>
      </c>
      <c r="AD30" s="160">
        <f t="shared" si="2"/>
        <v>172.5</v>
      </c>
      <c r="AE30" s="160">
        <f t="shared" si="2"/>
        <v>157</v>
      </c>
      <c r="AF30" s="160">
        <f t="shared" si="2"/>
        <v>0</v>
      </c>
      <c r="AG30" s="160">
        <f t="shared" si="2"/>
        <v>0</v>
      </c>
      <c r="AH30" s="160">
        <f t="shared" si="2"/>
        <v>0</v>
      </c>
      <c r="AI30" s="160">
        <f t="shared" si="2"/>
        <v>0</v>
      </c>
      <c r="AJ30" s="160">
        <f t="shared" si="2"/>
        <v>0</v>
      </c>
      <c r="AK30" s="160">
        <f t="shared" si="2"/>
        <v>0</v>
      </c>
      <c r="AL30" s="160">
        <f t="shared" si="2"/>
        <v>0</v>
      </c>
      <c r="AM30" s="160">
        <f t="shared" si="2"/>
        <v>0</v>
      </c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</row>
    <row r="31" spans="1:64">
      <c r="A31" s="143"/>
      <c r="B31" s="143"/>
      <c r="C31" s="143"/>
      <c r="D31" s="143"/>
      <c r="E31" s="149"/>
      <c r="F31" s="149"/>
      <c r="G31" s="143"/>
      <c r="H31" s="143"/>
      <c r="I31" s="10" t="s">
        <v>121</v>
      </c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</row>
    <row r="32" spans="1:64">
      <c r="A32" s="143"/>
      <c r="B32" s="143"/>
      <c r="C32" s="143"/>
      <c r="D32" s="143"/>
      <c r="E32" s="149"/>
      <c r="F32" s="149"/>
      <c r="G32" s="143"/>
      <c r="H32" s="143"/>
      <c r="I32" s="143" t="s">
        <v>125</v>
      </c>
      <c r="J32" s="143">
        <v>-2</v>
      </c>
      <c r="K32" s="143"/>
      <c r="L32" s="161"/>
      <c r="M32" s="161"/>
      <c r="N32" s="161" t="s">
        <v>126</v>
      </c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 t="s">
        <v>127</v>
      </c>
      <c r="AF32" s="161"/>
      <c r="AG32" s="161"/>
      <c r="AH32" s="161"/>
      <c r="AI32" s="161"/>
      <c r="AJ32" s="161"/>
      <c r="AK32" s="161"/>
      <c r="AL32" s="161"/>
      <c r="AM32" s="161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</row>
    <row r="33" spans="1:64">
      <c r="A33" s="143"/>
      <c r="B33" s="143"/>
      <c r="C33" s="143"/>
      <c r="D33" s="143"/>
      <c r="E33" s="149"/>
      <c r="F33" s="149"/>
      <c r="G33" s="143"/>
      <c r="H33" s="143"/>
      <c r="I33" s="143" t="s">
        <v>130</v>
      </c>
      <c r="J33" s="143">
        <v>-4</v>
      </c>
      <c r="K33" s="143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</row>
    <row r="34" spans="1:64">
      <c r="A34" s="143"/>
      <c r="B34" s="143"/>
      <c r="C34" s="143"/>
      <c r="D34" s="143"/>
      <c r="E34" s="149"/>
      <c r="F34" s="149"/>
      <c r="G34" s="143"/>
      <c r="H34" s="143"/>
      <c r="I34" s="143" t="s">
        <v>134</v>
      </c>
      <c r="J34" s="162" t="s">
        <v>135</v>
      </c>
      <c r="K34" s="14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</row>
    <row r="35" spans="1:64">
      <c r="A35" s="143"/>
      <c r="B35" s="143"/>
      <c r="C35" s="143"/>
      <c r="D35" s="143"/>
      <c r="E35" s="149"/>
      <c r="F35" s="149"/>
      <c r="G35" s="143"/>
      <c r="H35" s="143"/>
      <c r="I35" s="143" t="s">
        <v>139</v>
      </c>
      <c r="J35" s="162"/>
      <c r="K35" s="143"/>
      <c r="L35" s="164">
        <f>IF(L32="Y",-2,0)+IF(L33="Y",-4,0)</f>
        <v>0</v>
      </c>
      <c r="M35" s="164">
        <f t="shared" ref="M35:AM35" si="3">IF(M32="Y",-2,0)+IF(M33="Y",-4,0)</f>
        <v>0</v>
      </c>
      <c r="N35" s="164">
        <f t="shared" si="3"/>
        <v>-2</v>
      </c>
      <c r="O35" s="164">
        <f t="shared" si="3"/>
        <v>0</v>
      </c>
      <c r="P35" s="164">
        <f t="shared" si="3"/>
        <v>0</v>
      </c>
      <c r="Q35" s="164">
        <f t="shared" si="3"/>
        <v>0</v>
      </c>
      <c r="R35" s="164">
        <f t="shared" si="3"/>
        <v>0</v>
      </c>
      <c r="S35" s="164">
        <f t="shared" si="3"/>
        <v>0</v>
      </c>
      <c r="T35" s="164">
        <f t="shared" si="3"/>
        <v>0</v>
      </c>
      <c r="U35" s="164">
        <f t="shared" si="3"/>
        <v>0</v>
      </c>
      <c r="V35" s="164">
        <f t="shared" si="3"/>
        <v>0</v>
      </c>
      <c r="W35" s="164">
        <f t="shared" si="3"/>
        <v>0</v>
      </c>
      <c r="X35" s="164">
        <f t="shared" si="3"/>
        <v>0</v>
      </c>
      <c r="Y35" s="164">
        <f t="shared" si="3"/>
        <v>0</v>
      </c>
      <c r="Z35" s="164">
        <f t="shared" si="3"/>
        <v>0</v>
      </c>
      <c r="AA35" s="164">
        <f t="shared" si="3"/>
        <v>0</v>
      </c>
      <c r="AB35" s="164">
        <f t="shared" si="3"/>
        <v>0</v>
      </c>
      <c r="AC35" s="164">
        <f t="shared" si="3"/>
        <v>0</v>
      </c>
      <c r="AD35" s="164">
        <f t="shared" si="3"/>
        <v>0</v>
      </c>
      <c r="AE35" s="164">
        <f>IF(AE32="Y",-2,0)+IF(AE33="Y",-4,0)</f>
        <v>-2</v>
      </c>
      <c r="AF35" s="164">
        <f t="shared" si="3"/>
        <v>0</v>
      </c>
      <c r="AG35" s="164">
        <f t="shared" si="3"/>
        <v>0</v>
      </c>
      <c r="AH35" s="164">
        <f t="shared" si="3"/>
        <v>0</v>
      </c>
      <c r="AI35" s="164">
        <f t="shared" si="3"/>
        <v>0</v>
      </c>
      <c r="AJ35" s="164">
        <f t="shared" si="3"/>
        <v>0</v>
      </c>
      <c r="AK35" s="164">
        <f t="shared" si="3"/>
        <v>0</v>
      </c>
      <c r="AL35" s="164">
        <f t="shared" si="3"/>
        <v>0</v>
      </c>
      <c r="AM35" s="164">
        <f t="shared" si="3"/>
        <v>0</v>
      </c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</row>
    <row r="36" spans="1:64">
      <c r="A36" s="143"/>
      <c r="B36" s="143"/>
      <c r="C36" s="143"/>
      <c r="D36" s="143"/>
      <c r="E36" s="149"/>
      <c r="F36" s="149"/>
      <c r="G36" s="143"/>
      <c r="H36" s="143"/>
      <c r="I36" s="10" t="s">
        <v>140</v>
      </c>
      <c r="J36" s="162"/>
      <c r="K36" s="143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</row>
    <row r="37" spans="1:64">
      <c r="A37" s="143"/>
      <c r="B37" s="143"/>
      <c r="C37" s="143"/>
      <c r="D37" s="143"/>
      <c r="E37" s="149"/>
      <c r="F37" s="149"/>
      <c r="G37" s="143"/>
      <c r="H37" s="143"/>
      <c r="I37" s="143"/>
      <c r="J37" s="143">
        <v>-5.0000000000000001E-3</v>
      </c>
      <c r="K37" s="143"/>
      <c r="L37" s="166">
        <f>$J$37*$J$30*L36</f>
        <v>0</v>
      </c>
      <c r="M37" s="166">
        <f t="shared" ref="M37:AM37" si="4">$J$37*$J$30*M36</f>
        <v>0</v>
      </c>
      <c r="N37" s="166">
        <f t="shared" si="4"/>
        <v>0</v>
      </c>
      <c r="O37" s="166">
        <f t="shared" si="4"/>
        <v>0</v>
      </c>
      <c r="P37" s="166">
        <f t="shared" si="4"/>
        <v>0</v>
      </c>
      <c r="Q37" s="166">
        <f t="shared" si="4"/>
        <v>0</v>
      </c>
      <c r="R37" s="166">
        <f t="shared" si="4"/>
        <v>0</v>
      </c>
      <c r="S37" s="166">
        <f t="shared" si="4"/>
        <v>0</v>
      </c>
      <c r="T37" s="166">
        <f t="shared" si="4"/>
        <v>0</v>
      </c>
      <c r="U37" s="166">
        <f t="shared" si="4"/>
        <v>0</v>
      </c>
      <c r="V37" s="166">
        <f t="shared" si="4"/>
        <v>0</v>
      </c>
      <c r="W37" s="166">
        <f t="shared" si="4"/>
        <v>0</v>
      </c>
      <c r="X37" s="166">
        <f t="shared" si="4"/>
        <v>0</v>
      </c>
      <c r="Y37" s="166">
        <f t="shared" si="4"/>
        <v>0</v>
      </c>
      <c r="Z37" s="166">
        <f t="shared" si="4"/>
        <v>0</v>
      </c>
      <c r="AA37" s="166">
        <f t="shared" si="4"/>
        <v>0</v>
      </c>
      <c r="AB37" s="166">
        <f t="shared" si="4"/>
        <v>0</v>
      </c>
      <c r="AC37" s="166">
        <f t="shared" si="4"/>
        <v>0</v>
      </c>
      <c r="AD37" s="166">
        <f t="shared" si="4"/>
        <v>0</v>
      </c>
      <c r="AE37" s="166">
        <f t="shared" si="4"/>
        <v>0</v>
      </c>
      <c r="AF37" s="166">
        <f t="shared" si="4"/>
        <v>0</v>
      </c>
      <c r="AG37" s="166">
        <f t="shared" si="4"/>
        <v>0</v>
      </c>
      <c r="AH37" s="166">
        <f t="shared" si="4"/>
        <v>0</v>
      </c>
      <c r="AI37" s="166">
        <f t="shared" si="4"/>
        <v>0</v>
      </c>
      <c r="AJ37" s="166">
        <f t="shared" si="4"/>
        <v>0</v>
      </c>
      <c r="AK37" s="166">
        <f t="shared" si="4"/>
        <v>0</v>
      </c>
      <c r="AL37" s="166">
        <f t="shared" si="4"/>
        <v>0</v>
      </c>
      <c r="AM37" s="166">
        <f t="shared" si="4"/>
        <v>0</v>
      </c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</row>
    <row r="38" spans="1:64">
      <c r="A38" s="143"/>
      <c r="B38" s="143"/>
      <c r="C38" s="143"/>
      <c r="D38" s="143"/>
      <c r="E38" s="149"/>
      <c r="F38" s="149"/>
      <c r="G38" s="143"/>
      <c r="H38" s="143"/>
      <c r="I38" s="143" t="s">
        <v>141</v>
      </c>
      <c r="J38" s="143"/>
      <c r="K38" s="143"/>
      <c r="L38" s="160">
        <f>L30+L35+L37</f>
        <v>156.5</v>
      </c>
      <c r="M38" s="160">
        <f t="shared" ref="M38:AM38" si="5">M30+M35+M37</f>
        <v>174.5</v>
      </c>
      <c r="N38" s="160">
        <f t="shared" si="5"/>
        <v>203</v>
      </c>
      <c r="O38" s="160">
        <f t="shared" si="5"/>
        <v>0</v>
      </c>
      <c r="P38" s="160">
        <f t="shared" si="5"/>
        <v>190</v>
      </c>
      <c r="Q38" s="160">
        <f t="shared" si="5"/>
        <v>184.5</v>
      </c>
      <c r="R38" s="160">
        <f t="shared" si="5"/>
        <v>188.5</v>
      </c>
      <c r="S38" s="160">
        <f t="shared" si="5"/>
        <v>174</v>
      </c>
      <c r="T38" s="160">
        <f t="shared" si="5"/>
        <v>182.5</v>
      </c>
      <c r="U38" s="160">
        <f t="shared" si="5"/>
        <v>192.5</v>
      </c>
      <c r="V38" s="160">
        <f t="shared" si="5"/>
        <v>192.5</v>
      </c>
      <c r="W38" s="160">
        <f t="shared" si="5"/>
        <v>188.5</v>
      </c>
      <c r="X38" s="160">
        <f t="shared" si="5"/>
        <v>182</v>
      </c>
      <c r="Y38" s="160">
        <f t="shared" si="5"/>
        <v>178</v>
      </c>
      <c r="Z38" s="160">
        <f t="shared" si="5"/>
        <v>188</v>
      </c>
      <c r="AA38" s="160">
        <f t="shared" si="5"/>
        <v>162</v>
      </c>
      <c r="AB38" s="160">
        <f t="shared" si="5"/>
        <v>180.5</v>
      </c>
      <c r="AC38" s="160">
        <f t="shared" si="5"/>
        <v>185</v>
      </c>
      <c r="AD38" s="160">
        <f t="shared" si="5"/>
        <v>172.5</v>
      </c>
      <c r="AE38" s="160">
        <f t="shared" si="5"/>
        <v>155</v>
      </c>
      <c r="AF38" s="160">
        <f t="shared" si="5"/>
        <v>0</v>
      </c>
      <c r="AG38" s="160">
        <f t="shared" si="5"/>
        <v>0</v>
      </c>
      <c r="AH38" s="160">
        <f t="shared" si="5"/>
        <v>0</v>
      </c>
      <c r="AI38" s="160">
        <f t="shared" si="5"/>
        <v>0</v>
      </c>
      <c r="AJ38" s="160">
        <f t="shared" si="5"/>
        <v>0</v>
      </c>
      <c r="AK38" s="160">
        <f t="shared" si="5"/>
        <v>0</v>
      </c>
      <c r="AL38" s="160">
        <f t="shared" si="5"/>
        <v>0</v>
      </c>
      <c r="AM38" s="160">
        <f t="shared" si="5"/>
        <v>0</v>
      </c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</row>
    <row r="39" spans="1:64">
      <c r="A39" s="143"/>
      <c r="B39" s="143"/>
      <c r="C39" s="143"/>
      <c r="D39" s="143"/>
      <c r="E39" s="149"/>
      <c r="F39" s="149"/>
      <c r="G39" s="143"/>
      <c r="H39" s="143"/>
      <c r="I39" s="143" t="s">
        <v>142</v>
      </c>
      <c r="J39" s="143"/>
      <c r="K39" s="143"/>
      <c r="L39" s="167">
        <f>L38/$J$30</f>
        <v>0.55892857142857144</v>
      </c>
      <c r="M39" s="167">
        <f t="shared" ref="M39:AM39" si="6">M38/$J$30</f>
        <v>0.62321428571428572</v>
      </c>
      <c r="N39" s="167">
        <f t="shared" si="6"/>
        <v>0.72499999999999998</v>
      </c>
      <c r="O39" s="167">
        <f t="shared" si="6"/>
        <v>0</v>
      </c>
      <c r="P39" s="167">
        <f t="shared" si="6"/>
        <v>0.6785714285714286</v>
      </c>
      <c r="Q39" s="167">
        <f t="shared" si="6"/>
        <v>0.65892857142857142</v>
      </c>
      <c r="R39" s="167">
        <f t="shared" si="6"/>
        <v>0.67321428571428577</v>
      </c>
      <c r="S39" s="167">
        <f t="shared" si="6"/>
        <v>0.62142857142857144</v>
      </c>
      <c r="T39" s="167">
        <f t="shared" si="6"/>
        <v>0.6517857142857143</v>
      </c>
      <c r="U39" s="167">
        <f t="shared" si="6"/>
        <v>0.6875</v>
      </c>
      <c r="V39" s="167">
        <f t="shared" si="6"/>
        <v>0.6875</v>
      </c>
      <c r="W39" s="167">
        <f t="shared" si="6"/>
        <v>0.67321428571428577</v>
      </c>
      <c r="X39" s="167">
        <f t="shared" si="6"/>
        <v>0.65</v>
      </c>
      <c r="Y39" s="167">
        <f t="shared" si="6"/>
        <v>0.63571428571428568</v>
      </c>
      <c r="Z39" s="167">
        <f t="shared" si="6"/>
        <v>0.67142857142857137</v>
      </c>
      <c r="AA39" s="167">
        <f t="shared" si="6"/>
        <v>0.57857142857142863</v>
      </c>
      <c r="AB39" s="167">
        <f t="shared" si="6"/>
        <v>0.64464285714285718</v>
      </c>
      <c r="AC39" s="167">
        <f t="shared" si="6"/>
        <v>0.6607142857142857</v>
      </c>
      <c r="AD39" s="167">
        <f t="shared" si="6"/>
        <v>0.6160714285714286</v>
      </c>
      <c r="AE39" s="167">
        <f t="shared" si="6"/>
        <v>0.5535714285714286</v>
      </c>
      <c r="AF39" s="167">
        <f t="shared" si="6"/>
        <v>0</v>
      </c>
      <c r="AG39" s="167">
        <f t="shared" si="6"/>
        <v>0</v>
      </c>
      <c r="AH39" s="167">
        <f t="shared" si="6"/>
        <v>0</v>
      </c>
      <c r="AI39" s="167">
        <f t="shared" si="6"/>
        <v>0</v>
      </c>
      <c r="AJ39" s="167">
        <f t="shared" si="6"/>
        <v>0</v>
      </c>
      <c r="AK39" s="167">
        <f t="shared" si="6"/>
        <v>0</v>
      </c>
      <c r="AL39" s="167">
        <f t="shared" si="6"/>
        <v>0</v>
      </c>
      <c r="AM39" s="167">
        <f t="shared" si="6"/>
        <v>0</v>
      </c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</row>
    <row r="40" spans="1:64">
      <c r="A40" s="143"/>
      <c r="B40" s="143"/>
      <c r="C40" s="143"/>
      <c r="D40" s="143"/>
      <c r="E40" s="149"/>
      <c r="F40" s="149"/>
      <c r="G40" s="143"/>
      <c r="H40" s="143"/>
      <c r="I40" s="143"/>
      <c r="J40" s="143"/>
      <c r="K40" s="143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</row>
    <row r="41" spans="1:64">
      <c r="A41" s="143"/>
      <c r="B41" s="143"/>
      <c r="C41" s="143"/>
      <c r="D41" s="143"/>
      <c r="E41" s="149"/>
      <c r="F41" s="149"/>
      <c r="G41" s="143"/>
      <c r="H41" s="143"/>
      <c r="I41" s="143"/>
      <c r="J41" s="143"/>
      <c r="K41" s="143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</row>
    <row r="43" spans="1:64">
      <c r="A43" s="143"/>
      <c r="B43" s="143"/>
      <c r="C43" s="143"/>
      <c r="D43" s="143"/>
      <c r="E43" s="149"/>
      <c r="F43" s="149"/>
      <c r="G43" s="143"/>
      <c r="H43" s="143"/>
      <c r="I43" s="143"/>
      <c r="J43" s="143"/>
      <c r="K43" s="143"/>
      <c r="L43" s="169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</row>
    <row r="45" spans="1:64">
      <c r="A45" s="143"/>
      <c r="B45" s="143"/>
      <c r="C45" s="143"/>
      <c r="D45" s="143"/>
      <c r="E45" s="149"/>
      <c r="F45" s="149"/>
      <c r="G45" s="143"/>
      <c r="H45" s="143"/>
      <c r="I45" s="143"/>
      <c r="J45" s="143"/>
      <c r="K45" s="143"/>
      <c r="L45" s="169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</row>
    <row r="46" spans="1:64">
      <c r="A46" s="143"/>
      <c r="B46" s="143"/>
      <c r="C46" s="143"/>
      <c r="D46" s="143"/>
      <c r="E46" s="149"/>
      <c r="F46" s="149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</row>
    <row r="47" spans="1:64">
      <c r="A47" s="143"/>
      <c r="B47" s="143"/>
      <c r="C47" s="143"/>
      <c r="D47" s="143"/>
      <c r="E47" s="149"/>
      <c r="F47" s="149"/>
      <c r="G47" s="143"/>
      <c r="H47" s="143"/>
      <c r="I47" s="143"/>
      <c r="J47" s="143"/>
      <c r="K47" s="143"/>
      <c r="L47" s="169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</row>
    <row r="48" spans="1:64">
      <c r="A48" s="143"/>
      <c r="B48" s="143"/>
      <c r="C48" s="143"/>
      <c r="D48" s="143"/>
      <c r="E48" s="149"/>
      <c r="F48" s="149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</row>
    <row r="49" spans="1:64">
      <c r="A49" s="143"/>
      <c r="B49" s="143"/>
      <c r="C49" s="143"/>
      <c r="D49" s="143"/>
      <c r="E49" s="149"/>
      <c r="F49" s="149"/>
      <c r="G49" s="143"/>
      <c r="H49" s="143"/>
      <c r="I49" s="143"/>
      <c r="J49" s="143"/>
      <c r="K49" s="143"/>
      <c r="L49" s="169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</row>
    <row r="51" spans="1:64">
      <c r="A51" s="143"/>
      <c r="B51" s="143"/>
      <c r="C51" s="143"/>
      <c r="D51" s="143"/>
      <c r="E51" s="149"/>
      <c r="F51" s="149"/>
      <c r="G51" s="143"/>
      <c r="H51" s="143"/>
      <c r="I51" s="143"/>
      <c r="J51" s="143"/>
      <c r="K51" s="143"/>
      <c r="L51" s="169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</row>
    <row r="53" spans="1:64">
      <c r="A53" s="143"/>
      <c r="B53" s="143"/>
      <c r="C53" s="143"/>
      <c r="D53" s="143"/>
      <c r="E53" s="149"/>
      <c r="F53" s="149"/>
      <c r="G53" s="143"/>
      <c r="H53" s="143"/>
      <c r="I53" s="143"/>
      <c r="J53" s="143"/>
      <c r="K53" s="143"/>
      <c r="L53" s="169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</row>
    <row r="55" spans="1:64">
      <c r="A55" s="143"/>
      <c r="B55" s="143"/>
      <c r="C55" s="143"/>
      <c r="D55" s="143"/>
      <c r="E55" s="149"/>
      <c r="F55" s="149"/>
      <c r="G55" s="143"/>
      <c r="H55" s="143"/>
      <c r="I55" s="143"/>
      <c r="J55" s="143"/>
      <c r="K55" s="143"/>
      <c r="L55" s="169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3"/>
      <c r="BG55" s="143"/>
      <c r="BH55" s="143"/>
      <c r="BI55" s="143"/>
      <c r="BJ55" s="143"/>
      <c r="BK55" s="143"/>
      <c r="BL55" s="143"/>
    </row>
    <row r="57" spans="1:64">
      <c r="A57" s="143"/>
      <c r="B57" s="143"/>
      <c r="C57" s="143"/>
      <c r="D57" s="143"/>
      <c r="E57" s="149"/>
      <c r="F57" s="149"/>
      <c r="G57" s="143"/>
      <c r="H57" s="143"/>
      <c r="I57" s="143"/>
      <c r="J57" s="143"/>
      <c r="K57" s="143"/>
      <c r="L57" s="169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  <c r="BF57" s="143"/>
      <c r="BG57" s="143"/>
      <c r="BH57" s="143"/>
      <c r="BI57" s="143"/>
      <c r="BJ57" s="143"/>
      <c r="BK57" s="143"/>
      <c r="BL57" s="143"/>
    </row>
    <row r="59" spans="1:64">
      <c r="A59" s="143"/>
      <c r="B59" s="143"/>
      <c r="C59" s="143"/>
      <c r="D59" s="143"/>
      <c r="E59" s="149"/>
      <c r="F59" s="149"/>
      <c r="G59" s="143"/>
      <c r="H59" s="143"/>
      <c r="I59" s="143"/>
      <c r="J59" s="143"/>
      <c r="K59" s="143"/>
      <c r="L59" s="169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143"/>
      <c r="BB59" s="143"/>
      <c r="BC59" s="143"/>
      <c r="BD59" s="143"/>
      <c r="BE59" s="143"/>
      <c r="BF59" s="143"/>
      <c r="BG59" s="143"/>
      <c r="BH59" s="143"/>
      <c r="BI59" s="143"/>
      <c r="BJ59" s="143"/>
      <c r="BK59" s="143"/>
      <c r="BL59" s="143"/>
    </row>
    <row r="61" spans="1:64">
      <c r="A61" s="143"/>
      <c r="B61" s="143"/>
      <c r="C61" s="143"/>
      <c r="D61" s="143"/>
      <c r="E61" s="149"/>
      <c r="F61" s="149"/>
      <c r="G61" s="143"/>
      <c r="H61" s="143"/>
      <c r="I61" s="143"/>
      <c r="J61" s="143"/>
      <c r="K61" s="143"/>
      <c r="L61" s="169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43"/>
      <c r="AT61" s="143"/>
      <c r="AU61" s="143"/>
      <c r="AV61" s="143"/>
      <c r="AW61" s="143"/>
      <c r="AX61" s="143"/>
      <c r="AY61" s="143"/>
      <c r="AZ61" s="143"/>
      <c r="BA61" s="143"/>
      <c r="BB61" s="143"/>
      <c r="BC61" s="143"/>
      <c r="BD61" s="143"/>
      <c r="BE61" s="143"/>
      <c r="BF61" s="143"/>
      <c r="BG61" s="143"/>
      <c r="BH61" s="143"/>
      <c r="BI61" s="143"/>
      <c r="BJ61" s="143"/>
      <c r="BK61" s="143"/>
      <c r="BL61" s="143"/>
    </row>
    <row r="63" spans="1:64">
      <c r="A63" s="143"/>
      <c r="B63" s="143"/>
      <c r="C63" s="143"/>
      <c r="D63" s="143"/>
      <c r="E63" s="149"/>
      <c r="F63" s="149"/>
      <c r="G63" s="143"/>
      <c r="H63" s="143"/>
      <c r="I63" s="143"/>
      <c r="J63" s="143"/>
      <c r="K63" s="143"/>
      <c r="L63" s="169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  <c r="BA63" s="143"/>
      <c r="BB63" s="143"/>
      <c r="BC63" s="143"/>
      <c r="BD63" s="143"/>
      <c r="BE63" s="143"/>
      <c r="BF63" s="143"/>
      <c r="BG63" s="143"/>
      <c r="BH63" s="143"/>
      <c r="BI63" s="143"/>
      <c r="BJ63" s="143"/>
      <c r="BK63" s="143"/>
      <c r="BL63" s="143"/>
    </row>
    <row r="65" spans="1:64">
      <c r="A65" s="143"/>
      <c r="B65" s="143"/>
      <c r="C65" s="143"/>
      <c r="D65" s="143"/>
      <c r="E65" s="149"/>
      <c r="F65" s="149"/>
      <c r="G65" s="143"/>
      <c r="H65" s="143"/>
      <c r="I65" s="143"/>
      <c r="J65" s="143"/>
      <c r="K65" s="143"/>
      <c r="L65" s="169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3"/>
      <c r="BD65" s="143"/>
      <c r="BE65" s="143"/>
      <c r="BF65" s="143"/>
      <c r="BG65" s="143"/>
      <c r="BH65" s="143"/>
      <c r="BI65" s="143"/>
      <c r="BJ65" s="143"/>
      <c r="BK65" s="143"/>
      <c r="BL65" s="143"/>
    </row>
    <row r="67" spans="1:64">
      <c r="A67" s="143"/>
      <c r="B67" s="143"/>
      <c r="C67" s="143"/>
      <c r="D67" s="143"/>
      <c r="E67" s="149"/>
      <c r="F67" s="149"/>
      <c r="G67" s="143"/>
      <c r="H67" s="143"/>
      <c r="I67" s="143"/>
      <c r="J67" s="143"/>
      <c r="K67" s="143"/>
      <c r="L67" s="169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  <c r="AQ67" s="143"/>
      <c r="AR67" s="143"/>
      <c r="AS67" s="143"/>
      <c r="AT67" s="143"/>
      <c r="AU67" s="143"/>
      <c r="AV67" s="143"/>
      <c r="AW67" s="143"/>
      <c r="AX67" s="143"/>
      <c r="AY67" s="143"/>
      <c r="AZ67" s="143"/>
      <c r="BA67" s="143"/>
      <c r="BB67" s="143"/>
      <c r="BC67" s="143"/>
      <c r="BD67" s="143"/>
      <c r="BE67" s="143"/>
      <c r="BF67" s="143"/>
      <c r="BG67" s="143"/>
      <c r="BH67" s="143"/>
      <c r="BI67" s="143"/>
      <c r="BJ67" s="143"/>
      <c r="BK67" s="143"/>
      <c r="BL67" s="143"/>
    </row>
    <row r="69" spans="1:64">
      <c r="A69" s="143"/>
      <c r="B69" s="143"/>
      <c r="C69" s="143"/>
      <c r="D69" s="143"/>
      <c r="E69" s="149"/>
      <c r="F69" s="149"/>
      <c r="G69" s="143"/>
      <c r="H69" s="143"/>
      <c r="I69" s="143"/>
      <c r="J69" s="143"/>
      <c r="K69" s="143"/>
      <c r="L69" s="169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  <c r="AQ69" s="143"/>
      <c r="AR69" s="143"/>
      <c r="AS69" s="143"/>
      <c r="AT69" s="143"/>
      <c r="AU69" s="143"/>
      <c r="AV69" s="143"/>
      <c r="AW69" s="143"/>
      <c r="AX69" s="143"/>
      <c r="AY69" s="143"/>
      <c r="AZ69" s="143"/>
      <c r="BA69" s="143"/>
      <c r="BB69" s="143"/>
      <c r="BC69" s="143"/>
      <c r="BD69" s="143"/>
      <c r="BE69" s="143"/>
      <c r="BF69" s="143"/>
      <c r="BG69" s="143"/>
      <c r="BH69" s="143"/>
      <c r="BI69" s="143"/>
      <c r="BJ69" s="143"/>
      <c r="BK69" s="143"/>
      <c r="BL69" s="143"/>
    </row>
    <row r="71" spans="1:64">
      <c r="A71" s="143"/>
      <c r="B71" s="143"/>
      <c r="C71" s="143"/>
      <c r="D71" s="143"/>
      <c r="E71" s="149"/>
      <c r="F71" s="149"/>
      <c r="G71" s="143"/>
      <c r="H71" s="143"/>
      <c r="I71" s="143"/>
      <c r="J71" s="143"/>
      <c r="K71" s="143"/>
      <c r="L71" s="169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  <c r="AI71" s="143"/>
      <c r="AJ71" s="143"/>
      <c r="AK71" s="143"/>
      <c r="AL71" s="143"/>
      <c r="AM71" s="143"/>
      <c r="AN71" s="143"/>
      <c r="AO71" s="143"/>
      <c r="AP71" s="143"/>
      <c r="AQ71" s="143"/>
      <c r="AR71" s="143"/>
      <c r="AS71" s="143"/>
      <c r="AT71" s="143"/>
      <c r="AU71" s="143"/>
      <c r="AV71" s="143"/>
      <c r="AW71" s="143"/>
      <c r="AX71" s="143"/>
      <c r="AY71" s="143"/>
      <c r="AZ71" s="143"/>
      <c r="BA71" s="143"/>
      <c r="BB71" s="143"/>
      <c r="BC71" s="143"/>
      <c r="BD71" s="143"/>
      <c r="BE71" s="143"/>
      <c r="BF71" s="143"/>
      <c r="BG71" s="143"/>
      <c r="BH71" s="143"/>
      <c r="BI71" s="143"/>
      <c r="BJ71" s="143"/>
      <c r="BK71" s="143"/>
      <c r="BL71" s="143"/>
    </row>
    <row r="73" spans="1:64">
      <c r="A73" s="143"/>
      <c r="B73" s="143"/>
      <c r="C73" s="143"/>
      <c r="D73" s="143"/>
      <c r="E73" s="149"/>
      <c r="F73" s="149"/>
      <c r="G73" s="143"/>
      <c r="H73" s="143"/>
      <c r="I73" s="143"/>
      <c r="J73" s="143"/>
      <c r="K73" s="143"/>
      <c r="L73" s="169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3"/>
      <c r="AJ73" s="143"/>
      <c r="AK73" s="143"/>
      <c r="AL73" s="143"/>
      <c r="AM73" s="143"/>
      <c r="AN73" s="143"/>
      <c r="AO73" s="143"/>
      <c r="AP73" s="143"/>
      <c r="AQ73" s="143"/>
      <c r="AR73" s="143"/>
      <c r="AS73" s="143"/>
      <c r="AT73" s="143"/>
      <c r="AU73" s="143"/>
      <c r="AV73" s="143"/>
      <c r="AW73" s="143"/>
      <c r="AX73" s="143"/>
      <c r="AY73" s="143"/>
      <c r="AZ73" s="143"/>
      <c r="BA73" s="143"/>
      <c r="BB73" s="143"/>
      <c r="BC73" s="143"/>
      <c r="BD73" s="143"/>
      <c r="BE73" s="143"/>
      <c r="BF73" s="143"/>
      <c r="BG73" s="143"/>
      <c r="BH73" s="143"/>
      <c r="BI73" s="143"/>
      <c r="BJ73" s="143"/>
      <c r="BK73" s="143"/>
      <c r="BL73" s="143"/>
    </row>
    <row r="75" spans="1:64">
      <c r="A75" s="143"/>
      <c r="B75" s="143"/>
      <c r="C75" s="143"/>
      <c r="D75" s="143"/>
      <c r="E75" s="149"/>
      <c r="F75" s="149"/>
      <c r="G75" s="143"/>
      <c r="H75" s="143"/>
      <c r="I75" s="143"/>
      <c r="J75" s="143"/>
      <c r="K75" s="143"/>
      <c r="L75" s="169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  <c r="AP75" s="143"/>
      <c r="AQ75" s="143"/>
      <c r="AR75" s="143"/>
      <c r="AS75" s="143"/>
      <c r="AT75" s="143"/>
      <c r="AU75" s="143"/>
      <c r="AV75" s="143"/>
      <c r="AW75" s="143"/>
      <c r="AX75" s="143"/>
      <c r="AY75" s="143"/>
      <c r="AZ75" s="143"/>
      <c r="BA75" s="143"/>
      <c r="BB75" s="143"/>
      <c r="BC75" s="143"/>
      <c r="BD75" s="143"/>
      <c r="BE75" s="143"/>
      <c r="BF75" s="143"/>
      <c r="BG75" s="143"/>
      <c r="BH75" s="143"/>
      <c r="BI75" s="143"/>
      <c r="BJ75" s="143"/>
      <c r="BK75" s="143"/>
      <c r="BL75" s="143"/>
    </row>
    <row r="77" spans="1:64">
      <c r="A77" s="143"/>
      <c r="B77" s="143"/>
      <c r="C77" s="143"/>
      <c r="D77" s="143"/>
      <c r="E77" s="149"/>
      <c r="F77" s="149"/>
      <c r="G77" s="143"/>
      <c r="H77" s="143"/>
      <c r="I77" s="143"/>
      <c r="J77" s="143"/>
      <c r="K77" s="143"/>
      <c r="L77" s="169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3"/>
      <c r="AU77" s="143"/>
      <c r="AV77" s="143"/>
      <c r="AW77" s="143"/>
      <c r="AX77" s="143"/>
      <c r="AY77" s="143"/>
      <c r="AZ77" s="143"/>
      <c r="BA77" s="143"/>
      <c r="BB77" s="143"/>
      <c r="BC77" s="143"/>
      <c r="BD77" s="143"/>
      <c r="BE77" s="143"/>
      <c r="BF77" s="143"/>
      <c r="BG77" s="143"/>
      <c r="BH77" s="143"/>
      <c r="BI77" s="143"/>
      <c r="BJ77" s="143"/>
      <c r="BK77" s="143"/>
      <c r="BL77" s="143"/>
    </row>
    <row r="79" spans="1:64">
      <c r="A79" s="143"/>
      <c r="B79" s="143"/>
      <c r="C79" s="143"/>
      <c r="D79" s="143"/>
      <c r="E79" s="149"/>
      <c r="F79" s="149"/>
      <c r="G79" s="143"/>
      <c r="H79" s="143"/>
      <c r="I79" s="143"/>
      <c r="J79" s="143"/>
      <c r="K79" s="143"/>
      <c r="L79" s="169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  <c r="AR79" s="143"/>
      <c r="AS79" s="143"/>
      <c r="AT79" s="143"/>
      <c r="AU79" s="143"/>
      <c r="AV79" s="143"/>
      <c r="AW79" s="143"/>
      <c r="AX79" s="143"/>
      <c r="AY79" s="143"/>
      <c r="AZ79" s="143"/>
      <c r="BA79" s="143"/>
      <c r="BB79" s="143"/>
      <c r="BC79" s="143"/>
      <c r="BD79" s="143"/>
      <c r="BE79" s="143"/>
      <c r="BF79" s="143"/>
      <c r="BG79" s="143"/>
      <c r="BH79" s="143"/>
      <c r="BI79" s="143"/>
      <c r="BJ79" s="143"/>
      <c r="BK79" s="143"/>
      <c r="BL79" s="143"/>
    </row>
    <row r="82" spans="1:64">
      <c r="A82" s="143"/>
      <c r="B82" s="143"/>
      <c r="C82" s="143"/>
      <c r="D82" s="143"/>
      <c r="E82" s="149"/>
      <c r="F82" s="149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D82" s="143"/>
      <c r="BE82" s="143"/>
      <c r="BF82" s="143"/>
      <c r="BG82" s="143"/>
      <c r="BH82" s="143"/>
      <c r="BI82" s="143"/>
      <c r="BJ82" s="143"/>
      <c r="BK82" s="143"/>
      <c r="BL82" s="143"/>
    </row>
  </sheetData>
  <sheetProtection algorithmName="SHA-512" hashValue="dYeixOj+8VPwRlGC/bg0GMoP1u1nQoX8YswbcPV5joDxvgo1Ynib9UvcvC/xxu7MVXiZCo782L18Q5WvTo1FgQ==" saltValue="Joq8HvxZSwpXU7GsQjVrNA==" spinCount="100000" sheet="1" objects="1" scenarios="1"/>
  <autoFilter ref="A7:F7" xr:uid="{9295C969-D0F1-4D06-8DDB-5A1ED587AF02}">
    <sortState xmlns:xlrd2="http://schemas.microsoft.com/office/spreadsheetml/2017/richdata2" ref="A8:F27">
      <sortCondition ref="F7"/>
    </sortState>
  </autoFilter>
  <pageMargins left="0.70866141732283472" right="0.70866141732283472" top="0.74803149606299213" bottom="0.74803149606299213" header="0.31496062992125984" footer="0.31496062992125984"/>
  <pageSetup paperSize="9" scale="97" fitToHeight="0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032B7-B483-7645-975B-0BFC5F6C20BC}">
  <sheetPr codeName="Sheet9">
    <tabColor rgb="FFFFCCFF"/>
  </sheetPr>
  <dimension ref="A1:N180"/>
  <sheetViews>
    <sheetView topLeftCell="A31" zoomScaleNormal="100" workbookViewId="0">
      <selection activeCell="E13" sqref="E13"/>
    </sheetView>
  </sheetViews>
  <sheetFormatPr defaultColWidth="9.5" defaultRowHeight="17.100000000000001" customHeight="1"/>
  <cols>
    <col min="1" max="1" width="8.625" style="62" bestFit="1" customWidth="1"/>
    <col min="2" max="2" width="4.5" style="62" customWidth="1"/>
    <col min="3" max="3" width="7.125" style="62" customWidth="1"/>
    <col min="4" max="4" width="49.125" style="63" bestFit="1" customWidth="1"/>
    <col min="5" max="5" width="19.5" style="64" customWidth="1"/>
    <col min="6" max="6" width="34.625" style="65" bestFit="1" customWidth="1"/>
    <col min="7" max="7" width="14.125" style="66" bestFit="1" customWidth="1"/>
    <col min="8" max="8" width="25.5" style="67" bestFit="1" customWidth="1"/>
    <col min="9" max="9" width="12.125" style="62" bestFit="1" customWidth="1"/>
    <col min="10" max="10" width="9" style="63" bestFit="1" customWidth="1"/>
    <col min="11" max="11" width="4.375" style="62" customWidth="1"/>
    <col min="12" max="12" width="10.375" style="62" bestFit="1" customWidth="1"/>
    <col min="13" max="13" width="7.125" style="39" customWidth="1"/>
    <col min="14" max="16384" width="9.5" style="39"/>
  </cols>
  <sheetData>
    <row r="1" spans="1:13" s="40" customFormat="1" ht="15">
      <c r="C1" s="41" t="s">
        <v>661</v>
      </c>
      <c r="E1" s="42"/>
      <c r="F1" s="43"/>
      <c r="G1" s="44"/>
      <c r="H1" s="45"/>
      <c r="I1" s="46"/>
      <c r="J1" s="47"/>
      <c r="K1" s="48"/>
      <c r="L1" s="49"/>
    </row>
    <row r="2" spans="1:13" s="51" customFormat="1" ht="12.95" customHeight="1">
      <c r="A2" s="68" t="s">
        <v>432</v>
      </c>
      <c r="B2" s="69"/>
      <c r="C2" s="68" t="s">
        <v>662</v>
      </c>
      <c r="D2" s="70" t="s">
        <v>446</v>
      </c>
      <c r="E2" s="71" t="s">
        <v>4</v>
      </c>
      <c r="F2" s="72" t="s">
        <v>5</v>
      </c>
      <c r="G2" s="76" t="s">
        <v>663</v>
      </c>
      <c r="H2" s="73" t="s">
        <v>146</v>
      </c>
      <c r="I2" s="68" t="s">
        <v>758</v>
      </c>
      <c r="J2" s="70" t="s">
        <v>665</v>
      </c>
      <c r="K2" s="68" t="s">
        <v>666</v>
      </c>
      <c r="L2" s="68" t="s">
        <v>448</v>
      </c>
      <c r="M2" s="50"/>
    </row>
    <row r="3" spans="1:13" s="32" customFormat="1" ht="15" customHeight="1">
      <c r="A3" s="3">
        <v>0.33333333333333331</v>
      </c>
      <c r="B3" s="52">
        <v>5.5555555555555558E-3</v>
      </c>
      <c r="C3" s="53">
        <v>41</v>
      </c>
      <c r="D3" s="54" t="s">
        <v>759</v>
      </c>
      <c r="E3" s="54" t="s">
        <v>760</v>
      </c>
      <c r="F3" s="77" t="s">
        <v>761</v>
      </c>
      <c r="G3" s="34"/>
      <c r="H3" s="78" t="s">
        <v>762</v>
      </c>
      <c r="I3" s="54" t="s">
        <v>763</v>
      </c>
      <c r="J3" s="79"/>
      <c r="K3" s="58">
        <v>1</v>
      </c>
      <c r="L3" s="58" t="s">
        <v>764</v>
      </c>
    </row>
    <row r="4" spans="1:13" s="32" customFormat="1" ht="15" customHeight="1">
      <c r="A4" s="3">
        <f t="shared" ref="A4:A64" si="0">SUM(A3,B3)</f>
        <v>0.33888888888888885</v>
      </c>
      <c r="B4" s="52">
        <v>5.5555555555555558E-3</v>
      </c>
      <c r="C4" s="53">
        <v>41</v>
      </c>
      <c r="D4" s="54" t="s">
        <v>759</v>
      </c>
      <c r="E4" s="54" t="s">
        <v>481</v>
      </c>
      <c r="F4" s="77" t="s">
        <v>482</v>
      </c>
      <c r="G4" s="34"/>
      <c r="H4" s="78" t="s">
        <v>765</v>
      </c>
      <c r="I4" s="54" t="s">
        <v>763</v>
      </c>
      <c r="J4" s="79"/>
      <c r="K4" s="58">
        <v>2</v>
      </c>
      <c r="L4" s="58" t="s">
        <v>764</v>
      </c>
    </row>
    <row r="5" spans="1:13" s="32" customFormat="1" ht="15" customHeight="1">
      <c r="A5" s="3">
        <f t="shared" si="0"/>
        <v>0.34444444444444439</v>
      </c>
      <c r="B5" s="52">
        <v>5.5555555555555558E-3</v>
      </c>
      <c r="C5" s="53">
        <v>41</v>
      </c>
      <c r="D5" s="54" t="s">
        <v>759</v>
      </c>
      <c r="E5" s="54" t="s">
        <v>64</v>
      </c>
      <c r="F5" s="77" t="s">
        <v>434</v>
      </c>
      <c r="G5" s="34"/>
      <c r="H5" s="78" t="s">
        <v>766</v>
      </c>
      <c r="I5" s="54" t="s">
        <v>763</v>
      </c>
      <c r="J5" s="79"/>
      <c r="K5" s="58">
        <v>3</v>
      </c>
      <c r="L5" s="58" t="s">
        <v>764</v>
      </c>
    </row>
    <row r="6" spans="1:13" s="32" customFormat="1" ht="15" customHeight="1">
      <c r="A6" s="3">
        <f t="shared" si="0"/>
        <v>0.34999999999999992</v>
      </c>
      <c r="B6" s="52">
        <v>5.5555555555555558E-3</v>
      </c>
      <c r="C6" s="53">
        <v>41</v>
      </c>
      <c r="D6" s="54" t="s">
        <v>759</v>
      </c>
      <c r="E6" s="54" t="s">
        <v>10</v>
      </c>
      <c r="F6" s="77" t="s">
        <v>11</v>
      </c>
      <c r="G6" s="34"/>
      <c r="H6" s="78" t="s">
        <v>767</v>
      </c>
      <c r="I6" s="54" t="s">
        <v>763</v>
      </c>
      <c r="J6" s="79"/>
      <c r="K6" s="58">
        <v>4</v>
      </c>
      <c r="L6" s="58" t="s">
        <v>764</v>
      </c>
    </row>
    <row r="7" spans="1:13" s="32" customFormat="1" ht="15" customHeight="1">
      <c r="A7" s="3">
        <f t="shared" si="0"/>
        <v>0.35555555555555546</v>
      </c>
      <c r="B7" s="52">
        <v>5.5555555555555601E-3</v>
      </c>
      <c r="C7" s="53">
        <v>41</v>
      </c>
      <c r="D7" s="54" t="s">
        <v>759</v>
      </c>
      <c r="E7" s="54" t="s">
        <v>21</v>
      </c>
      <c r="F7" s="77" t="s">
        <v>22</v>
      </c>
      <c r="G7" s="34"/>
      <c r="H7" s="78" t="s">
        <v>768</v>
      </c>
      <c r="I7" s="54" t="s">
        <v>763</v>
      </c>
      <c r="J7" s="79"/>
      <c r="K7" s="58">
        <v>5</v>
      </c>
      <c r="L7" s="58" t="s">
        <v>764</v>
      </c>
    </row>
    <row r="8" spans="1:13" s="32" customFormat="1" ht="15" customHeight="1">
      <c r="A8" s="3">
        <f t="shared" si="0"/>
        <v>0.36111111111111099</v>
      </c>
      <c r="B8" s="52">
        <v>5.5555555555555601E-3</v>
      </c>
      <c r="C8" s="53">
        <v>41</v>
      </c>
      <c r="D8" s="54" t="s">
        <v>759</v>
      </c>
      <c r="E8" s="54" t="s">
        <v>435</v>
      </c>
      <c r="F8" s="77" t="s">
        <v>436</v>
      </c>
      <c r="G8" s="34"/>
      <c r="H8" s="78" t="s">
        <v>766</v>
      </c>
      <c r="I8" s="54" t="s">
        <v>763</v>
      </c>
      <c r="J8" s="79"/>
      <c r="K8" s="58">
        <v>6</v>
      </c>
      <c r="L8" s="58" t="s">
        <v>764</v>
      </c>
    </row>
    <row r="9" spans="1:13" s="32" customFormat="1" ht="15" customHeight="1">
      <c r="A9" s="3">
        <f t="shared" si="0"/>
        <v>0.36666666666666653</v>
      </c>
      <c r="B9" s="52">
        <v>5.5555555555555601E-3</v>
      </c>
      <c r="C9" s="53">
        <v>41</v>
      </c>
      <c r="D9" s="54" t="s">
        <v>759</v>
      </c>
      <c r="E9" s="54" t="s">
        <v>17</v>
      </c>
      <c r="F9" s="77" t="s">
        <v>769</v>
      </c>
      <c r="G9" s="34"/>
      <c r="H9" s="78" t="s">
        <v>770</v>
      </c>
      <c r="I9" s="54" t="s">
        <v>763</v>
      </c>
      <c r="J9" s="79"/>
      <c r="K9" s="58">
        <v>7</v>
      </c>
      <c r="L9" s="58" t="s">
        <v>764</v>
      </c>
    </row>
    <row r="10" spans="1:13" s="32" customFormat="1" ht="15" customHeight="1">
      <c r="A10" s="3">
        <f t="shared" si="0"/>
        <v>0.37222222222222207</v>
      </c>
      <c r="B10" s="52">
        <v>5.5555555555555601E-3</v>
      </c>
      <c r="C10" s="53">
        <v>41</v>
      </c>
      <c r="D10" s="54" t="s">
        <v>759</v>
      </c>
      <c r="E10" s="54" t="s">
        <v>75</v>
      </c>
      <c r="F10" s="77" t="s">
        <v>76</v>
      </c>
      <c r="G10" s="34"/>
      <c r="H10" s="78" t="s">
        <v>771</v>
      </c>
      <c r="I10" s="54" t="s">
        <v>763</v>
      </c>
      <c r="J10" s="79"/>
      <c r="K10" s="58">
        <v>8</v>
      </c>
      <c r="L10" s="58" t="s">
        <v>764</v>
      </c>
    </row>
    <row r="11" spans="1:13" s="32" customFormat="1" ht="15" customHeight="1">
      <c r="A11" s="3">
        <f t="shared" si="0"/>
        <v>0.3777777777777776</v>
      </c>
      <c r="B11" s="60">
        <v>6.9444444444444441E-3</v>
      </c>
      <c r="C11" s="38"/>
      <c r="D11" s="61" t="s">
        <v>678</v>
      </c>
      <c r="E11" s="38"/>
      <c r="F11" s="38"/>
      <c r="G11" s="80"/>
      <c r="H11" s="38"/>
      <c r="I11" s="38"/>
      <c r="J11" s="38"/>
      <c r="K11" s="38"/>
      <c r="L11" s="38"/>
    </row>
    <row r="12" spans="1:13" s="32" customFormat="1" ht="15" customHeight="1">
      <c r="A12" s="3">
        <f t="shared" si="0"/>
        <v>0.38472222222222202</v>
      </c>
      <c r="B12" s="52">
        <v>5.5555555555555601E-3</v>
      </c>
      <c r="C12" s="53">
        <v>43</v>
      </c>
      <c r="D12" s="54" t="s">
        <v>772</v>
      </c>
      <c r="E12" s="54" t="s">
        <v>13</v>
      </c>
      <c r="F12" s="77" t="s">
        <v>14</v>
      </c>
      <c r="G12" s="34"/>
      <c r="H12" s="78" t="s">
        <v>766</v>
      </c>
      <c r="I12" s="54" t="s">
        <v>763</v>
      </c>
      <c r="J12" s="79"/>
      <c r="K12" s="58">
        <v>1</v>
      </c>
      <c r="L12" s="58" t="s">
        <v>764</v>
      </c>
    </row>
    <row r="13" spans="1:13" s="32" customFormat="1" ht="15" customHeight="1">
      <c r="A13" s="3">
        <f t="shared" si="0"/>
        <v>0.39027777777777756</v>
      </c>
      <c r="B13" s="52">
        <v>5.5555555555555601E-3</v>
      </c>
      <c r="C13" s="53">
        <v>43</v>
      </c>
      <c r="D13" s="54" t="s">
        <v>772</v>
      </c>
      <c r="E13" s="54" t="s">
        <v>46</v>
      </c>
      <c r="F13" s="77" t="s">
        <v>47</v>
      </c>
      <c r="G13" s="34"/>
      <c r="H13" s="78" t="s">
        <v>762</v>
      </c>
      <c r="I13" s="54" t="s">
        <v>763</v>
      </c>
      <c r="J13" s="79"/>
      <c r="K13" s="58">
        <v>2</v>
      </c>
      <c r="L13" s="58" t="s">
        <v>764</v>
      </c>
    </row>
    <row r="14" spans="1:13" s="32" customFormat="1" ht="15" customHeight="1">
      <c r="A14" s="3">
        <f t="shared" si="0"/>
        <v>0.39583333333333309</v>
      </c>
      <c r="B14" s="52">
        <v>5.5555555555555601E-3</v>
      </c>
      <c r="C14" s="53">
        <v>43</v>
      </c>
      <c r="D14" s="54" t="s">
        <v>772</v>
      </c>
      <c r="E14" s="54" t="s">
        <v>151</v>
      </c>
      <c r="F14" s="77" t="s">
        <v>152</v>
      </c>
      <c r="G14" s="34"/>
      <c r="H14" s="78" t="s">
        <v>773</v>
      </c>
      <c r="I14" s="54" t="s">
        <v>763</v>
      </c>
      <c r="J14" s="79"/>
      <c r="K14" s="58">
        <v>3</v>
      </c>
      <c r="L14" s="58" t="s">
        <v>764</v>
      </c>
    </row>
    <row r="15" spans="1:13" s="32" customFormat="1" ht="15" customHeight="1">
      <c r="A15" s="3">
        <f t="shared" si="0"/>
        <v>0.40138888888888863</v>
      </c>
      <c r="B15" s="52">
        <v>5.5555555555555601E-3</v>
      </c>
      <c r="C15" s="53">
        <v>43</v>
      </c>
      <c r="D15" s="54" t="s">
        <v>772</v>
      </c>
      <c r="E15" s="54" t="s">
        <v>128</v>
      </c>
      <c r="F15" s="77" t="s">
        <v>129</v>
      </c>
      <c r="G15" s="34"/>
      <c r="H15" s="78" t="s">
        <v>762</v>
      </c>
      <c r="I15" s="54" t="s">
        <v>763</v>
      </c>
      <c r="J15" s="79"/>
      <c r="K15" s="58">
        <v>4</v>
      </c>
      <c r="L15" s="58" t="s">
        <v>764</v>
      </c>
    </row>
    <row r="16" spans="1:13" s="32" customFormat="1" ht="15" customHeight="1">
      <c r="A16" s="3">
        <f t="shared" si="0"/>
        <v>0.40694444444444416</v>
      </c>
      <c r="B16" s="52">
        <v>5.5555555555555601E-3</v>
      </c>
      <c r="C16" s="53">
        <v>43</v>
      </c>
      <c r="D16" s="54" t="s">
        <v>772</v>
      </c>
      <c r="E16" s="54" t="s">
        <v>179</v>
      </c>
      <c r="F16" s="77" t="s">
        <v>180</v>
      </c>
      <c r="G16" s="34"/>
      <c r="H16" s="78" t="s">
        <v>767</v>
      </c>
      <c r="I16" s="54" t="s">
        <v>763</v>
      </c>
      <c r="J16" s="79"/>
      <c r="K16" s="58">
        <v>5</v>
      </c>
      <c r="L16" s="58" t="s">
        <v>764</v>
      </c>
    </row>
    <row r="17" spans="1:14" s="32" customFormat="1" ht="15" customHeight="1">
      <c r="A17" s="3">
        <f t="shared" si="0"/>
        <v>0.4124999999999997</v>
      </c>
      <c r="B17" s="52">
        <v>5.5555555555555601E-3</v>
      </c>
      <c r="C17" s="53">
        <v>43</v>
      </c>
      <c r="D17" s="54" t="s">
        <v>772</v>
      </c>
      <c r="E17" s="54" t="s">
        <v>244</v>
      </c>
      <c r="F17" s="77" t="s">
        <v>245</v>
      </c>
      <c r="G17" s="34"/>
      <c r="H17" s="78" t="s">
        <v>767</v>
      </c>
      <c r="I17" s="54" t="s">
        <v>763</v>
      </c>
      <c r="J17" s="79"/>
      <c r="K17" s="58">
        <v>6</v>
      </c>
      <c r="L17" s="58" t="s">
        <v>764</v>
      </c>
    </row>
    <row r="18" spans="1:14" s="32" customFormat="1" ht="15" customHeight="1">
      <c r="A18" s="3">
        <f t="shared" si="0"/>
        <v>0.41805555555555524</v>
      </c>
      <c r="B18" s="52">
        <v>5.5555555555555601E-3</v>
      </c>
      <c r="C18" s="53">
        <v>43</v>
      </c>
      <c r="D18" s="54" t="s">
        <v>772</v>
      </c>
      <c r="E18" s="54" t="s">
        <v>157</v>
      </c>
      <c r="F18" s="77" t="s">
        <v>158</v>
      </c>
      <c r="G18" s="34"/>
      <c r="H18" s="78" t="s">
        <v>774</v>
      </c>
      <c r="I18" s="54" t="s">
        <v>763</v>
      </c>
      <c r="J18" s="79"/>
      <c r="K18" s="58">
        <v>7</v>
      </c>
      <c r="L18" s="58" t="s">
        <v>764</v>
      </c>
      <c r="N18" s="33"/>
    </row>
    <row r="19" spans="1:14" s="32" customFormat="1" ht="15" customHeight="1">
      <c r="A19" s="3">
        <f t="shared" si="0"/>
        <v>0.42361111111111077</v>
      </c>
      <c r="B19" s="52">
        <v>5.5555555555555601E-3</v>
      </c>
      <c r="C19" s="53">
        <v>43</v>
      </c>
      <c r="D19" s="54" t="s">
        <v>772</v>
      </c>
      <c r="E19" s="54" t="s">
        <v>165</v>
      </c>
      <c r="F19" s="77" t="s">
        <v>166</v>
      </c>
      <c r="G19" s="34"/>
      <c r="H19" s="78" t="s">
        <v>773</v>
      </c>
      <c r="I19" s="54" t="s">
        <v>763</v>
      </c>
      <c r="J19" s="79"/>
      <c r="K19" s="58">
        <v>8</v>
      </c>
      <c r="L19" s="58" t="s">
        <v>764</v>
      </c>
    </row>
    <row r="20" spans="1:14" s="32" customFormat="1" ht="15" customHeight="1">
      <c r="A20" s="3">
        <f t="shared" si="0"/>
        <v>0.42916666666666631</v>
      </c>
      <c r="B20" s="60">
        <v>6.9444444444444441E-3</v>
      </c>
      <c r="C20" s="38"/>
      <c r="D20" s="61" t="s">
        <v>678</v>
      </c>
      <c r="E20" s="38"/>
      <c r="F20" s="38"/>
      <c r="G20" s="38"/>
      <c r="H20" s="38"/>
      <c r="I20" s="38"/>
      <c r="J20" s="38"/>
      <c r="K20" s="38"/>
      <c r="L20" s="38"/>
    </row>
    <row r="21" spans="1:14" s="32" customFormat="1" ht="15" customHeight="1">
      <c r="A21" s="3">
        <f t="shared" si="0"/>
        <v>0.43611111111111073</v>
      </c>
      <c r="B21" s="52">
        <v>5.5555555555555601E-3</v>
      </c>
      <c r="C21" s="53">
        <v>36</v>
      </c>
      <c r="D21" s="54" t="s">
        <v>775</v>
      </c>
      <c r="E21" s="36" t="s">
        <v>149</v>
      </c>
      <c r="F21" s="37" t="s">
        <v>776</v>
      </c>
      <c r="G21" s="55"/>
      <c r="H21" s="56" t="s">
        <v>124</v>
      </c>
      <c r="J21" s="79"/>
      <c r="K21" s="58">
        <v>1</v>
      </c>
      <c r="L21" s="58" t="s">
        <v>764</v>
      </c>
    </row>
    <row r="22" spans="1:14" s="32" customFormat="1" ht="15" customHeight="1">
      <c r="A22" s="3">
        <f t="shared" si="0"/>
        <v>0.44166666666666626</v>
      </c>
      <c r="B22" s="52">
        <v>5.5555555555555601E-3</v>
      </c>
      <c r="C22" s="53">
        <v>36</v>
      </c>
      <c r="D22" s="54" t="s">
        <v>775</v>
      </c>
      <c r="E22" s="54" t="s">
        <v>213</v>
      </c>
      <c r="F22" s="54" t="s">
        <v>520</v>
      </c>
      <c r="G22" s="55"/>
      <c r="H22" s="56" t="s">
        <v>71</v>
      </c>
      <c r="I22" s="54"/>
      <c r="J22" s="79"/>
      <c r="K22" s="58">
        <v>2</v>
      </c>
      <c r="L22" s="58" t="s">
        <v>764</v>
      </c>
    </row>
    <row r="23" spans="1:14" ht="15" customHeight="1">
      <c r="A23" s="3">
        <f t="shared" si="0"/>
        <v>0.4472222222222218</v>
      </c>
      <c r="B23" s="52">
        <v>5.5555555555555601E-3</v>
      </c>
      <c r="C23" s="53">
        <v>36</v>
      </c>
      <c r="D23" s="54" t="s">
        <v>775</v>
      </c>
      <c r="E23" s="54" t="s">
        <v>167</v>
      </c>
      <c r="F23" s="54" t="s">
        <v>168</v>
      </c>
      <c r="G23" s="55"/>
      <c r="H23" s="56" t="s">
        <v>55</v>
      </c>
      <c r="I23" s="54"/>
      <c r="J23" s="79"/>
      <c r="K23" s="58">
        <v>3</v>
      </c>
      <c r="L23" s="58" t="s">
        <v>764</v>
      </c>
    </row>
    <row r="24" spans="1:14" ht="15" customHeight="1">
      <c r="A24" s="3">
        <f t="shared" si="0"/>
        <v>0.45277777777777733</v>
      </c>
      <c r="B24" s="52">
        <v>5.5555555555555601E-3</v>
      </c>
      <c r="C24" s="53">
        <v>36</v>
      </c>
      <c r="D24" s="54" t="s">
        <v>775</v>
      </c>
      <c r="E24" s="54" t="s">
        <v>160</v>
      </c>
      <c r="F24" s="54" t="s">
        <v>169</v>
      </c>
      <c r="G24" s="55"/>
      <c r="H24" s="56" t="s">
        <v>82</v>
      </c>
      <c r="I24" s="54"/>
      <c r="J24" s="79"/>
      <c r="K24" s="58">
        <v>4</v>
      </c>
      <c r="L24" s="58" t="s">
        <v>764</v>
      </c>
    </row>
    <row r="25" spans="1:14" ht="15">
      <c r="A25" s="3">
        <f t="shared" si="0"/>
        <v>0.45833333333333287</v>
      </c>
      <c r="B25" s="52">
        <v>5.5555555555555601E-3</v>
      </c>
      <c r="C25" s="53">
        <v>36</v>
      </c>
      <c r="D25" s="54" t="s">
        <v>775</v>
      </c>
      <c r="E25" s="54" t="s">
        <v>435</v>
      </c>
      <c r="F25" s="54" t="s">
        <v>436</v>
      </c>
      <c r="G25" s="55"/>
      <c r="H25" s="56" t="s">
        <v>15</v>
      </c>
      <c r="I25" s="54"/>
      <c r="J25" s="79"/>
      <c r="K25" s="58">
        <v>5</v>
      </c>
      <c r="L25" s="58" t="s">
        <v>764</v>
      </c>
    </row>
    <row r="26" spans="1:14" ht="15">
      <c r="A26" s="3">
        <f t="shared" si="0"/>
        <v>0.46388888888888841</v>
      </c>
      <c r="B26" s="52">
        <v>5.5555555555555601E-3</v>
      </c>
      <c r="C26" s="53">
        <v>36</v>
      </c>
      <c r="D26" s="54" t="s">
        <v>775</v>
      </c>
      <c r="E26" s="54" t="s">
        <v>21</v>
      </c>
      <c r="F26" s="54" t="s">
        <v>22</v>
      </c>
      <c r="G26" s="55"/>
      <c r="H26" s="56" t="s">
        <v>23</v>
      </c>
      <c r="I26" s="54"/>
      <c r="J26" s="79"/>
      <c r="K26" s="58">
        <v>6</v>
      </c>
      <c r="L26" s="58" t="s">
        <v>764</v>
      </c>
    </row>
    <row r="27" spans="1:14" ht="15">
      <c r="A27" s="3">
        <f t="shared" si="0"/>
        <v>0.46944444444444394</v>
      </c>
      <c r="B27" s="52">
        <v>5.5555555555555601E-3</v>
      </c>
      <c r="C27" s="53">
        <v>36</v>
      </c>
      <c r="D27" s="54" t="s">
        <v>775</v>
      </c>
      <c r="E27" s="54" t="s">
        <v>157</v>
      </c>
      <c r="F27" s="54" t="s">
        <v>158</v>
      </c>
      <c r="G27" s="55"/>
      <c r="H27" s="56" t="s">
        <v>159</v>
      </c>
      <c r="I27" s="54"/>
      <c r="J27" s="79"/>
      <c r="K27" s="58">
        <v>7</v>
      </c>
      <c r="L27" s="58" t="s">
        <v>764</v>
      </c>
    </row>
    <row r="28" spans="1:14" ht="15">
      <c r="A28" s="3">
        <f t="shared" si="0"/>
        <v>0.47499999999999948</v>
      </c>
      <c r="B28" s="52">
        <v>5.5555555555555601E-3</v>
      </c>
      <c r="C28" s="53">
        <v>36</v>
      </c>
      <c r="D28" s="54" t="s">
        <v>775</v>
      </c>
      <c r="E28" s="54" t="s">
        <v>10</v>
      </c>
      <c r="F28" s="54" t="s">
        <v>11</v>
      </c>
      <c r="G28" s="55"/>
      <c r="H28" s="56" t="s">
        <v>12</v>
      </c>
      <c r="I28" s="54"/>
      <c r="J28" s="79"/>
      <c r="K28" s="58">
        <v>8</v>
      </c>
      <c r="L28" s="58" t="s">
        <v>764</v>
      </c>
    </row>
    <row r="29" spans="1:14" s="32" customFormat="1" ht="15" customHeight="1">
      <c r="A29" s="3">
        <f t="shared" si="0"/>
        <v>0.48055555555555501</v>
      </c>
      <c r="B29" s="52">
        <v>5.5555555555555601E-3</v>
      </c>
      <c r="C29" s="53">
        <v>36</v>
      </c>
      <c r="D29" s="54" t="s">
        <v>775</v>
      </c>
      <c r="E29" s="54" t="s">
        <v>760</v>
      </c>
      <c r="F29" s="54" t="s">
        <v>761</v>
      </c>
      <c r="G29" s="55"/>
      <c r="H29" s="56" t="s">
        <v>48</v>
      </c>
      <c r="I29" s="54"/>
      <c r="J29" s="79"/>
      <c r="K29" s="58">
        <v>9</v>
      </c>
      <c r="L29" s="58" t="s">
        <v>764</v>
      </c>
    </row>
    <row r="30" spans="1:14" s="32" customFormat="1" ht="15" customHeight="1">
      <c r="A30" s="3">
        <f t="shared" si="0"/>
        <v>0.48611111111111055</v>
      </c>
      <c r="B30" s="60">
        <v>6.9444444444444441E-3</v>
      </c>
      <c r="C30" s="38"/>
      <c r="D30" s="61" t="s">
        <v>678</v>
      </c>
      <c r="E30" s="38"/>
      <c r="F30" s="38"/>
      <c r="G30" s="38"/>
      <c r="H30" s="38"/>
      <c r="I30" s="38"/>
      <c r="J30" s="38"/>
      <c r="K30" s="38"/>
      <c r="L30" s="38"/>
    </row>
    <row r="31" spans="1:14" ht="15">
      <c r="A31" s="3">
        <f t="shared" si="0"/>
        <v>0.49305555555555497</v>
      </c>
      <c r="B31" s="52">
        <v>5.5555555555555601E-3</v>
      </c>
      <c r="C31" s="53">
        <v>37</v>
      </c>
      <c r="D31" s="54" t="s">
        <v>777</v>
      </c>
      <c r="E31" s="54" t="s">
        <v>75</v>
      </c>
      <c r="F31" s="54" t="s">
        <v>76</v>
      </c>
      <c r="G31" s="55"/>
      <c r="H31" s="56" t="s">
        <v>77</v>
      </c>
      <c r="I31" s="54"/>
      <c r="J31" s="79"/>
      <c r="K31" s="58">
        <v>1</v>
      </c>
      <c r="L31" s="58" t="s">
        <v>764</v>
      </c>
    </row>
    <row r="32" spans="1:14" ht="15">
      <c r="A32" s="3">
        <f t="shared" si="0"/>
        <v>0.49861111111111051</v>
      </c>
      <c r="B32" s="52">
        <v>5.5555555555555601E-3</v>
      </c>
      <c r="C32" s="53">
        <v>37</v>
      </c>
      <c r="D32" s="54" t="s">
        <v>777</v>
      </c>
      <c r="E32" s="54" t="s">
        <v>66</v>
      </c>
      <c r="F32" s="54" t="s">
        <v>67</v>
      </c>
      <c r="G32" s="55"/>
      <c r="H32" s="56" t="s">
        <v>44</v>
      </c>
      <c r="I32" s="54"/>
      <c r="J32" s="79"/>
      <c r="K32" s="58">
        <v>2</v>
      </c>
      <c r="L32" s="58" t="s">
        <v>764</v>
      </c>
    </row>
    <row r="33" spans="1:12" ht="15">
      <c r="A33" s="3">
        <f t="shared" si="0"/>
        <v>0.5041666666666661</v>
      </c>
      <c r="B33" s="52">
        <v>5.5555555555555601E-3</v>
      </c>
      <c r="C33" s="53">
        <v>37</v>
      </c>
      <c r="D33" s="54" t="s">
        <v>777</v>
      </c>
      <c r="E33" s="54" t="s">
        <v>17</v>
      </c>
      <c r="F33" s="54" t="s">
        <v>769</v>
      </c>
      <c r="G33" s="55"/>
      <c r="H33" s="56" t="s">
        <v>20</v>
      </c>
      <c r="I33" s="54"/>
      <c r="J33" s="79"/>
      <c r="K33" s="58">
        <v>3</v>
      </c>
      <c r="L33" s="58" t="s">
        <v>764</v>
      </c>
    </row>
    <row r="34" spans="1:12" ht="15">
      <c r="A34" s="3">
        <f t="shared" si="0"/>
        <v>0.50972222222222163</v>
      </c>
      <c r="B34" s="52">
        <v>5.5555555555555601E-3</v>
      </c>
      <c r="C34" s="53">
        <v>37</v>
      </c>
      <c r="D34" s="54" t="s">
        <v>777</v>
      </c>
      <c r="E34" s="54" t="s">
        <v>57</v>
      </c>
      <c r="F34" s="54" t="s">
        <v>58</v>
      </c>
      <c r="G34" s="55"/>
      <c r="H34" s="56" t="s">
        <v>59</v>
      </c>
      <c r="I34" s="54"/>
      <c r="J34" s="79"/>
      <c r="K34" s="58">
        <v>4</v>
      </c>
      <c r="L34" s="58" t="s">
        <v>764</v>
      </c>
    </row>
    <row r="35" spans="1:12" ht="15">
      <c r="A35" s="3">
        <f t="shared" si="0"/>
        <v>0.51527777777777717</v>
      </c>
      <c r="B35" s="52">
        <v>5.5555555555555601E-3</v>
      </c>
      <c r="C35" s="53">
        <v>37</v>
      </c>
      <c r="D35" s="54" t="s">
        <v>777</v>
      </c>
      <c r="E35" s="54" t="s">
        <v>13</v>
      </c>
      <c r="F35" s="54" t="s">
        <v>14</v>
      </c>
      <c r="G35" s="55"/>
      <c r="H35" s="56" t="s">
        <v>15</v>
      </c>
      <c r="I35" s="54"/>
      <c r="J35" s="79"/>
      <c r="K35" s="58">
        <v>5</v>
      </c>
      <c r="L35" s="58" t="s">
        <v>764</v>
      </c>
    </row>
    <row r="36" spans="1:12" s="32" customFormat="1" ht="15" customHeight="1">
      <c r="A36" s="3">
        <f t="shared" si="0"/>
        <v>0.5208333333333327</v>
      </c>
      <c r="B36" s="60">
        <v>6.9444444444444441E-3</v>
      </c>
      <c r="C36" s="38"/>
      <c r="D36" s="61" t="s">
        <v>678</v>
      </c>
      <c r="E36" s="38"/>
      <c r="F36" s="38"/>
      <c r="G36" s="38"/>
      <c r="H36" s="38"/>
      <c r="I36" s="38"/>
      <c r="J36" s="38"/>
      <c r="K36" s="38"/>
      <c r="L36" s="38"/>
    </row>
    <row r="37" spans="1:12" ht="15">
      <c r="A37" s="3">
        <f t="shared" si="0"/>
        <v>0.52777777777777712</v>
      </c>
      <c r="B37" s="52">
        <v>5.5555555555555601E-3</v>
      </c>
      <c r="C37" s="53">
        <v>38</v>
      </c>
      <c r="D37" s="54" t="s">
        <v>778</v>
      </c>
      <c r="E37" s="54" t="s">
        <v>779</v>
      </c>
      <c r="F37" s="54" t="s">
        <v>780</v>
      </c>
      <c r="G37" s="55"/>
      <c r="H37" s="56" t="s">
        <v>700</v>
      </c>
      <c r="I37" s="54"/>
      <c r="J37" s="79"/>
      <c r="K37" s="58">
        <v>1</v>
      </c>
      <c r="L37" s="58" t="s">
        <v>764</v>
      </c>
    </row>
    <row r="38" spans="1:12" ht="15">
      <c r="A38" s="3">
        <f t="shared" si="0"/>
        <v>0.53333333333333266</v>
      </c>
      <c r="B38" s="52">
        <v>5.5555555555555601E-3</v>
      </c>
      <c r="C38" s="53">
        <v>38</v>
      </c>
      <c r="D38" s="54" t="s">
        <v>778</v>
      </c>
      <c r="E38" s="54" t="s">
        <v>781</v>
      </c>
      <c r="F38" s="54" t="s">
        <v>782</v>
      </c>
      <c r="G38" s="55"/>
      <c r="H38" s="56" t="s">
        <v>90</v>
      </c>
      <c r="I38" s="54"/>
      <c r="J38" s="79"/>
      <c r="K38" s="58">
        <v>2</v>
      </c>
      <c r="L38" s="58" t="s">
        <v>764</v>
      </c>
    </row>
    <row r="39" spans="1:12" ht="15">
      <c r="A39" s="3">
        <f t="shared" si="0"/>
        <v>0.5388888888888882</v>
      </c>
      <c r="B39" s="52">
        <v>5.5555555555555601E-3</v>
      </c>
      <c r="C39" s="53">
        <v>38</v>
      </c>
      <c r="D39" s="54" t="s">
        <v>778</v>
      </c>
      <c r="E39" s="54" t="s">
        <v>461</v>
      </c>
      <c r="F39" s="54" t="s">
        <v>462</v>
      </c>
      <c r="G39" s="55"/>
      <c r="H39" s="56" t="s">
        <v>30</v>
      </c>
      <c r="I39" s="54"/>
      <c r="J39" s="79"/>
      <c r="K39" s="58">
        <v>3</v>
      </c>
      <c r="L39" s="58" t="s">
        <v>764</v>
      </c>
    </row>
    <row r="40" spans="1:12" ht="15">
      <c r="A40" s="3">
        <f t="shared" si="0"/>
        <v>0.54444444444444373</v>
      </c>
      <c r="B40" s="52">
        <v>5.5555555555555601E-3</v>
      </c>
      <c r="C40" s="53">
        <v>38</v>
      </c>
      <c r="D40" s="54" t="s">
        <v>778</v>
      </c>
      <c r="E40" s="54" t="s">
        <v>760</v>
      </c>
      <c r="F40" s="54" t="s">
        <v>761</v>
      </c>
      <c r="G40" s="55"/>
      <c r="H40" s="56" t="s">
        <v>48</v>
      </c>
      <c r="I40" s="54"/>
      <c r="J40" s="79"/>
      <c r="K40" s="58">
        <v>4</v>
      </c>
      <c r="L40" s="58" t="s">
        <v>764</v>
      </c>
    </row>
    <row r="41" spans="1:12" ht="15">
      <c r="A41" s="3">
        <f t="shared" si="0"/>
        <v>0.54999999999999927</v>
      </c>
      <c r="B41" s="52">
        <v>5.5555555555555601E-3</v>
      </c>
      <c r="C41" s="53">
        <v>38</v>
      </c>
      <c r="D41" s="54" t="s">
        <v>778</v>
      </c>
      <c r="E41" s="54" t="s">
        <v>64</v>
      </c>
      <c r="F41" s="54" t="s">
        <v>434</v>
      </c>
      <c r="G41" s="55"/>
      <c r="H41" s="56" t="s">
        <v>15</v>
      </c>
      <c r="I41" s="54"/>
      <c r="J41" s="79"/>
      <c r="K41" s="58">
        <v>5</v>
      </c>
      <c r="L41" s="58" t="s">
        <v>764</v>
      </c>
    </row>
    <row r="42" spans="1:12" ht="15">
      <c r="A42" s="3">
        <f t="shared" si="0"/>
        <v>0.5555555555555548</v>
      </c>
      <c r="B42" s="52">
        <v>5.5555555555555601E-3</v>
      </c>
      <c r="C42" s="53">
        <v>38</v>
      </c>
      <c r="D42" s="54" t="s">
        <v>778</v>
      </c>
      <c r="E42" s="54" t="s">
        <v>481</v>
      </c>
      <c r="F42" s="54" t="s">
        <v>482</v>
      </c>
      <c r="G42" s="55"/>
      <c r="H42" s="56" t="s">
        <v>33</v>
      </c>
      <c r="I42" s="54"/>
      <c r="J42" s="79"/>
      <c r="K42" s="58">
        <v>6</v>
      </c>
      <c r="L42" s="58" t="s">
        <v>764</v>
      </c>
    </row>
    <row r="43" spans="1:12" s="32" customFormat="1" ht="15" customHeight="1">
      <c r="A43" s="3">
        <f t="shared" si="0"/>
        <v>0.56111111111111034</v>
      </c>
      <c r="B43" s="60">
        <v>6.9444444444444441E-3</v>
      </c>
      <c r="C43" s="38"/>
      <c r="D43" s="61" t="s">
        <v>678</v>
      </c>
      <c r="E43" s="38"/>
      <c r="F43" s="38"/>
      <c r="G43" s="38"/>
      <c r="H43" s="38"/>
      <c r="I43" s="38"/>
      <c r="J43" s="38"/>
      <c r="K43" s="38"/>
      <c r="L43" s="38"/>
    </row>
    <row r="44" spans="1:12" ht="15">
      <c r="A44" s="3">
        <f t="shared" si="0"/>
        <v>0.56805555555555476</v>
      </c>
      <c r="B44" s="52">
        <v>5.5555555555555601E-3</v>
      </c>
      <c r="C44" s="53">
        <v>39</v>
      </c>
      <c r="D44" s="54" t="s">
        <v>783</v>
      </c>
      <c r="E44" s="54" t="s">
        <v>461</v>
      </c>
      <c r="F44" s="54" t="s">
        <v>462</v>
      </c>
      <c r="G44" s="55"/>
      <c r="H44" s="56" t="s">
        <v>30</v>
      </c>
      <c r="I44" s="54"/>
      <c r="J44" s="79"/>
      <c r="K44" s="58">
        <v>1</v>
      </c>
      <c r="L44" s="58" t="s">
        <v>764</v>
      </c>
    </row>
    <row r="45" spans="1:12" ht="15">
      <c r="A45" s="3">
        <f t="shared" si="0"/>
        <v>0.57361111111111029</v>
      </c>
      <c r="B45" s="52">
        <v>5.5555555555555601E-3</v>
      </c>
      <c r="C45" s="53">
        <v>39</v>
      </c>
      <c r="D45" s="54" t="s">
        <v>783</v>
      </c>
      <c r="E45" s="81" t="s">
        <v>779</v>
      </c>
      <c r="F45" s="81" t="s">
        <v>780</v>
      </c>
      <c r="G45" s="55"/>
      <c r="H45" s="82" t="s">
        <v>700</v>
      </c>
      <c r="I45" s="54"/>
      <c r="J45" s="79"/>
      <c r="K45" s="58">
        <v>2</v>
      </c>
      <c r="L45" s="58" t="s">
        <v>764</v>
      </c>
    </row>
    <row r="46" spans="1:12" ht="15">
      <c r="A46" s="3">
        <f t="shared" si="0"/>
        <v>0.57916666666666583</v>
      </c>
      <c r="B46" s="83">
        <v>5.5555555555555601E-3</v>
      </c>
      <c r="C46" s="84">
        <v>39</v>
      </c>
      <c r="D46" s="81" t="s">
        <v>783</v>
      </c>
      <c r="E46" s="54" t="s">
        <v>781</v>
      </c>
      <c r="F46" s="54" t="s">
        <v>782</v>
      </c>
      <c r="G46" s="55"/>
      <c r="H46" s="56" t="s">
        <v>90</v>
      </c>
      <c r="I46" s="81"/>
      <c r="J46" s="85"/>
      <c r="K46" s="74">
        <v>3</v>
      </c>
      <c r="L46" s="74" t="s">
        <v>764</v>
      </c>
    </row>
    <row r="47" spans="1:12" ht="15">
      <c r="A47" s="3">
        <f t="shared" si="0"/>
        <v>0.58472222222222137</v>
      </c>
      <c r="B47" s="60">
        <v>6.9444444444444441E-3</v>
      </c>
      <c r="C47" s="38"/>
      <c r="D47" s="61" t="s">
        <v>678</v>
      </c>
      <c r="E47" s="38"/>
      <c r="F47" s="38"/>
      <c r="G47" s="38"/>
      <c r="H47" s="38"/>
      <c r="I47" s="38"/>
      <c r="J47" s="38"/>
      <c r="K47" s="38"/>
      <c r="L47" s="38"/>
    </row>
    <row r="48" spans="1:12" ht="15" customHeight="1">
      <c r="A48" s="3">
        <f t="shared" si="0"/>
        <v>0.59166666666666579</v>
      </c>
      <c r="B48" s="86">
        <v>5.5555555555555601E-3</v>
      </c>
      <c r="C48" s="87">
        <v>22</v>
      </c>
      <c r="D48" s="88" t="s">
        <v>784</v>
      </c>
      <c r="E48" s="54" t="s">
        <v>198</v>
      </c>
      <c r="F48" s="54" t="s">
        <v>199</v>
      </c>
      <c r="G48" s="53"/>
      <c r="H48" s="56" t="s">
        <v>164</v>
      </c>
      <c r="I48" s="89" t="s">
        <v>785</v>
      </c>
      <c r="J48" s="90"/>
      <c r="K48" s="75">
        <v>1</v>
      </c>
      <c r="L48" s="75" t="s">
        <v>764</v>
      </c>
    </row>
    <row r="49" spans="1:12" s="32" customFormat="1" ht="15" customHeight="1">
      <c r="A49" s="3">
        <f t="shared" si="0"/>
        <v>0.59722222222222132</v>
      </c>
      <c r="B49" s="86">
        <v>5.5555555555555601E-3</v>
      </c>
      <c r="C49" s="87">
        <v>22</v>
      </c>
      <c r="D49" s="88" t="s">
        <v>784</v>
      </c>
      <c r="E49" s="54" t="s">
        <v>518</v>
      </c>
      <c r="F49" s="54" t="s">
        <v>519</v>
      </c>
      <c r="G49" s="55"/>
      <c r="H49" s="56" t="s">
        <v>30</v>
      </c>
      <c r="I49" s="89" t="s">
        <v>785</v>
      </c>
      <c r="J49" s="90"/>
      <c r="K49" s="75">
        <v>2</v>
      </c>
      <c r="L49" s="75" t="s">
        <v>764</v>
      </c>
    </row>
    <row r="50" spans="1:12" ht="15" customHeight="1">
      <c r="A50" s="3">
        <f t="shared" si="0"/>
        <v>0.60277777777777686</v>
      </c>
      <c r="B50" s="86">
        <v>5.5555555555555601E-3</v>
      </c>
      <c r="C50" s="87">
        <v>22</v>
      </c>
      <c r="D50" s="88" t="s">
        <v>784</v>
      </c>
      <c r="E50" s="88" t="s">
        <v>414</v>
      </c>
      <c r="F50" s="88" t="s">
        <v>415</v>
      </c>
      <c r="G50" s="55"/>
      <c r="H50" s="91" t="s">
        <v>12</v>
      </c>
      <c r="I50" s="89" t="s">
        <v>785</v>
      </c>
      <c r="J50" s="90"/>
      <c r="K50" s="75">
        <v>3</v>
      </c>
      <c r="L50" s="75" t="s">
        <v>764</v>
      </c>
    </row>
    <row r="51" spans="1:12" ht="15" customHeight="1">
      <c r="A51" s="3">
        <f t="shared" si="0"/>
        <v>0.60833333333333239</v>
      </c>
      <c r="B51" s="86">
        <v>5.5555555555555601E-3</v>
      </c>
      <c r="C51" s="87">
        <v>22</v>
      </c>
      <c r="D51" s="88" t="s">
        <v>784</v>
      </c>
      <c r="E51" s="54" t="s">
        <v>249</v>
      </c>
      <c r="F51" s="54" t="s">
        <v>250</v>
      </c>
      <c r="G51" s="55"/>
      <c r="H51" s="56" t="s">
        <v>15</v>
      </c>
      <c r="I51" s="89" t="s">
        <v>785</v>
      </c>
      <c r="J51" s="90"/>
      <c r="K51" s="75">
        <v>4</v>
      </c>
      <c r="L51" s="75" t="s">
        <v>764</v>
      </c>
    </row>
    <row r="52" spans="1:12" ht="15" customHeight="1">
      <c r="A52" s="3">
        <f t="shared" si="0"/>
        <v>0.61388888888888793</v>
      </c>
      <c r="B52" s="86">
        <v>5.5555555555555601E-3</v>
      </c>
      <c r="C52" s="87">
        <v>22</v>
      </c>
      <c r="D52" s="88" t="s">
        <v>784</v>
      </c>
      <c r="E52" s="88" t="s">
        <v>786</v>
      </c>
      <c r="F52" s="88" t="s">
        <v>787</v>
      </c>
      <c r="G52" s="55"/>
      <c r="H52" s="91" t="s">
        <v>23</v>
      </c>
      <c r="I52" s="89" t="s">
        <v>785</v>
      </c>
      <c r="J52" s="90"/>
      <c r="K52" s="75">
        <v>5</v>
      </c>
      <c r="L52" s="75" t="s">
        <v>764</v>
      </c>
    </row>
    <row r="53" spans="1:12" ht="15" customHeight="1">
      <c r="A53" s="3">
        <f t="shared" si="0"/>
        <v>0.61944444444444346</v>
      </c>
      <c r="B53" s="86">
        <v>5.5555555555555601E-3</v>
      </c>
      <c r="C53" s="87">
        <v>22</v>
      </c>
      <c r="D53" s="88" t="s">
        <v>784</v>
      </c>
      <c r="E53" s="54" t="s">
        <v>233</v>
      </c>
      <c r="F53" s="54" t="s">
        <v>655</v>
      </c>
      <c r="G53" s="53"/>
      <c r="H53" s="56" t="s">
        <v>51</v>
      </c>
      <c r="I53" s="89" t="s">
        <v>785</v>
      </c>
      <c r="J53" s="90"/>
      <c r="K53" s="75">
        <v>6</v>
      </c>
      <c r="L53" s="75" t="s">
        <v>764</v>
      </c>
    </row>
    <row r="54" spans="1:12" ht="15" customHeight="1">
      <c r="A54" s="3">
        <f t="shared" si="0"/>
        <v>0.624999999999999</v>
      </c>
      <c r="B54" s="86">
        <v>5.5555555555555601E-3</v>
      </c>
      <c r="C54" s="87">
        <v>22</v>
      </c>
      <c r="D54" s="88" t="s">
        <v>784</v>
      </c>
      <c r="E54" s="54" t="s">
        <v>297</v>
      </c>
      <c r="F54" s="54" t="s">
        <v>298</v>
      </c>
      <c r="G54" s="55"/>
      <c r="H54" s="56" t="s">
        <v>15</v>
      </c>
      <c r="I54" s="89" t="s">
        <v>785</v>
      </c>
      <c r="J54" s="90"/>
      <c r="K54" s="75">
        <v>7</v>
      </c>
      <c r="L54" s="75" t="s">
        <v>764</v>
      </c>
    </row>
    <row r="55" spans="1:12" ht="15" customHeight="1">
      <c r="A55" s="3">
        <f t="shared" si="0"/>
        <v>0.63055555555555454</v>
      </c>
      <c r="B55" s="86">
        <v>5.5555555555555601E-3</v>
      </c>
      <c r="C55" s="87">
        <v>22</v>
      </c>
      <c r="D55" s="88" t="s">
        <v>784</v>
      </c>
      <c r="E55" s="54" t="s">
        <v>421</v>
      </c>
      <c r="F55" s="54" t="s">
        <v>420</v>
      </c>
      <c r="G55" s="55"/>
      <c r="H55" s="56" t="s">
        <v>90</v>
      </c>
      <c r="I55" s="89" t="s">
        <v>785</v>
      </c>
      <c r="J55" s="90"/>
      <c r="K55" s="75">
        <v>8</v>
      </c>
      <c r="L55" s="75" t="s">
        <v>764</v>
      </c>
    </row>
    <row r="56" spans="1:12" ht="15">
      <c r="A56" s="3">
        <f t="shared" si="0"/>
        <v>0.63611111111111007</v>
      </c>
      <c r="B56" s="86">
        <v>5.5555555555555601E-3</v>
      </c>
      <c r="C56" s="87">
        <v>22</v>
      </c>
      <c r="D56" s="88" t="s">
        <v>784</v>
      </c>
      <c r="E56" s="88" t="s">
        <v>602</v>
      </c>
      <c r="F56" s="88" t="s">
        <v>788</v>
      </c>
      <c r="G56" s="55"/>
      <c r="H56" s="91" t="s">
        <v>23</v>
      </c>
      <c r="I56" s="89" t="s">
        <v>785</v>
      </c>
      <c r="J56" s="90"/>
      <c r="K56" s="75">
        <v>9</v>
      </c>
      <c r="L56" s="75" t="s">
        <v>764</v>
      </c>
    </row>
    <row r="57" spans="1:12" ht="15" customHeight="1">
      <c r="A57" s="3">
        <f t="shared" si="0"/>
        <v>0.64166666666666561</v>
      </c>
      <c r="B57" s="86">
        <v>5.5555555555555601E-3</v>
      </c>
      <c r="C57" s="87">
        <v>22</v>
      </c>
      <c r="D57" s="88" t="s">
        <v>784</v>
      </c>
      <c r="E57" s="88" t="s">
        <v>463</v>
      </c>
      <c r="F57" s="88" t="s">
        <v>464</v>
      </c>
      <c r="G57" s="55"/>
      <c r="H57" s="91" t="s">
        <v>19</v>
      </c>
      <c r="I57" s="89" t="s">
        <v>785</v>
      </c>
      <c r="J57" s="90"/>
      <c r="K57" s="75">
        <v>10</v>
      </c>
      <c r="L57" s="75" t="s">
        <v>764</v>
      </c>
    </row>
    <row r="58" spans="1:12" ht="15" customHeight="1">
      <c r="A58" s="3">
        <f t="shared" si="0"/>
        <v>0.64722222222222114</v>
      </c>
      <c r="B58" s="60">
        <v>6.9444444444444441E-3</v>
      </c>
      <c r="C58" s="38"/>
      <c r="D58" s="61" t="s">
        <v>678</v>
      </c>
      <c r="E58" s="38"/>
      <c r="F58" s="38"/>
      <c r="G58" s="38"/>
      <c r="H58" s="38"/>
      <c r="I58" s="38"/>
      <c r="J58" s="38"/>
      <c r="K58" s="38"/>
      <c r="L58" s="38"/>
    </row>
    <row r="59" spans="1:12" ht="15" customHeight="1">
      <c r="A59" s="3">
        <f t="shared" si="0"/>
        <v>0.65416666666666556</v>
      </c>
      <c r="B59" s="86">
        <v>5.5555555555555601E-3</v>
      </c>
      <c r="C59" s="87">
        <v>22</v>
      </c>
      <c r="D59" s="88" t="s">
        <v>784</v>
      </c>
      <c r="E59" s="54" t="s">
        <v>419</v>
      </c>
      <c r="F59" s="54" t="s">
        <v>422</v>
      </c>
      <c r="G59" s="55"/>
      <c r="H59" s="56" t="s">
        <v>90</v>
      </c>
      <c r="I59" s="89" t="s">
        <v>785</v>
      </c>
      <c r="J59" s="90"/>
      <c r="K59" s="75">
        <v>11</v>
      </c>
      <c r="L59" s="75" t="s">
        <v>764</v>
      </c>
    </row>
    <row r="60" spans="1:12" ht="15" customHeight="1">
      <c r="A60" s="3">
        <f t="shared" si="0"/>
        <v>0.6597222222222211</v>
      </c>
      <c r="B60" s="86">
        <v>5.5555555555555601E-3</v>
      </c>
      <c r="C60" s="87">
        <v>22</v>
      </c>
      <c r="D60" s="88" t="s">
        <v>784</v>
      </c>
      <c r="E60" s="54" t="s">
        <v>187</v>
      </c>
      <c r="F60" s="54" t="s">
        <v>188</v>
      </c>
      <c r="G60" s="54"/>
      <c r="H60" s="56" t="s">
        <v>789</v>
      </c>
      <c r="I60" s="89" t="s">
        <v>785</v>
      </c>
      <c r="J60" s="90"/>
      <c r="K60" s="75">
        <v>12</v>
      </c>
      <c r="L60" s="75" t="s">
        <v>764</v>
      </c>
    </row>
    <row r="61" spans="1:12" ht="15" customHeight="1">
      <c r="A61" s="3">
        <f t="shared" si="0"/>
        <v>0.66527777777777664</v>
      </c>
      <c r="B61" s="86">
        <v>5.5555555555555601E-3</v>
      </c>
      <c r="C61" s="87">
        <v>22</v>
      </c>
      <c r="D61" s="88" t="s">
        <v>784</v>
      </c>
      <c r="E61" s="88" t="s">
        <v>568</v>
      </c>
      <c r="F61" s="88" t="s">
        <v>569</v>
      </c>
      <c r="G61" s="55"/>
      <c r="H61" s="91" t="s">
        <v>159</v>
      </c>
      <c r="I61" s="89" t="s">
        <v>785</v>
      </c>
      <c r="J61" s="90"/>
      <c r="K61" s="75">
        <v>13</v>
      </c>
      <c r="L61" s="75" t="s">
        <v>764</v>
      </c>
    </row>
    <row r="62" spans="1:12" ht="15" customHeight="1">
      <c r="A62" s="3">
        <f t="shared" si="0"/>
        <v>0.67083333333333217</v>
      </c>
      <c r="B62" s="86">
        <v>5.5555555555555601E-3</v>
      </c>
      <c r="C62" s="87">
        <v>22</v>
      </c>
      <c r="D62" s="88" t="s">
        <v>784</v>
      </c>
      <c r="E62" s="54" t="s">
        <v>710</v>
      </c>
      <c r="F62" s="54" t="s">
        <v>711</v>
      </c>
      <c r="G62" s="55"/>
      <c r="H62" s="56" t="s">
        <v>51</v>
      </c>
      <c r="I62" s="89" t="s">
        <v>785</v>
      </c>
      <c r="J62" s="90"/>
      <c r="K62" s="75">
        <v>14</v>
      </c>
      <c r="L62" s="75" t="s">
        <v>764</v>
      </c>
    </row>
    <row r="63" spans="1:12" s="32" customFormat="1" ht="15" customHeight="1">
      <c r="A63" s="3">
        <f t="shared" si="0"/>
        <v>0.67638888888888771</v>
      </c>
      <c r="B63" s="86">
        <v>5.5555555555555601E-3</v>
      </c>
      <c r="C63" s="87">
        <v>22</v>
      </c>
      <c r="D63" s="88" t="s">
        <v>784</v>
      </c>
      <c r="I63" s="89" t="s">
        <v>785</v>
      </c>
      <c r="J63" s="90"/>
      <c r="K63" s="75">
        <v>15</v>
      </c>
      <c r="L63" s="75" t="s">
        <v>764</v>
      </c>
    </row>
    <row r="64" spans="1:12" ht="15">
      <c r="A64" s="3">
        <f t="shared" si="0"/>
        <v>0.68194444444444324</v>
      </c>
      <c r="B64" s="60" t="s">
        <v>143</v>
      </c>
      <c r="C64" s="38"/>
      <c r="D64" s="61" t="s">
        <v>739</v>
      </c>
      <c r="E64" s="38"/>
      <c r="F64" s="38"/>
      <c r="G64" s="38"/>
      <c r="H64" s="38"/>
      <c r="I64" s="38"/>
      <c r="J64" s="38"/>
      <c r="K64" s="38"/>
      <c r="L64" s="38"/>
    </row>
    <row r="65" spans="5:8" s="39" customFormat="1" ht="15">
      <c r="G65" s="62"/>
    </row>
    <row r="66" spans="5:8" s="39" customFormat="1" ht="15">
      <c r="E66" s="92"/>
      <c r="F66" s="92"/>
      <c r="G66" s="93"/>
      <c r="H66" s="94"/>
    </row>
    <row r="67" spans="5:8" s="39" customFormat="1" ht="15">
      <c r="E67" s="92"/>
      <c r="F67" s="92"/>
      <c r="G67" s="93"/>
      <c r="H67" s="94"/>
    </row>
    <row r="68" spans="5:8" s="39" customFormat="1" ht="15">
      <c r="G68" s="62"/>
    </row>
    <row r="69" spans="5:8" s="39" customFormat="1" ht="15">
      <c r="G69" s="62"/>
    </row>
    <row r="70" spans="5:8" s="39" customFormat="1" ht="15">
      <c r="G70" s="62"/>
    </row>
    <row r="71" spans="5:8" s="39" customFormat="1" ht="15">
      <c r="G71" s="62"/>
    </row>
    <row r="72" spans="5:8" s="39" customFormat="1" ht="15">
      <c r="G72" s="62"/>
    </row>
    <row r="73" spans="5:8" s="39" customFormat="1" ht="15">
      <c r="G73" s="62"/>
    </row>
    <row r="74" spans="5:8" s="39" customFormat="1" ht="15">
      <c r="G74" s="62"/>
    </row>
    <row r="75" spans="5:8" s="39" customFormat="1" ht="15">
      <c r="G75" s="62"/>
    </row>
    <row r="76" spans="5:8" s="39" customFormat="1" ht="15">
      <c r="G76" s="62"/>
    </row>
    <row r="77" spans="5:8" s="39" customFormat="1" ht="15">
      <c r="G77" s="62"/>
    </row>
    <row r="78" spans="5:8" s="39" customFormat="1" ht="15">
      <c r="G78" s="62"/>
    </row>
    <row r="79" spans="5:8" s="39" customFormat="1" ht="15">
      <c r="G79" s="62"/>
    </row>
    <row r="80" spans="5:8" s="39" customFormat="1" ht="15">
      <c r="G80" s="62"/>
    </row>
    <row r="81" spans="1:12" ht="15">
      <c r="A81" s="39"/>
      <c r="B81" s="39"/>
      <c r="C81" s="39"/>
      <c r="D81" s="39"/>
      <c r="E81" s="39"/>
      <c r="F81" s="39"/>
      <c r="G81" s="62"/>
      <c r="H81" s="39"/>
      <c r="I81" s="39"/>
      <c r="J81" s="39"/>
      <c r="K81" s="39"/>
      <c r="L81" s="39"/>
    </row>
    <row r="82" spans="1:12" ht="15">
      <c r="A82" s="39"/>
      <c r="B82" s="39"/>
      <c r="C82" s="39"/>
      <c r="D82" s="39"/>
      <c r="E82" s="39"/>
      <c r="F82" s="39"/>
      <c r="G82" s="62"/>
      <c r="H82" s="39"/>
      <c r="I82" s="39"/>
      <c r="J82" s="39"/>
      <c r="K82" s="39"/>
      <c r="L82" s="39"/>
    </row>
    <row r="83" spans="1:12" ht="15">
      <c r="B83" s="39"/>
      <c r="C83" s="39"/>
      <c r="D83" s="39"/>
      <c r="E83" s="39"/>
      <c r="F83" s="39"/>
      <c r="G83" s="62"/>
      <c r="H83" s="39"/>
      <c r="I83" s="39"/>
      <c r="J83" s="39"/>
      <c r="K83" s="39"/>
      <c r="L83" s="39"/>
    </row>
    <row r="84" spans="1:12" ht="15">
      <c r="B84" s="39"/>
      <c r="C84" s="39"/>
      <c r="D84" s="39"/>
      <c r="E84" s="39"/>
      <c r="F84" s="39"/>
      <c r="G84" s="62"/>
      <c r="H84" s="39"/>
      <c r="I84" s="39"/>
      <c r="J84" s="39"/>
      <c r="K84" s="39"/>
      <c r="L84" s="39"/>
    </row>
    <row r="85" spans="1:12" ht="15">
      <c r="B85" s="39"/>
      <c r="C85" s="39"/>
      <c r="D85" s="39"/>
      <c r="E85" s="39"/>
      <c r="F85" s="39"/>
      <c r="G85" s="62"/>
      <c r="H85" s="39"/>
      <c r="I85" s="39"/>
      <c r="J85" s="39"/>
      <c r="K85" s="39"/>
      <c r="L85" s="39"/>
    </row>
    <row r="86" spans="1:12" ht="15">
      <c r="B86" s="39"/>
      <c r="C86" s="39"/>
      <c r="D86" s="39"/>
      <c r="E86" s="39"/>
      <c r="F86" s="39"/>
      <c r="G86" s="62"/>
      <c r="H86" s="39"/>
      <c r="I86" s="39"/>
      <c r="J86" s="39"/>
      <c r="K86" s="39"/>
      <c r="L86" s="39"/>
    </row>
    <row r="87" spans="1:12" ht="15">
      <c r="B87" s="39"/>
      <c r="C87" s="39"/>
      <c r="D87" s="39"/>
      <c r="E87" s="39"/>
      <c r="F87" s="39"/>
      <c r="G87" s="62"/>
      <c r="H87" s="39"/>
      <c r="I87" s="39"/>
      <c r="J87" s="39"/>
      <c r="K87" s="39"/>
      <c r="L87" s="39"/>
    </row>
    <row r="88" spans="1:12" ht="15">
      <c r="B88" s="39"/>
      <c r="C88" s="39"/>
      <c r="D88" s="39"/>
      <c r="E88" s="39"/>
      <c r="F88" s="39"/>
      <c r="G88" s="62"/>
      <c r="H88" s="39"/>
      <c r="I88" s="39"/>
      <c r="J88" s="39"/>
      <c r="K88" s="39"/>
      <c r="L88" s="39"/>
    </row>
    <row r="89" spans="1:12" ht="15">
      <c r="B89" s="39"/>
      <c r="C89" s="39"/>
      <c r="D89" s="39"/>
      <c r="E89" s="39"/>
      <c r="F89" s="39"/>
      <c r="G89" s="62"/>
      <c r="H89" s="39"/>
      <c r="I89" s="39"/>
      <c r="J89" s="39"/>
      <c r="K89" s="39"/>
      <c r="L89" s="39"/>
    </row>
    <row r="90" spans="1:12" ht="15">
      <c r="B90" s="39"/>
      <c r="C90" s="39"/>
      <c r="D90" s="39"/>
      <c r="E90" s="39"/>
      <c r="F90" s="39"/>
      <c r="G90" s="62"/>
      <c r="H90" s="39"/>
      <c r="I90" s="39"/>
      <c r="J90" s="39"/>
      <c r="K90" s="39"/>
      <c r="L90" s="39"/>
    </row>
    <row r="91" spans="1:12" ht="15">
      <c r="G91" s="62"/>
    </row>
    <row r="92" spans="1:12" ht="15">
      <c r="G92" s="62"/>
    </row>
    <row r="93" spans="1:12" ht="15">
      <c r="G93" s="62"/>
    </row>
    <row r="94" spans="1:12" ht="15">
      <c r="G94" s="62"/>
    </row>
    <row r="95" spans="1:12" ht="15">
      <c r="G95" s="62"/>
    </row>
    <row r="96" spans="1:12" ht="15">
      <c r="G96" s="62"/>
    </row>
    <row r="97" spans="7:7" ht="15">
      <c r="G97" s="62"/>
    </row>
    <row r="98" spans="7:7" ht="15">
      <c r="G98" s="62"/>
    </row>
    <row r="99" spans="7:7" ht="15">
      <c r="G99" s="62"/>
    </row>
    <row r="100" spans="7:7" ht="15">
      <c r="G100" s="62"/>
    </row>
    <row r="101" spans="7:7" ht="15">
      <c r="G101" s="62"/>
    </row>
    <row r="102" spans="7:7" ht="15">
      <c r="G102" s="62"/>
    </row>
    <row r="103" spans="7:7" ht="15">
      <c r="G103" s="62"/>
    </row>
    <row r="104" spans="7:7" ht="15">
      <c r="G104" s="62"/>
    </row>
    <row r="105" spans="7:7" ht="15">
      <c r="G105" s="62"/>
    </row>
    <row r="106" spans="7:7" ht="15">
      <c r="G106" s="62"/>
    </row>
    <row r="107" spans="7:7" ht="15">
      <c r="G107" s="62"/>
    </row>
    <row r="108" spans="7:7" ht="15">
      <c r="G108" s="62"/>
    </row>
    <row r="109" spans="7:7" ht="15">
      <c r="G109" s="62"/>
    </row>
    <row r="110" spans="7:7" ht="15">
      <c r="G110" s="62"/>
    </row>
    <row r="111" spans="7:7" ht="15">
      <c r="G111" s="62"/>
    </row>
    <row r="112" spans="7:7" ht="15">
      <c r="G112" s="62"/>
    </row>
    <row r="113" spans="7:7" ht="15">
      <c r="G113" s="62"/>
    </row>
    <row r="114" spans="7:7" ht="15">
      <c r="G114" s="62"/>
    </row>
    <row r="115" spans="7:7" ht="15">
      <c r="G115" s="62"/>
    </row>
    <row r="116" spans="7:7" ht="15">
      <c r="G116" s="62"/>
    </row>
    <row r="117" spans="7:7" ht="15">
      <c r="G117" s="62"/>
    </row>
    <row r="118" spans="7:7" ht="15">
      <c r="G118" s="62"/>
    </row>
    <row r="119" spans="7:7" ht="15">
      <c r="G119" s="62"/>
    </row>
    <row r="120" spans="7:7" ht="15">
      <c r="G120" s="62"/>
    </row>
    <row r="121" spans="7:7" ht="15">
      <c r="G121" s="62"/>
    </row>
    <row r="122" spans="7:7" ht="15">
      <c r="G122" s="62"/>
    </row>
    <row r="123" spans="7:7" ht="15">
      <c r="G123" s="62"/>
    </row>
    <row r="124" spans="7:7" ht="15">
      <c r="G124" s="62"/>
    </row>
    <row r="125" spans="7:7" ht="15">
      <c r="G125" s="62"/>
    </row>
    <row r="126" spans="7:7" ht="15">
      <c r="G126" s="62"/>
    </row>
    <row r="127" spans="7:7" ht="15">
      <c r="G127" s="62"/>
    </row>
    <row r="128" spans="7:7" ht="15">
      <c r="G128" s="62"/>
    </row>
    <row r="129" spans="7:7" ht="15">
      <c r="G129" s="62"/>
    </row>
    <row r="130" spans="7:7" ht="15">
      <c r="G130" s="62"/>
    </row>
    <row r="131" spans="7:7" ht="15">
      <c r="G131" s="62"/>
    </row>
    <row r="132" spans="7:7" ht="15">
      <c r="G132" s="62"/>
    </row>
    <row r="133" spans="7:7" ht="15">
      <c r="G133" s="62"/>
    </row>
    <row r="134" spans="7:7" ht="15">
      <c r="G134" s="62"/>
    </row>
    <row r="135" spans="7:7" ht="15">
      <c r="G135" s="62"/>
    </row>
    <row r="136" spans="7:7" ht="15">
      <c r="G136" s="62"/>
    </row>
    <row r="137" spans="7:7" ht="15">
      <c r="G137" s="62"/>
    </row>
    <row r="138" spans="7:7" ht="15">
      <c r="G138" s="62"/>
    </row>
    <row r="139" spans="7:7" ht="15">
      <c r="G139" s="62"/>
    </row>
    <row r="140" spans="7:7" ht="15">
      <c r="G140" s="62"/>
    </row>
    <row r="141" spans="7:7" ht="15">
      <c r="G141" s="62"/>
    </row>
    <row r="142" spans="7:7" ht="15">
      <c r="G142" s="62"/>
    </row>
    <row r="143" spans="7:7" ht="15">
      <c r="G143" s="62"/>
    </row>
    <row r="144" spans="7:7" ht="15">
      <c r="G144" s="62"/>
    </row>
    <row r="145" spans="7:7" ht="15">
      <c r="G145" s="62"/>
    </row>
    <row r="146" spans="7:7" ht="15">
      <c r="G146" s="62"/>
    </row>
    <row r="147" spans="7:7" ht="15">
      <c r="G147" s="62"/>
    </row>
    <row r="148" spans="7:7" ht="15">
      <c r="G148" s="62"/>
    </row>
    <row r="149" spans="7:7" ht="15">
      <c r="G149" s="62"/>
    </row>
    <row r="150" spans="7:7" ht="15">
      <c r="G150" s="62"/>
    </row>
    <row r="151" spans="7:7" ht="15">
      <c r="G151" s="62"/>
    </row>
    <row r="152" spans="7:7" ht="15">
      <c r="G152" s="62"/>
    </row>
    <row r="153" spans="7:7" ht="15">
      <c r="G153" s="62"/>
    </row>
    <row r="154" spans="7:7" ht="15">
      <c r="G154" s="62"/>
    </row>
    <row r="155" spans="7:7" ht="15">
      <c r="G155" s="62"/>
    </row>
    <row r="156" spans="7:7" ht="15">
      <c r="G156" s="62"/>
    </row>
    <row r="157" spans="7:7" ht="15">
      <c r="G157" s="62"/>
    </row>
    <row r="158" spans="7:7" ht="15">
      <c r="G158" s="62"/>
    </row>
    <row r="159" spans="7:7" ht="15">
      <c r="G159" s="62"/>
    </row>
    <row r="160" spans="7:7" ht="15">
      <c r="G160" s="62"/>
    </row>
    <row r="161" spans="7:7" ht="15">
      <c r="G161" s="62"/>
    </row>
    <row r="162" spans="7:7" ht="15">
      <c r="G162" s="62"/>
    </row>
    <row r="163" spans="7:7" ht="15">
      <c r="G163" s="62"/>
    </row>
    <row r="164" spans="7:7" ht="15">
      <c r="G164" s="62"/>
    </row>
    <row r="165" spans="7:7" ht="15">
      <c r="G165" s="62"/>
    </row>
    <row r="166" spans="7:7" ht="15">
      <c r="G166" s="62"/>
    </row>
    <row r="167" spans="7:7" ht="15">
      <c r="G167" s="62"/>
    </row>
    <row r="168" spans="7:7" ht="15">
      <c r="G168" s="62"/>
    </row>
    <row r="169" spans="7:7" ht="15">
      <c r="G169" s="62"/>
    </row>
    <row r="170" spans="7:7" ht="15">
      <c r="G170" s="62"/>
    </row>
    <row r="171" spans="7:7" ht="15">
      <c r="G171" s="62"/>
    </row>
    <row r="172" spans="7:7" ht="15">
      <c r="G172" s="62"/>
    </row>
    <row r="173" spans="7:7" ht="15">
      <c r="G173" s="62"/>
    </row>
    <row r="174" spans="7:7" ht="15">
      <c r="G174" s="62"/>
    </row>
    <row r="175" spans="7:7" ht="15">
      <c r="G175" s="62"/>
    </row>
    <row r="176" spans="7:7" ht="15">
      <c r="G176" s="62"/>
    </row>
    <row r="177" spans="7:7" ht="15">
      <c r="G177" s="62"/>
    </row>
    <row r="178" spans="7:7" ht="15">
      <c r="G178" s="62"/>
    </row>
    <row r="179" spans="7:7" ht="15">
      <c r="G179" s="62"/>
    </row>
    <row r="180" spans="7:7" ht="15">
      <c r="G180" s="62"/>
    </row>
  </sheetData>
  <pageMargins left="0.7" right="0.7" top="0.75" bottom="0.75" header="0.3" footer="0.3"/>
  <pageSetup paperSize="9" orientation="portrait" horizontalDpi="0" verticalDpi="0"/>
  <rowBreaks count="1" manualBreakCount="1">
    <brk id="34" max="16383" man="1"/>
  </rowBreaks>
  <customProperties>
    <customPr name="_pios_id" r:id="rId1"/>
    <customPr name="GUID" r:id="rId2"/>
  </customPropertie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BCF32-893D-464F-9433-4FB6C589F705}">
  <sheetPr codeName="Sheet57">
    <tabColor rgb="FFFF85FF"/>
    <pageSetUpPr fitToPage="1"/>
  </sheetPr>
  <dimension ref="A1:AR94"/>
  <sheetViews>
    <sheetView zoomScaleNormal="100" workbookViewId="0">
      <selection activeCell="D95" sqref="D95"/>
    </sheetView>
  </sheetViews>
  <sheetFormatPr defaultColWidth="11" defaultRowHeight="15"/>
  <cols>
    <col min="1" max="1" width="11" style="9"/>
    <col min="2" max="2" width="12.375" style="9" customWidth="1"/>
    <col min="3" max="3" width="32.125" style="9" customWidth="1"/>
    <col min="4" max="4" width="17.625" style="9" customWidth="1"/>
    <col min="5" max="5" width="16.875" style="9" bestFit="1" customWidth="1"/>
    <col min="6" max="6" width="11" style="9"/>
    <col min="7" max="8" width="11.625" style="9" customWidth="1"/>
    <col min="9" max="9" width="12.875" style="9" customWidth="1"/>
    <col min="10" max="10" width="11" style="9"/>
    <col min="11" max="11" width="16.125" style="9" bestFit="1" customWidth="1"/>
    <col min="12" max="12" width="12.125" style="9" customWidth="1"/>
    <col min="13" max="17" width="11" style="9"/>
    <col min="18" max="18" width="19.375" style="9" customWidth="1"/>
    <col min="19" max="19" width="11" style="9"/>
    <col min="20" max="20" width="3.625" style="9" customWidth="1"/>
    <col min="21" max="21" width="9" style="9" customWidth="1"/>
    <col min="22" max="30" width="6.375" style="9" customWidth="1"/>
    <col min="31" max="31" width="11" style="9"/>
    <col min="32" max="32" width="19.375" style="9" customWidth="1"/>
    <col min="33" max="33" width="11" style="9"/>
    <col min="34" max="34" width="3.625" style="9" customWidth="1"/>
    <col min="35" max="35" width="7.5" style="9" customWidth="1"/>
    <col min="36" max="44" width="6.375" style="9" customWidth="1"/>
    <col min="45" max="16384" width="11" style="9"/>
  </cols>
  <sheetData>
    <row r="1" spans="1:44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0" t="s">
        <v>310</v>
      </c>
      <c r="S1" s="172" t="s">
        <v>311</v>
      </c>
      <c r="T1" s="172"/>
      <c r="U1" s="172"/>
      <c r="V1" s="172"/>
      <c r="W1" s="172"/>
      <c r="X1" s="172"/>
      <c r="Y1" s="172"/>
      <c r="Z1" s="172"/>
      <c r="AA1" s="172"/>
      <c r="AB1" s="172"/>
      <c r="AC1" s="143"/>
      <c r="AD1" s="143"/>
      <c r="AE1" s="143"/>
      <c r="AF1" s="10" t="s">
        <v>310</v>
      </c>
      <c r="AG1" s="172" t="s">
        <v>311</v>
      </c>
      <c r="AH1" s="172"/>
      <c r="AI1" s="172"/>
      <c r="AJ1" s="172"/>
      <c r="AK1" s="172"/>
      <c r="AL1" s="172"/>
      <c r="AM1" s="172"/>
      <c r="AN1" s="172"/>
      <c r="AO1" s="172"/>
      <c r="AP1" s="172"/>
      <c r="AQ1" s="143"/>
      <c r="AR1" s="143"/>
    </row>
    <row r="2" spans="1:44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74" t="s">
        <v>312</v>
      </c>
      <c r="T2" s="174"/>
      <c r="U2" s="174"/>
      <c r="V2" s="174"/>
      <c r="W2" s="174"/>
      <c r="X2" s="174"/>
      <c r="Y2" s="174"/>
      <c r="Z2" s="174"/>
      <c r="AA2" s="174"/>
      <c r="AB2" s="174"/>
      <c r="AC2" s="143"/>
      <c r="AD2" s="143"/>
      <c r="AE2" s="143"/>
      <c r="AF2" s="143"/>
      <c r="AG2" s="174" t="s">
        <v>312</v>
      </c>
      <c r="AH2" s="174"/>
      <c r="AI2" s="174"/>
      <c r="AJ2" s="174"/>
      <c r="AK2" s="174"/>
      <c r="AL2" s="174"/>
      <c r="AM2" s="174"/>
      <c r="AN2" s="174"/>
      <c r="AO2" s="174"/>
      <c r="AP2" s="174"/>
      <c r="AQ2" s="143"/>
      <c r="AR2" s="143"/>
    </row>
    <row r="3" spans="1:44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8" t="s">
        <v>790</v>
      </c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8" t="s">
        <v>791</v>
      </c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</row>
    <row r="4" spans="1:44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1" t="s">
        <v>220</v>
      </c>
      <c r="V4" s="13" t="s">
        <v>792</v>
      </c>
      <c r="W4" s="13"/>
      <c r="X4" s="13"/>
      <c r="Y4" s="13"/>
      <c r="Z4" s="13"/>
      <c r="AA4" s="13"/>
      <c r="AB4" s="13"/>
      <c r="AC4" s="13"/>
      <c r="AD4" s="13"/>
      <c r="AE4" s="143"/>
      <c r="AF4" s="143"/>
      <c r="AG4" s="143"/>
      <c r="AH4" s="143"/>
      <c r="AI4" s="11" t="s">
        <v>220</v>
      </c>
      <c r="AJ4" s="13" t="s">
        <v>792</v>
      </c>
      <c r="AK4" s="13"/>
      <c r="AL4" s="13"/>
      <c r="AM4" s="13"/>
      <c r="AN4" s="13"/>
      <c r="AO4" s="13"/>
      <c r="AP4" s="13"/>
      <c r="AQ4" s="13"/>
      <c r="AR4" s="13"/>
    </row>
    <row r="5" spans="1:44">
      <c r="A5" s="143" t="s">
        <v>444</v>
      </c>
      <c r="B5" s="152">
        <v>44780</v>
      </c>
      <c r="C5" s="143"/>
      <c r="D5" s="10" t="s">
        <v>445</v>
      </c>
      <c r="E5" s="10"/>
      <c r="F5" s="189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53" t="str">
        <f>B11</f>
        <v>1 3C</v>
      </c>
      <c r="V5" s="153" t="str">
        <f>B12</f>
        <v>1 3C</v>
      </c>
      <c r="W5" s="153" t="str">
        <f>B13</f>
        <v>2 3C</v>
      </c>
      <c r="X5" s="153" t="str">
        <f>B14</f>
        <v>2 3C</v>
      </c>
      <c r="Y5" s="153" t="str">
        <f>B15</f>
        <v>3 3C</v>
      </c>
      <c r="Z5" s="143" t="str">
        <f>B16</f>
        <v>3 3C</v>
      </c>
      <c r="AA5" s="143" t="str">
        <f>B17</f>
        <v>4 3C</v>
      </c>
      <c r="AB5" s="143" t="str">
        <f>B18</f>
        <v>4 3C</v>
      </c>
      <c r="AC5" s="143"/>
      <c r="AD5" s="143"/>
      <c r="AE5" s="143"/>
      <c r="AF5" s="143"/>
      <c r="AG5" s="143"/>
      <c r="AH5" s="143"/>
      <c r="AI5" s="153" t="str">
        <f>B20</f>
        <v>1 2C</v>
      </c>
      <c r="AJ5" s="153" t="str">
        <f>B21</f>
        <v>1 2C</v>
      </c>
      <c r="AK5" s="153" t="str">
        <f>B22</f>
        <v>2 2C</v>
      </c>
      <c r="AL5" s="153" t="str">
        <f>B23</f>
        <v>2 2C</v>
      </c>
      <c r="AM5" s="153" t="str">
        <f>B24</f>
        <v>3 2C</v>
      </c>
      <c r="AN5" s="143" t="str">
        <f>B25</f>
        <v>3 2C</v>
      </c>
      <c r="AO5" s="143" t="str">
        <f>B26</f>
        <v>4 2C</v>
      </c>
      <c r="AP5" s="143" t="str">
        <f>B27</f>
        <v>4 2C</v>
      </c>
      <c r="AQ5" s="143"/>
      <c r="AR5" s="143"/>
    </row>
    <row r="6" spans="1:44">
      <c r="A6" s="143" t="s">
        <v>446</v>
      </c>
      <c r="B6" s="8" t="s">
        <v>793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 t="str">
        <f>C11</f>
        <v>Teagan Christie</v>
      </c>
      <c r="V6" s="143" t="str">
        <f>C12</f>
        <v>Mia Death</v>
      </c>
      <c r="W6" s="143" t="str">
        <f>C13</f>
        <v>Sarah Hatch</v>
      </c>
      <c r="X6" s="143" t="str">
        <f>C14</f>
        <v>Georgia Vaughan</v>
      </c>
      <c r="Y6" s="143" t="str">
        <f>C15</f>
        <v>Caitlin Pritchard</v>
      </c>
      <c r="Z6" s="143" t="str">
        <f>C16</f>
        <v>Felicity Ericsson</v>
      </c>
      <c r="AA6" s="143" t="str">
        <f>C17</f>
        <v>Alivia Coppin</v>
      </c>
      <c r="AB6" s="143" t="str">
        <f>C18</f>
        <v>Matilda Agnew</v>
      </c>
      <c r="AC6" s="143"/>
      <c r="AD6" s="143"/>
      <c r="AE6" s="143"/>
      <c r="AF6" s="143"/>
      <c r="AG6" s="143"/>
      <c r="AH6" s="143"/>
      <c r="AI6" s="143" t="str">
        <f>C20</f>
        <v>Shannon Meakins</v>
      </c>
      <c r="AJ6" s="143" t="str">
        <f>C21</f>
        <v>Sarah Little</v>
      </c>
      <c r="AK6" s="143" t="str">
        <f>C22</f>
        <v>Milly Mathews</v>
      </c>
      <c r="AL6" s="143" t="str">
        <f>C23</f>
        <v>Kailani Muir</v>
      </c>
      <c r="AM6" s="143" t="str">
        <f>C24</f>
        <v>Asha Wiegele</v>
      </c>
      <c r="AN6" s="143" t="str">
        <f>C25</f>
        <v>Savannah Beveridge</v>
      </c>
      <c r="AO6" s="143" t="str">
        <f>C26</f>
        <v>Meg Fowler</v>
      </c>
      <c r="AP6" s="143" t="str">
        <f>C27</f>
        <v>Amy Lethlean</v>
      </c>
      <c r="AQ6" s="143"/>
      <c r="AR6" s="143"/>
    </row>
    <row r="7" spans="1:44">
      <c r="A7" s="143" t="s">
        <v>448</v>
      </c>
      <c r="B7" s="143" t="s">
        <v>764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 t="s">
        <v>587</v>
      </c>
      <c r="S7" s="143" t="s">
        <v>453</v>
      </c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 t="s">
        <v>587</v>
      </c>
      <c r="AG7" s="143" t="s">
        <v>453</v>
      </c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</row>
    <row r="8" spans="1:44">
      <c r="A8" s="8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>
        <v>1</v>
      </c>
      <c r="S8" s="143"/>
      <c r="T8" s="143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43"/>
      <c r="AF8" s="143">
        <v>1</v>
      </c>
      <c r="AG8" s="143"/>
      <c r="AH8" s="143"/>
      <c r="AI8" s="154"/>
      <c r="AJ8" s="154"/>
      <c r="AK8" s="154"/>
      <c r="AL8" s="154"/>
      <c r="AM8" s="154"/>
      <c r="AN8" s="154"/>
      <c r="AO8" s="154"/>
      <c r="AP8" s="154"/>
      <c r="AQ8" s="154"/>
      <c r="AR8" s="154"/>
    </row>
    <row r="9" spans="1:44">
      <c r="A9" s="143"/>
      <c r="B9" s="143"/>
      <c r="C9" s="143"/>
      <c r="D9" s="143"/>
      <c r="E9" s="143"/>
      <c r="F9" s="14" t="s">
        <v>3</v>
      </c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>
        <v>2</v>
      </c>
      <c r="S9" s="143"/>
      <c r="T9" s="143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43"/>
      <c r="AF9" s="143">
        <v>2</v>
      </c>
      <c r="AG9" s="143"/>
      <c r="AH9" s="143"/>
      <c r="AI9" s="154"/>
      <c r="AJ9" s="154"/>
      <c r="AK9" s="154"/>
      <c r="AL9" s="154"/>
      <c r="AM9" s="154"/>
      <c r="AN9" s="154"/>
      <c r="AO9" s="154"/>
      <c r="AP9" s="154"/>
      <c r="AQ9" s="154"/>
      <c r="AR9" s="154"/>
    </row>
    <row r="10" spans="1:44" ht="45">
      <c r="A10" s="115" t="s">
        <v>432</v>
      </c>
      <c r="B10" s="24" t="s">
        <v>455</v>
      </c>
      <c r="C10" s="116" t="s">
        <v>4</v>
      </c>
      <c r="D10" s="24" t="s">
        <v>5</v>
      </c>
      <c r="E10" s="24" t="s">
        <v>383</v>
      </c>
      <c r="F10" s="24" t="s">
        <v>794</v>
      </c>
      <c r="G10" s="24" t="s">
        <v>795</v>
      </c>
      <c r="H10" s="24" t="s">
        <v>796</v>
      </c>
      <c r="I10" s="24" t="s">
        <v>594</v>
      </c>
      <c r="J10" s="24" t="s">
        <v>797</v>
      </c>
      <c r="K10" s="24" t="s">
        <v>798</v>
      </c>
      <c r="L10" s="24" t="s">
        <v>799</v>
      </c>
      <c r="M10" s="24" t="s">
        <v>800</v>
      </c>
      <c r="N10" s="24" t="s">
        <v>801</v>
      </c>
      <c r="O10" s="24" t="s">
        <v>802</v>
      </c>
      <c r="P10" s="143"/>
      <c r="Q10" s="143"/>
      <c r="R10" s="143">
        <v>3</v>
      </c>
      <c r="S10" s="143">
        <v>2</v>
      </c>
      <c r="T10" s="143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43"/>
      <c r="AF10" s="143">
        <v>3</v>
      </c>
      <c r="AG10" s="143">
        <v>2</v>
      </c>
      <c r="AH10" s="143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</row>
    <row r="11" spans="1:44">
      <c r="A11" s="18">
        <v>0.33333333333333331</v>
      </c>
      <c r="B11" s="157" t="s">
        <v>803</v>
      </c>
      <c r="C11" s="250" t="s">
        <v>760</v>
      </c>
      <c r="D11" s="155" t="s">
        <v>761</v>
      </c>
      <c r="E11" s="155" t="s">
        <v>762</v>
      </c>
      <c r="F11" s="156">
        <f>U53</f>
        <v>0</v>
      </c>
      <c r="G11" s="187">
        <f>IF(J11&gt;L11,J11,L11)</f>
        <v>1</v>
      </c>
      <c r="H11" s="230">
        <f>AVERAGE(F11:F12,F20:F21)</f>
        <v>0</v>
      </c>
      <c r="I11" s="187">
        <f>IF(M11&gt;O11,M11,O11)</f>
        <v>1</v>
      </c>
      <c r="J11" s="187">
        <f t="shared" ref="J11:J18" si="0">RANK(F11,$F$11:$F$28,0)</f>
        <v>1</v>
      </c>
      <c r="K11" s="243">
        <f>U42</f>
        <v>0</v>
      </c>
      <c r="L11" s="194"/>
      <c r="M11" s="187">
        <f>RANK(H11,$H$11:$H$28,0)</f>
        <v>1</v>
      </c>
      <c r="N11" s="243">
        <f>AVERAGE(K11:K12,K20:K21)</f>
        <v>0</v>
      </c>
      <c r="O11" s="194"/>
      <c r="P11" s="143"/>
      <c r="Q11" s="143"/>
      <c r="R11" s="143">
        <v>4</v>
      </c>
      <c r="S11" s="143"/>
      <c r="T11" s="143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43"/>
      <c r="AF11" s="143">
        <v>4</v>
      </c>
      <c r="AG11" s="143"/>
      <c r="AH11" s="143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</row>
    <row r="12" spans="1:44">
      <c r="A12" s="3">
        <v>0.35555555555555546</v>
      </c>
      <c r="B12" s="157" t="s">
        <v>803</v>
      </c>
      <c r="C12" s="250" t="s">
        <v>21</v>
      </c>
      <c r="D12" s="155" t="s">
        <v>22</v>
      </c>
      <c r="E12" s="155" t="s">
        <v>768</v>
      </c>
      <c r="F12" s="158">
        <f>V53</f>
        <v>0</v>
      </c>
      <c r="G12" s="187">
        <f t="shared" ref="G12:G18" si="1">IF(J12&gt;L12,J12,L12)</f>
        <v>1</v>
      </c>
      <c r="H12" s="187"/>
      <c r="I12" s="187"/>
      <c r="J12" s="187">
        <f t="shared" si="0"/>
        <v>1</v>
      </c>
      <c r="K12" s="243">
        <f>V42</f>
        <v>0</v>
      </c>
      <c r="L12" s="200"/>
      <c r="M12" s="187"/>
      <c r="N12" s="243"/>
      <c r="O12" s="200"/>
      <c r="P12" s="143"/>
      <c r="Q12" s="143"/>
      <c r="R12" s="143">
        <v>5</v>
      </c>
      <c r="S12" s="143"/>
      <c r="T12" s="143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43"/>
      <c r="AF12" s="143">
        <v>5</v>
      </c>
      <c r="AG12" s="143">
        <v>2</v>
      </c>
      <c r="AH12" s="143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</row>
    <row r="13" spans="1:44">
      <c r="A13" s="3">
        <v>0.33888888888888885</v>
      </c>
      <c r="B13" s="157" t="s">
        <v>804</v>
      </c>
      <c r="C13" s="250" t="s">
        <v>481</v>
      </c>
      <c r="D13" s="155" t="s">
        <v>482</v>
      </c>
      <c r="E13" s="155" t="s">
        <v>765</v>
      </c>
      <c r="F13" s="156">
        <f>W53</f>
        <v>0</v>
      </c>
      <c r="G13" s="187">
        <f t="shared" si="1"/>
        <v>1</v>
      </c>
      <c r="H13" s="230">
        <f>AVERAGE(F13:F14,F22:F23)</f>
        <v>0</v>
      </c>
      <c r="I13" s="187">
        <f>IF(M13&gt;O13,M13,O13)</f>
        <v>1</v>
      </c>
      <c r="J13" s="187">
        <f t="shared" si="0"/>
        <v>1</v>
      </c>
      <c r="K13" s="243">
        <f>W42</f>
        <v>0</v>
      </c>
      <c r="L13" s="200"/>
      <c r="M13" s="187">
        <f>RANK(H13,$H$11:$H$28,0)</f>
        <v>1</v>
      </c>
      <c r="N13" s="243">
        <f>AVERAGE(K13:K14,K22:K23)</f>
        <v>0</v>
      </c>
      <c r="O13" s="200"/>
      <c r="P13" s="143"/>
      <c r="Q13" s="143"/>
      <c r="R13" s="143">
        <v>6</v>
      </c>
      <c r="S13" s="143"/>
      <c r="T13" s="143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43"/>
      <c r="AF13" s="143">
        <v>6</v>
      </c>
      <c r="AG13" s="143"/>
      <c r="AH13" s="143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</row>
    <row r="14" spans="1:44">
      <c r="A14" s="3">
        <v>0.37222222222222207</v>
      </c>
      <c r="B14" s="157" t="s">
        <v>804</v>
      </c>
      <c r="C14" s="250" t="s">
        <v>75</v>
      </c>
      <c r="D14" s="155" t="s">
        <v>76</v>
      </c>
      <c r="E14" s="155" t="s">
        <v>771</v>
      </c>
      <c r="F14" s="156">
        <f>X53</f>
        <v>0</v>
      </c>
      <c r="G14" s="187">
        <f t="shared" si="1"/>
        <v>1</v>
      </c>
      <c r="H14" s="187"/>
      <c r="I14" s="187"/>
      <c r="J14" s="187">
        <f t="shared" si="0"/>
        <v>1</v>
      </c>
      <c r="K14" s="243">
        <f>X42</f>
        <v>0</v>
      </c>
      <c r="L14" s="200"/>
      <c r="M14" s="187"/>
      <c r="N14" s="243"/>
      <c r="O14" s="200"/>
      <c r="P14" s="143"/>
      <c r="Q14" s="143"/>
      <c r="R14" s="143">
        <v>7</v>
      </c>
      <c r="S14" s="143"/>
      <c r="T14" s="143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43"/>
      <c r="AF14" s="143">
        <v>7</v>
      </c>
      <c r="AG14" s="143">
        <v>2</v>
      </c>
      <c r="AH14" s="143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</row>
    <row r="15" spans="1:44">
      <c r="A15" s="3">
        <v>0.34444444444444439</v>
      </c>
      <c r="B15" s="157" t="s">
        <v>805</v>
      </c>
      <c r="C15" s="250" t="s">
        <v>64</v>
      </c>
      <c r="D15" s="155" t="s">
        <v>434</v>
      </c>
      <c r="E15" s="155" t="s">
        <v>766</v>
      </c>
      <c r="F15" s="156">
        <f>Y53</f>
        <v>0</v>
      </c>
      <c r="G15" s="187">
        <f t="shared" si="1"/>
        <v>1</v>
      </c>
      <c r="H15" s="230">
        <f>AVERAGE(F15:F16,F24:F25)</f>
        <v>0</v>
      </c>
      <c r="I15" s="187">
        <f>IF(M15&gt;O15,M15,O15)</f>
        <v>1</v>
      </c>
      <c r="J15" s="187">
        <f t="shared" si="0"/>
        <v>1</v>
      </c>
      <c r="K15" s="243">
        <f>Y42</f>
        <v>0</v>
      </c>
      <c r="L15" s="200"/>
      <c r="M15" s="187">
        <f>RANK(H15,$H$11:$H$28,0)</f>
        <v>1</v>
      </c>
      <c r="N15" s="243">
        <f>AVERAGE(K15:K16,K24:K25)</f>
        <v>0</v>
      </c>
      <c r="O15" s="200"/>
      <c r="P15" s="143"/>
      <c r="Q15" s="143"/>
      <c r="R15" s="143">
        <v>8</v>
      </c>
      <c r="S15" s="143">
        <v>2</v>
      </c>
      <c r="T15" s="143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43"/>
      <c r="AF15" s="143">
        <v>8</v>
      </c>
      <c r="AG15" s="143">
        <v>2</v>
      </c>
      <c r="AH15" s="143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</row>
    <row r="16" spans="1:44">
      <c r="A16" s="3">
        <v>0.36111111111111099</v>
      </c>
      <c r="B16" s="157" t="s">
        <v>805</v>
      </c>
      <c r="C16" s="250" t="s">
        <v>435</v>
      </c>
      <c r="D16" s="155" t="s">
        <v>436</v>
      </c>
      <c r="E16" s="155" t="s">
        <v>766</v>
      </c>
      <c r="F16" s="156">
        <f>Z53</f>
        <v>0</v>
      </c>
      <c r="G16" s="187">
        <f t="shared" si="1"/>
        <v>1</v>
      </c>
      <c r="H16" s="187"/>
      <c r="I16" s="187"/>
      <c r="J16" s="187">
        <f t="shared" si="0"/>
        <v>1</v>
      </c>
      <c r="K16" s="243">
        <f>Z42</f>
        <v>0</v>
      </c>
      <c r="L16" s="200"/>
      <c r="M16" s="187"/>
      <c r="N16" s="243"/>
      <c r="O16" s="200"/>
      <c r="P16" s="143"/>
      <c r="Q16" s="143"/>
      <c r="R16" s="143">
        <v>9</v>
      </c>
      <c r="S16" s="143"/>
      <c r="T16" s="143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43"/>
      <c r="AF16" s="143">
        <v>9</v>
      </c>
      <c r="AG16" s="143">
        <v>2</v>
      </c>
      <c r="AH16" s="143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</row>
    <row r="17" spans="1:44">
      <c r="A17" s="3">
        <v>0.34999999999999992</v>
      </c>
      <c r="B17" s="157" t="s">
        <v>806</v>
      </c>
      <c r="C17" s="250" t="s">
        <v>10</v>
      </c>
      <c r="D17" s="155" t="s">
        <v>11</v>
      </c>
      <c r="E17" s="155" t="s">
        <v>767</v>
      </c>
      <c r="F17" s="156">
        <f>AA53</f>
        <v>0</v>
      </c>
      <c r="G17" s="187">
        <f t="shared" si="1"/>
        <v>1</v>
      </c>
      <c r="H17" s="230">
        <f>AVERAGE(F17:F18,F26:F27)</f>
        <v>0</v>
      </c>
      <c r="I17" s="187">
        <f>IF(M17&gt;O17,M17,O17)</f>
        <v>1</v>
      </c>
      <c r="J17" s="187">
        <f t="shared" si="0"/>
        <v>1</v>
      </c>
      <c r="K17" s="243">
        <f>AA42</f>
        <v>0</v>
      </c>
      <c r="L17" s="200"/>
      <c r="M17" s="187">
        <f>RANK(H17,$H$11:$H$28,0)</f>
        <v>1</v>
      </c>
      <c r="N17" s="243">
        <f>AVERAGE(K17:K18,K26:K27)</f>
        <v>0</v>
      </c>
      <c r="O17" s="200"/>
      <c r="P17" s="143"/>
      <c r="Q17" s="143"/>
      <c r="R17" s="143">
        <v>10</v>
      </c>
      <c r="S17" s="143"/>
      <c r="T17" s="143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43"/>
      <c r="AF17" s="143">
        <v>10</v>
      </c>
      <c r="AG17" s="143"/>
      <c r="AH17" s="143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</row>
    <row r="18" spans="1:44">
      <c r="A18" s="3">
        <v>0.36666666666666653</v>
      </c>
      <c r="B18" s="157" t="s">
        <v>806</v>
      </c>
      <c r="C18" s="250" t="s">
        <v>17</v>
      </c>
      <c r="D18" s="155" t="s">
        <v>769</v>
      </c>
      <c r="E18" s="155" t="s">
        <v>770</v>
      </c>
      <c r="F18" s="156">
        <f>AB53</f>
        <v>0</v>
      </c>
      <c r="G18" s="187">
        <f t="shared" si="1"/>
        <v>1</v>
      </c>
      <c r="H18" s="187"/>
      <c r="I18" s="187"/>
      <c r="J18" s="187">
        <f t="shared" si="0"/>
        <v>1</v>
      </c>
      <c r="K18" s="243">
        <f>AB42</f>
        <v>0</v>
      </c>
      <c r="L18" s="206"/>
      <c r="M18" s="155"/>
      <c r="N18" s="243"/>
      <c r="O18" s="206"/>
      <c r="P18" s="143"/>
      <c r="Q18" s="143"/>
      <c r="R18" s="143">
        <v>11</v>
      </c>
      <c r="S18" s="143"/>
      <c r="T18" s="143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43"/>
      <c r="AF18" s="143">
        <v>11</v>
      </c>
      <c r="AG18" s="143">
        <v>2</v>
      </c>
      <c r="AH18" s="143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</row>
    <row r="19" spans="1:44">
      <c r="A19" s="20"/>
      <c r="B19" s="251"/>
      <c r="C19" s="19"/>
      <c r="D19" s="238"/>
      <c r="E19" s="238"/>
      <c r="F19" s="252"/>
      <c r="G19" s="238"/>
      <c r="H19" s="238"/>
      <c r="I19" s="238"/>
      <c r="J19" s="238"/>
      <c r="K19" s="253"/>
      <c r="L19" s="254"/>
      <c r="M19" s="255"/>
      <c r="N19" s="255"/>
      <c r="O19" s="254"/>
      <c r="P19" s="143"/>
      <c r="Q19" s="143"/>
      <c r="R19" s="143">
        <v>12</v>
      </c>
      <c r="S19" s="143">
        <v>2</v>
      </c>
      <c r="T19" s="143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43"/>
      <c r="AF19" s="143">
        <v>12</v>
      </c>
      <c r="AG19" s="143"/>
      <c r="AH19" s="143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</row>
    <row r="20" spans="1:44">
      <c r="A20" s="3">
        <v>0.39027777777777756</v>
      </c>
      <c r="B20" s="157" t="s">
        <v>807</v>
      </c>
      <c r="C20" s="250" t="s">
        <v>46</v>
      </c>
      <c r="D20" s="155" t="s">
        <v>47</v>
      </c>
      <c r="E20" s="155" t="s">
        <v>762</v>
      </c>
      <c r="F20" s="156">
        <f>AI48</f>
        <v>0</v>
      </c>
      <c r="G20" s="187">
        <f>IF(J20&gt;L20,J20,L20)</f>
        <v>1</v>
      </c>
      <c r="H20" s="187"/>
      <c r="I20" s="187"/>
      <c r="J20" s="187">
        <f t="shared" ref="J20:J27" si="2">RANK(F20,$F$11:$F$28,0)</f>
        <v>1</v>
      </c>
      <c r="K20" s="205">
        <f>AI37</f>
        <v>0</v>
      </c>
      <c r="L20" s="200"/>
      <c r="M20" s="187"/>
      <c r="N20" s="187"/>
      <c r="O20" s="200"/>
      <c r="P20" s="143"/>
      <c r="Q20" s="143"/>
      <c r="R20" s="143">
        <v>13</v>
      </c>
      <c r="S20" s="143">
        <v>2</v>
      </c>
      <c r="T20" s="143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43"/>
      <c r="AF20" s="143">
        <v>13</v>
      </c>
      <c r="AG20" s="143"/>
      <c r="AH20" s="143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</row>
    <row r="21" spans="1:44">
      <c r="A21" s="3">
        <v>0.40138888888888863</v>
      </c>
      <c r="B21" s="157" t="s">
        <v>807</v>
      </c>
      <c r="C21" s="250" t="s">
        <v>128</v>
      </c>
      <c r="D21" s="155" t="s">
        <v>129</v>
      </c>
      <c r="E21" s="155" t="s">
        <v>762</v>
      </c>
      <c r="F21" s="156">
        <f>AJ48</f>
        <v>0</v>
      </c>
      <c r="G21" s="187">
        <f t="shared" ref="G21:G27" si="3">IF(J21&gt;L21,J21,L21)</f>
        <v>1</v>
      </c>
      <c r="H21" s="187"/>
      <c r="I21" s="187"/>
      <c r="J21" s="187">
        <f t="shared" si="2"/>
        <v>1</v>
      </c>
      <c r="K21" s="243">
        <f>AJ37</f>
        <v>0</v>
      </c>
      <c r="L21" s="200"/>
      <c r="M21" s="187"/>
      <c r="N21" s="187"/>
      <c r="O21" s="200"/>
      <c r="P21" s="143"/>
      <c r="Q21" s="143"/>
      <c r="R21" s="143">
        <v>14</v>
      </c>
      <c r="S21" s="143">
        <v>2</v>
      </c>
      <c r="T21" s="143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43"/>
      <c r="AF21" s="143">
        <v>14</v>
      </c>
      <c r="AG21" s="143"/>
      <c r="AH21" s="143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</row>
    <row r="22" spans="1:44">
      <c r="A22" s="3">
        <v>0.39583333333333309</v>
      </c>
      <c r="B22" s="157" t="s">
        <v>808</v>
      </c>
      <c r="C22" s="250" t="s">
        <v>151</v>
      </c>
      <c r="D22" s="155" t="s">
        <v>152</v>
      </c>
      <c r="E22" s="155" t="s">
        <v>773</v>
      </c>
      <c r="F22" s="156">
        <f>AK48</f>
        <v>0</v>
      </c>
      <c r="G22" s="187">
        <f t="shared" si="3"/>
        <v>1</v>
      </c>
      <c r="H22" s="187"/>
      <c r="I22" s="187"/>
      <c r="J22" s="187">
        <f t="shared" si="2"/>
        <v>1</v>
      </c>
      <c r="K22" s="243">
        <f>AK37</f>
        <v>0</v>
      </c>
      <c r="L22" s="200"/>
      <c r="M22" s="187"/>
      <c r="N22" s="187"/>
      <c r="O22" s="200"/>
      <c r="P22" s="143"/>
      <c r="Q22" s="143"/>
      <c r="R22" s="143">
        <v>15</v>
      </c>
      <c r="S22" s="143"/>
      <c r="T22" s="143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43"/>
      <c r="AF22" s="143">
        <v>15</v>
      </c>
      <c r="AG22" s="143"/>
      <c r="AH22" s="143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</row>
    <row r="23" spans="1:44">
      <c r="A23" s="3">
        <v>0.42361111111111077</v>
      </c>
      <c r="B23" s="157" t="s">
        <v>808</v>
      </c>
      <c r="C23" s="250" t="s">
        <v>165</v>
      </c>
      <c r="D23" s="155" t="s">
        <v>166</v>
      </c>
      <c r="E23" s="155" t="s">
        <v>773</v>
      </c>
      <c r="F23" s="156">
        <f>AL48</f>
        <v>0</v>
      </c>
      <c r="G23" s="187">
        <f t="shared" si="3"/>
        <v>1</v>
      </c>
      <c r="H23" s="187"/>
      <c r="I23" s="187"/>
      <c r="J23" s="187">
        <f t="shared" si="2"/>
        <v>1</v>
      </c>
      <c r="K23" s="243">
        <f>AL37</f>
        <v>0</v>
      </c>
      <c r="L23" s="200"/>
      <c r="M23" s="187"/>
      <c r="N23" s="187"/>
      <c r="O23" s="200"/>
      <c r="P23" s="143"/>
      <c r="Q23" s="143"/>
      <c r="R23" s="143">
        <v>16</v>
      </c>
      <c r="S23" s="143">
        <v>2</v>
      </c>
      <c r="T23" s="143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43"/>
      <c r="AF23" s="143">
        <v>16</v>
      </c>
      <c r="AG23" s="143">
        <v>2</v>
      </c>
      <c r="AH23" s="143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</row>
    <row r="24" spans="1:44">
      <c r="A24" s="3">
        <v>0.38472222222222202</v>
      </c>
      <c r="B24" s="157" t="s">
        <v>809</v>
      </c>
      <c r="C24" s="250" t="s">
        <v>13</v>
      </c>
      <c r="D24" s="155" t="s">
        <v>14</v>
      </c>
      <c r="E24" s="155" t="s">
        <v>766</v>
      </c>
      <c r="F24" s="156">
        <f>AM48</f>
        <v>0</v>
      </c>
      <c r="G24" s="187">
        <f t="shared" si="3"/>
        <v>1</v>
      </c>
      <c r="H24" s="187"/>
      <c r="I24" s="187"/>
      <c r="J24" s="187">
        <f t="shared" si="2"/>
        <v>1</v>
      </c>
      <c r="K24" s="243">
        <f>AM37</f>
        <v>0</v>
      </c>
      <c r="L24" s="200"/>
      <c r="M24" s="187"/>
      <c r="N24" s="187"/>
      <c r="O24" s="200"/>
      <c r="P24" s="143"/>
      <c r="Q24" s="143"/>
      <c r="R24" s="143">
        <v>17</v>
      </c>
      <c r="S24" s="143"/>
      <c r="T24" s="143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43"/>
      <c r="AF24" s="143">
        <v>17</v>
      </c>
      <c r="AG24" s="143"/>
      <c r="AH24" s="143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</row>
    <row r="25" spans="1:44">
      <c r="A25" s="3">
        <v>0.41805555555555524</v>
      </c>
      <c r="B25" s="157" t="s">
        <v>809</v>
      </c>
      <c r="C25" s="250" t="s">
        <v>157</v>
      </c>
      <c r="D25" s="155" t="s">
        <v>158</v>
      </c>
      <c r="E25" s="155" t="s">
        <v>774</v>
      </c>
      <c r="F25" s="156">
        <f>AN48</f>
        <v>0</v>
      </c>
      <c r="G25" s="187">
        <f t="shared" si="3"/>
        <v>1</v>
      </c>
      <c r="H25" s="187"/>
      <c r="I25" s="187"/>
      <c r="J25" s="187">
        <f t="shared" si="2"/>
        <v>1</v>
      </c>
      <c r="K25" s="243">
        <f>AN37</f>
        <v>0</v>
      </c>
      <c r="L25" s="200"/>
      <c r="M25" s="187"/>
      <c r="N25" s="187"/>
      <c r="O25" s="200"/>
      <c r="P25" s="143"/>
      <c r="Q25" s="143"/>
      <c r="R25" s="143">
        <v>18</v>
      </c>
      <c r="S25" s="143"/>
      <c r="T25" s="143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43"/>
      <c r="AF25" s="143">
        <v>18</v>
      </c>
      <c r="AG25" s="143"/>
      <c r="AH25" s="143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</row>
    <row r="26" spans="1:44">
      <c r="A26" s="3">
        <v>0.40694444444444416</v>
      </c>
      <c r="B26" s="157" t="s">
        <v>810</v>
      </c>
      <c r="C26" s="250" t="s">
        <v>179</v>
      </c>
      <c r="D26" s="155" t="s">
        <v>180</v>
      </c>
      <c r="E26" s="155" t="s">
        <v>767</v>
      </c>
      <c r="F26" s="156">
        <f>AO48</f>
        <v>0</v>
      </c>
      <c r="G26" s="187">
        <f t="shared" si="3"/>
        <v>1</v>
      </c>
      <c r="H26" s="187"/>
      <c r="I26" s="187"/>
      <c r="J26" s="187">
        <f t="shared" si="2"/>
        <v>1</v>
      </c>
      <c r="K26" s="243">
        <f>AO37</f>
        <v>0</v>
      </c>
      <c r="L26" s="200"/>
      <c r="M26" s="187"/>
      <c r="N26" s="187"/>
      <c r="O26" s="200"/>
      <c r="P26" s="143"/>
      <c r="Q26" s="143"/>
      <c r="R26" s="143">
        <v>19</v>
      </c>
      <c r="S26" s="143"/>
      <c r="T26" s="143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43"/>
      <c r="AF26" s="143">
        <v>19</v>
      </c>
      <c r="AG26" s="143"/>
      <c r="AH26" s="143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</row>
    <row r="27" spans="1:44">
      <c r="A27" s="3">
        <v>0.4124999999999997</v>
      </c>
      <c r="B27" s="157" t="s">
        <v>810</v>
      </c>
      <c r="C27" s="250" t="s">
        <v>244</v>
      </c>
      <c r="D27" s="155" t="s">
        <v>245</v>
      </c>
      <c r="E27" s="155" t="s">
        <v>767</v>
      </c>
      <c r="F27" s="156">
        <f>AP48</f>
        <v>0</v>
      </c>
      <c r="G27" s="187">
        <f t="shared" si="3"/>
        <v>1</v>
      </c>
      <c r="H27" s="187"/>
      <c r="I27" s="187"/>
      <c r="J27" s="187">
        <f t="shared" si="2"/>
        <v>1</v>
      </c>
      <c r="K27" s="243">
        <f>AP37</f>
        <v>0</v>
      </c>
      <c r="L27" s="200"/>
      <c r="M27" s="187"/>
      <c r="N27" s="187"/>
      <c r="O27" s="200"/>
      <c r="P27" s="143"/>
      <c r="Q27" s="143"/>
      <c r="R27" s="143">
        <v>20</v>
      </c>
      <c r="S27" s="143"/>
      <c r="T27" s="143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43"/>
      <c r="AF27" s="143">
        <v>20</v>
      </c>
      <c r="AG27" s="143"/>
      <c r="AH27" s="143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</row>
    <row r="28" spans="1:44">
      <c r="A28" s="3"/>
      <c r="B28" s="157"/>
      <c r="C28" s="250"/>
      <c r="D28" s="155"/>
      <c r="E28" s="155"/>
      <c r="F28" s="156"/>
      <c r="G28" s="155"/>
      <c r="H28" s="155"/>
      <c r="I28" s="155"/>
      <c r="J28" s="155"/>
      <c r="K28" s="243"/>
      <c r="L28" s="206"/>
      <c r="M28" s="155"/>
      <c r="N28" s="155"/>
      <c r="O28" s="206"/>
      <c r="P28" s="143"/>
      <c r="Q28" s="143"/>
      <c r="R28" s="143">
        <v>21</v>
      </c>
      <c r="S28" s="143">
        <v>2</v>
      </c>
      <c r="T28" s="143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43"/>
      <c r="AF28" s="143">
        <v>21</v>
      </c>
      <c r="AG28" s="143"/>
      <c r="AH28" s="143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</row>
    <row r="29" spans="1:44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>
        <v>22</v>
      </c>
      <c r="S29" s="143"/>
      <c r="T29" s="143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43"/>
      <c r="AF29" s="143">
        <v>22</v>
      </c>
      <c r="AG29" s="143"/>
      <c r="AH29" s="143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</row>
    <row r="30" spans="1:44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>
        <v>23</v>
      </c>
      <c r="S30" s="143"/>
      <c r="T30" s="143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43"/>
      <c r="AF30" s="143" t="s">
        <v>79</v>
      </c>
      <c r="AG30" s="143"/>
      <c r="AH30" s="143"/>
      <c r="AI30" s="160">
        <f>SUM(AI8:AI29)+AI10+AI12+SUM(AI14:AI16)+AI18+AI23</f>
        <v>0</v>
      </c>
      <c r="AJ30" s="160">
        <f t="shared" ref="AJ30:AR30" si="4">SUM(AJ8:AJ29)+AJ10+AJ12+SUM(AJ14:AJ16)+AJ18+AJ23</f>
        <v>0</v>
      </c>
      <c r="AK30" s="160">
        <f t="shared" si="4"/>
        <v>0</v>
      </c>
      <c r="AL30" s="160">
        <f t="shared" si="4"/>
        <v>0</v>
      </c>
      <c r="AM30" s="160">
        <f t="shared" si="4"/>
        <v>0</v>
      </c>
      <c r="AN30" s="160">
        <f t="shared" si="4"/>
        <v>0</v>
      </c>
      <c r="AO30" s="160">
        <f t="shared" si="4"/>
        <v>0</v>
      </c>
      <c r="AP30" s="160">
        <f t="shared" si="4"/>
        <v>0</v>
      </c>
      <c r="AQ30" s="160">
        <f t="shared" si="4"/>
        <v>0</v>
      </c>
      <c r="AR30" s="160">
        <f t="shared" si="4"/>
        <v>0</v>
      </c>
    </row>
    <row r="31" spans="1:44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>
        <v>24</v>
      </c>
      <c r="S31" s="143"/>
      <c r="T31" s="143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</row>
    <row r="32" spans="1:44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>
        <v>25</v>
      </c>
      <c r="S32" s="143">
        <v>2</v>
      </c>
      <c r="T32" s="143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43"/>
      <c r="AF32" s="143" t="s">
        <v>87</v>
      </c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</row>
    <row r="33" spans="18:44">
      <c r="R33" s="143">
        <v>26</v>
      </c>
      <c r="S33" s="143"/>
      <c r="T33" s="143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43"/>
      <c r="AF33" s="143" t="s">
        <v>92</v>
      </c>
      <c r="AG33" s="143">
        <v>1</v>
      </c>
      <c r="AH33" s="143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</row>
    <row r="34" spans="18:44">
      <c r="R34" s="143">
        <v>27</v>
      </c>
      <c r="S34" s="143"/>
      <c r="T34" s="143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43"/>
      <c r="AF34" s="143" t="s">
        <v>97</v>
      </c>
      <c r="AG34" s="143">
        <v>1</v>
      </c>
      <c r="AH34" s="143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</row>
    <row r="35" spans="18:44">
      <c r="R35" s="143" t="s">
        <v>79</v>
      </c>
      <c r="S35" s="143"/>
      <c r="T35" s="143"/>
      <c r="U35" s="160">
        <f>SUM(U8:U34)+U10+U15+SUM(U19:U21)+U23+U28+U32</f>
        <v>0</v>
      </c>
      <c r="V35" s="160">
        <f t="shared" ref="V35:AD35" si="5">SUM(V8:V34)+V10+V15+SUM(V19:V21)+V23+V28+V32</f>
        <v>0</v>
      </c>
      <c r="W35" s="160">
        <f t="shared" si="5"/>
        <v>0</v>
      </c>
      <c r="X35" s="160">
        <f t="shared" si="5"/>
        <v>0</v>
      </c>
      <c r="Y35" s="160">
        <f t="shared" si="5"/>
        <v>0</v>
      </c>
      <c r="Z35" s="160">
        <f t="shared" si="5"/>
        <v>0</v>
      </c>
      <c r="AA35" s="160">
        <f t="shared" si="5"/>
        <v>0</v>
      </c>
      <c r="AB35" s="160">
        <f t="shared" si="5"/>
        <v>0</v>
      </c>
      <c r="AC35" s="160">
        <f t="shared" si="5"/>
        <v>0</v>
      </c>
      <c r="AD35" s="160">
        <f t="shared" si="5"/>
        <v>0</v>
      </c>
      <c r="AE35" s="143"/>
      <c r="AF35" s="143" t="s">
        <v>101</v>
      </c>
      <c r="AG35" s="143">
        <v>2</v>
      </c>
      <c r="AH35" s="143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</row>
    <row r="36" spans="18:44"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 t="s">
        <v>105</v>
      </c>
      <c r="AG36" s="143">
        <v>2</v>
      </c>
      <c r="AH36" s="143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</row>
    <row r="37" spans="18:44">
      <c r="R37" s="143" t="s">
        <v>87</v>
      </c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 t="s">
        <v>109</v>
      </c>
      <c r="AG37" s="143"/>
      <c r="AH37" s="143"/>
      <c r="AI37" s="160">
        <f>SUM(AI33:AI36)+SUM(AI35:AI36)</f>
        <v>0</v>
      </c>
      <c r="AJ37" s="160">
        <f t="shared" ref="AJ37:AN37" si="6">SUM(AJ33:AJ36)+SUM(AJ35:AJ36)</f>
        <v>0</v>
      </c>
      <c r="AK37" s="160">
        <f t="shared" si="6"/>
        <v>0</v>
      </c>
      <c r="AL37" s="160">
        <f t="shared" si="6"/>
        <v>0</v>
      </c>
      <c r="AM37" s="160">
        <f t="shared" si="6"/>
        <v>0</v>
      </c>
      <c r="AN37" s="160">
        <f t="shared" si="6"/>
        <v>0</v>
      </c>
      <c r="AO37" s="160">
        <f t="shared" ref="AO37:AR37" si="7">SUM(AO33:AO36)+SUM(AO35:AO36)</f>
        <v>0</v>
      </c>
      <c r="AP37" s="160">
        <f t="shared" si="7"/>
        <v>0</v>
      </c>
      <c r="AQ37" s="160">
        <f t="shared" si="7"/>
        <v>0</v>
      </c>
      <c r="AR37" s="160">
        <f t="shared" si="7"/>
        <v>0</v>
      </c>
    </row>
    <row r="38" spans="18:44">
      <c r="R38" s="143" t="s">
        <v>92</v>
      </c>
      <c r="S38" s="143">
        <v>1</v>
      </c>
      <c r="T38" s="143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</row>
    <row r="39" spans="18:44">
      <c r="R39" s="143" t="s">
        <v>97</v>
      </c>
      <c r="S39" s="143">
        <v>1</v>
      </c>
      <c r="T39" s="143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43"/>
      <c r="AF39" s="143" t="s">
        <v>117</v>
      </c>
      <c r="AG39" s="143">
        <v>350</v>
      </c>
      <c r="AH39" s="143"/>
      <c r="AI39" s="160">
        <f>AI30+AI37</f>
        <v>0</v>
      </c>
      <c r="AJ39" s="160">
        <f t="shared" ref="AJ39:AN39" si="8">AJ30+AJ37</f>
        <v>0</v>
      </c>
      <c r="AK39" s="160">
        <f t="shared" si="8"/>
        <v>0</v>
      </c>
      <c r="AL39" s="160">
        <f t="shared" si="8"/>
        <v>0</v>
      </c>
      <c r="AM39" s="160">
        <f t="shared" si="8"/>
        <v>0</v>
      </c>
      <c r="AN39" s="160">
        <f t="shared" si="8"/>
        <v>0</v>
      </c>
      <c r="AO39" s="160">
        <f t="shared" ref="AO39:AR39" si="9">AO30+AO37</f>
        <v>0</v>
      </c>
      <c r="AP39" s="160">
        <f t="shared" si="9"/>
        <v>0</v>
      </c>
      <c r="AQ39" s="160">
        <f t="shared" si="9"/>
        <v>0</v>
      </c>
      <c r="AR39" s="160">
        <f t="shared" si="9"/>
        <v>0</v>
      </c>
    </row>
    <row r="40" spans="18:44">
      <c r="R40" s="143" t="s">
        <v>101</v>
      </c>
      <c r="S40" s="143">
        <v>2</v>
      </c>
      <c r="T40" s="143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43"/>
      <c r="AF40" s="10" t="s">
        <v>121</v>
      </c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</row>
    <row r="41" spans="18:44">
      <c r="R41" s="143" t="s">
        <v>105</v>
      </c>
      <c r="S41" s="143">
        <v>2</v>
      </c>
      <c r="T41" s="143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43"/>
      <c r="AF41" s="143" t="s">
        <v>125</v>
      </c>
      <c r="AG41" s="143">
        <v>-2</v>
      </c>
      <c r="AH41" s="143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</row>
    <row r="42" spans="18:44">
      <c r="R42" s="143" t="s">
        <v>109</v>
      </c>
      <c r="S42" s="143"/>
      <c r="T42" s="143"/>
      <c r="U42" s="160">
        <f>SUM(U38:U41)+SUM(U40:U41)</f>
        <v>0</v>
      </c>
      <c r="V42" s="160">
        <f t="shared" ref="V42:AD42" si="10">SUM(V38:V41)+SUM(V40:V41)</f>
        <v>0</v>
      </c>
      <c r="W42" s="160">
        <f t="shared" si="10"/>
        <v>0</v>
      </c>
      <c r="X42" s="160">
        <f t="shared" si="10"/>
        <v>0</v>
      </c>
      <c r="Y42" s="160">
        <f t="shared" si="10"/>
        <v>0</v>
      </c>
      <c r="Z42" s="160">
        <f t="shared" si="10"/>
        <v>0</v>
      </c>
      <c r="AA42" s="160">
        <f t="shared" si="10"/>
        <v>0</v>
      </c>
      <c r="AB42" s="160">
        <f t="shared" si="10"/>
        <v>0</v>
      </c>
      <c r="AC42" s="160">
        <f t="shared" si="10"/>
        <v>0</v>
      </c>
      <c r="AD42" s="160">
        <f t="shared" si="10"/>
        <v>0</v>
      </c>
      <c r="AE42" s="143"/>
      <c r="AF42" s="143" t="s">
        <v>130</v>
      </c>
      <c r="AG42" s="143">
        <v>-4</v>
      </c>
      <c r="AH42" s="143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</row>
    <row r="43" spans="18:44"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 t="s">
        <v>134</v>
      </c>
      <c r="AG43" s="162" t="s">
        <v>135</v>
      </c>
      <c r="AH43" s="14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</row>
    <row r="44" spans="18:44">
      <c r="R44" s="143" t="s">
        <v>117</v>
      </c>
      <c r="S44" s="143">
        <v>410</v>
      </c>
      <c r="T44" s="143"/>
      <c r="U44" s="160">
        <f>U35+U42</f>
        <v>0</v>
      </c>
      <c r="V44" s="160">
        <f t="shared" ref="V44:Z44" si="11">V35+V42</f>
        <v>0</v>
      </c>
      <c r="W44" s="160">
        <f t="shared" si="11"/>
        <v>0</v>
      </c>
      <c r="X44" s="160">
        <f t="shared" si="11"/>
        <v>0</v>
      </c>
      <c r="Y44" s="160">
        <f t="shared" si="11"/>
        <v>0</v>
      </c>
      <c r="Z44" s="160">
        <f t="shared" si="11"/>
        <v>0</v>
      </c>
      <c r="AA44" s="160">
        <f t="shared" ref="AA44:AD44" si="12">AA35+AA42</f>
        <v>0</v>
      </c>
      <c r="AB44" s="160">
        <f t="shared" si="12"/>
        <v>0</v>
      </c>
      <c r="AC44" s="160">
        <f t="shared" si="12"/>
        <v>0</v>
      </c>
      <c r="AD44" s="160">
        <f t="shared" si="12"/>
        <v>0</v>
      </c>
      <c r="AE44" s="143"/>
      <c r="AF44" s="143" t="s">
        <v>139</v>
      </c>
      <c r="AG44" s="162"/>
      <c r="AH44" s="143"/>
      <c r="AI44" s="164">
        <f>IF(AI41="Y",-2,0)+IF(AI42="Y",-4,0)</f>
        <v>0</v>
      </c>
      <c r="AJ44" s="164">
        <f t="shared" ref="AJ44:AR44" si="13">IF(AJ41="Y",-2,0)+IF(AJ42="Y",-4,0)</f>
        <v>0</v>
      </c>
      <c r="AK44" s="164">
        <f t="shared" si="13"/>
        <v>0</v>
      </c>
      <c r="AL44" s="164">
        <f t="shared" si="13"/>
        <v>0</v>
      </c>
      <c r="AM44" s="164">
        <f t="shared" si="13"/>
        <v>0</v>
      </c>
      <c r="AN44" s="164">
        <f t="shared" si="13"/>
        <v>0</v>
      </c>
      <c r="AO44" s="164">
        <f t="shared" si="13"/>
        <v>0</v>
      </c>
      <c r="AP44" s="164">
        <f t="shared" si="13"/>
        <v>0</v>
      </c>
      <c r="AQ44" s="164">
        <f t="shared" si="13"/>
        <v>0</v>
      </c>
      <c r="AR44" s="164">
        <f t="shared" si="13"/>
        <v>0</v>
      </c>
    </row>
    <row r="45" spans="18:44">
      <c r="R45" s="10" t="s">
        <v>121</v>
      </c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0" t="s">
        <v>140</v>
      </c>
      <c r="AG45" s="162"/>
      <c r="AH45" s="143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</row>
    <row r="46" spans="18:44">
      <c r="R46" s="143" t="s">
        <v>125</v>
      </c>
      <c r="S46" s="143">
        <v>-2</v>
      </c>
      <c r="T46" s="143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43"/>
      <c r="AF46" s="143"/>
      <c r="AG46" s="143">
        <v>-5.0000000000000001E-3</v>
      </c>
      <c r="AH46" s="143"/>
      <c r="AI46" s="166">
        <f>$AG$46*$AG$39*AI45</f>
        <v>0</v>
      </c>
      <c r="AJ46" s="166">
        <f t="shared" ref="AJ46:AR46" si="14">$AG$46*$AG$39*AJ45</f>
        <v>0</v>
      </c>
      <c r="AK46" s="166">
        <f t="shared" si="14"/>
        <v>0</v>
      </c>
      <c r="AL46" s="166">
        <f t="shared" si="14"/>
        <v>0</v>
      </c>
      <c r="AM46" s="166">
        <f t="shared" si="14"/>
        <v>0</v>
      </c>
      <c r="AN46" s="166">
        <f t="shared" si="14"/>
        <v>0</v>
      </c>
      <c r="AO46" s="166">
        <f t="shared" si="14"/>
        <v>0</v>
      </c>
      <c r="AP46" s="166">
        <f t="shared" si="14"/>
        <v>0</v>
      </c>
      <c r="AQ46" s="166">
        <f t="shared" si="14"/>
        <v>0</v>
      </c>
      <c r="AR46" s="166">
        <f t="shared" si="14"/>
        <v>0</v>
      </c>
    </row>
    <row r="47" spans="18:44">
      <c r="R47" s="143" t="s">
        <v>130</v>
      </c>
      <c r="S47" s="143">
        <v>-4</v>
      </c>
      <c r="T47" s="143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43"/>
      <c r="AF47" s="143" t="s">
        <v>141</v>
      </c>
      <c r="AG47" s="143"/>
      <c r="AH47" s="143"/>
      <c r="AI47" s="160">
        <f>AI39+AI44+AI46</f>
        <v>0</v>
      </c>
      <c r="AJ47" s="160">
        <f t="shared" ref="AJ47:AR47" si="15">AJ39+AJ44+AJ46</f>
        <v>0</v>
      </c>
      <c r="AK47" s="160">
        <f t="shared" si="15"/>
        <v>0</v>
      </c>
      <c r="AL47" s="160">
        <f t="shared" si="15"/>
        <v>0</v>
      </c>
      <c r="AM47" s="160">
        <f t="shared" si="15"/>
        <v>0</v>
      </c>
      <c r="AN47" s="160">
        <f t="shared" si="15"/>
        <v>0</v>
      </c>
      <c r="AO47" s="160">
        <f t="shared" si="15"/>
        <v>0</v>
      </c>
      <c r="AP47" s="160">
        <f t="shared" si="15"/>
        <v>0</v>
      </c>
      <c r="AQ47" s="160">
        <f t="shared" si="15"/>
        <v>0</v>
      </c>
      <c r="AR47" s="160">
        <f t="shared" si="15"/>
        <v>0</v>
      </c>
    </row>
    <row r="48" spans="18:44">
      <c r="R48" s="143" t="s">
        <v>134</v>
      </c>
      <c r="S48" s="162" t="s">
        <v>135</v>
      </c>
      <c r="T48" s="14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43"/>
      <c r="AF48" s="143" t="s">
        <v>142</v>
      </c>
      <c r="AG48" s="143"/>
      <c r="AH48" s="143"/>
      <c r="AI48" s="167">
        <f>AI47/$AG$39</f>
        <v>0</v>
      </c>
      <c r="AJ48" s="167">
        <f t="shared" ref="AJ48:AR48" si="16">AJ47/$AG$39</f>
        <v>0</v>
      </c>
      <c r="AK48" s="167">
        <f t="shared" si="16"/>
        <v>0</v>
      </c>
      <c r="AL48" s="167">
        <f t="shared" si="16"/>
        <v>0</v>
      </c>
      <c r="AM48" s="167">
        <f t="shared" si="16"/>
        <v>0</v>
      </c>
      <c r="AN48" s="167">
        <f t="shared" si="16"/>
        <v>0</v>
      </c>
      <c r="AO48" s="167">
        <f t="shared" si="16"/>
        <v>0</v>
      </c>
      <c r="AP48" s="167">
        <f t="shared" si="16"/>
        <v>0</v>
      </c>
      <c r="AQ48" s="167">
        <f t="shared" si="16"/>
        <v>0</v>
      </c>
      <c r="AR48" s="167">
        <f t="shared" si="16"/>
        <v>0</v>
      </c>
    </row>
    <row r="49" spans="18:44">
      <c r="R49" s="143" t="s">
        <v>139</v>
      </c>
      <c r="S49" s="162"/>
      <c r="T49" s="143"/>
      <c r="U49" s="164">
        <f>IF(U46="Y",-2,0)+IF(U47="Y",-4,0)</f>
        <v>0</v>
      </c>
      <c r="V49" s="164">
        <f t="shared" ref="V49:AD49" si="17">IF(V46="Y",-2,0)+IF(V47="Y",-4,0)</f>
        <v>0</v>
      </c>
      <c r="W49" s="164">
        <f t="shared" si="17"/>
        <v>0</v>
      </c>
      <c r="X49" s="164">
        <f t="shared" si="17"/>
        <v>0</v>
      </c>
      <c r="Y49" s="164">
        <f t="shared" si="17"/>
        <v>0</v>
      </c>
      <c r="Z49" s="164">
        <f t="shared" si="17"/>
        <v>0</v>
      </c>
      <c r="AA49" s="164">
        <f t="shared" si="17"/>
        <v>0</v>
      </c>
      <c r="AB49" s="164">
        <f t="shared" si="17"/>
        <v>0</v>
      </c>
      <c r="AC49" s="164">
        <f t="shared" si="17"/>
        <v>0</v>
      </c>
      <c r="AD49" s="164">
        <f t="shared" si="17"/>
        <v>0</v>
      </c>
      <c r="AE49" s="143"/>
      <c r="AF49" s="143"/>
      <c r="AG49" s="143"/>
      <c r="AH49" s="143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</row>
    <row r="50" spans="18:44">
      <c r="R50" s="10" t="s">
        <v>140</v>
      </c>
      <c r="S50" s="162"/>
      <c r="T50" s="143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43"/>
      <c r="AF50" s="143"/>
      <c r="AG50" s="143"/>
      <c r="AH50" s="143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</row>
    <row r="51" spans="18:44">
      <c r="R51" s="143"/>
      <c r="S51" s="143">
        <v>-5.0000000000000001E-3</v>
      </c>
      <c r="T51" s="143"/>
      <c r="U51" s="166">
        <f>$S$51*$S$44*U50</f>
        <v>0</v>
      </c>
      <c r="V51" s="166">
        <f t="shared" ref="V51:AD51" si="18">$S$51*$S$44*V50</f>
        <v>0</v>
      </c>
      <c r="W51" s="166">
        <f t="shared" si="18"/>
        <v>0</v>
      </c>
      <c r="X51" s="166">
        <f t="shared" si="18"/>
        <v>0</v>
      </c>
      <c r="Y51" s="166">
        <f t="shared" si="18"/>
        <v>0</v>
      </c>
      <c r="Z51" s="166">
        <f t="shared" si="18"/>
        <v>0</v>
      </c>
      <c r="AA51" s="166">
        <f t="shared" si="18"/>
        <v>0</v>
      </c>
      <c r="AB51" s="166">
        <f t="shared" si="18"/>
        <v>0</v>
      </c>
      <c r="AC51" s="166">
        <f t="shared" si="18"/>
        <v>0</v>
      </c>
      <c r="AD51" s="166">
        <f t="shared" si="18"/>
        <v>0</v>
      </c>
      <c r="AE51" s="143"/>
      <c r="AF51" s="143"/>
      <c r="AG51" s="143"/>
      <c r="AH51" s="143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</row>
    <row r="52" spans="18:44">
      <c r="R52" s="143" t="s">
        <v>141</v>
      </c>
      <c r="S52" s="143"/>
      <c r="T52" s="143"/>
      <c r="U52" s="160">
        <f>U44+U49+U51</f>
        <v>0</v>
      </c>
      <c r="V52" s="160">
        <f t="shared" ref="V52:AD52" si="19">V44+V49+V51</f>
        <v>0</v>
      </c>
      <c r="W52" s="160">
        <f t="shared" si="19"/>
        <v>0</v>
      </c>
      <c r="X52" s="160">
        <f t="shared" si="19"/>
        <v>0</v>
      </c>
      <c r="Y52" s="160">
        <f t="shared" si="19"/>
        <v>0</v>
      </c>
      <c r="Z52" s="160">
        <f t="shared" si="19"/>
        <v>0</v>
      </c>
      <c r="AA52" s="160">
        <f t="shared" si="19"/>
        <v>0</v>
      </c>
      <c r="AB52" s="160">
        <f t="shared" si="19"/>
        <v>0</v>
      </c>
      <c r="AC52" s="160">
        <f t="shared" si="19"/>
        <v>0</v>
      </c>
      <c r="AD52" s="160">
        <f t="shared" si="19"/>
        <v>0</v>
      </c>
      <c r="AE52" s="143"/>
      <c r="AF52" s="143"/>
      <c r="AG52" s="143"/>
      <c r="AH52" s="143"/>
      <c r="AI52" s="169"/>
      <c r="AJ52" s="143"/>
      <c r="AK52" s="143"/>
      <c r="AL52" s="143"/>
      <c r="AM52" s="143"/>
      <c r="AN52" s="143"/>
      <c r="AO52" s="143"/>
      <c r="AP52" s="143"/>
      <c r="AQ52" s="143"/>
      <c r="AR52" s="143"/>
    </row>
    <row r="53" spans="18:44">
      <c r="R53" s="143" t="s">
        <v>142</v>
      </c>
      <c r="S53" s="143"/>
      <c r="T53" s="143"/>
      <c r="U53" s="167">
        <f t="shared" ref="U53:AD53" si="20">U52/$S$44</f>
        <v>0</v>
      </c>
      <c r="V53" s="167">
        <f t="shared" si="20"/>
        <v>0</v>
      </c>
      <c r="W53" s="167">
        <f t="shared" si="20"/>
        <v>0</v>
      </c>
      <c r="X53" s="167">
        <f t="shared" si="20"/>
        <v>0</v>
      </c>
      <c r="Y53" s="167">
        <f t="shared" si="20"/>
        <v>0</v>
      </c>
      <c r="Z53" s="167">
        <f t="shared" si="20"/>
        <v>0</v>
      </c>
      <c r="AA53" s="167">
        <f t="shared" si="20"/>
        <v>0</v>
      </c>
      <c r="AB53" s="167">
        <f t="shared" si="20"/>
        <v>0</v>
      </c>
      <c r="AC53" s="167">
        <f t="shared" si="20"/>
        <v>0</v>
      </c>
      <c r="AD53" s="167">
        <f t="shared" si="20"/>
        <v>0</v>
      </c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</row>
    <row r="54" spans="18:44">
      <c r="R54" s="143"/>
      <c r="S54" s="143"/>
      <c r="T54" s="143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43"/>
      <c r="AF54" s="143"/>
      <c r="AG54" s="143"/>
      <c r="AH54" s="143"/>
      <c r="AI54" s="169"/>
      <c r="AJ54" s="143"/>
      <c r="AK54" s="143"/>
      <c r="AL54" s="143"/>
      <c r="AM54" s="143"/>
      <c r="AN54" s="143"/>
      <c r="AO54" s="143"/>
      <c r="AP54" s="143"/>
      <c r="AQ54" s="143"/>
      <c r="AR54" s="143"/>
    </row>
    <row r="55" spans="18:44">
      <c r="R55" s="143"/>
      <c r="S55" s="143"/>
      <c r="T55" s="143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</row>
    <row r="56" spans="18:44"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69"/>
      <c r="AJ56" s="143"/>
      <c r="AK56" s="143"/>
      <c r="AL56" s="143"/>
      <c r="AM56" s="143"/>
      <c r="AN56" s="143"/>
      <c r="AO56" s="143"/>
      <c r="AP56" s="143"/>
      <c r="AQ56" s="143"/>
      <c r="AR56" s="143"/>
    </row>
    <row r="57" spans="18:44">
      <c r="R57" s="143"/>
      <c r="S57" s="143"/>
      <c r="T57" s="143"/>
      <c r="U57" s="169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</row>
    <row r="58" spans="18:44"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69"/>
      <c r="AJ58" s="143"/>
      <c r="AK58" s="143"/>
      <c r="AL58" s="143"/>
      <c r="AM58" s="143"/>
      <c r="AN58" s="143"/>
      <c r="AO58" s="143"/>
      <c r="AP58" s="143"/>
      <c r="AQ58" s="143"/>
      <c r="AR58" s="143"/>
    </row>
    <row r="59" spans="18:44">
      <c r="R59" s="143"/>
      <c r="S59" s="143"/>
      <c r="T59" s="143"/>
      <c r="U59" s="169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</row>
    <row r="60" spans="18:44"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69"/>
      <c r="AJ60" s="143"/>
      <c r="AK60" s="143"/>
      <c r="AL60" s="143"/>
      <c r="AM60" s="143"/>
      <c r="AN60" s="143"/>
      <c r="AO60" s="143"/>
      <c r="AP60" s="143"/>
      <c r="AQ60" s="143"/>
      <c r="AR60" s="143"/>
    </row>
    <row r="61" spans="18:44">
      <c r="R61" s="143"/>
      <c r="S61" s="143"/>
      <c r="T61" s="143"/>
      <c r="U61" s="169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</row>
    <row r="62" spans="18:44"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69"/>
      <c r="AJ62" s="143"/>
      <c r="AK62" s="143"/>
      <c r="AL62" s="143"/>
      <c r="AM62" s="143"/>
      <c r="AN62" s="143"/>
      <c r="AO62" s="143"/>
      <c r="AP62" s="143"/>
      <c r="AQ62" s="143"/>
      <c r="AR62" s="143"/>
    </row>
    <row r="63" spans="18:44">
      <c r="R63" s="143"/>
      <c r="S63" s="143"/>
      <c r="T63" s="143"/>
      <c r="U63" s="169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</row>
    <row r="64" spans="18:44"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69"/>
      <c r="AJ64" s="143"/>
      <c r="AK64" s="143"/>
      <c r="AL64" s="143"/>
      <c r="AM64" s="143"/>
      <c r="AN64" s="143"/>
      <c r="AO64" s="143"/>
      <c r="AP64" s="143"/>
      <c r="AQ64" s="143"/>
      <c r="AR64" s="143"/>
    </row>
    <row r="65" spans="21:35">
      <c r="U65" s="169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</row>
    <row r="66" spans="21:35"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69"/>
    </row>
    <row r="67" spans="21:35">
      <c r="U67" s="169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</row>
    <row r="68" spans="21:35"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69"/>
    </row>
    <row r="69" spans="21:35">
      <c r="U69" s="169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</row>
    <row r="70" spans="21:35"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3"/>
      <c r="AF70" s="143"/>
      <c r="AG70" s="143"/>
      <c r="AH70" s="143"/>
      <c r="AI70" s="169"/>
    </row>
    <row r="71" spans="21:35">
      <c r="U71" s="169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  <c r="AI71" s="143"/>
    </row>
    <row r="72" spans="21:35"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69"/>
    </row>
    <row r="73" spans="21:35">
      <c r="U73" s="169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3"/>
    </row>
    <row r="74" spans="21:35"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69"/>
    </row>
    <row r="75" spans="21:35">
      <c r="U75" s="169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3"/>
    </row>
    <row r="76" spans="21:35"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69"/>
    </row>
    <row r="77" spans="21:35">
      <c r="U77" s="169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</row>
    <row r="78" spans="21:35"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69"/>
    </row>
    <row r="79" spans="21:35">
      <c r="U79" s="169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</row>
    <row r="80" spans="21:35"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69"/>
    </row>
    <row r="81" spans="21:35">
      <c r="U81" s="169"/>
      <c r="V81" s="143"/>
      <c r="W81" s="143"/>
      <c r="X81" s="143"/>
      <c r="Y81" s="143"/>
      <c r="Z81" s="143"/>
      <c r="AA81" s="143"/>
      <c r="AB81" s="143"/>
      <c r="AC81" s="143"/>
      <c r="AD81" s="143"/>
      <c r="AE81" s="143"/>
      <c r="AF81" s="143"/>
      <c r="AG81" s="143"/>
      <c r="AH81" s="143"/>
      <c r="AI81" s="143"/>
    </row>
    <row r="82" spans="21:35"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69"/>
    </row>
    <row r="83" spans="21:35">
      <c r="U83" s="169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3"/>
    </row>
    <row r="84" spans="21:35"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3"/>
      <c r="AF84" s="143"/>
      <c r="AG84" s="143"/>
      <c r="AH84" s="143"/>
      <c r="AI84" s="169"/>
    </row>
    <row r="85" spans="21:35">
      <c r="U85" s="169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3"/>
    </row>
    <row r="86" spans="21:35"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3"/>
      <c r="AF86" s="143"/>
      <c r="AG86" s="143"/>
      <c r="AH86" s="143"/>
      <c r="AI86" s="169"/>
    </row>
    <row r="87" spans="21:35">
      <c r="U87" s="169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3"/>
    </row>
    <row r="88" spans="21:35"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69"/>
    </row>
    <row r="89" spans="21:35">
      <c r="U89" s="169"/>
      <c r="V89" s="143"/>
      <c r="W89" s="143"/>
      <c r="X89" s="143"/>
      <c r="Y89" s="143"/>
      <c r="Z89" s="143"/>
      <c r="AA89" s="143"/>
      <c r="AB89" s="143"/>
      <c r="AC89" s="143"/>
      <c r="AD89" s="143"/>
      <c r="AE89" s="143"/>
      <c r="AF89" s="143"/>
      <c r="AG89" s="143"/>
      <c r="AH89" s="143"/>
      <c r="AI89" s="143"/>
    </row>
    <row r="90" spans="21:35"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3"/>
    </row>
    <row r="91" spans="21:35">
      <c r="U91" s="169"/>
      <c r="V91" s="143"/>
      <c r="W91" s="143"/>
      <c r="X91" s="143"/>
      <c r="Y91" s="143"/>
      <c r="Z91" s="143"/>
      <c r="AA91" s="143"/>
      <c r="AB91" s="143"/>
      <c r="AC91" s="143"/>
      <c r="AD91" s="143"/>
      <c r="AE91" s="143"/>
      <c r="AF91" s="143"/>
      <c r="AG91" s="143"/>
      <c r="AH91" s="143"/>
      <c r="AI91" s="143"/>
    </row>
    <row r="92" spans="21:35"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3"/>
    </row>
    <row r="93" spans="21:35">
      <c r="U93" s="169"/>
      <c r="V93" s="143"/>
      <c r="W93" s="143"/>
      <c r="X93" s="143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</row>
    <row r="94" spans="21:35">
      <c r="U94" s="143"/>
      <c r="V94" s="143"/>
      <c r="W94" s="143"/>
      <c r="X94" s="143"/>
      <c r="Y94" s="143"/>
      <c r="Z94" s="143"/>
      <c r="AA94" s="143"/>
      <c r="AB94" s="143"/>
      <c r="AC94" s="143"/>
      <c r="AD94" s="143"/>
      <c r="AE94" s="143"/>
      <c r="AF94" s="143"/>
      <c r="AG94" s="143"/>
      <c r="AH94" s="143"/>
      <c r="AI94" s="143"/>
    </row>
  </sheetData>
  <pageMargins left="0.7" right="0.7" top="0.75" bottom="0.75" header="0.3" footer="0.3"/>
  <pageSetup paperSize="9" scale="87" fitToHeight="0" orientation="landscape" r:id="rId1"/>
  <customProperties>
    <customPr name="_pios_id" r:id="rId2"/>
    <customPr name="GUID" r:id="rId3"/>
  </customPropertie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2CAC2-FC21-4CA3-ABB4-A23C47383034}">
  <sheetPr codeName="Sheet58">
    <tabColor rgb="FFFF85FF"/>
    <pageSetUpPr fitToPage="1"/>
  </sheetPr>
  <dimension ref="A1:Y94"/>
  <sheetViews>
    <sheetView workbookViewId="0">
      <selection activeCell="D95" sqref="D95"/>
    </sheetView>
  </sheetViews>
  <sheetFormatPr defaultColWidth="11" defaultRowHeight="15"/>
  <cols>
    <col min="1" max="1" width="11" style="9"/>
    <col min="2" max="2" width="12.375" style="9" customWidth="1"/>
    <col min="3" max="3" width="27.625" style="9" bestFit="1" customWidth="1"/>
    <col min="4" max="4" width="22.625" style="9" customWidth="1"/>
    <col min="5" max="5" width="16.875" style="9" bestFit="1" customWidth="1"/>
    <col min="6" max="8" width="11" style="9"/>
    <col min="9" max="9" width="16.125" style="9" bestFit="1" customWidth="1"/>
    <col min="10" max="12" width="11" style="9"/>
    <col min="13" max="13" width="19.375" style="9" customWidth="1"/>
    <col min="14" max="14" width="11" style="9"/>
    <col min="15" max="15" width="3.625" style="9" customWidth="1"/>
    <col min="16" max="16" width="6.875" style="9" bestFit="1" customWidth="1"/>
    <col min="17" max="25" width="6.375" style="9" customWidth="1"/>
    <col min="26" max="16384" width="11" style="9"/>
  </cols>
  <sheetData>
    <row r="1" spans="1:25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0" t="s">
        <v>310</v>
      </c>
      <c r="N1" s="172" t="s">
        <v>311</v>
      </c>
      <c r="O1" s="172"/>
      <c r="P1" s="172"/>
      <c r="Q1" s="172"/>
      <c r="R1" s="172"/>
      <c r="S1" s="172"/>
      <c r="T1" s="172"/>
      <c r="U1" s="172"/>
      <c r="V1" s="172"/>
      <c r="W1" s="172"/>
      <c r="X1" s="143"/>
      <c r="Y1" s="143"/>
    </row>
    <row r="2" spans="1:25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74" t="s">
        <v>312</v>
      </c>
      <c r="O2" s="174"/>
      <c r="P2" s="174"/>
      <c r="Q2" s="174"/>
      <c r="R2" s="174"/>
      <c r="S2" s="174"/>
      <c r="T2" s="174"/>
      <c r="U2" s="174"/>
      <c r="V2" s="174"/>
      <c r="W2" s="174"/>
      <c r="X2" s="143"/>
      <c r="Y2" s="143"/>
    </row>
    <row r="3" spans="1:25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8" t="s">
        <v>811</v>
      </c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</row>
    <row r="4" spans="1:2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1" t="s">
        <v>220</v>
      </c>
      <c r="Q4" s="13" t="s">
        <v>792</v>
      </c>
      <c r="R4" s="13"/>
      <c r="S4" s="13"/>
      <c r="T4" s="13"/>
      <c r="U4" s="13"/>
      <c r="V4" s="12"/>
      <c r="W4" s="12"/>
      <c r="X4" s="12"/>
      <c r="Y4" s="12"/>
    </row>
    <row r="5" spans="1:25">
      <c r="A5" s="143" t="s">
        <v>444</v>
      </c>
      <c r="B5" s="152">
        <v>44780</v>
      </c>
      <c r="C5" s="143"/>
      <c r="D5" s="10" t="s">
        <v>445</v>
      </c>
      <c r="E5" s="10"/>
      <c r="F5" s="189"/>
      <c r="G5" s="143"/>
      <c r="H5" s="143"/>
      <c r="I5" s="143"/>
      <c r="J5" s="143"/>
      <c r="K5" s="143"/>
      <c r="L5" s="143"/>
      <c r="M5" s="143"/>
      <c r="N5" s="143"/>
      <c r="O5" s="143"/>
      <c r="P5" s="153">
        <f>B11</f>
        <v>1</v>
      </c>
      <c r="Q5" s="153">
        <f>B12</f>
        <v>2</v>
      </c>
      <c r="R5" s="153">
        <f>B13</f>
        <v>3</v>
      </c>
      <c r="S5" s="153">
        <f>B14</f>
        <v>4</v>
      </c>
      <c r="T5" s="153">
        <f>B15</f>
        <v>5</v>
      </c>
      <c r="U5" s="153">
        <f>B16</f>
        <v>6</v>
      </c>
      <c r="V5" s="153">
        <f>B17</f>
        <v>7</v>
      </c>
      <c r="W5" s="153">
        <f>B18</f>
        <v>8</v>
      </c>
      <c r="X5" s="153">
        <f>B19</f>
        <v>9</v>
      </c>
      <c r="Y5" s="153">
        <f>B20</f>
        <v>0</v>
      </c>
    </row>
    <row r="6" spans="1:25">
      <c r="A6" s="143" t="s">
        <v>446</v>
      </c>
      <c r="B6" s="8" t="s">
        <v>812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 t="str">
        <f>C11</f>
        <v>Maddison Manolini</v>
      </c>
      <c r="Q6" s="143" t="str">
        <f>C12</f>
        <v>Harriet Forrest</v>
      </c>
      <c r="R6" s="143" t="str">
        <f>C13</f>
        <v>Ellie Gilberd</v>
      </c>
      <c r="S6" s="143" t="str">
        <f>C14</f>
        <v>Jorja Wareham</v>
      </c>
      <c r="T6" s="143" t="str">
        <f>C15</f>
        <v>Felicity Ericsson</v>
      </c>
      <c r="U6" s="143" t="str">
        <f>C16</f>
        <v>Mia Death</v>
      </c>
      <c r="V6" s="143" t="str">
        <f>C17</f>
        <v>Savannah Beveridge</v>
      </c>
      <c r="W6" s="143" t="str">
        <f>C18</f>
        <v>Alivia Coppin</v>
      </c>
      <c r="X6" s="143" t="str">
        <f>C19</f>
        <v>Teagan Christie</v>
      </c>
      <c r="Y6" s="143"/>
    </row>
    <row r="7" spans="1:25">
      <c r="A7" s="143" t="s">
        <v>448</v>
      </c>
      <c r="B7" s="143" t="s">
        <v>764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 t="s">
        <v>587</v>
      </c>
      <c r="N7" s="143" t="s">
        <v>453</v>
      </c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</row>
    <row r="8" spans="1:25">
      <c r="A8" s="8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>
        <v>1</v>
      </c>
      <c r="N8" s="143"/>
      <c r="O8" s="143"/>
      <c r="P8" s="154"/>
      <c r="Q8" s="154"/>
      <c r="R8" s="154"/>
      <c r="S8" s="154"/>
      <c r="T8" s="154"/>
      <c r="U8" s="154"/>
      <c r="V8" s="154"/>
      <c r="W8" s="154"/>
      <c r="X8" s="154"/>
      <c r="Y8" s="154"/>
    </row>
    <row r="9" spans="1:25">
      <c r="A9" s="143"/>
      <c r="B9" s="143"/>
      <c r="C9" s="143"/>
      <c r="D9" s="143"/>
      <c r="E9" s="143"/>
      <c r="F9" s="14" t="s">
        <v>3</v>
      </c>
      <c r="G9" s="143"/>
      <c r="H9" s="143"/>
      <c r="I9" s="143"/>
      <c r="J9" s="143"/>
      <c r="K9" s="143"/>
      <c r="L9" s="143"/>
      <c r="M9" s="143">
        <v>2</v>
      </c>
      <c r="N9" s="143"/>
      <c r="O9" s="143"/>
      <c r="P9" s="154"/>
      <c r="Q9" s="154"/>
      <c r="R9" s="154"/>
      <c r="S9" s="154"/>
      <c r="T9" s="154"/>
      <c r="U9" s="154"/>
      <c r="V9" s="154"/>
      <c r="W9" s="154"/>
      <c r="X9" s="154"/>
      <c r="Y9" s="154"/>
    </row>
    <row r="10" spans="1:25" ht="45">
      <c r="A10" s="6" t="s">
        <v>432</v>
      </c>
      <c r="B10" s="14" t="s">
        <v>433</v>
      </c>
      <c r="C10" s="14" t="s">
        <v>4</v>
      </c>
      <c r="D10" s="14" t="s">
        <v>5</v>
      </c>
      <c r="E10" s="14" t="s">
        <v>383</v>
      </c>
      <c r="F10" s="24" t="s">
        <v>794</v>
      </c>
      <c r="G10" s="14" t="s">
        <v>387</v>
      </c>
      <c r="H10" s="14" t="s">
        <v>458</v>
      </c>
      <c r="I10" s="16" t="s">
        <v>459</v>
      </c>
      <c r="J10" s="14" t="s">
        <v>460</v>
      </c>
      <c r="K10" s="143"/>
      <c r="L10" s="143"/>
      <c r="M10" s="143">
        <v>3</v>
      </c>
      <c r="N10" s="143"/>
      <c r="O10" s="143"/>
      <c r="P10" s="154"/>
      <c r="Q10" s="154"/>
      <c r="R10" s="154"/>
      <c r="S10" s="154"/>
      <c r="T10" s="154"/>
      <c r="U10" s="154"/>
      <c r="V10" s="154"/>
      <c r="W10" s="154"/>
      <c r="X10" s="154"/>
      <c r="Y10" s="154"/>
    </row>
    <row r="11" spans="1:25">
      <c r="A11" s="18">
        <v>0.43611111111111073</v>
      </c>
      <c r="B11" s="157">
        <v>1</v>
      </c>
      <c r="C11" s="155" t="s">
        <v>149</v>
      </c>
      <c r="D11" s="155" t="s">
        <v>776</v>
      </c>
      <c r="E11" s="155" t="s">
        <v>124</v>
      </c>
      <c r="F11" s="156">
        <f>P53</f>
        <v>0</v>
      </c>
      <c r="G11" s="155">
        <f>IF(H11&gt;J11,H11,J11)</f>
        <v>1</v>
      </c>
      <c r="H11" s="155">
        <f t="shared" ref="H11:H19" si="0">RANK(F11,$F$11:$F$30,0)</f>
        <v>1</v>
      </c>
      <c r="I11" s="243">
        <f>P42</f>
        <v>0</v>
      </c>
      <c r="J11" s="241"/>
      <c r="K11" s="143"/>
      <c r="L11" s="143"/>
      <c r="M11" s="143">
        <v>4</v>
      </c>
      <c r="N11" s="143">
        <v>2</v>
      </c>
      <c r="O11" s="143"/>
      <c r="P11" s="154"/>
      <c r="Q11" s="154"/>
      <c r="R11" s="154"/>
      <c r="S11" s="154"/>
      <c r="T11" s="154"/>
      <c r="U11" s="154"/>
      <c r="V11" s="154"/>
      <c r="W11" s="154"/>
      <c r="X11" s="154"/>
      <c r="Y11" s="154"/>
    </row>
    <row r="12" spans="1:25">
      <c r="A12" s="18">
        <v>0.44166666666666626</v>
      </c>
      <c r="B12" s="157">
        <v>2</v>
      </c>
      <c r="C12" s="155" t="s">
        <v>213</v>
      </c>
      <c r="D12" s="155" t="s">
        <v>520</v>
      </c>
      <c r="E12" s="155" t="s">
        <v>71</v>
      </c>
      <c r="F12" s="158">
        <f>Q53</f>
        <v>0</v>
      </c>
      <c r="G12" s="155">
        <f t="shared" ref="G12:G19" si="1">IF(H12&gt;J12,H12,J12)</f>
        <v>1</v>
      </c>
      <c r="H12" s="155">
        <f t="shared" si="0"/>
        <v>1</v>
      </c>
      <c r="I12" s="243">
        <f>Q42</f>
        <v>0</v>
      </c>
      <c r="J12" s="241"/>
      <c r="K12" s="143"/>
      <c r="L12" s="143"/>
      <c r="M12" s="143">
        <v>5</v>
      </c>
      <c r="N12" s="143"/>
      <c r="O12" s="143"/>
      <c r="P12" s="154"/>
      <c r="Q12" s="154"/>
      <c r="R12" s="154"/>
      <c r="S12" s="154"/>
      <c r="T12" s="154"/>
      <c r="U12" s="154"/>
      <c r="V12" s="154"/>
      <c r="W12" s="154"/>
      <c r="X12" s="154"/>
      <c r="Y12" s="154"/>
    </row>
    <row r="13" spans="1:25">
      <c r="A13" s="18">
        <v>0.4472222222222218</v>
      </c>
      <c r="B13" s="157">
        <v>3</v>
      </c>
      <c r="C13" s="155" t="s">
        <v>167</v>
      </c>
      <c r="D13" s="155" t="s">
        <v>168</v>
      </c>
      <c r="E13" s="155" t="s">
        <v>55</v>
      </c>
      <c r="F13" s="158">
        <f>R53</f>
        <v>0</v>
      </c>
      <c r="G13" s="155">
        <f t="shared" si="1"/>
        <v>1</v>
      </c>
      <c r="H13" s="155">
        <f t="shared" si="0"/>
        <v>1</v>
      </c>
      <c r="I13" s="243">
        <f>R42</f>
        <v>0</v>
      </c>
      <c r="J13" s="241"/>
      <c r="K13" s="143"/>
      <c r="L13" s="143"/>
      <c r="M13" s="143">
        <v>6</v>
      </c>
      <c r="N13" s="143"/>
      <c r="O13" s="143"/>
      <c r="P13" s="154"/>
      <c r="Q13" s="154"/>
      <c r="R13" s="154"/>
      <c r="S13" s="154"/>
      <c r="T13" s="154"/>
      <c r="U13" s="154"/>
      <c r="V13" s="154"/>
      <c r="W13" s="154"/>
      <c r="X13" s="154"/>
      <c r="Y13" s="154"/>
    </row>
    <row r="14" spans="1:25">
      <c r="A14" s="18">
        <v>0.45277777777777733</v>
      </c>
      <c r="B14" s="157">
        <v>4</v>
      </c>
      <c r="C14" s="155" t="s">
        <v>160</v>
      </c>
      <c r="D14" s="155" t="s">
        <v>169</v>
      </c>
      <c r="E14" s="155" t="s">
        <v>82</v>
      </c>
      <c r="F14" s="158">
        <f>S53</f>
        <v>0</v>
      </c>
      <c r="G14" s="155">
        <f t="shared" si="1"/>
        <v>1</v>
      </c>
      <c r="H14" s="155">
        <f t="shared" si="0"/>
        <v>1</v>
      </c>
      <c r="I14" s="243">
        <f>S42</f>
        <v>0</v>
      </c>
      <c r="J14" s="241"/>
      <c r="K14" s="143"/>
      <c r="L14" s="143"/>
      <c r="M14" s="143">
        <v>7</v>
      </c>
      <c r="N14" s="143">
        <v>2</v>
      </c>
      <c r="O14" s="143"/>
      <c r="P14" s="154"/>
      <c r="Q14" s="154"/>
      <c r="R14" s="154"/>
      <c r="S14" s="154"/>
      <c r="T14" s="154"/>
      <c r="U14" s="154"/>
      <c r="V14" s="154"/>
      <c r="W14" s="154"/>
      <c r="X14" s="154"/>
      <c r="Y14" s="154"/>
    </row>
    <row r="15" spans="1:25">
      <c r="A15" s="18">
        <v>0.45833333333333287</v>
      </c>
      <c r="B15" s="157">
        <v>5</v>
      </c>
      <c r="C15" s="155" t="s">
        <v>435</v>
      </c>
      <c r="D15" s="155" t="s">
        <v>436</v>
      </c>
      <c r="E15" s="155" t="s">
        <v>15</v>
      </c>
      <c r="F15" s="156">
        <f>T53</f>
        <v>0</v>
      </c>
      <c r="G15" s="155">
        <f t="shared" si="1"/>
        <v>1</v>
      </c>
      <c r="H15" s="155">
        <f t="shared" si="0"/>
        <v>1</v>
      </c>
      <c r="I15" s="243">
        <f>T42</f>
        <v>0</v>
      </c>
      <c r="J15" s="189"/>
      <c r="K15" s="143"/>
      <c r="L15" s="143"/>
      <c r="M15" s="143">
        <v>8</v>
      </c>
      <c r="N15" s="143"/>
      <c r="O15" s="143"/>
      <c r="P15" s="154"/>
      <c r="Q15" s="154"/>
      <c r="R15" s="154"/>
      <c r="S15" s="154"/>
      <c r="T15" s="154"/>
      <c r="U15" s="154"/>
      <c r="V15" s="154"/>
      <c r="W15" s="154"/>
      <c r="X15" s="154"/>
      <c r="Y15" s="154"/>
    </row>
    <row r="16" spans="1:25">
      <c r="A16" s="18">
        <v>0.46388888888888841</v>
      </c>
      <c r="B16" s="157">
        <v>6</v>
      </c>
      <c r="C16" s="155" t="s">
        <v>21</v>
      </c>
      <c r="D16" s="155" t="s">
        <v>22</v>
      </c>
      <c r="E16" s="155" t="s">
        <v>23</v>
      </c>
      <c r="F16" s="156">
        <f>U53</f>
        <v>0</v>
      </c>
      <c r="G16" s="155">
        <f t="shared" si="1"/>
        <v>1</v>
      </c>
      <c r="H16" s="155">
        <f t="shared" si="0"/>
        <v>1</v>
      </c>
      <c r="I16" s="243">
        <f>U42</f>
        <v>0</v>
      </c>
      <c r="J16" s="189"/>
      <c r="K16" s="143"/>
      <c r="L16" s="143"/>
      <c r="M16" s="143">
        <v>9</v>
      </c>
      <c r="N16" s="143"/>
      <c r="O16" s="143"/>
      <c r="P16" s="154"/>
      <c r="Q16" s="154"/>
      <c r="R16" s="154"/>
      <c r="S16" s="154"/>
      <c r="T16" s="154"/>
      <c r="U16" s="154"/>
      <c r="V16" s="154"/>
      <c r="W16" s="154"/>
      <c r="X16" s="154"/>
      <c r="Y16" s="154"/>
    </row>
    <row r="17" spans="1:25">
      <c r="A17" s="18">
        <v>0.46944444444444394</v>
      </c>
      <c r="B17" s="157">
        <v>7</v>
      </c>
      <c r="C17" s="155" t="s">
        <v>157</v>
      </c>
      <c r="D17" s="155" t="s">
        <v>158</v>
      </c>
      <c r="E17" s="155" t="s">
        <v>159</v>
      </c>
      <c r="F17" s="156">
        <f>V53</f>
        <v>0</v>
      </c>
      <c r="G17" s="155">
        <f t="shared" si="1"/>
        <v>1</v>
      </c>
      <c r="H17" s="155">
        <f t="shared" si="0"/>
        <v>1</v>
      </c>
      <c r="I17" s="243">
        <f>V42</f>
        <v>0</v>
      </c>
      <c r="J17" s="189"/>
      <c r="K17" s="143"/>
      <c r="L17" s="143"/>
      <c r="M17" s="143">
        <v>10</v>
      </c>
      <c r="N17" s="143">
        <v>2</v>
      </c>
      <c r="O17" s="143"/>
      <c r="P17" s="154"/>
      <c r="Q17" s="154"/>
      <c r="R17" s="154"/>
      <c r="S17" s="154"/>
      <c r="T17" s="154"/>
      <c r="U17" s="154"/>
      <c r="V17" s="154"/>
      <c r="W17" s="154"/>
      <c r="X17" s="154"/>
      <c r="Y17" s="154"/>
    </row>
    <row r="18" spans="1:25">
      <c r="A18" s="18">
        <v>0.47499999999999948</v>
      </c>
      <c r="B18" s="157">
        <v>8</v>
      </c>
      <c r="C18" s="155" t="s">
        <v>10</v>
      </c>
      <c r="D18" s="155" t="s">
        <v>11</v>
      </c>
      <c r="E18" s="155" t="s">
        <v>12</v>
      </c>
      <c r="F18" s="156">
        <f>W53</f>
        <v>0</v>
      </c>
      <c r="G18" s="155">
        <f t="shared" si="1"/>
        <v>1</v>
      </c>
      <c r="H18" s="155">
        <f t="shared" si="0"/>
        <v>1</v>
      </c>
      <c r="I18" s="243">
        <f>W42</f>
        <v>0</v>
      </c>
      <c r="J18" s="189"/>
      <c r="K18" s="143"/>
      <c r="L18" s="143"/>
      <c r="M18" s="143">
        <v>11</v>
      </c>
      <c r="N18" s="143">
        <v>2</v>
      </c>
      <c r="O18" s="143"/>
      <c r="P18" s="154"/>
      <c r="Q18" s="154"/>
      <c r="R18" s="154"/>
      <c r="S18" s="154"/>
      <c r="T18" s="154"/>
      <c r="U18" s="154"/>
      <c r="V18" s="154"/>
      <c r="W18" s="154"/>
      <c r="X18" s="154"/>
      <c r="Y18" s="154"/>
    </row>
    <row r="19" spans="1:25">
      <c r="A19" s="18">
        <v>0.48055555555555501</v>
      </c>
      <c r="B19" s="157">
        <v>9</v>
      </c>
      <c r="C19" s="155" t="s">
        <v>760</v>
      </c>
      <c r="D19" s="155" t="s">
        <v>761</v>
      </c>
      <c r="E19" s="155" t="s">
        <v>48</v>
      </c>
      <c r="F19" s="156">
        <f>X53</f>
        <v>0</v>
      </c>
      <c r="G19" s="155">
        <f t="shared" si="1"/>
        <v>1</v>
      </c>
      <c r="H19" s="155">
        <f t="shared" si="0"/>
        <v>1</v>
      </c>
      <c r="I19" s="243">
        <f>X42</f>
        <v>0</v>
      </c>
      <c r="J19" s="189"/>
      <c r="K19" s="143"/>
      <c r="L19" s="143"/>
      <c r="M19" s="143">
        <v>12</v>
      </c>
      <c r="N19" s="143"/>
      <c r="O19" s="143"/>
      <c r="P19" s="154"/>
      <c r="Q19" s="154"/>
      <c r="R19" s="154"/>
      <c r="S19" s="154"/>
      <c r="T19" s="154"/>
      <c r="U19" s="154"/>
      <c r="V19" s="154"/>
      <c r="W19" s="154"/>
      <c r="X19" s="154"/>
      <c r="Y19" s="154"/>
    </row>
    <row r="20" spans="1:25">
      <c r="A20" s="18"/>
      <c r="B20" s="157"/>
      <c r="C20" s="155"/>
      <c r="D20" s="155"/>
      <c r="E20" s="155"/>
      <c r="F20" s="156"/>
      <c r="G20" s="155"/>
      <c r="H20" s="155"/>
      <c r="I20" s="243"/>
      <c r="J20" s="189"/>
      <c r="K20" s="143"/>
      <c r="L20" s="143"/>
      <c r="M20" s="143">
        <v>13</v>
      </c>
      <c r="N20" s="143"/>
      <c r="O20" s="143"/>
      <c r="P20" s="154"/>
      <c r="Q20" s="154"/>
      <c r="R20" s="154"/>
      <c r="S20" s="154"/>
      <c r="T20" s="154"/>
      <c r="U20" s="154"/>
      <c r="V20" s="154"/>
      <c r="W20" s="154"/>
      <c r="X20" s="154"/>
      <c r="Y20" s="154"/>
    </row>
    <row r="21" spans="1:25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>
        <v>14</v>
      </c>
      <c r="N21" s="143">
        <v>2</v>
      </c>
      <c r="O21" s="143"/>
      <c r="P21" s="154"/>
      <c r="Q21" s="154"/>
      <c r="R21" s="154"/>
      <c r="S21" s="154"/>
      <c r="T21" s="154"/>
      <c r="U21" s="154"/>
      <c r="V21" s="154"/>
      <c r="W21" s="154"/>
      <c r="X21" s="154"/>
      <c r="Y21" s="154"/>
    </row>
    <row r="22" spans="1:25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>
        <v>15</v>
      </c>
      <c r="N22" s="143"/>
      <c r="O22" s="143"/>
      <c r="P22" s="154"/>
      <c r="Q22" s="154"/>
      <c r="R22" s="154"/>
      <c r="S22" s="154"/>
      <c r="T22" s="154"/>
      <c r="U22" s="154"/>
      <c r="V22" s="154"/>
      <c r="W22" s="154"/>
      <c r="X22" s="154"/>
      <c r="Y22" s="154"/>
    </row>
    <row r="23" spans="1:25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>
        <v>16</v>
      </c>
      <c r="N23" s="143"/>
      <c r="O23" s="143"/>
      <c r="P23" s="154"/>
      <c r="Q23" s="154"/>
      <c r="R23" s="154"/>
      <c r="S23" s="154"/>
      <c r="T23" s="154"/>
      <c r="U23" s="154"/>
      <c r="V23" s="154"/>
      <c r="W23" s="154"/>
      <c r="X23" s="154"/>
      <c r="Y23" s="154"/>
    </row>
    <row r="24" spans="1:25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>
        <v>17</v>
      </c>
      <c r="N24" s="143"/>
      <c r="O24" s="143"/>
      <c r="P24" s="154"/>
      <c r="Q24" s="154"/>
      <c r="R24" s="154"/>
      <c r="S24" s="154"/>
      <c r="T24" s="154"/>
      <c r="U24" s="154"/>
      <c r="V24" s="154"/>
      <c r="W24" s="154"/>
      <c r="X24" s="154"/>
      <c r="Y24" s="154"/>
    </row>
    <row r="25" spans="1:25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>
        <v>18</v>
      </c>
      <c r="N25" s="143"/>
      <c r="O25" s="143"/>
      <c r="P25" s="154"/>
      <c r="Q25" s="154"/>
      <c r="R25" s="154"/>
      <c r="S25" s="154"/>
      <c r="T25" s="154"/>
      <c r="U25" s="154"/>
      <c r="V25" s="154"/>
      <c r="W25" s="154"/>
      <c r="X25" s="154"/>
      <c r="Y25" s="154"/>
    </row>
    <row r="26" spans="1:25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>
        <v>19</v>
      </c>
      <c r="N26" s="143"/>
      <c r="O26" s="143"/>
      <c r="P26" s="154"/>
      <c r="Q26" s="154"/>
      <c r="R26" s="154"/>
      <c r="S26" s="154"/>
      <c r="T26" s="154"/>
      <c r="U26" s="154"/>
      <c r="V26" s="154"/>
      <c r="W26" s="154"/>
      <c r="X26" s="154"/>
      <c r="Y26" s="154"/>
    </row>
    <row r="27" spans="1:25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>
        <v>20</v>
      </c>
      <c r="N27" s="143">
        <v>2</v>
      </c>
      <c r="O27" s="143"/>
      <c r="P27" s="154"/>
      <c r="Q27" s="154"/>
      <c r="R27" s="154"/>
      <c r="S27" s="154"/>
      <c r="T27" s="154"/>
      <c r="U27" s="154"/>
      <c r="V27" s="154"/>
      <c r="W27" s="154"/>
      <c r="X27" s="154"/>
      <c r="Y27" s="154"/>
    </row>
    <row r="28" spans="1:25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>
        <v>21</v>
      </c>
      <c r="N28" s="143"/>
      <c r="O28" s="143"/>
      <c r="P28" s="154"/>
      <c r="Q28" s="154"/>
      <c r="R28" s="154"/>
      <c r="S28" s="154"/>
      <c r="T28" s="154"/>
      <c r="U28" s="154"/>
      <c r="V28" s="154"/>
      <c r="W28" s="154"/>
      <c r="X28" s="154"/>
      <c r="Y28" s="154"/>
    </row>
    <row r="29" spans="1:25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>
        <v>22</v>
      </c>
      <c r="N29" s="143"/>
      <c r="O29" s="143"/>
      <c r="P29" s="154"/>
      <c r="Q29" s="154"/>
      <c r="R29" s="154"/>
      <c r="S29" s="154"/>
      <c r="T29" s="154"/>
      <c r="U29" s="154"/>
      <c r="V29" s="154"/>
      <c r="W29" s="154"/>
      <c r="X29" s="154"/>
      <c r="Y29" s="154"/>
    </row>
    <row r="30" spans="1:25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>
        <v>23</v>
      </c>
      <c r="N30" s="143">
        <v>2</v>
      </c>
      <c r="O30" s="143"/>
      <c r="P30" s="154"/>
      <c r="Q30" s="154"/>
      <c r="R30" s="154"/>
      <c r="S30" s="154"/>
      <c r="T30" s="154"/>
      <c r="U30" s="154"/>
      <c r="V30" s="154"/>
      <c r="W30" s="154"/>
      <c r="X30" s="154"/>
      <c r="Y30" s="154"/>
    </row>
    <row r="31" spans="1:25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>
        <v>24</v>
      </c>
      <c r="N31" s="143"/>
      <c r="O31" s="143"/>
      <c r="P31" s="154"/>
      <c r="Q31" s="154"/>
      <c r="R31" s="154"/>
      <c r="S31" s="154"/>
      <c r="T31" s="154"/>
      <c r="U31" s="154"/>
      <c r="V31" s="154"/>
      <c r="W31" s="154"/>
      <c r="X31" s="154"/>
      <c r="Y31" s="154"/>
    </row>
    <row r="32" spans="1:25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>
        <v>25</v>
      </c>
      <c r="N32" s="143"/>
      <c r="O32" s="143"/>
      <c r="P32" s="154"/>
      <c r="Q32" s="154"/>
      <c r="R32" s="154"/>
      <c r="S32" s="154"/>
      <c r="T32" s="154"/>
      <c r="U32" s="154"/>
      <c r="V32" s="154"/>
      <c r="W32" s="154"/>
      <c r="X32" s="154"/>
      <c r="Y32" s="154"/>
    </row>
    <row r="33" spans="13:25">
      <c r="M33" s="143">
        <v>26</v>
      </c>
      <c r="N33" s="143"/>
      <c r="O33" s="143"/>
      <c r="P33" s="154"/>
      <c r="Q33" s="154"/>
      <c r="R33" s="154"/>
      <c r="S33" s="154"/>
      <c r="T33" s="154"/>
      <c r="U33" s="154"/>
      <c r="V33" s="154"/>
      <c r="W33" s="154"/>
      <c r="X33" s="154"/>
      <c r="Y33" s="154"/>
    </row>
    <row r="34" spans="13:25">
      <c r="M34" s="143">
        <v>27</v>
      </c>
      <c r="N34" s="143"/>
      <c r="O34" s="143"/>
      <c r="P34" s="154"/>
      <c r="Q34" s="154"/>
      <c r="R34" s="154"/>
      <c r="S34" s="154"/>
      <c r="T34" s="154"/>
      <c r="U34" s="154"/>
      <c r="V34" s="154"/>
      <c r="W34" s="154"/>
      <c r="X34" s="154"/>
      <c r="Y34" s="154"/>
    </row>
    <row r="35" spans="13:25">
      <c r="M35" s="143" t="s">
        <v>79</v>
      </c>
      <c r="N35" s="143"/>
      <c r="O35" s="143"/>
      <c r="P35" s="160">
        <f>SUM(P8:P34)+P11+P14+SUM(P17:P18)+P21+P27+P30</f>
        <v>0</v>
      </c>
      <c r="Q35" s="160">
        <f t="shared" ref="Q35:Y35" si="2">SUM(Q8:Q34)+Q11+Q14+SUM(Q17:Q18)+Q21+Q27+Q30</f>
        <v>0</v>
      </c>
      <c r="R35" s="160">
        <f t="shared" si="2"/>
        <v>0</v>
      </c>
      <c r="S35" s="160">
        <f t="shared" si="2"/>
        <v>0</v>
      </c>
      <c r="T35" s="160">
        <f t="shared" si="2"/>
        <v>0</v>
      </c>
      <c r="U35" s="160">
        <f t="shared" si="2"/>
        <v>0</v>
      </c>
      <c r="V35" s="160">
        <f t="shared" si="2"/>
        <v>0</v>
      </c>
      <c r="W35" s="160">
        <f t="shared" si="2"/>
        <v>0</v>
      </c>
      <c r="X35" s="160">
        <f t="shared" si="2"/>
        <v>0</v>
      </c>
      <c r="Y35" s="160">
        <f t="shared" si="2"/>
        <v>0</v>
      </c>
    </row>
    <row r="37" spans="13:25">
      <c r="M37" s="143" t="s">
        <v>87</v>
      </c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3:25">
      <c r="M38" s="143" t="s">
        <v>92</v>
      </c>
      <c r="N38" s="143">
        <v>1</v>
      </c>
      <c r="O38" s="143"/>
      <c r="P38" s="154"/>
      <c r="Q38" s="154"/>
      <c r="R38" s="154"/>
      <c r="S38" s="154"/>
      <c r="T38" s="154"/>
      <c r="U38" s="154"/>
      <c r="V38" s="154"/>
      <c r="W38" s="154"/>
      <c r="X38" s="154"/>
      <c r="Y38" s="154"/>
    </row>
    <row r="39" spans="13:25">
      <c r="M39" s="143" t="s">
        <v>97</v>
      </c>
      <c r="N39" s="143">
        <v>1</v>
      </c>
      <c r="O39" s="143"/>
      <c r="P39" s="154"/>
      <c r="Q39" s="154"/>
      <c r="R39" s="154"/>
      <c r="S39" s="154"/>
      <c r="T39" s="154"/>
      <c r="U39" s="154"/>
      <c r="V39" s="154"/>
      <c r="W39" s="154"/>
      <c r="X39" s="154"/>
      <c r="Y39" s="154"/>
    </row>
    <row r="40" spans="13:25">
      <c r="M40" s="143" t="s">
        <v>101</v>
      </c>
      <c r="N40" s="143">
        <v>2</v>
      </c>
      <c r="O40" s="143"/>
      <c r="P40" s="154"/>
      <c r="Q40" s="154"/>
      <c r="R40" s="154"/>
      <c r="S40" s="154"/>
      <c r="T40" s="154"/>
      <c r="U40" s="154"/>
      <c r="V40" s="154"/>
      <c r="W40" s="154"/>
      <c r="X40" s="154"/>
      <c r="Y40" s="154"/>
    </row>
    <row r="41" spans="13:25">
      <c r="M41" s="143" t="s">
        <v>105</v>
      </c>
      <c r="N41" s="143">
        <v>2</v>
      </c>
      <c r="O41" s="143"/>
      <c r="P41" s="159"/>
      <c r="Q41" s="159"/>
      <c r="R41" s="159"/>
      <c r="S41" s="159"/>
      <c r="T41" s="159"/>
      <c r="U41" s="159"/>
      <c r="V41" s="159"/>
      <c r="W41" s="159"/>
      <c r="X41" s="159"/>
      <c r="Y41" s="159"/>
    </row>
    <row r="42" spans="13:25">
      <c r="M42" s="143" t="s">
        <v>109</v>
      </c>
      <c r="N42" s="143"/>
      <c r="O42" s="143"/>
      <c r="P42" s="160">
        <f>SUM(P38:P41)+SUM(P40:P41)</f>
        <v>0</v>
      </c>
      <c r="Q42" s="160">
        <f t="shared" ref="Q42:S42" si="3">SUM(Q38:Q41)+SUM(Q40:Q41)</f>
        <v>0</v>
      </c>
      <c r="R42" s="160">
        <f t="shared" si="3"/>
        <v>0</v>
      </c>
      <c r="S42" s="160">
        <f t="shared" si="3"/>
        <v>0</v>
      </c>
      <c r="T42" s="160">
        <f t="shared" ref="T42:Y42" si="4">SUM(T38:T41)+SUM(T40:T41)</f>
        <v>0</v>
      </c>
      <c r="U42" s="160">
        <f t="shared" si="4"/>
        <v>0</v>
      </c>
      <c r="V42" s="160">
        <f t="shared" si="4"/>
        <v>0</v>
      </c>
      <c r="W42" s="160">
        <f t="shared" si="4"/>
        <v>0</v>
      </c>
      <c r="X42" s="160">
        <f t="shared" si="4"/>
        <v>0</v>
      </c>
      <c r="Y42" s="160">
        <f t="shared" si="4"/>
        <v>0</v>
      </c>
    </row>
    <row r="44" spans="13:25">
      <c r="M44" s="143" t="s">
        <v>117</v>
      </c>
      <c r="N44" s="143">
        <v>400</v>
      </c>
      <c r="O44" s="143"/>
      <c r="P44" s="160">
        <f>P35+P42</f>
        <v>0</v>
      </c>
      <c r="Q44" s="160">
        <f t="shared" ref="Q44:Y44" si="5">Q35+Q42</f>
        <v>0</v>
      </c>
      <c r="R44" s="160">
        <f t="shared" si="5"/>
        <v>0</v>
      </c>
      <c r="S44" s="160">
        <f t="shared" si="5"/>
        <v>0</v>
      </c>
      <c r="T44" s="160">
        <f t="shared" si="5"/>
        <v>0</v>
      </c>
      <c r="U44" s="160">
        <f t="shared" si="5"/>
        <v>0</v>
      </c>
      <c r="V44" s="160">
        <f t="shared" si="5"/>
        <v>0</v>
      </c>
      <c r="W44" s="160">
        <f t="shared" si="5"/>
        <v>0</v>
      </c>
      <c r="X44" s="160">
        <f t="shared" si="5"/>
        <v>0</v>
      </c>
      <c r="Y44" s="160">
        <f t="shared" si="5"/>
        <v>0</v>
      </c>
    </row>
    <row r="45" spans="13:25">
      <c r="M45" s="10" t="s">
        <v>121</v>
      </c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</row>
    <row r="46" spans="13:25">
      <c r="M46" s="143" t="s">
        <v>125</v>
      </c>
      <c r="N46" s="143">
        <v>-2</v>
      </c>
      <c r="O46" s="143"/>
      <c r="P46" s="161"/>
      <c r="Q46" s="161"/>
      <c r="R46" s="161"/>
      <c r="S46" s="161"/>
      <c r="T46" s="161"/>
      <c r="U46" s="161"/>
      <c r="V46" s="161"/>
      <c r="W46" s="161"/>
      <c r="X46" s="161"/>
      <c r="Y46" s="161"/>
    </row>
    <row r="47" spans="13:25">
      <c r="M47" s="143" t="s">
        <v>130</v>
      </c>
      <c r="N47" s="143">
        <v>-4</v>
      </c>
      <c r="O47" s="143"/>
      <c r="P47" s="161"/>
      <c r="Q47" s="161"/>
      <c r="R47" s="161"/>
      <c r="S47" s="161"/>
      <c r="T47" s="161"/>
      <c r="U47" s="161"/>
      <c r="V47" s="161"/>
      <c r="W47" s="161"/>
      <c r="X47" s="161"/>
      <c r="Y47" s="161"/>
    </row>
    <row r="48" spans="13:25">
      <c r="M48" s="143" t="s">
        <v>134</v>
      </c>
      <c r="N48" s="162" t="s">
        <v>135</v>
      </c>
      <c r="O48" s="143"/>
      <c r="P48" s="163"/>
      <c r="Q48" s="163"/>
      <c r="R48" s="163"/>
      <c r="S48" s="163"/>
      <c r="T48" s="163"/>
      <c r="U48" s="163"/>
      <c r="V48" s="163"/>
      <c r="W48" s="163"/>
      <c r="X48" s="163"/>
      <c r="Y48" s="163"/>
    </row>
    <row r="49" spans="13:25">
      <c r="M49" s="143" t="s">
        <v>139</v>
      </c>
      <c r="N49" s="162"/>
      <c r="O49" s="143"/>
      <c r="P49" s="164">
        <f>IF(P46="Y",-2,0)+IF(P47="Y",-4,0)</f>
        <v>0</v>
      </c>
      <c r="Q49" s="164">
        <f t="shared" ref="Q49:Y49" si="6">IF(Q46="Y",-2,0)+IF(Q47="Y",-4,0)</f>
        <v>0</v>
      </c>
      <c r="R49" s="164">
        <f t="shared" si="6"/>
        <v>0</v>
      </c>
      <c r="S49" s="164">
        <f t="shared" si="6"/>
        <v>0</v>
      </c>
      <c r="T49" s="164">
        <f t="shared" si="6"/>
        <v>0</v>
      </c>
      <c r="U49" s="164">
        <f t="shared" si="6"/>
        <v>0</v>
      </c>
      <c r="V49" s="164">
        <f t="shared" si="6"/>
        <v>0</v>
      </c>
      <c r="W49" s="164">
        <f t="shared" si="6"/>
        <v>0</v>
      </c>
      <c r="X49" s="164">
        <f t="shared" si="6"/>
        <v>0</v>
      </c>
      <c r="Y49" s="164">
        <f t="shared" si="6"/>
        <v>0</v>
      </c>
    </row>
    <row r="50" spans="13:25">
      <c r="M50" s="10" t="s">
        <v>140</v>
      </c>
      <c r="N50" s="162"/>
      <c r="O50" s="143"/>
      <c r="P50" s="165"/>
      <c r="Q50" s="165"/>
      <c r="R50" s="165"/>
      <c r="S50" s="165"/>
      <c r="T50" s="165"/>
      <c r="U50" s="165"/>
      <c r="V50" s="165"/>
      <c r="W50" s="165"/>
      <c r="X50" s="165"/>
      <c r="Y50" s="165"/>
    </row>
    <row r="51" spans="13:25">
      <c r="M51" s="143"/>
      <c r="N51" s="143">
        <v>-5.0000000000000001E-3</v>
      </c>
      <c r="O51" s="143"/>
      <c r="P51" s="166">
        <f>$N$51*$N$44*P50</f>
        <v>0</v>
      </c>
      <c r="Q51" s="166">
        <f t="shared" ref="Q51:Y51" si="7">$N$51*$N$44*Q50</f>
        <v>0</v>
      </c>
      <c r="R51" s="166">
        <f t="shared" si="7"/>
        <v>0</v>
      </c>
      <c r="S51" s="166">
        <f t="shared" si="7"/>
        <v>0</v>
      </c>
      <c r="T51" s="166">
        <f t="shared" si="7"/>
        <v>0</v>
      </c>
      <c r="U51" s="166">
        <f t="shared" si="7"/>
        <v>0</v>
      </c>
      <c r="V51" s="166">
        <f t="shared" si="7"/>
        <v>0</v>
      </c>
      <c r="W51" s="166">
        <f t="shared" si="7"/>
        <v>0</v>
      </c>
      <c r="X51" s="166">
        <f t="shared" si="7"/>
        <v>0</v>
      </c>
      <c r="Y51" s="166">
        <f t="shared" si="7"/>
        <v>0</v>
      </c>
    </row>
    <row r="52" spans="13:25">
      <c r="M52" s="143" t="s">
        <v>141</v>
      </c>
      <c r="N52" s="143"/>
      <c r="O52" s="143"/>
      <c r="P52" s="160">
        <f>P44+P49+P51</f>
        <v>0</v>
      </c>
      <c r="Q52" s="160">
        <f t="shared" ref="Q52:Y52" si="8">Q44+Q49+Q51</f>
        <v>0</v>
      </c>
      <c r="R52" s="160">
        <f t="shared" si="8"/>
        <v>0</v>
      </c>
      <c r="S52" s="160">
        <f t="shared" si="8"/>
        <v>0</v>
      </c>
      <c r="T52" s="160">
        <f t="shared" si="8"/>
        <v>0</v>
      </c>
      <c r="U52" s="160">
        <f t="shared" si="8"/>
        <v>0</v>
      </c>
      <c r="V52" s="160">
        <f t="shared" si="8"/>
        <v>0</v>
      </c>
      <c r="W52" s="160">
        <f t="shared" si="8"/>
        <v>0</v>
      </c>
      <c r="X52" s="160">
        <f t="shared" si="8"/>
        <v>0</v>
      </c>
      <c r="Y52" s="160">
        <f t="shared" si="8"/>
        <v>0</v>
      </c>
    </row>
    <row r="53" spans="13:25">
      <c r="M53" s="143" t="s">
        <v>142</v>
      </c>
      <c r="N53" s="143"/>
      <c r="O53" s="143"/>
      <c r="P53" s="167">
        <f>P52/$N$44</f>
        <v>0</v>
      </c>
      <c r="Q53" s="167">
        <f t="shared" ref="Q53:Y53" si="9">Q52/$N$44</f>
        <v>0</v>
      </c>
      <c r="R53" s="167">
        <f t="shared" si="9"/>
        <v>0</v>
      </c>
      <c r="S53" s="167">
        <f t="shared" si="9"/>
        <v>0</v>
      </c>
      <c r="T53" s="167">
        <f t="shared" si="9"/>
        <v>0</v>
      </c>
      <c r="U53" s="167">
        <f t="shared" si="9"/>
        <v>0</v>
      </c>
      <c r="V53" s="167">
        <f t="shared" si="9"/>
        <v>0</v>
      </c>
      <c r="W53" s="167">
        <f t="shared" si="9"/>
        <v>0</v>
      </c>
      <c r="X53" s="167">
        <f t="shared" si="9"/>
        <v>0</v>
      </c>
      <c r="Y53" s="167">
        <f t="shared" si="9"/>
        <v>0</v>
      </c>
    </row>
    <row r="54" spans="13:25">
      <c r="M54" s="143"/>
      <c r="N54" s="143"/>
      <c r="O54" s="143"/>
      <c r="P54" s="168"/>
      <c r="Q54" s="168"/>
      <c r="R54" s="168"/>
      <c r="S54" s="168"/>
      <c r="T54" s="168"/>
      <c r="U54" s="168"/>
      <c r="V54" s="168"/>
      <c r="W54" s="168"/>
      <c r="X54" s="168"/>
      <c r="Y54" s="168"/>
    </row>
    <row r="55" spans="13:25">
      <c r="M55" s="143"/>
      <c r="N55" s="143"/>
      <c r="O55" s="143"/>
      <c r="P55" s="169"/>
      <c r="Q55" s="169"/>
      <c r="R55" s="169"/>
      <c r="S55" s="169"/>
      <c r="T55" s="169"/>
      <c r="U55" s="169"/>
      <c r="V55" s="169"/>
      <c r="W55" s="169"/>
      <c r="X55" s="169"/>
      <c r="Y55" s="169"/>
    </row>
    <row r="56" spans="13:25"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</row>
    <row r="57" spans="13:25">
      <c r="M57" s="143"/>
      <c r="N57" s="143"/>
      <c r="O57" s="143"/>
      <c r="P57" s="169"/>
      <c r="Q57" s="143"/>
      <c r="R57" s="143"/>
      <c r="S57" s="143"/>
      <c r="T57" s="143"/>
      <c r="U57" s="143"/>
      <c r="V57" s="143"/>
      <c r="W57" s="143"/>
      <c r="X57" s="143"/>
      <c r="Y57" s="143"/>
    </row>
    <row r="58" spans="13:25"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</row>
    <row r="59" spans="13:25">
      <c r="M59" s="143"/>
      <c r="N59" s="143"/>
      <c r="O59" s="143"/>
      <c r="P59" s="169"/>
      <c r="Q59" s="143"/>
      <c r="R59" s="143"/>
      <c r="S59" s="143"/>
      <c r="T59" s="143"/>
      <c r="U59" s="143"/>
      <c r="V59" s="143"/>
      <c r="W59" s="143"/>
      <c r="X59" s="143"/>
      <c r="Y59" s="143"/>
    </row>
    <row r="60" spans="13:25"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</row>
    <row r="61" spans="13:25">
      <c r="M61" s="143"/>
      <c r="N61" s="143"/>
      <c r="O61" s="143"/>
      <c r="P61" s="169"/>
      <c r="Q61" s="143"/>
      <c r="R61" s="143"/>
      <c r="S61" s="143"/>
      <c r="T61" s="143"/>
      <c r="U61" s="143"/>
      <c r="V61" s="143"/>
      <c r="W61" s="143"/>
      <c r="X61" s="143"/>
      <c r="Y61" s="143"/>
    </row>
    <row r="62" spans="13:25"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</row>
    <row r="63" spans="13:25">
      <c r="M63" s="143"/>
      <c r="N63" s="143"/>
      <c r="O63" s="143"/>
      <c r="P63" s="169"/>
      <c r="Q63" s="143"/>
      <c r="R63" s="143"/>
      <c r="S63" s="143"/>
      <c r="T63" s="143"/>
      <c r="U63" s="143"/>
      <c r="V63" s="143"/>
      <c r="W63" s="143"/>
      <c r="X63" s="143"/>
      <c r="Y63" s="143"/>
    </row>
    <row r="64" spans="13:25"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</row>
    <row r="65" spans="16:16">
      <c r="P65" s="169"/>
    </row>
    <row r="66" spans="16:16">
      <c r="P66" s="143"/>
    </row>
    <row r="67" spans="16:16">
      <c r="P67" s="169"/>
    </row>
    <row r="68" spans="16:16">
      <c r="P68" s="143"/>
    </row>
    <row r="69" spans="16:16">
      <c r="P69" s="169"/>
    </row>
    <row r="70" spans="16:16">
      <c r="P70" s="143"/>
    </row>
    <row r="71" spans="16:16">
      <c r="P71" s="169"/>
    </row>
    <row r="72" spans="16:16">
      <c r="P72" s="143"/>
    </row>
    <row r="73" spans="16:16">
      <c r="P73" s="169"/>
    </row>
    <row r="74" spans="16:16">
      <c r="P74" s="143"/>
    </row>
    <row r="75" spans="16:16">
      <c r="P75" s="169"/>
    </row>
    <row r="76" spans="16:16">
      <c r="P76" s="143"/>
    </row>
    <row r="77" spans="16:16">
      <c r="P77" s="169"/>
    </row>
    <row r="78" spans="16:16">
      <c r="P78" s="143"/>
    </row>
    <row r="79" spans="16:16">
      <c r="P79" s="169"/>
    </row>
    <row r="80" spans="16:16">
      <c r="P80" s="143"/>
    </row>
    <row r="81" spans="16:16">
      <c r="P81" s="169"/>
    </row>
    <row r="82" spans="16:16">
      <c r="P82" s="143"/>
    </row>
    <row r="83" spans="16:16">
      <c r="P83" s="169"/>
    </row>
    <row r="84" spans="16:16">
      <c r="P84" s="143"/>
    </row>
    <row r="85" spans="16:16">
      <c r="P85" s="169"/>
    </row>
    <row r="86" spans="16:16">
      <c r="P86" s="143"/>
    </row>
    <row r="87" spans="16:16">
      <c r="P87" s="169"/>
    </row>
    <row r="88" spans="16:16">
      <c r="P88" s="143"/>
    </row>
    <row r="89" spans="16:16">
      <c r="P89" s="169"/>
    </row>
    <row r="90" spans="16:16">
      <c r="P90" s="143"/>
    </row>
    <row r="91" spans="16:16">
      <c r="P91" s="169"/>
    </row>
    <row r="92" spans="16:16">
      <c r="P92" s="143"/>
    </row>
    <row r="93" spans="16:16">
      <c r="P93" s="169"/>
    </row>
    <row r="94" spans="16:16">
      <c r="P94" s="143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FBA97-DFBF-4616-A85E-0D9E483D59F8}">
  <sheetPr codeName="Sheet59">
    <tabColor rgb="FFFF85FF"/>
    <pageSetUpPr fitToPage="1"/>
  </sheetPr>
  <dimension ref="A1:Y94"/>
  <sheetViews>
    <sheetView topLeftCell="A7" workbookViewId="0">
      <selection activeCell="D95" sqref="D95"/>
    </sheetView>
  </sheetViews>
  <sheetFormatPr defaultColWidth="11" defaultRowHeight="15"/>
  <cols>
    <col min="1" max="1" width="11" style="9"/>
    <col min="2" max="2" width="12.375" style="9" customWidth="1"/>
    <col min="3" max="3" width="27.625" style="9" bestFit="1" customWidth="1"/>
    <col min="4" max="4" width="22.625" style="9" customWidth="1"/>
    <col min="5" max="5" width="16.875" style="9" bestFit="1" customWidth="1"/>
    <col min="6" max="8" width="11" style="9"/>
    <col min="9" max="9" width="16.125" style="9" bestFit="1" customWidth="1"/>
    <col min="10" max="12" width="11" style="9"/>
    <col min="13" max="13" width="19.375" style="9" customWidth="1"/>
    <col min="14" max="14" width="11" style="9"/>
    <col min="15" max="15" width="3.625" style="9" customWidth="1"/>
    <col min="16" max="22" width="6.375" style="9" customWidth="1"/>
    <col min="23" max="16384" width="11" style="9"/>
  </cols>
  <sheetData>
    <row r="1" spans="1:25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0" t="s">
        <v>310</v>
      </c>
      <c r="N1" s="172" t="s">
        <v>311</v>
      </c>
      <c r="O1" s="172"/>
      <c r="P1" s="172"/>
      <c r="Q1" s="172"/>
      <c r="R1" s="172"/>
      <c r="S1" s="172"/>
      <c r="T1" s="172"/>
      <c r="U1" s="172"/>
      <c r="V1" s="172"/>
      <c r="W1" s="172"/>
      <c r="X1" s="143"/>
      <c r="Y1" s="143"/>
    </row>
    <row r="2" spans="1:25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74" t="s">
        <v>312</v>
      </c>
      <c r="O2" s="174"/>
      <c r="P2" s="174"/>
      <c r="Q2" s="174"/>
      <c r="R2" s="174"/>
      <c r="S2" s="174"/>
      <c r="T2" s="174"/>
      <c r="U2" s="174"/>
      <c r="V2" s="174"/>
      <c r="W2" s="174"/>
      <c r="X2" s="143"/>
      <c r="Y2" s="143"/>
    </row>
    <row r="3" spans="1:25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8" t="s">
        <v>813</v>
      </c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</row>
    <row r="4" spans="1:2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1" t="s">
        <v>220</v>
      </c>
      <c r="Q4" s="13" t="s">
        <v>792</v>
      </c>
      <c r="R4" s="13"/>
      <c r="S4" s="13"/>
      <c r="T4" s="13"/>
      <c r="U4" s="13"/>
      <c r="V4" s="12"/>
      <c r="W4" s="143"/>
      <c r="X4" s="143"/>
      <c r="Y4" s="143"/>
    </row>
    <row r="5" spans="1:25">
      <c r="A5" s="143" t="s">
        <v>444</v>
      </c>
      <c r="B5" s="152">
        <v>44780</v>
      </c>
      <c r="C5" s="143"/>
      <c r="D5" s="10" t="s">
        <v>445</v>
      </c>
      <c r="E5" s="10"/>
      <c r="F5" s="189"/>
      <c r="G5" s="143"/>
      <c r="H5" s="143"/>
      <c r="I5" s="143"/>
      <c r="J5" s="143"/>
      <c r="K5" s="143"/>
      <c r="L5" s="143"/>
      <c r="M5" s="143"/>
      <c r="N5" s="143"/>
      <c r="O5" s="143"/>
      <c r="P5" s="153">
        <f>B11</f>
        <v>1</v>
      </c>
      <c r="Q5" s="153">
        <f>B12</f>
        <v>2</v>
      </c>
      <c r="R5" s="153">
        <f>B13</f>
        <v>3</v>
      </c>
      <c r="S5" s="153">
        <f>B14</f>
        <v>4</v>
      </c>
      <c r="T5" s="153">
        <f>B15</f>
        <v>5</v>
      </c>
      <c r="U5" s="153">
        <f>B16</f>
        <v>0</v>
      </c>
      <c r="V5" s="143"/>
      <c r="W5" s="143"/>
      <c r="X5" s="143"/>
      <c r="Y5" s="143"/>
    </row>
    <row r="6" spans="1:25">
      <c r="A6" s="143" t="s">
        <v>446</v>
      </c>
      <c r="B6" s="8" t="s">
        <v>814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 t="str">
        <f>C11</f>
        <v>Georgia Vaughan</v>
      </c>
      <c r="Q6" s="143" t="str">
        <f>C12</f>
        <v>Amy-Louise Ross</v>
      </c>
      <c r="R6" s="143" t="str">
        <f>C13</f>
        <v>Matilda Agnew</v>
      </c>
      <c r="S6" s="143" t="str">
        <f>C14</f>
        <v>Sophie Appleby</v>
      </c>
      <c r="T6" s="143" t="str">
        <f>C15</f>
        <v>Asha Wiegele</v>
      </c>
      <c r="U6" s="143"/>
      <c r="V6" s="143"/>
      <c r="W6" s="143"/>
      <c r="X6" s="143"/>
      <c r="Y6" s="143"/>
    </row>
    <row r="7" spans="1:25">
      <c r="A7" s="143" t="s">
        <v>448</v>
      </c>
      <c r="B7" s="143" t="s">
        <v>764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 t="s">
        <v>587</v>
      </c>
      <c r="N7" s="143" t="s">
        <v>453</v>
      </c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</row>
    <row r="8" spans="1:25">
      <c r="A8" s="8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>
        <v>1</v>
      </c>
      <c r="N8" s="143"/>
      <c r="O8" s="143"/>
      <c r="P8" s="154"/>
      <c r="Q8" s="154"/>
      <c r="R8" s="154"/>
      <c r="S8" s="154"/>
      <c r="T8" s="154"/>
      <c r="U8" s="154"/>
      <c r="V8" s="154"/>
      <c r="W8" s="143"/>
      <c r="X8" s="143"/>
      <c r="Y8" s="143"/>
    </row>
    <row r="9" spans="1:25">
      <c r="A9" s="143"/>
      <c r="B9" s="143"/>
      <c r="C9" s="143"/>
      <c r="D9" s="143"/>
      <c r="E9" s="143"/>
      <c r="F9" s="14" t="s">
        <v>3</v>
      </c>
      <c r="G9" s="143"/>
      <c r="H9" s="143"/>
      <c r="I9" s="143"/>
      <c r="J9" s="143"/>
      <c r="K9" s="143"/>
      <c r="L9" s="143"/>
      <c r="M9" s="143">
        <v>2</v>
      </c>
      <c r="N9" s="143"/>
      <c r="O9" s="143"/>
      <c r="P9" s="154"/>
      <c r="Q9" s="154"/>
      <c r="R9" s="154"/>
      <c r="S9" s="154"/>
      <c r="T9" s="154"/>
      <c r="U9" s="154"/>
      <c r="V9" s="154"/>
      <c r="W9" s="143"/>
      <c r="X9" s="143"/>
      <c r="Y9" s="143"/>
    </row>
    <row r="10" spans="1:25" ht="45">
      <c r="A10" s="6" t="s">
        <v>432</v>
      </c>
      <c r="B10" s="14" t="s">
        <v>433</v>
      </c>
      <c r="C10" s="14" t="s">
        <v>4</v>
      </c>
      <c r="D10" s="14" t="s">
        <v>5</v>
      </c>
      <c r="E10" s="14" t="s">
        <v>383</v>
      </c>
      <c r="F10" s="24" t="s">
        <v>794</v>
      </c>
      <c r="G10" s="14" t="s">
        <v>387</v>
      </c>
      <c r="H10" s="14" t="s">
        <v>458</v>
      </c>
      <c r="I10" s="16" t="s">
        <v>459</v>
      </c>
      <c r="J10" s="14" t="s">
        <v>460</v>
      </c>
      <c r="K10" s="143"/>
      <c r="L10" s="143"/>
      <c r="M10" s="143">
        <v>3</v>
      </c>
      <c r="N10" s="143">
        <v>2</v>
      </c>
      <c r="O10" s="143"/>
      <c r="P10" s="154"/>
      <c r="Q10" s="154"/>
      <c r="R10" s="154"/>
      <c r="S10" s="154"/>
      <c r="T10" s="154"/>
      <c r="U10" s="154"/>
      <c r="V10" s="154"/>
      <c r="W10" s="143"/>
      <c r="X10" s="143"/>
      <c r="Y10" s="143"/>
    </row>
    <row r="11" spans="1:25">
      <c r="A11" s="18">
        <v>0.49305555555555497</v>
      </c>
      <c r="B11" s="157">
        <v>1</v>
      </c>
      <c r="C11" s="155" t="s">
        <v>75</v>
      </c>
      <c r="D11" s="155" t="s">
        <v>76</v>
      </c>
      <c r="E11" s="155" t="s">
        <v>77</v>
      </c>
      <c r="F11" s="156">
        <f>P53</f>
        <v>0</v>
      </c>
      <c r="G11" s="155">
        <f>IF(H11&gt;J11,H11,J11)</f>
        <v>1</v>
      </c>
      <c r="H11" s="155">
        <f>RANK(F11,$F$11:$F$26,0)</f>
        <v>1</v>
      </c>
      <c r="I11" s="243">
        <f>P42</f>
        <v>0</v>
      </c>
      <c r="J11" s="241"/>
      <c r="K11" s="143"/>
      <c r="L11" s="143"/>
      <c r="M11" s="143">
        <v>4</v>
      </c>
      <c r="N11" s="143"/>
      <c r="O11" s="143"/>
      <c r="P11" s="154"/>
      <c r="Q11" s="154"/>
      <c r="R11" s="154"/>
      <c r="S11" s="154"/>
      <c r="T11" s="154"/>
      <c r="U11" s="154"/>
      <c r="V11" s="154"/>
      <c r="W11" s="143"/>
      <c r="X11" s="143"/>
      <c r="Y11" s="143"/>
    </row>
    <row r="12" spans="1:25">
      <c r="A12" s="18">
        <v>0.49861111111111051</v>
      </c>
      <c r="B12" s="157">
        <v>2</v>
      </c>
      <c r="C12" s="155" t="s">
        <v>66</v>
      </c>
      <c r="D12" s="155" t="s">
        <v>67</v>
      </c>
      <c r="E12" s="155" t="s">
        <v>44</v>
      </c>
      <c r="F12" s="158">
        <f>Q53</f>
        <v>0</v>
      </c>
      <c r="G12" s="155">
        <f t="shared" ref="G12:G15" si="0">IF(H12&gt;J12,H12,J12)</f>
        <v>1</v>
      </c>
      <c r="H12" s="155">
        <f>RANK(F12,$F$11:$F$26,0)</f>
        <v>1</v>
      </c>
      <c r="I12" s="243">
        <f>Q42</f>
        <v>0</v>
      </c>
      <c r="J12" s="241"/>
      <c r="K12" s="143"/>
      <c r="L12" s="143"/>
      <c r="M12" s="143">
        <v>5</v>
      </c>
      <c r="N12" s="143"/>
      <c r="O12" s="143"/>
      <c r="P12" s="154"/>
      <c r="Q12" s="154"/>
      <c r="R12" s="154"/>
      <c r="S12" s="154"/>
      <c r="T12" s="154"/>
      <c r="U12" s="154"/>
      <c r="V12" s="154"/>
      <c r="W12" s="143"/>
      <c r="X12" s="143"/>
      <c r="Y12" s="143"/>
    </row>
    <row r="13" spans="1:25">
      <c r="A13" s="18">
        <v>0.5041666666666661</v>
      </c>
      <c r="B13" s="157">
        <v>3</v>
      </c>
      <c r="C13" s="155" t="s">
        <v>17</v>
      </c>
      <c r="D13" s="155" t="s">
        <v>769</v>
      </c>
      <c r="E13" s="155" t="s">
        <v>20</v>
      </c>
      <c r="F13" s="158">
        <f>R53</f>
        <v>0</v>
      </c>
      <c r="G13" s="155">
        <f t="shared" si="0"/>
        <v>1</v>
      </c>
      <c r="H13" s="155">
        <f>RANK(F13,$F$11:$F$26,0)</f>
        <v>1</v>
      </c>
      <c r="I13" s="243">
        <f>R42</f>
        <v>0</v>
      </c>
      <c r="J13" s="241"/>
      <c r="K13" s="143"/>
      <c r="L13" s="143"/>
      <c r="M13" s="143">
        <v>6</v>
      </c>
      <c r="N13" s="143"/>
      <c r="O13" s="143"/>
      <c r="P13" s="154"/>
      <c r="Q13" s="154"/>
      <c r="R13" s="154"/>
      <c r="S13" s="154"/>
      <c r="T13" s="154"/>
      <c r="U13" s="154"/>
      <c r="V13" s="154"/>
      <c r="W13" s="143"/>
      <c r="X13" s="143"/>
      <c r="Y13" s="143"/>
    </row>
    <row r="14" spans="1:25">
      <c r="A14" s="18">
        <v>0.50972222222222163</v>
      </c>
      <c r="B14" s="157">
        <v>4</v>
      </c>
      <c r="C14" s="155" t="s">
        <v>57</v>
      </c>
      <c r="D14" s="155" t="s">
        <v>58</v>
      </c>
      <c r="E14" s="155" t="s">
        <v>59</v>
      </c>
      <c r="F14" s="158">
        <f>S53</f>
        <v>0</v>
      </c>
      <c r="G14" s="155">
        <f t="shared" si="0"/>
        <v>1</v>
      </c>
      <c r="H14" s="155">
        <f>RANK(F14,$F$11:$F$26,0)</f>
        <v>1</v>
      </c>
      <c r="I14" s="243">
        <f>S42</f>
        <v>0</v>
      </c>
      <c r="J14" s="241"/>
      <c r="K14" s="143"/>
      <c r="L14" s="143"/>
      <c r="M14" s="143">
        <v>7</v>
      </c>
      <c r="N14" s="143"/>
      <c r="O14" s="143"/>
      <c r="P14" s="154"/>
      <c r="Q14" s="154"/>
      <c r="R14" s="154"/>
      <c r="S14" s="154"/>
      <c r="T14" s="154"/>
      <c r="U14" s="154"/>
      <c r="V14" s="154"/>
      <c r="W14" s="143"/>
      <c r="X14" s="143"/>
      <c r="Y14" s="143"/>
    </row>
    <row r="15" spans="1:25">
      <c r="A15" s="18">
        <v>0.51527777777777717</v>
      </c>
      <c r="B15" s="157">
        <v>5</v>
      </c>
      <c r="C15" s="155" t="s">
        <v>13</v>
      </c>
      <c r="D15" s="155" t="s">
        <v>14</v>
      </c>
      <c r="E15" s="155" t="s">
        <v>15</v>
      </c>
      <c r="F15" s="156">
        <f>T53</f>
        <v>0</v>
      </c>
      <c r="G15" s="155">
        <f t="shared" si="0"/>
        <v>1</v>
      </c>
      <c r="H15" s="155">
        <f>RANK(F15,$F$11:$F$26,0)</f>
        <v>1</v>
      </c>
      <c r="I15" s="243">
        <f>T42</f>
        <v>0</v>
      </c>
      <c r="J15" s="189"/>
      <c r="K15" s="143"/>
      <c r="L15" s="143"/>
      <c r="M15" s="143">
        <v>8</v>
      </c>
      <c r="N15" s="143">
        <v>2</v>
      </c>
      <c r="O15" s="143"/>
      <c r="P15" s="154"/>
      <c r="Q15" s="154"/>
      <c r="R15" s="154"/>
      <c r="S15" s="154"/>
      <c r="T15" s="154"/>
      <c r="U15" s="154"/>
      <c r="V15" s="154"/>
      <c r="W15" s="143"/>
      <c r="X15" s="143"/>
      <c r="Y15" s="143"/>
    </row>
    <row r="16" spans="1:25">
      <c r="A16" s="18"/>
      <c r="B16" s="157"/>
      <c r="C16" s="155"/>
      <c r="D16" s="155"/>
      <c r="E16" s="155"/>
      <c r="F16" s="156"/>
      <c r="G16" s="155"/>
      <c r="H16" s="155"/>
      <c r="I16" s="243"/>
      <c r="J16" s="189"/>
      <c r="K16" s="143"/>
      <c r="L16" s="143"/>
      <c r="M16" s="143">
        <v>9</v>
      </c>
      <c r="N16" s="143"/>
      <c r="O16" s="143"/>
      <c r="P16" s="154"/>
      <c r="Q16" s="154"/>
      <c r="R16" s="154"/>
      <c r="S16" s="154"/>
      <c r="T16" s="154"/>
      <c r="U16" s="154"/>
      <c r="V16" s="154"/>
      <c r="W16" s="143"/>
      <c r="X16" s="143"/>
      <c r="Y16" s="143"/>
    </row>
    <row r="17" spans="12:22">
      <c r="L17" s="143"/>
      <c r="M17" s="143">
        <v>10</v>
      </c>
      <c r="N17" s="143"/>
      <c r="O17" s="143"/>
      <c r="P17" s="154"/>
      <c r="Q17" s="154"/>
      <c r="R17" s="154"/>
      <c r="S17" s="154"/>
      <c r="T17" s="154"/>
      <c r="U17" s="154"/>
      <c r="V17" s="154"/>
    </row>
    <row r="18" spans="12:22">
      <c r="L18" s="143"/>
      <c r="M18" s="143">
        <v>11</v>
      </c>
      <c r="N18" s="143"/>
      <c r="O18" s="143"/>
      <c r="P18" s="154"/>
      <c r="Q18" s="154"/>
      <c r="R18" s="154"/>
      <c r="S18" s="154"/>
      <c r="T18" s="154"/>
      <c r="U18" s="154"/>
      <c r="V18" s="154"/>
    </row>
    <row r="19" spans="12:22">
      <c r="L19" s="143"/>
      <c r="M19" s="143">
        <v>12</v>
      </c>
      <c r="N19" s="143">
        <v>2</v>
      </c>
      <c r="O19" s="143"/>
      <c r="P19" s="154"/>
      <c r="Q19" s="154"/>
      <c r="R19" s="154"/>
      <c r="S19" s="154"/>
      <c r="T19" s="154"/>
      <c r="U19" s="154"/>
      <c r="V19" s="154"/>
    </row>
    <row r="20" spans="12:22">
      <c r="L20" s="143"/>
      <c r="M20" s="143">
        <v>13</v>
      </c>
      <c r="N20" s="143">
        <v>2</v>
      </c>
      <c r="O20" s="143"/>
      <c r="P20" s="154"/>
      <c r="Q20" s="154"/>
      <c r="R20" s="154"/>
      <c r="S20" s="154"/>
      <c r="T20" s="154"/>
      <c r="U20" s="154"/>
      <c r="V20" s="154"/>
    </row>
    <row r="21" spans="12:22">
      <c r="L21" s="143"/>
      <c r="M21" s="143">
        <v>14</v>
      </c>
      <c r="N21" s="143">
        <v>2</v>
      </c>
      <c r="O21" s="143"/>
      <c r="P21" s="154"/>
      <c r="Q21" s="154"/>
      <c r="R21" s="154"/>
      <c r="S21" s="154"/>
      <c r="T21" s="154"/>
      <c r="U21" s="154"/>
      <c r="V21" s="154"/>
    </row>
    <row r="22" spans="12:22">
      <c r="L22" s="143"/>
      <c r="M22" s="143">
        <v>15</v>
      </c>
      <c r="N22" s="143"/>
      <c r="O22" s="143"/>
      <c r="P22" s="154"/>
      <c r="Q22" s="154"/>
      <c r="R22" s="154"/>
      <c r="S22" s="154"/>
      <c r="T22" s="154"/>
      <c r="U22" s="154"/>
      <c r="V22" s="154"/>
    </row>
    <row r="23" spans="12:22">
      <c r="L23" s="143"/>
      <c r="M23" s="143">
        <v>16</v>
      </c>
      <c r="N23" s="143">
        <v>2</v>
      </c>
      <c r="O23" s="143"/>
      <c r="P23" s="154"/>
      <c r="Q23" s="154"/>
      <c r="R23" s="154"/>
      <c r="S23" s="154"/>
      <c r="T23" s="154"/>
      <c r="U23" s="154"/>
      <c r="V23" s="154"/>
    </row>
    <row r="24" spans="12:22">
      <c r="L24" s="143"/>
      <c r="M24" s="143">
        <v>17</v>
      </c>
      <c r="N24" s="143"/>
      <c r="O24" s="143"/>
      <c r="P24" s="154"/>
      <c r="Q24" s="154"/>
      <c r="R24" s="154"/>
      <c r="S24" s="154"/>
      <c r="T24" s="154"/>
      <c r="U24" s="154"/>
      <c r="V24" s="154"/>
    </row>
    <row r="25" spans="12:22">
      <c r="L25" s="143"/>
      <c r="M25" s="143">
        <v>18</v>
      </c>
      <c r="N25" s="143"/>
      <c r="O25" s="143"/>
      <c r="P25" s="154"/>
      <c r="Q25" s="154"/>
      <c r="R25" s="154"/>
      <c r="S25" s="154"/>
      <c r="T25" s="154"/>
      <c r="U25" s="154"/>
      <c r="V25" s="154"/>
    </row>
    <row r="26" spans="12:22">
      <c r="L26" s="143"/>
      <c r="M26" s="143">
        <v>19</v>
      </c>
      <c r="N26" s="143"/>
      <c r="O26" s="143"/>
      <c r="P26" s="154"/>
      <c r="Q26" s="154"/>
      <c r="R26" s="154"/>
      <c r="S26" s="154"/>
      <c r="T26" s="154"/>
      <c r="U26" s="154"/>
      <c r="V26" s="154"/>
    </row>
    <row r="27" spans="12:22">
      <c r="L27" s="143"/>
      <c r="M27" s="143">
        <v>20</v>
      </c>
      <c r="N27" s="143"/>
      <c r="O27" s="143"/>
      <c r="P27" s="154"/>
      <c r="Q27" s="154"/>
      <c r="R27" s="154"/>
      <c r="S27" s="154"/>
      <c r="T27" s="154"/>
      <c r="U27" s="154"/>
      <c r="V27" s="154"/>
    </row>
    <row r="28" spans="12:22">
      <c r="L28" s="143"/>
      <c r="M28" s="143">
        <v>21</v>
      </c>
      <c r="N28" s="143">
        <v>2</v>
      </c>
      <c r="O28" s="143"/>
      <c r="P28" s="154"/>
      <c r="Q28" s="154"/>
      <c r="R28" s="154"/>
      <c r="S28" s="154"/>
      <c r="T28" s="154"/>
      <c r="U28" s="154"/>
      <c r="V28" s="154"/>
    </row>
    <row r="29" spans="12:22">
      <c r="L29" s="143"/>
      <c r="M29" s="143">
        <v>22</v>
      </c>
      <c r="N29" s="143"/>
      <c r="O29" s="143"/>
      <c r="P29" s="154"/>
      <c r="Q29" s="154"/>
      <c r="R29" s="154"/>
      <c r="S29" s="154"/>
      <c r="T29" s="154"/>
      <c r="U29" s="154"/>
      <c r="V29" s="154"/>
    </row>
    <row r="30" spans="12:22">
      <c r="L30" s="143"/>
      <c r="M30" s="143">
        <v>23</v>
      </c>
      <c r="N30" s="143"/>
      <c r="O30" s="143"/>
      <c r="P30" s="154"/>
      <c r="Q30" s="154"/>
      <c r="R30" s="154"/>
      <c r="S30" s="154"/>
      <c r="T30" s="154"/>
      <c r="U30" s="154"/>
      <c r="V30" s="154"/>
    </row>
    <row r="31" spans="12:22">
      <c r="L31" s="143"/>
      <c r="M31" s="143">
        <v>24</v>
      </c>
      <c r="N31" s="143"/>
      <c r="O31" s="143"/>
      <c r="P31" s="154"/>
      <c r="Q31" s="154"/>
      <c r="R31" s="154"/>
      <c r="S31" s="154"/>
      <c r="T31" s="154"/>
      <c r="U31" s="154"/>
      <c r="V31" s="154"/>
    </row>
    <row r="32" spans="12:22">
      <c r="L32" s="143"/>
      <c r="M32" s="143">
        <v>25</v>
      </c>
      <c r="N32" s="143">
        <v>2</v>
      </c>
      <c r="O32" s="143"/>
      <c r="P32" s="154"/>
      <c r="Q32" s="154"/>
      <c r="R32" s="154"/>
      <c r="S32" s="154"/>
      <c r="T32" s="154"/>
      <c r="U32" s="154"/>
      <c r="V32" s="154"/>
    </row>
    <row r="33" spans="13:22">
      <c r="M33" s="143">
        <v>26</v>
      </c>
      <c r="N33" s="143"/>
      <c r="O33" s="143"/>
      <c r="P33" s="154"/>
      <c r="Q33" s="154"/>
      <c r="R33" s="154"/>
      <c r="S33" s="154"/>
      <c r="T33" s="154"/>
      <c r="U33" s="154"/>
      <c r="V33" s="154"/>
    </row>
    <row r="34" spans="13:22">
      <c r="M34" s="143">
        <v>27</v>
      </c>
      <c r="N34" s="143"/>
      <c r="O34" s="143"/>
      <c r="P34" s="159"/>
      <c r="Q34" s="159"/>
      <c r="R34" s="159"/>
      <c r="S34" s="159"/>
      <c r="T34" s="159"/>
      <c r="U34" s="159"/>
      <c r="V34" s="159"/>
    </row>
    <row r="35" spans="13:22">
      <c r="M35" s="143" t="s">
        <v>79</v>
      </c>
      <c r="N35" s="143"/>
      <c r="O35" s="143"/>
      <c r="P35" s="160">
        <f>SUM(P8:P34)+P10+P15+SUM(P19:P21)+P23+P28+P32</f>
        <v>0</v>
      </c>
      <c r="Q35" s="160">
        <f t="shared" ref="Q35:V35" si="1">SUM(Q8:Q34)+Q10+Q15+SUM(Q19:Q21)+Q23+Q28+Q32</f>
        <v>0</v>
      </c>
      <c r="R35" s="160">
        <f t="shared" si="1"/>
        <v>0</v>
      </c>
      <c r="S35" s="160">
        <f t="shared" si="1"/>
        <v>0</v>
      </c>
      <c r="T35" s="160">
        <f t="shared" si="1"/>
        <v>0</v>
      </c>
      <c r="U35" s="160">
        <f t="shared" si="1"/>
        <v>0</v>
      </c>
      <c r="V35" s="160">
        <f t="shared" si="1"/>
        <v>0</v>
      </c>
    </row>
    <row r="37" spans="13:22">
      <c r="M37" s="143" t="s">
        <v>87</v>
      </c>
      <c r="N37" s="143"/>
      <c r="O37" s="143"/>
      <c r="P37" s="143"/>
      <c r="Q37" s="143"/>
      <c r="R37" s="143"/>
      <c r="S37" s="143"/>
      <c r="T37" s="143"/>
      <c r="U37" s="143"/>
      <c r="V37" s="143"/>
    </row>
    <row r="38" spans="13:22">
      <c r="M38" s="143" t="s">
        <v>92</v>
      </c>
      <c r="N38" s="143">
        <v>1</v>
      </c>
      <c r="O38" s="143"/>
      <c r="P38" s="154"/>
      <c r="Q38" s="154"/>
      <c r="R38" s="154"/>
      <c r="S38" s="154"/>
      <c r="T38" s="154"/>
      <c r="U38" s="154"/>
      <c r="V38" s="154"/>
    </row>
    <row r="39" spans="13:22">
      <c r="M39" s="143" t="s">
        <v>97</v>
      </c>
      <c r="N39" s="143">
        <v>1</v>
      </c>
      <c r="O39" s="143"/>
      <c r="P39" s="154"/>
      <c r="Q39" s="154"/>
      <c r="R39" s="154"/>
      <c r="S39" s="154"/>
      <c r="T39" s="154"/>
      <c r="U39" s="154"/>
      <c r="V39" s="154"/>
    </row>
    <row r="40" spans="13:22">
      <c r="M40" s="143" t="s">
        <v>101</v>
      </c>
      <c r="N40" s="143">
        <v>2</v>
      </c>
      <c r="O40" s="143"/>
      <c r="P40" s="154"/>
      <c r="Q40" s="154"/>
      <c r="R40" s="154"/>
      <c r="S40" s="154"/>
      <c r="T40" s="154"/>
      <c r="U40" s="154"/>
      <c r="V40" s="154"/>
    </row>
    <row r="41" spans="13:22">
      <c r="M41" s="143" t="s">
        <v>105</v>
      </c>
      <c r="N41" s="143">
        <v>2</v>
      </c>
      <c r="O41" s="143"/>
      <c r="P41" s="159"/>
      <c r="Q41" s="159"/>
      <c r="R41" s="159"/>
      <c r="S41" s="159"/>
      <c r="T41" s="159"/>
      <c r="U41" s="159"/>
      <c r="V41" s="159"/>
    </row>
    <row r="42" spans="13:22">
      <c r="M42" s="143" t="s">
        <v>109</v>
      </c>
      <c r="N42" s="143"/>
      <c r="O42" s="143"/>
      <c r="P42" s="160">
        <f>SUM(P38:P41)+SUM(P40:P41)</f>
        <v>0</v>
      </c>
      <c r="Q42" s="160">
        <f t="shared" ref="Q42:S42" si="2">SUM(Q38:Q41)+SUM(Q40:Q41)</f>
        <v>0</v>
      </c>
      <c r="R42" s="160">
        <f t="shared" si="2"/>
        <v>0</v>
      </c>
      <c r="S42" s="160">
        <f t="shared" si="2"/>
        <v>0</v>
      </c>
      <c r="T42" s="160">
        <f t="shared" ref="T42:U42" si="3">SUM(T38:T41)+SUM(T40:T41)</f>
        <v>0</v>
      </c>
      <c r="U42" s="160">
        <f t="shared" si="3"/>
        <v>0</v>
      </c>
      <c r="V42" s="160">
        <f t="shared" ref="V42" si="4">SUM(V38:V41)+SUM(V40:V41)</f>
        <v>0</v>
      </c>
    </row>
    <row r="44" spans="13:22">
      <c r="M44" s="143" t="s">
        <v>117</v>
      </c>
      <c r="N44" s="143">
        <v>410</v>
      </c>
      <c r="O44" s="143"/>
      <c r="P44" s="160">
        <f>P35+P42</f>
        <v>0</v>
      </c>
      <c r="Q44" s="160">
        <f t="shared" ref="Q44:V44" si="5">Q35+Q42</f>
        <v>0</v>
      </c>
      <c r="R44" s="160">
        <f t="shared" si="5"/>
        <v>0</v>
      </c>
      <c r="S44" s="160">
        <f t="shared" si="5"/>
        <v>0</v>
      </c>
      <c r="T44" s="160">
        <f t="shared" si="5"/>
        <v>0</v>
      </c>
      <c r="U44" s="160">
        <f t="shared" si="5"/>
        <v>0</v>
      </c>
      <c r="V44" s="160">
        <f t="shared" si="5"/>
        <v>0</v>
      </c>
    </row>
    <row r="45" spans="13:22">
      <c r="M45" s="10" t="s">
        <v>121</v>
      </c>
      <c r="N45" s="143"/>
      <c r="O45" s="143"/>
      <c r="P45" s="143"/>
      <c r="Q45" s="143"/>
      <c r="R45" s="143"/>
      <c r="S45" s="143"/>
      <c r="T45" s="143"/>
      <c r="U45" s="143"/>
      <c r="V45" s="143"/>
    </row>
    <row r="46" spans="13:22">
      <c r="M46" s="143" t="s">
        <v>125</v>
      </c>
      <c r="N46" s="143">
        <v>-2</v>
      </c>
      <c r="O46" s="143"/>
      <c r="P46" s="161"/>
      <c r="Q46" s="161"/>
      <c r="R46" s="161"/>
      <c r="S46" s="161"/>
      <c r="T46" s="161"/>
      <c r="U46" s="161"/>
      <c r="V46" s="161"/>
    </row>
    <row r="47" spans="13:22">
      <c r="M47" s="143" t="s">
        <v>130</v>
      </c>
      <c r="N47" s="143">
        <v>-4</v>
      </c>
      <c r="O47" s="143"/>
      <c r="P47" s="161"/>
      <c r="Q47" s="161"/>
      <c r="R47" s="161"/>
      <c r="S47" s="161"/>
      <c r="T47" s="161"/>
      <c r="U47" s="161"/>
      <c r="V47" s="161"/>
    </row>
    <row r="48" spans="13:22">
      <c r="M48" s="143" t="s">
        <v>134</v>
      </c>
      <c r="N48" s="162" t="s">
        <v>135</v>
      </c>
      <c r="O48" s="143"/>
      <c r="P48" s="163"/>
      <c r="Q48" s="163"/>
      <c r="R48" s="163"/>
      <c r="S48" s="163"/>
      <c r="T48" s="163"/>
      <c r="U48" s="163"/>
      <c r="V48" s="163"/>
    </row>
    <row r="49" spans="13:22">
      <c r="M49" s="143" t="s">
        <v>139</v>
      </c>
      <c r="N49" s="162"/>
      <c r="O49" s="143"/>
      <c r="P49" s="164">
        <f>IF(P46="Y",-2,0)+IF(P47="Y",-4,0)</f>
        <v>0</v>
      </c>
      <c r="Q49" s="164">
        <f t="shared" ref="Q49:V49" si="6">IF(Q46="Y",-2,0)+IF(Q47="Y",-4,0)</f>
        <v>0</v>
      </c>
      <c r="R49" s="164">
        <f t="shared" si="6"/>
        <v>0</v>
      </c>
      <c r="S49" s="164">
        <f t="shared" si="6"/>
        <v>0</v>
      </c>
      <c r="T49" s="164">
        <f t="shared" si="6"/>
        <v>0</v>
      </c>
      <c r="U49" s="164">
        <f t="shared" si="6"/>
        <v>0</v>
      </c>
      <c r="V49" s="164">
        <f t="shared" si="6"/>
        <v>0</v>
      </c>
    </row>
    <row r="50" spans="13:22">
      <c r="M50" s="10" t="s">
        <v>140</v>
      </c>
      <c r="N50" s="162"/>
      <c r="O50" s="143"/>
      <c r="P50" s="165"/>
      <c r="Q50" s="165"/>
      <c r="R50" s="165"/>
      <c r="S50" s="165"/>
      <c r="T50" s="165"/>
      <c r="U50" s="165"/>
      <c r="V50" s="165"/>
    </row>
    <row r="51" spans="13:22">
      <c r="M51" s="143"/>
      <c r="N51" s="143">
        <v>-5.0000000000000001E-3</v>
      </c>
      <c r="O51" s="143"/>
      <c r="P51" s="166">
        <f>$N$51*$N$44*P50</f>
        <v>0</v>
      </c>
      <c r="Q51" s="166">
        <f t="shared" ref="Q51:V51" si="7">$N$51*$N$44*Q50</f>
        <v>0</v>
      </c>
      <c r="R51" s="166">
        <f t="shared" si="7"/>
        <v>0</v>
      </c>
      <c r="S51" s="166">
        <f t="shared" si="7"/>
        <v>0</v>
      </c>
      <c r="T51" s="166">
        <f t="shared" si="7"/>
        <v>0</v>
      </c>
      <c r="U51" s="166">
        <f t="shared" si="7"/>
        <v>0</v>
      </c>
      <c r="V51" s="166">
        <f t="shared" si="7"/>
        <v>0</v>
      </c>
    </row>
    <row r="52" spans="13:22">
      <c r="M52" s="143" t="s">
        <v>141</v>
      </c>
      <c r="N52" s="143"/>
      <c r="O52" s="143"/>
      <c r="P52" s="160">
        <f>P44+P49+P51</f>
        <v>0</v>
      </c>
      <c r="Q52" s="160">
        <f t="shared" ref="Q52:V52" si="8">Q44+Q49+Q51</f>
        <v>0</v>
      </c>
      <c r="R52" s="160">
        <f t="shared" si="8"/>
        <v>0</v>
      </c>
      <c r="S52" s="160">
        <f t="shared" si="8"/>
        <v>0</v>
      </c>
      <c r="T52" s="160">
        <f t="shared" si="8"/>
        <v>0</v>
      </c>
      <c r="U52" s="160">
        <f t="shared" si="8"/>
        <v>0</v>
      </c>
      <c r="V52" s="160">
        <f t="shared" si="8"/>
        <v>0</v>
      </c>
    </row>
    <row r="53" spans="13:22">
      <c r="M53" s="143" t="s">
        <v>142</v>
      </c>
      <c r="N53" s="143"/>
      <c r="O53" s="143"/>
      <c r="P53" s="167">
        <f>P52/$N$44</f>
        <v>0</v>
      </c>
      <c r="Q53" s="167">
        <f t="shared" ref="Q53:V53" si="9">Q52/$N$44</f>
        <v>0</v>
      </c>
      <c r="R53" s="167">
        <f t="shared" si="9"/>
        <v>0</v>
      </c>
      <c r="S53" s="167">
        <f t="shared" si="9"/>
        <v>0</v>
      </c>
      <c r="T53" s="167">
        <f t="shared" si="9"/>
        <v>0</v>
      </c>
      <c r="U53" s="167">
        <f t="shared" si="9"/>
        <v>0</v>
      </c>
      <c r="V53" s="167">
        <f t="shared" si="9"/>
        <v>0</v>
      </c>
    </row>
    <row r="54" spans="13:22">
      <c r="M54" s="143"/>
      <c r="N54" s="143"/>
      <c r="O54" s="143"/>
      <c r="P54" s="168"/>
      <c r="Q54" s="168"/>
      <c r="R54" s="168"/>
      <c r="S54" s="168"/>
      <c r="T54" s="168"/>
      <c r="U54" s="168"/>
      <c r="V54" s="168"/>
    </row>
    <row r="55" spans="13:22">
      <c r="M55" s="143"/>
      <c r="N55" s="143"/>
      <c r="O55" s="143"/>
      <c r="P55" s="169"/>
      <c r="Q55" s="169"/>
      <c r="R55" s="169"/>
      <c r="S55" s="169"/>
      <c r="T55" s="169"/>
      <c r="U55" s="169"/>
      <c r="V55" s="169"/>
    </row>
    <row r="56" spans="13:22">
      <c r="M56" s="143"/>
      <c r="N56" s="143"/>
      <c r="O56" s="143"/>
      <c r="P56" s="143"/>
      <c r="Q56" s="143"/>
      <c r="R56" s="143"/>
      <c r="S56" s="143"/>
      <c r="T56" s="143"/>
      <c r="U56" s="143"/>
      <c r="V56" s="143"/>
    </row>
    <row r="57" spans="13:22">
      <c r="M57" s="143"/>
      <c r="N57" s="143"/>
      <c r="O57" s="143"/>
      <c r="P57" s="169"/>
      <c r="Q57" s="143"/>
      <c r="R57" s="143"/>
      <c r="S57" s="143"/>
      <c r="T57" s="143"/>
      <c r="U57" s="143"/>
      <c r="V57" s="143"/>
    </row>
    <row r="58" spans="13:22">
      <c r="M58" s="143"/>
      <c r="N58" s="143"/>
      <c r="O58" s="143"/>
      <c r="P58" s="143"/>
      <c r="Q58" s="143"/>
      <c r="R58" s="143"/>
      <c r="S58" s="143"/>
      <c r="T58" s="143"/>
      <c r="U58" s="143"/>
      <c r="V58" s="143"/>
    </row>
    <row r="59" spans="13:22">
      <c r="M59" s="143"/>
      <c r="N59" s="143"/>
      <c r="O59" s="143"/>
      <c r="P59" s="169"/>
      <c r="Q59" s="143"/>
      <c r="R59" s="143"/>
      <c r="S59" s="143"/>
      <c r="T59" s="143"/>
      <c r="U59" s="143"/>
      <c r="V59" s="143"/>
    </row>
    <row r="60" spans="13:22">
      <c r="M60" s="143"/>
      <c r="N60" s="143"/>
      <c r="O60" s="143"/>
      <c r="P60" s="143"/>
      <c r="Q60" s="143"/>
      <c r="R60" s="143"/>
      <c r="S60" s="143"/>
      <c r="T60" s="143"/>
      <c r="U60" s="143"/>
      <c r="V60" s="143"/>
    </row>
    <row r="61" spans="13:22">
      <c r="M61" s="143"/>
      <c r="N61" s="143"/>
      <c r="O61" s="143"/>
      <c r="P61" s="169"/>
      <c r="Q61" s="143"/>
      <c r="R61" s="143"/>
      <c r="S61" s="143"/>
      <c r="T61" s="143"/>
      <c r="U61" s="143"/>
      <c r="V61" s="143"/>
    </row>
    <row r="62" spans="13:22">
      <c r="M62" s="143"/>
      <c r="N62" s="143"/>
      <c r="O62" s="143"/>
      <c r="P62" s="143"/>
      <c r="Q62" s="143"/>
      <c r="R62" s="143"/>
      <c r="S62" s="143"/>
      <c r="T62" s="143"/>
      <c r="U62" s="143"/>
      <c r="V62" s="143"/>
    </row>
    <row r="63" spans="13:22">
      <c r="M63" s="143"/>
      <c r="N63" s="143"/>
      <c r="O63" s="143"/>
      <c r="P63" s="169"/>
      <c r="Q63" s="143"/>
      <c r="R63" s="143"/>
      <c r="S63" s="143"/>
      <c r="T63" s="143"/>
      <c r="U63" s="143"/>
      <c r="V63" s="143"/>
    </row>
    <row r="64" spans="13:22">
      <c r="M64" s="143"/>
      <c r="N64" s="143"/>
      <c r="O64" s="143"/>
      <c r="P64" s="143"/>
      <c r="Q64" s="143"/>
      <c r="R64" s="143"/>
      <c r="S64" s="143"/>
      <c r="T64" s="143"/>
      <c r="U64" s="143"/>
      <c r="V64" s="143"/>
    </row>
    <row r="65" spans="16:16">
      <c r="P65" s="169"/>
    </row>
    <row r="66" spans="16:16">
      <c r="P66" s="143"/>
    </row>
    <row r="67" spans="16:16">
      <c r="P67" s="169"/>
    </row>
    <row r="68" spans="16:16">
      <c r="P68" s="143"/>
    </row>
    <row r="69" spans="16:16">
      <c r="P69" s="169"/>
    </row>
    <row r="70" spans="16:16">
      <c r="P70" s="143"/>
    </row>
    <row r="71" spans="16:16">
      <c r="P71" s="169"/>
    </row>
    <row r="72" spans="16:16">
      <c r="P72" s="143"/>
    </row>
    <row r="73" spans="16:16">
      <c r="P73" s="169"/>
    </row>
    <row r="74" spans="16:16">
      <c r="P74" s="143"/>
    </row>
    <row r="75" spans="16:16">
      <c r="P75" s="169"/>
    </row>
    <row r="76" spans="16:16">
      <c r="P76" s="143"/>
    </row>
    <row r="77" spans="16:16">
      <c r="P77" s="169"/>
    </row>
    <row r="78" spans="16:16">
      <c r="P78" s="143"/>
    </row>
    <row r="79" spans="16:16">
      <c r="P79" s="169"/>
    </row>
    <row r="80" spans="16:16">
      <c r="P80" s="143"/>
    </row>
    <row r="81" spans="16:16">
      <c r="P81" s="169"/>
    </row>
    <row r="82" spans="16:16">
      <c r="P82" s="143"/>
    </row>
    <row r="83" spans="16:16">
      <c r="P83" s="169"/>
    </row>
    <row r="84" spans="16:16">
      <c r="P84" s="143"/>
    </row>
    <row r="85" spans="16:16">
      <c r="P85" s="169"/>
    </row>
    <row r="86" spans="16:16">
      <c r="P86" s="143"/>
    </row>
    <row r="87" spans="16:16">
      <c r="P87" s="169"/>
    </row>
    <row r="88" spans="16:16">
      <c r="P88" s="143"/>
    </row>
    <row r="89" spans="16:16">
      <c r="P89" s="169"/>
    </row>
    <row r="90" spans="16:16">
      <c r="P90" s="143"/>
    </row>
    <row r="91" spans="16:16">
      <c r="P91" s="169"/>
    </row>
    <row r="92" spans="16:16">
      <c r="P92" s="143"/>
    </row>
    <row r="93" spans="16:16">
      <c r="P93" s="169"/>
    </row>
    <row r="94" spans="16:16">
      <c r="P94" s="143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4479F-E039-49BA-AE82-95CA7C9FD2A5}">
  <sheetPr codeName="Sheet60">
    <tabColor rgb="FFFF85FF"/>
    <pageSetUpPr fitToPage="1"/>
  </sheetPr>
  <dimension ref="A1:W89"/>
  <sheetViews>
    <sheetView workbookViewId="0">
      <selection activeCell="D95" sqref="D95"/>
    </sheetView>
  </sheetViews>
  <sheetFormatPr defaultColWidth="11" defaultRowHeight="15"/>
  <cols>
    <col min="1" max="1" width="11" style="9"/>
    <col min="2" max="2" width="12.375" style="9" customWidth="1"/>
    <col min="3" max="3" width="27.625" style="9" bestFit="1" customWidth="1"/>
    <col min="4" max="4" width="22.625" style="9" customWidth="1"/>
    <col min="5" max="5" width="16.875" style="9" bestFit="1" customWidth="1"/>
    <col min="6" max="8" width="11" style="9"/>
    <col min="9" max="9" width="16.125" style="9" bestFit="1" customWidth="1"/>
    <col min="10" max="12" width="11" style="9"/>
    <col min="13" max="13" width="19.375" style="9" customWidth="1"/>
    <col min="14" max="14" width="11" style="9"/>
    <col min="15" max="15" width="3.625" style="9" customWidth="1"/>
    <col min="16" max="22" width="7.625" style="9" customWidth="1"/>
    <col min="23" max="16384" width="11" style="9"/>
  </cols>
  <sheetData>
    <row r="1" spans="1:23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0" t="s">
        <v>310</v>
      </c>
      <c r="N1" s="172" t="s">
        <v>311</v>
      </c>
      <c r="O1" s="172"/>
      <c r="P1" s="172"/>
      <c r="Q1" s="172"/>
      <c r="R1" s="172"/>
      <c r="S1" s="172"/>
      <c r="T1" s="172"/>
      <c r="U1" s="172"/>
      <c r="V1" s="172"/>
      <c r="W1" s="172"/>
    </row>
    <row r="2" spans="1:23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74" t="s">
        <v>312</v>
      </c>
      <c r="O2" s="174"/>
      <c r="P2" s="174"/>
      <c r="Q2" s="174"/>
      <c r="R2" s="174"/>
      <c r="S2" s="174"/>
      <c r="T2" s="174"/>
      <c r="U2" s="174"/>
      <c r="V2" s="174"/>
      <c r="W2" s="174"/>
    </row>
    <row r="3" spans="1:23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8" t="s">
        <v>815</v>
      </c>
      <c r="N3" s="143"/>
      <c r="O3" s="143"/>
      <c r="P3" s="143"/>
      <c r="Q3" s="143"/>
      <c r="R3" s="143"/>
      <c r="S3" s="143"/>
      <c r="T3" s="143"/>
      <c r="U3" s="143"/>
      <c r="V3" s="143"/>
      <c r="W3" s="143"/>
    </row>
    <row r="4" spans="1:23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1" t="s">
        <v>816</v>
      </c>
      <c r="Q4" s="12"/>
      <c r="R4" s="13"/>
      <c r="S4" s="13"/>
      <c r="T4" s="13"/>
      <c r="U4" s="13"/>
      <c r="V4" s="12"/>
      <c r="W4" s="143"/>
    </row>
    <row r="5" spans="1:23">
      <c r="A5" s="143" t="s">
        <v>444</v>
      </c>
      <c r="B5" s="152">
        <v>44780</v>
      </c>
      <c r="C5" s="143"/>
      <c r="D5" s="10" t="s">
        <v>445</v>
      </c>
      <c r="E5" s="10"/>
      <c r="F5" s="189"/>
      <c r="G5" s="143"/>
      <c r="H5" s="143"/>
      <c r="I5" s="143"/>
      <c r="J5" s="143"/>
      <c r="K5" s="143"/>
      <c r="L5" s="143"/>
      <c r="M5" s="143"/>
      <c r="N5" s="143"/>
      <c r="O5" s="143"/>
      <c r="P5" s="153">
        <f>B11</f>
        <v>1</v>
      </c>
      <c r="Q5" s="153">
        <f>B12</f>
        <v>2</v>
      </c>
      <c r="R5" s="153">
        <f>B13</f>
        <v>3</v>
      </c>
      <c r="S5" s="153">
        <f>B14</f>
        <v>4</v>
      </c>
      <c r="T5" s="153">
        <f>B15</f>
        <v>5</v>
      </c>
      <c r="U5" s="153">
        <f>B16</f>
        <v>6</v>
      </c>
      <c r="V5" s="153">
        <f>B17</f>
        <v>0</v>
      </c>
      <c r="W5" s="143"/>
    </row>
    <row r="6" spans="1:23">
      <c r="A6" s="143" t="s">
        <v>446</v>
      </c>
      <c r="B6" s="8" t="s">
        <v>817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 t="str">
        <f>C11</f>
        <v>Mia Tollarzo</v>
      </c>
      <c r="Q6" s="143" t="str">
        <f>C12</f>
        <v>Lauren Rowe</v>
      </c>
      <c r="R6" s="143" t="str">
        <f>C13</f>
        <v>Ashleigh Middendorp</v>
      </c>
      <c r="S6" s="143" t="str">
        <f>C14</f>
        <v>Teagan Christie</v>
      </c>
      <c r="T6" s="143" t="str">
        <f>C15</f>
        <v>Caitlin Pritchard</v>
      </c>
      <c r="U6" s="143" t="str">
        <f>C16</f>
        <v>Sarah Hatch</v>
      </c>
      <c r="V6" s="143"/>
      <c r="W6" s="143"/>
    </row>
    <row r="7" spans="1:23">
      <c r="A7" s="143" t="s">
        <v>448</v>
      </c>
      <c r="B7" s="143" t="s">
        <v>764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 t="s">
        <v>587</v>
      </c>
      <c r="N7" s="143" t="s">
        <v>453</v>
      </c>
      <c r="O7" s="143"/>
      <c r="P7" s="143"/>
      <c r="Q7" s="143"/>
      <c r="R7" s="143"/>
      <c r="S7" s="143"/>
      <c r="T7" s="143"/>
      <c r="U7" s="143"/>
      <c r="V7" s="143"/>
      <c r="W7" s="143"/>
    </row>
    <row r="8" spans="1:23">
      <c r="A8" s="8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>
        <v>1</v>
      </c>
      <c r="N8" s="143"/>
      <c r="O8" s="143"/>
      <c r="P8" s="154"/>
      <c r="Q8" s="154"/>
      <c r="R8" s="154"/>
      <c r="S8" s="154"/>
      <c r="T8" s="154"/>
      <c r="U8" s="154"/>
      <c r="V8" s="154"/>
      <c r="W8" s="143"/>
    </row>
    <row r="9" spans="1:23">
      <c r="A9" s="143"/>
      <c r="B9" s="143"/>
      <c r="C9" s="143"/>
      <c r="D9" s="143"/>
      <c r="E9" s="143"/>
      <c r="F9" s="14" t="s">
        <v>3</v>
      </c>
      <c r="G9" s="143"/>
      <c r="H9" s="143"/>
      <c r="I9" s="143"/>
      <c r="J9" s="143"/>
      <c r="K9" s="143"/>
      <c r="L9" s="143"/>
      <c r="M9" s="143">
        <v>2</v>
      </c>
      <c r="N9" s="143"/>
      <c r="O9" s="143"/>
      <c r="P9" s="154"/>
      <c r="Q9" s="154"/>
      <c r="R9" s="154"/>
      <c r="S9" s="154"/>
      <c r="T9" s="154"/>
      <c r="U9" s="154"/>
      <c r="V9" s="154"/>
      <c r="W9" s="143"/>
    </row>
    <row r="10" spans="1:23" ht="30">
      <c r="A10" s="6" t="s">
        <v>432</v>
      </c>
      <c r="B10" s="14" t="s">
        <v>433</v>
      </c>
      <c r="C10" s="14" t="s">
        <v>4</v>
      </c>
      <c r="D10" s="14" t="s">
        <v>5</v>
      </c>
      <c r="E10" s="14" t="s">
        <v>383</v>
      </c>
      <c r="F10" s="16" t="s">
        <v>818</v>
      </c>
      <c r="G10" s="14" t="s">
        <v>387</v>
      </c>
      <c r="H10" s="14" t="s">
        <v>458</v>
      </c>
      <c r="I10" s="16" t="s">
        <v>459</v>
      </c>
      <c r="J10" s="14" t="s">
        <v>460</v>
      </c>
      <c r="K10" s="143"/>
      <c r="L10" s="143"/>
      <c r="M10" s="143">
        <v>3</v>
      </c>
      <c r="N10" s="143"/>
      <c r="O10" s="143"/>
      <c r="P10" s="154"/>
      <c r="Q10" s="154"/>
      <c r="R10" s="154"/>
      <c r="S10" s="154"/>
      <c r="T10" s="154"/>
      <c r="U10" s="154"/>
      <c r="V10" s="154"/>
      <c r="W10" s="143"/>
    </row>
    <row r="11" spans="1:23">
      <c r="A11" s="4">
        <v>0.52777777777777712</v>
      </c>
      <c r="B11" s="157">
        <v>1</v>
      </c>
      <c r="C11" s="155" t="s">
        <v>779</v>
      </c>
      <c r="D11" s="155" t="s">
        <v>780</v>
      </c>
      <c r="E11" s="155" t="s">
        <v>700</v>
      </c>
      <c r="F11" s="156">
        <f>P48</f>
        <v>0</v>
      </c>
      <c r="G11" s="155">
        <f>IF(H11&gt;J11,H11,J11)</f>
        <v>1</v>
      </c>
      <c r="H11" s="155">
        <f t="shared" ref="H11:H16" si="0">RANK(F11,$F$11:$F$29,0)</f>
        <v>1</v>
      </c>
      <c r="I11" s="243">
        <f>P37</f>
        <v>0</v>
      </c>
      <c r="J11" s="241"/>
      <c r="K11" s="143"/>
      <c r="L11" s="143"/>
      <c r="M11" s="143">
        <v>4</v>
      </c>
      <c r="N11" s="143">
        <v>2</v>
      </c>
      <c r="O11" s="143"/>
      <c r="P11" s="154"/>
      <c r="Q11" s="154"/>
      <c r="R11" s="154"/>
      <c r="S11" s="154"/>
      <c r="T11" s="154"/>
      <c r="U11" s="154"/>
      <c r="V11" s="154"/>
      <c r="W11" s="143"/>
    </row>
    <row r="12" spans="1:23">
      <c r="A12" s="4">
        <v>0.53333333333333266</v>
      </c>
      <c r="B12" s="157">
        <v>2</v>
      </c>
      <c r="C12" s="155" t="s">
        <v>461</v>
      </c>
      <c r="D12" s="155" t="s">
        <v>462</v>
      </c>
      <c r="E12" s="155" t="s">
        <v>30</v>
      </c>
      <c r="F12" s="158">
        <f>Q48</f>
        <v>0</v>
      </c>
      <c r="G12" s="155">
        <f t="shared" ref="G12:G16" si="1">IF(H12&gt;J12,H12,J12)</f>
        <v>1</v>
      </c>
      <c r="H12" s="155">
        <f t="shared" si="0"/>
        <v>1</v>
      </c>
      <c r="I12" s="243">
        <f>Q37</f>
        <v>0</v>
      </c>
      <c r="J12" s="241"/>
      <c r="K12" s="143"/>
      <c r="L12" s="143"/>
      <c r="M12" s="143">
        <v>5</v>
      </c>
      <c r="N12" s="143">
        <v>2</v>
      </c>
      <c r="O12" s="143"/>
      <c r="P12" s="154"/>
      <c r="Q12" s="154"/>
      <c r="R12" s="154"/>
      <c r="S12" s="154"/>
      <c r="T12" s="154"/>
      <c r="U12" s="154"/>
      <c r="V12" s="154"/>
      <c r="W12" s="143"/>
    </row>
    <row r="13" spans="1:23">
      <c r="A13" s="4">
        <v>0.5388888888888882</v>
      </c>
      <c r="B13" s="157">
        <v>3</v>
      </c>
      <c r="C13" s="155" t="s">
        <v>781</v>
      </c>
      <c r="D13" s="155" t="s">
        <v>782</v>
      </c>
      <c r="E13" s="155" t="s">
        <v>90</v>
      </c>
      <c r="F13" s="158">
        <f>R48</f>
        <v>0</v>
      </c>
      <c r="G13" s="155">
        <f t="shared" si="1"/>
        <v>1</v>
      </c>
      <c r="H13" s="155">
        <f t="shared" si="0"/>
        <v>1</v>
      </c>
      <c r="I13" s="243">
        <f>R37</f>
        <v>0</v>
      </c>
      <c r="J13" s="241"/>
      <c r="K13" s="143"/>
      <c r="L13" s="143"/>
      <c r="M13" s="143">
        <v>6</v>
      </c>
      <c r="N13" s="143"/>
      <c r="O13" s="143"/>
      <c r="P13" s="154"/>
      <c r="Q13" s="154"/>
      <c r="R13" s="154"/>
      <c r="S13" s="154"/>
      <c r="T13" s="154"/>
      <c r="U13" s="154"/>
      <c r="V13" s="154"/>
      <c r="W13" s="143"/>
    </row>
    <row r="14" spans="1:23">
      <c r="A14" s="4">
        <v>0.54444444444444373</v>
      </c>
      <c r="B14" s="157">
        <v>4</v>
      </c>
      <c r="C14" s="155" t="s">
        <v>760</v>
      </c>
      <c r="D14" s="155" t="s">
        <v>761</v>
      </c>
      <c r="E14" s="155" t="s">
        <v>48</v>
      </c>
      <c r="F14" s="158">
        <f>S48</f>
        <v>0</v>
      </c>
      <c r="G14" s="155">
        <f t="shared" si="1"/>
        <v>1</v>
      </c>
      <c r="H14" s="155">
        <f t="shared" si="0"/>
        <v>1</v>
      </c>
      <c r="I14" s="243">
        <f>S37</f>
        <v>0</v>
      </c>
      <c r="J14" s="241"/>
      <c r="K14" s="143"/>
      <c r="L14" s="143"/>
      <c r="M14" s="143">
        <v>7</v>
      </c>
      <c r="N14" s="143"/>
      <c r="O14" s="143"/>
      <c r="P14" s="154"/>
      <c r="Q14" s="154"/>
      <c r="R14" s="154"/>
      <c r="S14" s="154"/>
      <c r="T14" s="154"/>
      <c r="U14" s="154"/>
      <c r="V14" s="154"/>
      <c r="W14" s="143"/>
    </row>
    <row r="15" spans="1:23">
      <c r="A15" s="4">
        <v>0.54999999999999927</v>
      </c>
      <c r="B15" s="157">
        <v>5</v>
      </c>
      <c r="C15" s="155" t="s">
        <v>64</v>
      </c>
      <c r="D15" s="155" t="s">
        <v>434</v>
      </c>
      <c r="E15" s="155" t="s">
        <v>15</v>
      </c>
      <c r="F15" s="156">
        <f>T48</f>
        <v>0</v>
      </c>
      <c r="G15" s="155">
        <f t="shared" si="1"/>
        <v>1</v>
      </c>
      <c r="H15" s="155">
        <f t="shared" si="0"/>
        <v>1</v>
      </c>
      <c r="I15" s="243">
        <f>T37</f>
        <v>0</v>
      </c>
      <c r="J15" s="189"/>
      <c r="K15" s="143"/>
      <c r="L15" s="143"/>
      <c r="M15" s="143">
        <v>8</v>
      </c>
      <c r="N15" s="143">
        <v>2</v>
      </c>
      <c r="O15" s="143"/>
      <c r="P15" s="154"/>
      <c r="Q15" s="154"/>
      <c r="R15" s="154"/>
      <c r="S15" s="154"/>
      <c r="T15" s="154"/>
      <c r="U15" s="154"/>
      <c r="V15" s="154"/>
      <c r="W15" s="143"/>
    </row>
    <row r="16" spans="1:23">
      <c r="A16" s="4">
        <v>0.5555555555555548</v>
      </c>
      <c r="B16" s="157">
        <v>6</v>
      </c>
      <c r="C16" s="155" t="s">
        <v>481</v>
      </c>
      <c r="D16" s="155" t="s">
        <v>482</v>
      </c>
      <c r="E16" s="155" t="s">
        <v>33</v>
      </c>
      <c r="F16" s="156">
        <f>U48</f>
        <v>0</v>
      </c>
      <c r="G16" s="155">
        <f t="shared" si="1"/>
        <v>1</v>
      </c>
      <c r="H16" s="155">
        <f t="shared" si="0"/>
        <v>1</v>
      </c>
      <c r="I16" s="243">
        <f>U37</f>
        <v>0</v>
      </c>
      <c r="J16" s="189"/>
      <c r="K16" s="143"/>
      <c r="L16" s="143"/>
      <c r="M16" s="143">
        <v>9</v>
      </c>
      <c r="N16" s="143"/>
      <c r="O16" s="143"/>
      <c r="P16" s="154"/>
      <c r="Q16" s="154"/>
      <c r="R16" s="154"/>
      <c r="S16" s="154"/>
      <c r="T16" s="154"/>
      <c r="U16" s="154"/>
      <c r="V16" s="154"/>
      <c r="W16" s="143"/>
    </row>
    <row r="17" spans="1:22">
      <c r="A17" s="4"/>
      <c r="B17" s="157"/>
      <c r="C17" s="155"/>
      <c r="D17" s="155"/>
      <c r="E17" s="155"/>
      <c r="F17" s="156"/>
      <c r="G17" s="155"/>
      <c r="H17" s="155"/>
      <c r="I17" s="243"/>
      <c r="J17" s="189"/>
      <c r="K17" s="143"/>
      <c r="L17" s="143"/>
      <c r="M17" s="143">
        <v>10</v>
      </c>
      <c r="N17" s="143"/>
      <c r="O17" s="143"/>
      <c r="P17" s="154"/>
      <c r="Q17" s="154"/>
      <c r="R17" s="154"/>
      <c r="S17" s="154"/>
      <c r="T17" s="154"/>
      <c r="U17" s="154"/>
      <c r="V17" s="154"/>
    </row>
    <row r="18" spans="1:22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>
        <v>11</v>
      </c>
      <c r="N18" s="143">
        <v>2</v>
      </c>
      <c r="O18" s="143"/>
      <c r="P18" s="154"/>
      <c r="Q18" s="154"/>
      <c r="R18" s="154"/>
      <c r="S18" s="154"/>
      <c r="T18" s="154"/>
      <c r="U18" s="154"/>
      <c r="V18" s="154"/>
    </row>
    <row r="19" spans="1:22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>
        <v>12</v>
      </c>
      <c r="N19" s="143">
        <v>2</v>
      </c>
      <c r="O19" s="143"/>
      <c r="P19" s="154"/>
      <c r="Q19" s="154"/>
      <c r="R19" s="154"/>
      <c r="S19" s="154"/>
      <c r="T19" s="154"/>
      <c r="U19" s="154"/>
      <c r="V19" s="154"/>
    </row>
    <row r="20" spans="1:22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>
        <v>13</v>
      </c>
      <c r="N20" s="143"/>
      <c r="O20" s="143"/>
      <c r="P20" s="154"/>
      <c r="Q20" s="154"/>
      <c r="R20" s="154"/>
      <c r="S20" s="154"/>
      <c r="T20" s="154"/>
      <c r="U20" s="154"/>
      <c r="V20" s="154"/>
    </row>
    <row r="21" spans="1:22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>
        <v>14</v>
      </c>
      <c r="N21" s="143"/>
      <c r="O21" s="143"/>
      <c r="P21" s="154"/>
      <c r="Q21" s="154"/>
      <c r="R21" s="154"/>
      <c r="S21" s="154"/>
      <c r="T21" s="154"/>
      <c r="U21" s="154"/>
      <c r="V21" s="154"/>
    </row>
    <row r="22" spans="1:22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>
        <v>15</v>
      </c>
      <c r="N22" s="143">
        <v>2</v>
      </c>
      <c r="O22" s="143"/>
      <c r="P22" s="154"/>
      <c r="Q22" s="154"/>
      <c r="R22" s="154"/>
      <c r="S22" s="154"/>
      <c r="T22" s="154"/>
      <c r="U22" s="154"/>
      <c r="V22" s="154"/>
    </row>
    <row r="23" spans="1:22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>
        <v>16</v>
      </c>
      <c r="N23" s="143"/>
      <c r="O23" s="143"/>
      <c r="P23" s="154"/>
      <c r="Q23" s="154"/>
      <c r="R23" s="154"/>
      <c r="S23" s="154"/>
      <c r="T23" s="154"/>
      <c r="U23" s="154"/>
      <c r="V23" s="154"/>
    </row>
    <row r="24" spans="1:22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>
        <v>17</v>
      </c>
      <c r="N24" s="143"/>
      <c r="O24" s="143"/>
      <c r="P24" s="154"/>
      <c r="Q24" s="154"/>
      <c r="R24" s="154"/>
      <c r="S24" s="154"/>
      <c r="T24" s="154"/>
      <c r="U24" s="154"/>
      <c r="V24" s="154"/>
    </row>
    <row r="25" spans="1:22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>
        <v>18</v>
      </c>
      <c r="N25" s="143">
        <v>2</v>
      </c>
      <c r="O25" s="143"/>
      <c r="P25" s="154"/>
      <c r="Q25" s="154"/>
      <c r="R25" s="154"/>
      <c r="S25" s="154"/>
      <c r="T25" s="154"/>
      <c r="U25" s="154"/>
      <c r="V25" s="154"/>
    </row>
    <row r="26" spans="1:22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>
        <v>19</v>
      </c>
      <c r="N26" s="143">
        <v>2</v>
      </c>
      <c r="O26" s="143"/>
      <c r="P26" s="154"/>
      <c r="Q26" s="154"/>
      <c r="R26" s="154"/>
      <c r="S26" s="154"/>
      <c r="T26" s="154"/>
      <c r="U26" s="154"/>
      <c r="V26" s="154"/>
    </row>
    <row r="27" spans="1:22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>
        <v>20</v>
      </c>
      <c r="N27" s="143">
        <v>2</v>
      </c>
      <c r="O27" s="143"/>
      <c r="P27" s="154"/>
      <c r="Q27" s="154"/>
      <c r="R27" s="154"/>
      <c r="S27" s="154"/>
      <c r="T27" s="154"/>
      <c r="U27" s="154"/>
      <c r="V27" s="154"/>
    </row>
    <row r="28" spans="1:22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>
        <v>21</v>
      </c>
      <c r="N28" s="143"/>
      <c r="O28" s="143"/>
      <c r="P28" s="154"/>
      <c r="Q28" s="154"/>
      <c r="R28" s="154"/>
      <c r="S28" s="154"/>
      <c r="T28" s="154"/>
      <c r="U28" s="154"/>
      <c r="V28" s="154"/>
    </row>
    <row r="29" spans="1:22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>
        <v>22</v>
      </c>
      <c r="N29" s="143"/>
      <c r="O29" s="143"/>
      <c r="P29" s="159"/>
      <c r="Q29" s="159"/>
      <c r="R29" s="159"/>
      <c r="S29" s="159"/>
      <c r="T29" s="159"/>
      <c r="U29" s="159"/>
      <c r="V29" s="159"/>
    </row>
    <row r="30" spans="1:22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 t="s">
        <v>79</v>
      </c>
      <c r="N30" s="143"/>
      <c r="O30" s="143"/>
      <c r="P30" s="160">
        <f>SUM(P8:P29)+SUM(P11:P12)+P15+SUM(P18:P19)+P22+SUM(P25:P27)</f>
        <v>0</v>
      </c>
      <c r="Q30" s="160">
        <f t="shared" ref="Q30:V30" si="2">SUM(Q8:Q29)+SUM(Q11:Q12)+Q15+SUM(Q18:Q19)+Q22+SUM(Q25:Q27)</f>
        <v>0</v>
      </c>
      <c r="R30" s="160">
        <f t="shared" si="2"/>
        <v>0</v>
      </c>
      <c r="S30" s="160">
        <f t="shared" si="2"/>
        <v>0</v>
      </c>
      <c r="T30" s="160">
        <f t="shared" si="2"/>
        <v>0</v>
      </c>
      <c r="U30" s="160">
        <f t="shared" si="2"/>
        <v>0</v>
      </c>
      <c r="V30" s="160">
        <f t="shared" si="2"/>
        <v>0</v>
      </c>
    </row>
    <row r="32" spans="1:22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 t="s">
        <v>87</v>
      </c>
      <c r="N32" s="143"/>
      <c r="O32" s="143"/>
      <c r="P32" s="143"/>
      <c r="Q32" s="143"/>
      <c r="R32" s="143"/>
      <c r="S32" s="143"/>
      <c r="T32" s="143"/>
      <c r="U32" s="143"/>
      <c r="V32" s="143"/>
    </row>
    <row r="33" spans="13:22">
      <c r="M33" s="143" t="s">
        <v>92</v>
      </c>
      <c r="N33" s="143">
        <v>1</v>
      </c>
      <c r="O33" s="143"/>
      <c r="P33" s="154"/>
      <c r="Q33" s="154"/>
      <c r="R33" s="154"/>
      <c r="S33" s="154"/>
      <c r="T33" s="154"/>
      <c r="U33" s="154"/>
      <c r="V33" s="154"/>
    </row>
    <row r="34" spans="13:22">
      <c r="M34" s="143" t="s">
        <v>97</v>
      </c>
      <c r="N34" s="143">
        <v>1</v>
      </c>
      <c r="O34" s="143"/>
      <c r="P34" s="154"/>
      <c r="Q34" s="154"/>
      <c r="R34" s="154"/>
      <c r="S34" s="154"/>
      <c r="T34" s="154"/>
      <c r="U34" s="154"/>
      <c r="V34" s="154"/>
    </row>
    <row r="35" spans="13:22">
      <c r="M35" s="143" t="s">
        <v>101</v>
      </c>
      <c r="N35" s="143">
        <v>2</v>
      </c>
      <c r="O35" s="143"/>
      <c r="P35" s="154"/>
      <c r="Q35" s="154"/>
      <c r="R35" s="154"/>
      <c r="S35" s="154"/>
      <c r="T35" s="154"/>
      <c r="U35" s="154"/>
      <c r="V35" s="154"/>
    </row>
    <row r="36" spans="13:22">
      <c r="M36" s="143" t="s">
        <v>105</v>
      </c>
      <c r="N36" s="143">
        <v>2</v>
      </c>
      <c r="O36" s="143"/>
      <c r="P36" s="159"/>
      <c r="Q36" s="159"/>
      <c r="R36" s="159"/>
      <c r="S36" s="159"/>
      <c r="T36" s="159"/>
      <c r="U36" s="159"/>
      <c r="V36" s="159"/>
    </row>
    <row r="37" spans="13:22">
      <c r="M37" s="143" t="s">
        <v>109</v>
      </c>
      <c r="N37" s="143"/>
      <c r="O37" s="143"/>
      <c r="P37" s="160">
        <f>SUM(P33:P36)+SUM(P35:P36)</f>
        <v>0</v>
      </c>
      <c r="Q37" s="160">
        <f t="shared" ref="Q37:S37" si="3">SUM(Q33:Q36)+SUM(Q35:Q36)</f>
        <v>0</v>
      </c>
      <c r="R37" s="160">
        <f t="shared" si="3"/>
        <v>0</v>
      </c>
      <c r="S37" s="160">
        <f t="shared" si="3"/>
        <v>0</v>
      </c>
      <c r="T37" s="160">
        <f t="shared" ref="T37:V37" si="4">SUM(T33:T36)+SUM(T35:T36)</f>
        <v>0</v>
      </c>
      <c r="U37" s="160">
        <f t="shared" si="4"/>
        <v>0</v>
      </c>
      <c r="V37" s="160">
        <f t="shared" si="4"/>
        <v>0</v>
      </c>
    </row>
    <row r="39" spans="13:22">
      <c r="M39" s="143" t="s">
        <v>117</v>
      </c>
      <c r="N39" s="143">
        <v>370</v>
      </c>
      <c r="O39" s="143"/>
      <c r="P39" s="160">
        <f>P30+P37</f>
        <v>0</v>
      </c>
      <c r="Q39" s="160">
        <f t="shared" ref="Q39:V39" si="5">Q30+Q37</f>
        <v>0</v>
      </c>
      <c r="R39" s="160">
        <f t="shared" si="5"/>
        <v>0</v>
      </c>
      <c r="S39" s="160">
        <f t="shared" si="5"/>
        <v>0</v>
      </c>
      <c r="T39" s="160">
        <f t="shared" si="5"/>
        <v>0</v>
      </c>
      <c r="U39" s="160">
        <f t="shared" si="5"/>
        <v>0</v>
      </c>
      <c r="V39" s="160">
        <f t="shared" si="5"/>
        <v>0</v>
      </c>
    </row>
    <row r="40" spans="13:22">
      <c r="M40" s="10" t="s">
        <v>121</v>
      </c>
      <c r="N40" s="143"/>
      <c r="O40" s="143"/>
      <c r="P40" s="143"/>
      <c r="Q40" s="143"/>
      <c r="R40" s="143"/>
      <c r="S40" s="143"/>
      <c r="T40" s="143"/>
      <c r="U40" s="143"/>
      <c r="V40" s="143"/>
    </row>
    <row r="41" spans="13:22">
      <c r="M41" s="143" t="s">
        <v>125</v>
      </c>
      <c r="N41" s="143">
        <v>-2</v>
      </c>
      <c r="O41" s="143"/>
      <c r="P41" s="161"/>
      <c r="Q41" s="161"/>
      <c r="R41" s="161"/>
      <c r="S41" s="161"/>
      <c r="T41" s="161"/>
      <c r="U41" s="161"/>
      <c r="V41" s="161"/>
    </row>
    <row r="42" spans="13:22">
      <c r="M42" s="143" t="s">
        <v>130</v>
      </c>
      <c r="N42" s="143">
        <v>-4</v>
      </c>
      <c r="O42" s="143"/>
      <c r="P42" s="161"/>
      <c r="Q42" s="161"/>
      <c r="R42" s="161"/>
      <c r="S42" s="161"/>
      <c r="T42" s="161"/>
      <c r="U42" s="161"/>
      <c r="V42" s="161"/>
    </row>
    <row r="43" spans="13:22">
      <c r="M43" s="143" t="s">
        <v>134</v>
      </c>
      <c r="N43" s="162" t="s">
        <v>135</v>
      </c>
      <c r="O43" s="143"/>
      <c r="P43" s="163"/>
      <c r="Q43" s="163"/>
      <c r="R43" s="163"/>
      <c r="S43" s="163"/>
      <c r="T43" s="163"/>
      <c r="U43" s="163"/>
      <c r="V43" s="163"/>
    </row>
    <row r="44" spans="13:22">
      <c r="M44" s="143" t="s">
        <v>139</v>
      </c>
      <c r="N44" s="162"/>
      <c r="O44" s="143"/>
      <c r="P44" s="164">
        <f>IF(P41="Y",-2,0)+IF(P42="Y",-4,0)</f>
        <v>0</v>
      </c>
      <c r="Q44" s="164">
        <f t="shared" ref="Q44:V44" si="6">IF(Q41="Y",-2,0)+IF(Q42="Y",-4,0)</f>
        <v>0</v>
      </c>
      <c r="R44" s="164">
        <f t="shared" si="6"/>
        <v>0</v>
      </c>
      <c r="S44" s="164">
        <f t="shared" si="6"/>
        <v>0</v>
      </c>
      <c r="T44" s="164">
        <f t="shared" si="6"/>
        <v>0</v>
      </c>
      <c r="U44" s="164">
        <f t="shared" si="6"/>
        <v>0</v>
      </c>
      <c r="V44" s="164">
        <f t="shared" si="6"/>
        <v>0</v>
      </c>
    </row>
    <row r="45" spans="13:22">
      <c r="M45" s="10" t="s">
        <v>140</v>
      </c>
      <c r="N45" s="162"/>
      <c r="O45" s="143"/>
      <c r="P45" s="165"/>
      <c r="Q45" s="165"/>
      <c r="R45" s="165"/>
      <c r="S45" s="165"/>
      <c r="T45" s="165"/>
      <c r="U45" s="165"/>
      <c r="V45" s="165"/>
    </row>
    <row r="46" spans="13:22">
      <c r="M46" s="143"/>
      <c r="N46" s="143">
        <v>-5.0000000000000001E-3</v>
      </c>
      <c r="O46" s="143"/>
      <c r="P46" s="166">
        <f>$N$46*$N$39*P45</f>
        <v>0</v>
      </c>
      <c r="Q46" s="166">
        <f t="shared" ref="Q46:V46" si="7">$N$46*$N$39*Q45</f>
        <v>0</v>
      </c>
      <c r="R46" s="166">
        <f t="shared" si="7"/>
        <v>0</v>
      </c>
      <c r="S46" s="166">
        <f t="shared" si="7"/>
        <v>0</v>
      </c>
      <c r="T46" s="166">
        <f t="shared" si="7"/>
        <v>0</v>
      </c>
      <c r="U46" s="166">
        <f t="shared" si="7"/>
        <v>0</v>
      </c>
      <c r="V46" s="166">
        <f t="shared" si="7"/>
        <v>0</v>
      </c>
    </row>
    <row r="47" spans="13:22">
      <c r="M47" s="143" t="s">
        <v>141</v>
      </c>
      <c r="N47" s="143"/>
      <c r="O47" s="143"/>
      <c r="P47" s="160">
        <f>P39+P44+P46</f>
        <v>0</v>
      </c>
      <c r="Q47" s="160">
        <f t="shared" ref="Q47:V47" si="8">Q39+Q44+Q46</f>
        <v>0</v>
      </c>
      <c r="R47" s="160">
        <f t="shared" si="8"/>
        <v>0</v>
      </c>
      <c r="S47" s="160">
        <f t="shared" si="8"/>
        <v>0</v>
      </c>
      <c r="T47" s="160">
        <f t="shared" si="8"/>
        <v>0</v>
      </c>
      <c r="U47" s="160">
        <f t="shared" si="8"/>
        <v>0</v>
      </c>
      <c r="V47" s="160">
        <f t="shared" si="8"/>
        <v>0</v>
      </c>
    </row>
    <row r="48" spans="13:22">
      <c r="M48" s="143" t="s">
        <v>142</v>
      </c>
      <c r="N48" s="143"/>
      <c r="O48" s="143"/>
      <c r="P48" s="167">
        <f t="shared" ref="P48:V48" si="9">P47/$N$39</f>
        <v>0</v>
      </c>
      <c r="Q48" s="167">
        <f t="shared" si="9"/>
        <v>0</v>
      </c>
      <c r="R48" s="167">
        <f t="shared" si="9"/>
        <v>0</v>
      </c>
      <c r="S48" s="167">
        <f t="shared" si="9"/>
        <v>0</v>
      </c>
      <c r="T48" s="167">
        <f t="shared" si="9"/>
        <v>0</v>
      </c>
      <c r="U48" s="167">
        <f t="shared" si="9"/>
        <v>0</v>
      </c>
      <c r="V48" s="167">
        <f t="shared" si="9"/>
        <v>0</v>
      </c>
    </row>
    <row r="49" spans="16:22">
      <c r="P49" s="168"/>
      <c r="Q49" s="168"/>
      <c r="R49" s="168"/>
      <c r="S49" s="168"/>
      <c r="T49" s="168"/>
      <c r="U49" s="168"/>
      <c r="V49" s="168"/>
    </row>
    <row r="50" spans="16:22">
      <c r="P50" s="169"/>
      <c r="Q50" s="169"/>
      <c r="R50" s="169"/>
      <c r="S50" s="169"/>
      <c r="T50" s="169"/>
      <c r="U50" s="169"/>
      <c r="V50" s="169"/>
    </row>
    <row r="51" spans="16:22">
      <c r="P51" s="143"/>
      <c r="Q51" s="143"/>
      <c r="R51" s="143"/>
      <c r="S51" s="143"/>
      <c r="T51" s="143"/>
      <c r="U51" s="143"/>
      <c r="V51" s="143"/>
    </row>
    <row r="52" spans="16:22">
      <c r="P52" s="169"/>
      <c r="Q52" s="143"/>
      <c r="R52" s="143"/>
      <c r="S52" s="143"/>
      <c r="T52" s="143"/>
      <c r="U52" s="143"/>
      <c r="V52" s="143"/>
    </row>
    <row r="53" spans="16:22">
      <c r="P53" s="143"/>
      <c r="Q53" s="143"/>
      <c r="R53" s="143"/>
      <c r="S53" s="143"/>
      <c r="T53" s="143"/>
      <c r="U53" s="143"/>
      <c r="V53" s="143"/>
    </row>
    <row r="54" spans="16:22">
      <c r="P54" s="169"/>
      <c r="Q54" s="143"/>
      <c r="R54" s="143"/>
      <c r="S54" s="143"/>
      <c r="T54" s="143"/>
      <c r="U54" s="143"/>
      <c r="V54" s="143"/>
    </row>
    <row r="55" spans="16:22">
      <c r="P55" s="143"/>
      <c r="Q55" s="143"/>
      <c r="R55" s="143"/>
      <c r="S55" s="143"/>
      <c r="T55" s="143"/>
      <c r="U55" s="143"/>
      <c r="V55" s="143"/>
    </row>
    <row r="56" spans="16:22">
      <c r="P56" s="169"/>
      <c r="Q56" s="143"/>
      <c r="R56" s="143"/>
      <c r="S56" s="143"/>
      <c r="T56" s="143"/>
      <c r="U56" s="143"/>
      <c r="V56" s="143"/>
    </row>
    <row r="57" spans="16:22">
      <c r="P57" s="143"/>
      <c r="Q57" s="143"/>
      <c r="R57" s="143"/>
      <c r="S57" s="143"/>
      <c r="T57" s="143"/>
      <c r="U57" s="143"/>
      <c r="V57" s="143"/>
    </row>
    <row r="58" spans="16:22">
      <c r="P58" s="169"/>
      <c r="Q58" s="143"/>
      <c r="R58" s="143"/>
      <c r="S58" s="143"/>
      <c r="T58" s="143"/>
      <c r="U58" s="143"/>
      <c r="V58" s="143"/>
    </row>
    <row r="59" spans="16:22">
      <c r="P59" s="143"/>
      <c r="Q59" s="143"/>
      <c r="R59" s="143"/>
      <c r="S59" s="143"/>
      <c r="T59" s="143"/>
      <c r="U59" s="143"/>
      <c r="V59" s="143"/>
    </row>
    <row r="60" spans="16:22">
      <c r="P60" s="169"/>
      <c r="Q60" s="143"/>
      <c r="R60" s="143"/>
      <c r="S60" s="143"/>
      <c r="T60" s="143"/>
      <c r="U60" s="143"/>
      <c r="V60" s="143"/>
    </row>
    <row r="61" spans="16:22">
      <c r="P61" s="143"/>
      <c r="Q61" s="143"/>
      <c r="R61" s="143"/>
      <c r="S61" s="143"/>
      <c r="T61" s="143"/>
      <c r="U61" s="143"/>
      <c r="V61" s="143"/>
    </row>
    <row r="62" spans="16:22">
      <c r="P62" s="169"/>
      <c r="Q62" s="143"/>
      <c r="R62" s="143"/>
      <c r="S62" s="143"/>
      <c r="T62" s="143"/>
      <c r="U62" s="143"/>
      <c r="V62" s="143"/>
    </row>
    <row r="63" spans="16:22">
      <c r="P63" s="143"/>
      <c r="Q63" s="143"/>
      <c r="R63" s="143"/>
      <c r="S63" s="143"/>
      <c r="T63" s="143"/>
      <c r="U63" s="143"/>
      <c r="V63" s="143"/>
    </row>
    <row r="64" spans="16:22">
      <c r="P64" s="169"/>
      <c r="Q64" s="143"/>
      <c r="R64" s="143"/>
      <c r="S64" s="143"/>
      <c r="T64" s="143"/>
      <c r="U64" s="143"/>
      <c r="V64" s="143"/>
    </row>
    <row r="65" spans="16:16">
      <c r="P65" s="143"/>
    </row>
    <row r="66" spans="16:16">
      <c r="P66" s="169"/>
    </row>
    <row r="67" spans="16:16">
      <c r="P67" s="143"/>
    </row>
    <row r="68" spans="16:16">
      <c r="P68" s="169"/>
    </row>
    <row r="69" spans="16:16">
      <c r="P69" s="143"/>
    </row>
    <row r="70" spans="16:16">
      <c r="P70" s="169"/>
    </row>
    <row r="71" spans="16:16">
      <c r="P71" s="143"/>
    </row>
    <row r="72" spans="16:16">
      <c r="P72" s="169"/>
    </row>
    <row r="73" spans="16:16">
      <c r="P73" s="143"/>
    </row>
    <row r="74" spans="16:16">
      <c r="P74" s="169"/>
    </row>
    <row r="75" spans="16:16">
      <c r="P75" s="143"/>
    </row>
    <row r="76" spans="16:16">
      <c r="P76" s="169"/>
    </row>
    <row r="77" spans="16:16">
      <c r="P77" s="143"/>
    </row>
    <row r="78" spans="16:16">
      <c r="P78" s="169"/>
    </row>
    <row r="79" spans="16:16">
      <c r="P79" s="143"/>
    </row>
    <row r="80" spans="16:16">
      <c r="P80" s="169"/>
    </row>
    <row r="81" spans="16:16">
      <c r="P81" s="143"/>
    </row>
    <row r="82" spans="16:16">
      <c r="P82" s="169"/>
    </row>
    <row r="83" spans="16:16">
      <c r="P83" s="143"/>
    </row>
    <row r="84" spans="16:16">
      <c r="P84" s="169"/>
    </row>
    <row r="85" spans="16:16">
      <c r="P85" s="143"/>
    </row>
    <row r="86" spans="16:16">
      <c r="P86" s="169"/>
    </row>
    <row r="87" spans="16:16">
      <c r="P87" s="143"/>
    </row>
    <row r="88" spans="16:16">
      <c r="P88" s="169"/>
    </row>
    <row r="89" spans="16:16">
      <c r="P89" s="143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9AA1E-9877-4DA0-B421-96E7C1E173A1}">
  <sheetPr codeName="Sheet61">
    <tabColor rgb="FFFF85FF"/>
    <pageSetUpPr fitToPage="1"/>
  </sheetPr>
  <dimension ref="A1:X92"/>
  <sheetViews>
    <sheetView workbookViewId="0">
      <selection activeCell="D95" sqref="D95"/>
    </sheetView>
  </sheetViews>
  <sheetFormatPr defaultColWidth="11" defaultRowHeight="15"/>
  <cols>
    <col min="1" max="2" width="11" style="9"/>
    <col min="3" max="3" width="12.375" style="9" customWidth="1"/>
    <col min="4" max="4" width="27.625" style="9" bestFit="1" customWidth="1"/>
    <col min="5" max="5" width="22.625" style="9" customWidth="1"/>
    <col min="6" max="6" width="16.875" style="9" bestFit="1" customWidth="1"/>
    <col min="7" max="9" width="11" style="9"/>
    <col min="10" max="10" width="16.125" style="9" bestFit="1" customWidth="1"/>
    <col min="11" max="13" width="11" style="9"/>
    <col min="14" max="14" width="19.375" style="9" customWidth="1"/>
    <col min="15" max="15" width="11" style="9"/>
    <col min="16" max="16" width="3.625" style="9" customWidth="1"/>
    <col min="17" max="20" width="8.625" style="9" customWidth="1"/>
    <col min="21" max="16384" width="11" style="9"/>
  </cols>
  <sheetData>
    <row r="1" spans="1:24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0" t="s">
        <v>310</v>
      </c>
      <c r="O1" s="172" t="s">
        <v>311</v>
      </c>
      <c r="P1" s="172"/>
      <c r="Q1" s="172"/>
      <c r="R1" s="172"/>
      <c r="S1" s="172"/>
      <c r="T1" s="172"/>
      <c r="U1" s="172"/>
      <c r="V1" s="172"/>
      <c r="W1" s="172"/>
      <c r="X1" s="172"/>
    </row>
    <row r="2" spans="1:24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74" t="s">
        <v>312</v>
      </c>
      <c r="P2" s="174"/>
      <c r="Q2" s="174"/>
      <c r="R2" s="174"/>
      <c r="S2" s="174"/>
      <c r="T2" s="174"/>
      <c r="U2" s="174"/>
      <c r="V2" s="174"/>
      <c r="W2" s="174"/>
      <c r="X2" s="174"/>
    </row>
    <row r="3" spans="1:24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8" t="s">
        <v>819</v>
      </c>
      <c r="O3" s="143"/>
      <c r="P3" s="143"/>
      <c r="Q3" s="143"/>
      <c r="R3" s="143"/>
      <c r="S3" s="143"/>
      <c r="T3" s="143"/>
      <c r="U3" s="143"/>
      <c r="V3" s="143"/>
      <c r="W3" s="143"/>
      <c r="X3" s="143"/>
    </row>
    <row r="4" spans="1:24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1" t="s">
        <v>816</v>
      </c>
      <c r="R4" s="12"/>
      <c r="S4" s="13"/>
      <c r="T4" s="13"/>
      <c r="U4" s="143"/>
      <c r="V4" s="143"/>
      <c r="W4" s="143"/>
      <c r="X4" s="143"/>
    </row>
    <row r="5" spans="1:24">
      <c r="A5" s="143" t="s">
        <v>444</v>
      </c>
      <c r="B5" s="143"/>
      <c r="C5" s="152">
        <v>44780</v>
      </c>
      <c r="D5" s="143"/>
      <c r="E5" s="10" t="s">
        <v>445</v>
      </c>
      <c r="F5" s="10"/>
      <c r="G5" s="189"/>
      <c r="H5" s="143"/>
      <c r="I5" s="143"/>
      <c r="J5" s="143"/>
      <c r="K5" s="143"/>
      <c r="L5" s="143"/>
      <c r="M5" s="143"/>
      <c r="N5" s="143"/>
      <c r="O5" s="143"/>
      <c r="P5" s="143"/>
      <c r="Q5" s="153">
        <f>C11</f>
        <v>1</v>
      </c>
      <c r="R5" s="153">
        <f>C12</f>
        <v>2</v>
      </c>
      <c r="S5" s="153">
        <f>C13</f>
        <v>3</v>
      </c>
      <c r="T5" s="153">
        <f>C14</f>
        <v>0</v>
      </c>
      <c r="U5" s="143"/>
      <c r="V5" s="143"/>
      <c r="W5" s="143"/>
      <c r="X5" s="143"/>
    </row>
    <row r="6" spans="1:24">
      <c r="A6" s="143" t="s">
        <v>446</v>
      </c>
      <c r="B6" s="143"/>
      <c r="C6" s="8" t="s">
        <v>820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 t="str">
        <f>D11</f>
        <v>Lauren Rowe</v>
      </c>
      <c r="R6" s="143" t="str">
        <f>D12</f>
        <v>Mia Tollarzo</v>
      </c>
      <c r="S6" s="143" t="str">
        <f>D13</f>
        <v>Ashleigh Middendorp</v>
      </c>
      <c r="T6" s="143"/>
      <c r="U6" s="143"/>
      <c r="V6" s="143"/>
      <c r="W6" s="143"/>
      <c r="X6" s="143"/>
    </row>
    <row r="7" spans="1:24">
      <c r="A7" s="143" t="s">
        <v>448</v>
      </c>
      <c r="B7" s="143"/>
      <c r="C7" s="143" t="s">
        <v>764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 t="s">
        <v>587</v>
      </c>
      <c r="O7" s="143" t="s">
        <v>453</v>
      </c>
      <c r="P7" s="143"/>
      <c r="Q7" s="143"/>
      <c r="R7" s="143"/>
      <c r="S7" s="143"/>
      <c r="T7" s="143"/>
      <c r="U7" s="143"/>
      <c r="V7" s="143"/>
      <c r="W7" s="143"/>
      <c r="X7" s="143"/>
    </row>
    <row r="8" spans="1:24">
      <c r="A8" s="8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>
        <v>1</v>
      </c>
      <c r="O8" s="143"/>
      <c r="P8" s="143"/>
      <c r="Q8" s="154"/>
      <c r="R8" s="154"/>
      <c r="S8" s="154"/>
      <c r="T8" s="154"/>
      <c r="U8" s="143"/>
      <c r="V8" s="143"/>
      <c r="W8" s="143"/>
      <c r="X8" s="143"/>
    </row>
    <row r="9" spans="1:24">
      <c r="A9" s="143"/>
      <c r="B9" s="143"/>
      <c r="C9" s="143"/>
      <c r="D9" s="143"/>
      <c r="E9" s="143"/>
      <c r="F9" s="143"/>
      <c r="G9" s="14" t="s">
        <v>3</v>
      </c>
      <c r="H9" s="143"/>
      <c r="I9" s="143"/>
      <c r="J9" s="143"/>
      <c r="K9" s="143"/>
      <c r="L9" s="143"/>
      <c r="M9" s="143"/>
      <c r="N9" s="143">
        <v>2</v>
      </c>
      <c r="O9" s="143">
        <v>2</v>
      </c>
      <c r="P9" s="143"/>
      <c r="Q9" s="154"/>
      <c r="R9" s="154"/>
      <c r="S9" s="154"/>
      <c r="T9" s="154"/>
      <c r="U9" s="143"/>
      <c r="V9" s="143"/>
      <c r="W9" s="143"/>
      <c r="X9" s="143"/>
    </row>
    <row r="10" spans="1:24" ht="30">
      <c r="A10" s="6" t="s">
        <v>432</v>
      </c>
      <c r="B10" s="7"/>
      <c r="C10" s="14" t="s">
        <v>433</v>
      </c>
      <c r="D10" s="14" t="s">
        <v>4</v>
      </c>
      <c r="E10" s="14" t="s">
        <v>5</v>
      </c>
      <c r="F10" s="14" t="s">
        <v>383</v>
      </c>
      <c r="G10" s="16" t="s">
        <v>818</v>
      </c>
      <c r="H10" s="14" t="s">
        <v>387</v>
      </c>
      <c r="I10" s="14" t="s">
        <v>458</v>
      </c>
      <c r="J10" s="16" t="s">
        <v>459</v>
      </c>
      <c r="K10" s="14" t="s">
        <v>460</v>
      </c>
      <c r="L10" s="143"/>
      <c r="M10" s="143"/>
      <c r="N10" s="143">
        <v>3</v>
      </c>
      <c r="O10" s="143"/>
      <c r="P10" s="143"/>
      <c r="Q10" s="154"/>
      <c r="R10" s="154"/>
      <c r="S10" s="154"/>
      <c r="T10" s="154"/>
      <c r="U10" s="143"/>
      <c r="V10" s="143"/>
      <c r="W10" s="143"/>
      <c r="X10" s="143"/>
    </row>
    <row r="11" spans="1:24">
      <c r="A11" s="4">
        <v>0.56805555555555476</v>
      </c>
      <c r="B11" s="5">
        <v>5.5555555555555558E-3</v>
      </c>
      <c r="C11" s="157">
        <v>1</v>
      </c>
      <c r="D11" s="155" t="s">
        <v>461</v>
      </c>
      <c r="E11" s="155" t="s">
        <v>462</v>
      </c>
      <c r="F11" s="155" t="s">
        <v>30</v>
      </c>
      <c r="G11" s="156">
        <f>Q51</f>
        <v>0</v>
      </c>
      <c r="H11" s="155">
        <f>IF(I11&gt;K11,I11,K11)</f>
        <v>1</v>
      </c>
      <c r="I11" s="155">
        <f>RANK(G11,$G$11:$G$26,0)</f>
        <v>1</v>
      </c>
      <c r="J11" s="243">
        <f>Q40</f>
        <v>0</v>
      </c>
      <c r="K11" s="241"/>
      <c r="L11" s="143"/>
      <c r="M11" s="143"/>
      <c r="N11" s="143">
        <v>4</v>
      </c>
      <c r="O11" s="143"/>
      <c r="P11" s="143"/>
      <c r="Q11" s="154"/>
      <c r="R11" s="154"/>
      <c r="S11" s="154"/>
      <c r="T11" s="154"/>
      <c r="U11" s="143"/>
      <c r="V11" s="143"/>
      <c r="W11" s="143"/>
      <c r="X11" s="143"/>
    </row>
    <row r="12" spans="1:24">
      <c r="A12" s="4">
        <v>0.57361111111111029</v>
      </c>
      <c r="B12" s="5">
        <v>5.5555555555555558E-3</v>
      </c>
      <c r="C12" s="157">
        <v>2</v>
      </c>
      <c r="D12" s="155" t="s">
        <v>779</v>
      </c>
      <c r="E12" s="155" t="s">
        <v>780</v>
      </c>
      <c r="F12" s="155" t="s">
        <v>700</v>
      </c>
      <c r="G12" s="158">
        <f>R51</f>
        <v>0</v>
      </c>
      <c r="H12" s="155">
        <f t="shared" ref="H12:H13" si="0">IF(I12&gt;K12,I12,K12)</f>
        <v>1</v>
      </c>
      <c r="I12" s="155">
        <f>RANK(G12,$G$11:$G$26,0)</f>
        <v>1</v>
      </c>
      <c r="J12" s="243">
        <f>R40</f>
        <v>0</v>
      </c>
      <c r="K12" s="241"/>
      <c r="L12" s="143"/>
      <c r="M12" s="143"/>
      <c r="N12" s="143">
        <v>5</v>
      </c>
      <c r="O12" s="143">
        <v>2</v>
      </c>
      <c r="P12" s="143"/>
      <c r="Q12" s="154"/>
      <c r="R12" s="154"/>
      <c r="S12" s="154"/>
      <c r="T12" s="154"/>
      <c r="U12" s="143"/>
      <c r="V12" s="143"/>
      <c r="W12" s="143"/>
      <c r="X12" s="143"/>
    </row>
    <row r="13" spans="1:24">
      <c r="A13" s="4">
        <v>0.57916666666666583</v>
      </c>
      <c r="B13" s="5">
        <v>5.5555555555555558E-3</v>
      </c>
      <c r="C13" s="157">
        <v>3</v>
      </c>
      <c r="D13" s="155" t="s">
        <v>781</v>
      </c>
      <c r="E13" s="155" t="s">
        <v>782</v>
      </c>
      <c r="F13" s="155" t="s">
        <v>90</v>
      </c>
      <c r="G13" s="158">
        <f>S51</f>
        <v>0</v>
      </c>
      <c r="H13" s="155">
        <f t="shared" si="0"/>
        <v>1</v>
      </c>
      <c r="I13" s="155">
        <f>RANK(G13,$G$11:$G$26,0)</f>
        <v>1</v>
      </c>
      <c r="J13" s="243">
        <f>S40</f>
        <v>0</v>
      </c>
      <c r="K13" s="241"/>
      <c r="L13" s="143"/>
      <c r="M13" s="143"/>
      <c r="N13" s="143">
        <v>6</v>
      </c>
      <c r="O13" s="143"/>
      <c r="P13" s="143"/>
      <c r="Q13" s="154"/>
      <c r="R13" s="154"/>
      <c r="S13" s="154"/>
      <c r="T13" s="154"/>
      <c r="U13" s="143"/>
      <c r="V13" s="143"/>
      <c r="W13" s="143"/>
      <c r="X13" s="143"/>
    </row>
    <row r="14" spans="1:24">
      <c r="A14" s="4"/>
      <c r="B14" s="5"/>
      <c r="C14" s="157"/>
      <c r="D14" s="155"/>
      <c r="E14" s="155"/>
      <c r="F14" s="155"/>
      <c r="G14" s="158"/>
      <c r="H14" s="155"/>
      <c r="I14" s="155"/>
      <c r="J14" s="243"/>
      <c r="K14" s="241"/>
      <c r="L14" s="143"/>
      <c r="M14" s="143"/>
      <c r="N14" s="143">
        <v>7</v>
      </c>
      <c r="O14" s="143"/>
      <c r="P14" s="143"/>
      <c r="Q14" s="154"/>
      <c r="R14" s="154"/>
      <c r="S14" s="154"/>
      <c r="T14" s="154"/>
      <c r="U14" s="143"/>
      <c r="V14" s="143"/>
      <c r="W14" s="143"/>
      <c r="X14" s="143"/>
    </row>
    <row r="15" spans="1:24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>
        <v>8</v>
      </c>
      <c r="O15" s="143"/>
      <c r="P15" s="143"/>
      <c r="Q15" s="154"/>
      <c r="R15" s="154"/>
      <c r="S15" s="154"/>
      <c r="T15" s="154"/>
      <c r="U15" s="143"/>
      <c r="V15" s="143"/>
      <c r="W15" s="143"/>
      <c r="X15" s="143"/>
    </row>
    <row r="16" spans="1:24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>
        <v>9</v>
      </c>
      <c r="O16" s="143"/>
      <c r="P16" s="143"/>
      <c r="Q16" s="154"/>
      <c r="R16" s="154"/>
      <c r="S16" s="154"/>
      <c r="T16" s="154"/>
      <c r="U16" s="143"/>
      <c r="V16" s="143"/>
      <c r="W16" s="143"/>
      <c r="X16" s="143"/>
    </row>
    <row r="17" spans="13:20">
      <c r="M17" s="143"/>
      <c r="N17" s="143">
        <v>10</v>
      </c>
      <c r="O17" s="143">
        <v>2</v>
      </c>
      <c r="P17" s="143"/>
      <c r="Q17" s="154"/>
      <c r="R17" s="154"/>
      <c r="S17" s="154"/>
      <c r="T17" s="154"/>
    </row>
    <row r="18" spans="13:20">
      <c r="M18" s="143"/>
      <c r="N18" s="143">
        <v>11</v>
      </c>
      <c r="O18" s="143">
        <v>2</v>
      </c>
      <c r="P18" s="143"/>
      <c r="Q18" s="154"/>
      <c r="R18" s="154"/>
      <c r="S18" s="154"/>
      <c r="T18" s="154"/>
    </row>
    <row r="19" spans="13:20">
      <c r="M19" s="143"/>
      <c r="N19" s="143">
        <v>12</v>
      </c>
      <c r="O19" s="143"/>
      <c r="P19" s="143"/>
      <c r="Q19" s="154"/>
      <c r="R19" s="154"/>
      <c r="S19" s="154"/>
      <c r="T19" s="154"/>
    </row>
    <row r="20" spans="13:20">
      <c r="M20" s="143"/>
      <c r="N20" s="143">
        <v>13</v>
      </c>
      <c r="O20" s="143"/>
      <c r="P20" s="143"/>
      <c r="Q20" s="154"/>
      <c r="R20" s="154"/>
      <c r="S20" s="154"/>
      <c r="T20" s="154"/>
    </row>
    <row r="21" spans="13:20">
      <c r="M21" s="143"/>
      <c r="N21" s="143">
        <v>14</v>
      </c>
      <c r="O21" s="143">
        <v>2</v>
      </c>
      <c r="P21" s="143"/>
      <c r="Q21" s="154"/>
      <c r="R21" s="154"/>
      <c r="S21" s="154"/>
      <c r="T21" s="154"/>
    </row>
    <row r="22" spans="13:20">
      <c r="M22" s="143"/>
      <c r="N22" s="143">
        <v>15</v>
      </c>
      <c r="O22" s="143"/>
      <c r="P22" s="143"/>
      <c r="Q22" s="154"/>
      <c r="R22" s="154"/>
      <c r="S22" s="154"/>
      <c r="T22" s="154"/>
    </row>
    <row r="23" spans="13:20">
      <c r="M23" s="143"/>
      <c r="N23" s="143">
        <v>16</v>
      </c>
      <c r="O23" s="143"/>
      <c r="P23" s="143"/>
      <c r="Q23" s="154"/>
      <c r="R23" s="154"/>
      <c r="S23" s="154"/>
      <c r="T23" s="154"/>
    </row>
    <row r="24" spans="13:20">
      <c r="M24" s="143"/>
      <c r="N24" s="143">
        <v>17</v>
      </c>
      <c r="O24" s="143"/>
      <c r="P24" s="143"/>
      <c r="Q24" s="154"/>
      <c r="R24" s="154"/>
      <c r="S24" s="154"/>
      <c r="T24" s="154"/>
    </row>
    <row r="25" spans="13:20">
      <c r="M25" s="143"/>
      <c r="N25" s="143">
        <v>18</v>
      </c>
      <c r="O25" s="143"/>
      <c r="P25" s="143"/>
      <c r="Q25" s="154"/>
      <c r="R25" s="154"/>
      <c r="S25" s="154"/>
      <c r="T25" s="154"/>
    </row>
    <row r="26" spans="13:20">
      <c r="M26" s="143"/>
      <c r="N26" s="143">
        <v>19</v>
      </c>
      <c r="O26" s="143"/>
      <c r="P26" s="143"/>
      <c r="Q26" s="154"/>
      <c r="R26" s="154"/>
      <c r="S26" s="154"/>
      <c r="T26" s="154"/>
    </row>
    <row r="27" spans="13:20">
      <c r="M27" s="143"/>
      <c r="N27" s="143">
        <v>20</v>
      </c>
      <c r="O27" s="143"/>
      <c r="P27" s="143"/>
      <c r="Q27" s="154"/>
      <c r="R27" s="154"/>
      <c r="S27" s="154"/>
      <c r="T27" s="154"/>
    </row>
    <row r="28" spans="13:20">
      <c r="M28" s="143"/>
      <c r="N28" s="143">
        <v>21</v>
      </c>
      <c r="O28" s="143"/>
      <c r="P28" s="143"/>
      <c r="Q28" s="154"/>
      <c r="R28" s="154"/>
      <c r="S28" s="154"/>
      <c r="T28" s="154"/>
    </row>
    <row r="29" spans="13:20">
      <c r="M29" s="143"/>
      <c r="N29" s="143">
        <v>22</v>
      </c>
      <c r="O29" s="143"/>
      <c r="P29" s="143"/>
      <c r="Q29" s="154"/>
      <c r="R29" s="154"/>
      <c r="S29" s="154"/>
      <c r="T29" s="154"/>
    </row>
    <row r="30" spans="13:20">
      <c r="M30" s="143"/>
      <c r="N30" s="143">
        <v>23</v>
      </c>
      <c r="O30" s="143">
        <v>2</v>
      </c>
      <c r="P30" s="143"/>
      <c r="Q30" s="154"/>
      <c r="R30" s="154"/>
      <c r="S30" s="154"/>
      <c r="T30" s="154"/>
    </row>
    <row r="31" spans="13:20">
      <c r="M31" s="143"/>
      <c r="N31" s="143">
        <v>24</v>
      </c>
      <c r="O31" s="143">
        <v>2</v>
      </c>
      <c r="P31" s="143"/>
      <c r="Q31" s="154"/>
      <c r="R31" s="154"/>
      <c r="S31" s="154"/>
      <c r="T31" s="154"/>
    </row>
    <row r="32" spans="13:20">
      <c r="M32" s="143"/>
      <c r="N32" s="143">
        <v>25</v>
      </c>
      <c r="O32" s="143"/>
      <c r="P32" s="143"/>
      <c r="Q32" s="159"/>
      <c r="R32" s="159"/>
      <c r="S32" s="159"/>
      <c r="T32" s="159"/>
    </row>
    <row r="33" spans="14:20">
      <c r="N33" s="143" t="s">
        <v>79</v>
      </c>
      <c r="O33" s="143"/>
      <c r="P33" s="143"/>
      <c r="Q33" s="160">
        <f>SUM(Q8:Q32)+Q9+Q12+SUM(Q17:Q18)+Q21+SUM(Q30:Q31)</f>
        <v>0</v>
      </c>
      <c r="R33" s="160">
        <f t="shared" ref="R33:T33" si="1">SUM(R8:R32)+R9+R12+SUM(R17:R18)+R21+SUM(R30:R31)</f>
        <v>0</v>
      </c>
      <c r="S33" s="160">
        <f t="shared" si="1"/>
        <v>0</v>
      </c>
      <c r="T33" s="160">
        <f t="shared" si="1"/>
        <v>0</v>
      </c>
    </row>
    <row r="35" spans="14:20">
      <c r="N35" s="143" t="s">
        <v>87</v>
      </c>
      <c r="O35" s="143"/>
      <c r="P35" s="143"/>
      <c r="Q35" s="143"/>
      <c r="R35" s="143"/>
      <c r="S35" s="143"/>
      <c r="T35" s="143"/>
    </row>
    <row r="36" spans="14:20">
      <c r="N36" s="143" t="s">
        <v>92</v>
      </c>
      <c r="O36" s="143">
        <v>1</v>
      </c>
      <c r="P36" s="143"/>
      <c r="Q36" s="154"/>
      <c r="R36" s="154"/>
      <c r="S36" s="154"/>
      <c r="T36" s="154"/>
    </row>
    <row r="37" spans="14:20">
      <c r="N37" s="143" t="s">
        <v>97</v>
      </c>
      <c r="O37" s="143">
        <v>1</v>
      </c>
      <c r="P37" s="143"/>
      <c r="Q37" s="154"/>
      <c r="R37" s="154"/>
      <c r="S37" s="154"/>
      <c r="T37" s="154"/>
    </row>
    <row r="38" spans="14:20">
      <c r="N38" s="143" t="s">
        <v>101</v>
      </c>
      <c r="O38" s="143">
        <v>2</v>
      </c>
      <c r="P38" s="143"/>
      <c r="Q38" s="154"/>
      <c r="R38" s="154"/>
      <c r="S38" s="154"/>
      <c r="T38" s="154"/>
    </row>
    <row r="39" spans="14:20">
      <c r="N39" s="143" t="s">
        <v>105</v>
      </c>
      <c r="O39" s="143">
        <v>2</v>
      </c>
      <c r="P39" s="143"/>
      <c r="Q39" s="159"/>
      <c r="R39" s="159"/>
      <c r="S39" s="159"/>
      <c r="T39" s="159"/>
    </row>
    <row r="40" spans="14:20">
      <c r="N40" s="143" t="s">
        <v>109</v>
      </c>
      <c r="O40" s="143"/>
      <c r="P40" s="143"/>
      <c r="Q40" s="160">
        <f>SUM(Q36:Q39)+SUM(Q38:Q39)</f>
        <v>0</v>
      </c>
      <c r="R40" s="160">
        <f t="shared" ref="R40:T40" si="2">SUM(R36:R39)+SUM(R38:R39)</f>
        <v>0</v>
      </c>
      <c r="S40" s="160">
        <f t="shared" si="2"/>
        <v>0</v>
      </c>
      <c r="T40" s="160">
        <f t="shared" si="2"/>
        <v>0</v>
      </c>
    </row>
    <row r="42" spans="14:20">
      <c r="N42" s="143" t="s">
        <v>117</v>
      </c>
      <c r="O42" s="143">
        <v>380</v>
      </c>
      <c r="P42" s="143"/>
      <c r="Q42" s="160">
        <f>Q33+Q40</f>
        <v>0</v>
      </c>
      <c r="R42" s="160">
        <f t="shared" ref="R42:T42" si="3">R33+R40</f>
        <v>0</v>
      </c>
      <c r="S42" s="160">
        <f t="shared" si="3"/>
        <v>0</v>
      </c>
      <c r="T42" s="160">
        <f t="shared" si="3"/>
        <v>0</v>
      </c>
    </row>
    <row r="43" spans="14:20">
      <c r="N43" s="10" t="s">
        <v>121</v>
      </c>
      <c r="O43" s="143"/>
      <c r="P43" s="143"/>
      <c r="Q43" s="143"/>
      <c r="R43" s="143"/>
      <c r="S43" s="143"/>
      <c r="T43" s="143"/>
    </row>
    <row r="44" spans="14:20">
      <c r="N44" s="143" t="s">
        <v>125</v>
      </c>
      <c r="O44" s="143">
        <v>-2</v>
      </c>
      <c r="P44" s="143"/>
      <c r="Q44" s="161"/>
      <c r="R44" s="161"/>
      <c r="S44" s="161"/>
      <c r="T44" s="161"/>
    </row>
    <row r="45" spans="14:20">
      <c r="N45" s="143" t="s">
        <v>130</v>
      </c>
      <c r="O45" s="143">
        <v>-4</v>
      </c>
      <c r="P45" s="143"/>
      <c r="Q45" s="161"/>
      <c r="R45" s="161"/>
      <c r="S45" s="161"/>
      <c r="T45" s="161"/>
    </row>
    <row r="46" spans="14:20">
      <c r="N46" s="143" t="s">
        <v>134</v>
      </c>
      <c r="O46" s="162" t="s">
        <v>135</v>
      </c>
      <c r="P46" s="143"/>
      <c r="Q46" s="163"/>
      <c r="R46" s="163"/>
      <c r="S46" s="163"/>
      <c r="T46" s="163"/>
    </row>
    <row r="47" spans="14:20">
      <c r="N47" s="143" t="s">
        <v>139</v>
      </c>
      <c r="O47" s="162"/>
      <c r="P47" s="143"/>
      <c r="Q47" s="164">
        <f>IF(Q44="Y",-2,0)+IF(Q45="Y",-4,0)</f>
        <v>0</v>
      </c>
      <c r="R47" s="164">
        <f t="shared" ref="R47:T47" si="4">IF(R44="Y",-2,0)+IF(R45="Y",-4,0)</f>
        <v>0</v>
      </c>
      <c r="S47" s="164">
        <f t="shared" si="4"/>
        <v>0</v>
      </c>
      <c r="T47" s="164">
        <f t="shared" si="4"/>
        <v>0</v>
      </c>
    </row>
    <row r="48" spans="14:20">
      <c r="N48" s="10" t="s">
        <v>140</v>
      </c>
      <c r="O48" s="162"/>
      <c r="P48" s="143"/>
      <c r="Q48" s="165"/>
      <c r="R48" s="165"/>
      <c r="S48" s="165"/>
      <c r="T48" s="165"/>
    </row>
    <row r="49" spans="14:20">
      <c r="N49" s="143"/>
      <c r="O49" s="143">
        <v>-5.0000000000000001E-3</v>
      </c>
      <c r="P49" s="143"/>
      <c r="Q49" s="166">
        <f>$O$49*$O$42*Q48</f>
        <v>0</v>
      </c>
      <c r="R49" s="166">
        <f t="shared" ref="R49:T49" si="5">$O$49*$O$42*R48</f>
        <v>0</v>
      </c>
      <c r="S49" s="166">
        <f t="shared" si="5"/>
        <v>0</v>
      </c>
      <c r="T49" s="166">
        <f t="shared" si="5"/>
        <v>0</v>
      </c>
    </row>
    <row r="50" spans="14:20">
      <c r="N50" s="143" t="s">
        <v>141</v>
      </c>
      <c r="O50" s="143"/>
      <c r="P50" s="143"/>
      <c r="Q50" s="160">
        <f>Q42+Q47+Q49</f>
        <v>0</v>
      </c>
      <c r="R50" s="160">
        <f t="shared" ref="R50:T50" si="6">R42+R47+R49</f>
        <v>0</v>
      </c>
      <c r="S50" s="160">
        <f t="shared" si="6"/>
        <v>0</v>
      </c>
      <c r="T50" s="160">
        <f t="shared" si="6"/>
        <v>0</v>
      </c>
    </row>
    <row r="51" spans="14:20">
      <c r="N51" s="143" t="s">
        <v>142</v>
      </c>
      <c r="O51" s="143"/>
      <c r="P51" s="143"/>
      <c r="Q51" s="167">
        <f>Q50/$O$42</f>
        <v>0</v>
      </c>
      <c r="R51" s="167">
        <f t="shared" ref="R51:T51" si="7">R50/$O$42</f>
        <v>0</v>
      </c>
      <c r="S51" s="167">
        <f t="shared" si="7"/>
        <v>0</v>
      </c>
      <c r="T51" s="167">
        <f t="shared" si="7"/>
        <v>0</v>
      </c>
    </row>
    <row r="52" spans="14:20">
      <c r="N52" s="143"/>
      <c r="O52" s="143"/>
      <c r="P52" s="143"/>
      <c r="Q52" s="168"/>
      <c r="R52" s="168"/>
      <c r="S52" s="168"/>
      <c r="T52" s="168"/>
    </row>
    <row r="53" spans="14:20">
      <c r="N53" s="143"/>
      <c r="O53" s="143"/>
      <c r="P53" s="143"/>
      <c r="Q53" s="169"/>
      <c r="R53" s="169"/>
      <c r="S53" s="169"/>
      <c r="T53" s="169"/>
    </row>
    <row r="54" spans="14:20">
      <c r="N54" s="143"/>
      <c r="O54" s="143"/>
      <c r="P54" s="143"/>
      <c r="Q54" s="143"/>
      <c r="R54" s="143"/>
      <c r="S54" s="143"/>
      <c r="T54" s="143"/>
    </row>
    <row r="55" spans="14:20">
      <c r="N55" s="143"/>
      <c r="O55" s="143"/>
      <c r="P55" s="143"/>
      <c r="Q55" s="169"/>
      <c r="R55" s="143"/>
      <c r="S55" s="143"/>
      <c r="T55" s="143"/>
    </row>
    <row r="56" spans="14:20">
      <c r="N56" s="143"/>
      <c r="O56" s="143"/>
      <c r="P56" s="143"/>
      <c r="Q56" s="143"/>
      <c r="R56" s="143"/>
      <c r="S56" s="143"/>
      <c r="T56" s="143"/>
    </row>
    <row r="57" spans="14:20">
      <c r="N57" s="143"/>
      <c r="O57" s="143"/>
      <c r="P57" s="143"/>
      <c r="Q57" s="169"/>
      <c r="R57" s="143"/>
      <c r="S57" s="143"/>
      <c r="T57" s="143"/>
    </row>
    <row r="58" spans="14:20">
      <c r="N58" s="143"/>
      <c r="O58" s="143"/>
      <c r="P58" s="143"/>
      <c r="Q58" s="143"/>
      <c r="R58" s="143"/>
      <c r="S58" s="143"/>
      <c r="T58" s="143"/>
    </row>
    <row r="59" spans="14:20">
      <c r="N59" s="143"/>
      <c r="O59" s="143"/>
      <c r="P59" s="143"/>
      <c r="Q59" s="169"/>
      <c r="R59" s="143"/>
      <c r="S59" s="143"/>
      <c r="T59" s="143"/>
    </row>
    <row r="60" spans="14:20">
      <c r="N60" s="143"/>
      <c r="O60" s="143"/>
      <c r="P60" s="143"/>
      <c r="Q60" s="143"/>
      <c r="R60" s="143"/>
      <c r="S60" s="143"/>
      <c r="T60" s="143"/>
    </row>
    <row r="61" spans="14:20">
      <c r="N61" s="143"/>
      <c r="O61" s="143"/>
      <c r="P61" s="143"/>
      <c r="Q61" s="169"/>
      <c r="R61" s="143"/>
      <c r="S61" s="143"/>
      <c r="T61" s="143"/>
    </row>
    <row r="62" spans="14:20">
      <c r="N62" s="143"/>
      <c r="O62" s="143"/>
      <c r="P62" s="143"/>
      <c r="Q62" s="143"/>
      <c r="R62" s="143"/>
      <c r="S62" s="143"/>
      <c r="T62" s="143"/>
    </row>
    <row r="63" spans="14:20">
      <c r="N63" s="143"/>
      <c r="O63" s="143"/>
      <c r="P63" s="143"/>
      <c r="Q63" s="169"/>
      <c r="R63" s="143"/>
      <c r="S63" s="143"/>
      <c r="T63" s="143"/>
    </row>
    <row r="64" spans="14:20">
      <c r="N64" s="143"/>
      <c r="O64" s="143"/>
      <c r="P64" s="143"/>
      <c r="Q64" s="143"/>
      <c r="R64" s="143"/>
      <c r="S64" s="143"/>
      <c r="T64" s="143"/>
    </row>
    <row r="65" spans="17:17">
      <c r="Q65" s="169"/>
    </row>
    <row r="66" spans="17:17">
      <c r="Q66" s="143"/>
    </row>
    <row r="67" spans="17:17">
      <c r="Q67" s="169"/>
    </row>
    <row r="68" spans="17:17">
      <c r="Q68" s="143"/>
    </row>
    <row r="69" spans="17:17">
      <c r="Q69" s="169"/>
    </row>
    <row r="70" spans="17:17">
      <c r="Q70" s="143"/>
    </row>
    <row r="71" spans="17:17">
      <c r="Q71" s="169"/>
    </row>
    <row r="72" spans="17:17">
      <c r="Q72" s="143"/>
    </row>
    <row r="73" spans="17:17">
      <c r="Q73" s="169"/>
    </row>
    <row r="74" spans="17:17">
      <c r="Q74" s="143"/>
    </row>
    <row r="75" spans="17:17">
      <c r="Q75" s="169"/>
    </row>
    <row r="76" spans="17:17">
      <c r="Q76" s="143"/>
    </row>
    <row r="77" spans="17:17">
      <c r="Q77" s="169"/>
    </row>
    <row r="78" spans="17:17">
      <c r="Q78" s="143"/>
    </row>
    <row r="79" spans="17:17">
      <c r="Q79" s="169"/>
    </row>
    <row r="80" spans="17:17">
      <c r="Q80" s="143"/>
    </row>
    <row r="81" spans="17:17">
      <c r="Q81" s="169"/>
    </row>
    <row r="82" spans="17:17">
      <c r="Q82" s="143"/>
    </row>
    <row r="83" spans="17:17">
      <c r="Q83" s="169"/>
    </row>
    <row r="84" spans="17:17">
      <c r="Q84" s="143"/>
    </row>
    <row r="85" spans="17:17">
      <c r="Q85" s="169"/>
    </row>
    <row r="86" spans="17:17">
      <c r="Q86" s="143"/>
    </row>
    <row r="87" spans="17:17">
      <c r="Q87" s="169"/>
    </row>
    <row r="88" spans="17:17">
      <c r="Q88" s="143"/>
    </row>
    <row r="89" spans="17:17">
      <c r="Q89" s="169"/>
    </row>
    <row r="90" spans="17:17">
      <c r="Q90" s="143"/>
    </row>
    <row r="91" spans="17:17">
      <c r="Q91" s="169"/>
    </row>
    <row r="92" spans="17:17">
      <c r="Q92" s="143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C8AD5-0C76-41E3-8C10-6D069255CDC0}">
  <sheetPr codeName="Sheet62">
    <tabColor rgb="FFFF85FF"/>
    <pageSetUpPr fitToPage="1"/>
  </sheetPr>
  <dimension ref="A1:AF83"/>
  <sheetViews>
    <sheetView workbookViewId="0">
      <selection activeCell="D95" sqref="D95"/>
    </sheetView>
  </sheetViews>
  <sheetFormatPr defaultColWidth="11" defaultRowHeight="15"/>
  <cols>
    <col min="1" max="1" width="11" style="9"/>
    <col min="2" max="2" width="12.375" style="9" customWidth="1"/>
    <col min="3" max="3" width="17.125" style="9" bestFit="1" customWidth="1"/>
    <col min="4" max="4" width="25.375" style="9" bestFit="1" customWidth="1"/>
    <col min="5" max="5" width="15.5" style="9" bestFit="1" customWidth="1"/>
    <col min="6" max="6" width="13.625" style="9" customWidth="1"/>
    <col min="7" max="9" width="11" style="9"/>
    <col min="10" max="10" width="16.125" style="9" bestFit="1" customWidth="1"/>
    <col min="11" max="13" width="11" style="9"/>
    <col min="14" max="14" width="19.375" style="9" customWidth="1"/>
    <col min="15" max="15" width="11" style="9"/>
    <col min="16" max="16" width="3.625" style="9" customWidth="1"/>
    <col min="17" max="32" width="6.375" style="9" customWidth="1"/>
    <col min="33" max="16384" width="11" style="9"/>
  </cols>
  <sheetData>
    <row r="1" spans="1:32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0" t="s">
        <v>310</v>
      </c>
      <c r="O1" s="172" t="s">
        <v>311</v>
      </c>
      <c r="P1" s="172"/>
      <c r="Q1" s="172"/>
      <c r="R1" s="172"/>
      <c r="S1" s="172"/>
      <c r="T1" s="172"/>
      <c r="U1" s="172"/>
      <c r="V1" s="172"/>
      <c r="W1" s="172"/>
      <c r="X1" s="172"/>
      <c r="Y1" s="143"/>
      <c r="Z1" s="143"/>
      <c r="AA1" s="143"/>
      <c r="AB1" s="143"/>
      <c r="AC1" s="143"/>
      <c r="AD1" s="143"/>
      <c r="AE1" s="143"/>
      <c r="AF1" s="143"/>
    </row>
    <row r="2" spans="1:32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74" t="s">
        <v>312</v>
      </c>
      <c r="P2" s="174"/>
      <c r="Q2" s="174"/>
      <c r="R2" s="174"/>
      <c r="S2" s="174"/>
      <c r="T2" s="174"/>
      <c r="U2" s="174"/>
      <c r="V2" s="174"/>
      <c r="W2" s="174"/>
      <c r="X2" s="174"/>
      <c r="Y2" s="143"/>
      <c r="Z2" s="143"/>
      <c r="AA2" s="143"/>
      <c r="AB2" s="143"/>
      <c r="AC2" s="143"/>
      <c r="AD2" s="143"/>
      <c r="AE2" s="143"/>
      <c r="AF2" s="143"/>
    </row>
    <row r="3" spans="1:32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8" t="s">
        <v>821</v>
      </c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</row>
    <row r="4" spans="1:32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1" t="s">
        <v>220</v>
      </c>
      <c r="R4" s="12"/>
      <c r="S4" s="13" t="s">
        <v>221</v>
      </c>
      <c r="T4" s="13"/>
      <c r="U4" s="13"/>
      <c r="V4" s="13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>
      <c r="A5" s="143" t="s">
        <v>444</v>
      </c>
      <c r="B5" s="152">
        <v>44780</v>
      </c>
      <c r="C5" s="143"/>
      <c r="D5" s="10" t="s">
        <v>445</v>
      </c>
      <c r="E5" s="10"/>
      <c r="F5" s="189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53">
        <f>B11</f>
        <v>1</v>
      </c>
      <c r="R5" s="153">
        <f>B12</f>
        <v>2</v>
      </c>
      <c r="S5" s="153">
        <f>B13</f>
        <v>3</v>
      </c>
      <c r="T5" s="153">
        <f>B14</f>
        <v>4</v>
      </c>
      <c r="U5" s="153">
        <f>B15</f>
        <v>5</v>
      </c>
      <c r="V5" s="153">
        <f>B16</f>
        <v>6</v>
      </c>
      <c r="W5" s="153">
        <f>B17</f>
        <v>7</v>
      </c>
      <c r="X5" s="153">
        <f>B18</f>
        <v>8</v>
      </c>
      <c r="Y5" s="153">
        <f>B19</f>
        <v>9</v>
      </c>
      <c r="Z5" s="153">
        <f>B20</f>
        <v>10</v>
      </c>
      <c r="AA5" s="153">
        <f>B21</f>
        <v>11</v>
      </c>
      <c r="AB5" s="153">
        <f>B22</f>
        <v>12</v>
      </c>
      <c r="AC5" s="153">
        <f>B23</f>
        <v>13</v>
      </c>
      <c r="AD5" s="153">
        <f>B24</f>
        <v>0</v>
      </c>
      <c r="AE5" s="153">
        <f>B25</f>
        <v>0</v>
      </c>
      <c r="AF5" s="153">
        <f>B26</f>
        <v>0</v>
      </c>
    </row>
    <row r="6" spans="1:32">
      <c r="A6" s="143" t="s">
        <v>446</v>
      </c>
      <c r="B6" s="8" t="s">
        <v>822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 t="str">
        <f>C11</f>
        <v>Shakayla Fiegert</v>
      </c>
      <c r="R6" s="143" t="str">
        <f>C12</f>
        <v>Chaise Fowler</v>
      </c>
      <c r="S6" s="143" t="str">
        <f>C13</f>
        <v>Lateesha Coppin</v>
      </c>
      <c r="T6" s="143" t="str">
        <f>C14</f>
        <v>Skyelah De vries</v>
      </c>
      <c r="U6" s="143" t="str">
        <f>C15</f>
        <v>Alexis Nixon</v>
      </c>
      <c r="V6" s="143" t="str">
        <f>C16</f>
        <v>Emily Stampalia</v>
      </c>
      <c r="W6" s="143" t="str">
        <f>C17</f>
        <v>Zali Ryan</v>
      </c>
      <c r="X6" s="143" t="str">
        <f>C18</f>
        <v>Lily Fitzgerald</v>
      </c>
      <c r="Y6" s="143" t="str">
        <f>C19</f>
        <v>Harriet Forrest</v>
      </c>
      <c r="Z6" s="143" t="str">
        <f>C20</f>
        <v>Lyla Valuri</v>
      </c>
      <c r="AA6" s="143" t="str">
        <f>C21</f>
        <v>Jasmine Hodkinson</v>
      </c>
      <c r="AB6" s="143" t="str">
        <f>C22</f>
        <v>Taylah Smith</v>
      </c>
      <c r="AC6" s="143" t="str">
        <f>C23</f>
        <v>Mia Fellows</v>
      </c>
      <c r="AD6" s="143">
        <f>C24</f>
        <v>0</v>
      </c>
      <c r="AE6" s="143">
        <f>C25</f>
        <v>0</v>
      </c>
      <c r="AF6" s="143">
        <f>C26</f>
        <v>0</v>
      </c>
    </row>
    <row r="7" spans="1:32">
      <c r="A7" s="143" t="s">
        <v>448</v>
      </c>
      <c r="B7" s="143" t="s">
        <v>764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 t="s">
        <v>587</v>
      </c>
      <c r="O7" s="143" t="s">
        <v>453</v>
      </c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</row>
    <row r="8" spans="1:32">
      <c r="A8" s="8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>
        <v>1</v>
      </c>
      <c r="O8" s="143"/>
      <c r="P8" s="143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</row>
    <row r="9" spans="1:32">
      <c r="A9" s="143"/>
      <c r="B9" s="143"/>
      <c r="C9" s="143"/>
      <c r="D9" s="143"/>
      <c r="E9" s="143"/>
      <c r="F9" s="143"/>
      <c r="G9" s="14" t="s">
        <v>3</v>
      </c>
      <c r="H9" s="143"/>
      <c r="I9" s="143"/>
      <c r="J9" s="143"/>
      <c r="K9" s="143"/>
      <c r="L9" s="143"/>
      <c r="M9" s="143"/>
      <c r="N9" s="143">
        <v>2</v>
      </c>
      <c r="O9" s="143"/>
      <c r="P9" s="143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</row>
    <row r="10" spans="1:32" ht="30">
      <c r="A10" s="30" t="s">
        <v>432</v>
      </c>
      <c r="B10" s="24" t="s">
        <v>433</v>
      </c>
      <c r="C10" s="24" t="s">
        <v>4</v>
      </c>
      <c r="D10" s="24" t="s">
        <v>5</v>
      </c>
      <c r="E10" s="24" t="s">
        <v>146</v>
      </c>
      <c r="F10" s="24" t="s">
        <v>147</v>
      </c>
      <c r="G10" s="24" t="s">
        <v>222</v>
      </c>
      <c r="H10" s="24" t="s">
        <v>9</v>
      </c>
      <c r="I10" s="24" t="s">
        <v>458</v>
      </c>
      <c r="J10" s="24" t="s">
        <v>459</v>
      </c>
      <c r="K10" s="24" t="s">
        <v>460</v>
      </c>
      <c r="L10" s="143"/>
      <c r="M10" s="143"/>
      <c r="N10" s="143">
        <v>3</v>
      </c>
      <c r="O10" s="143">
        <v>2</v>
      </c>
      <c r="P10" s="143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</row>
    <row r="11" spans="1:32">
      <c r="A11" s="18">
        <v>0.59166666666666579</v>
      </c>
      <c r="B11" s="157">
        <v>1</v>
      </c>
      <c r="C11" s="155" t="s">
        <v>568</v>
      </c>
      <c r="D11" s="155" t="s">
        <v>569</v>
      </c>
      <c r="E11" s="155" t="s">
        <v>159</v>
      </c>
      <c r="F11" s="155"/>
      <c r="G11" s="156">
        <f>Q42</f>
        <v>0</v>
      </c>
      <c r="H11" s="155">
        <f t="shared" ref="H11:H23" si="0">IF(I11&gt;K11,I11,K11)</f>
        <v>1</v>
      </c>
      <c r="I11" s="155">
        <f t="shared" ref="I11:I23" si="1">RANK(G11,$G$11:$G$26,0)</f>
        <v>1</v>
      </c>
      <c r="J11" s="243">
        <f>Q31</f>
        <v>0</v>
      </c>
      <c r="K11" s="241"/>
      <c r="L11" s="143"/>
      <c r="M11" s="143"/>
      <c r="N11" s="143">
        <v>4</v>
      </c>
      <c r="O11" s="143">
        <v>2</v>
      </c>
      <c r="P11" s="143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</row>
    <row r="12" spans="1:32">
      <c r="A12" s="18">
        <v>0.59722222222222132</v>
      </c>
      <c r="B12" s="157">
        <v>2</v>
      </c>
      <c r="C12" s="155" t="s">
        <v>518</v>
      </c>
      <c r="D12" s="155" t="s">
        <v>519</v>
      </c>
      <c r="E12" s="155" t="s">
        <v>30</v>
      </c>
      <c r="F12" s="155"/>
      <c r="G12" s="158">
        <f>R42</f>
        <v>0</v>
      </c>
      <c r="H12" s="155">
        <f t="shared" si="0"/>
        <v>1</v>
      </c>
      <c r="I12" s="155">
        <f t="shared" si="1"/>
        <v>1</v>
      </c>
      <c r="J12" s="243">
        <f>R31</f>
        <v>0</v>
      </c>
      <c r="K12" s="241"/>
      <c r="L12" s="143"/>
      <c r="M12" s="143"/>
      <c r="N12" s="143">
        <v>5</v>
      </c>
      <c r="O12" s="143"/>
      <c r="P12" s="143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</row>
    <row r="13" spans="1:32">
      <c r="A13" s="18">
        <v>0.60277777777777686</v>
      </c>
      <c r="B13" s="157">
        <v>3</v>
      </c>
      <c r="C13" s="155" t="s">
        <v>414</v>
      </c>
      <c r="D13" s="155" t="s">
        <v>415</v>
      </c>
      <c r="E13" s="155" t="s">
        <v>12</v>
      </c>
      <c r="F13" s="155"/>
      <c r="G13" s="158">
        <f>S42</f>
        <v>0</v>
      </c>
      <c r="H13" s="155">
        <f t="shared" si="0"/>
        <v>1</v>
      </c>
      <c r="I13" s="155">
        <f t="shared" si="1"/>
        <v>1</v>
      </c>
      <c r="J13" s="243">
        <f>S31</f>
        <v>0</v>
      </c>
      <c r="K13" s="241"/>
      <c r="L13" s="143"/>
      <c r="M13" s="143"/>
      <c r="N13" s="143">
        <v>6</v>
      </c>
      <c r="O13" s="143"/>
      <c r="P13" s="143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</row>
    <row r="14" spans="1:32">
      <c r="A14" s="18">
        <v>0.60833333333333239</v>
      </c>
      <c r="B14" s="157">
        <v>4</v>
      </c>
      <c r="C14" s="155" t="s">
        <v>710</v>
      </c>
      <c r="D14" s="155" t="s">
        <v>711</v>
      </c>
      <c r="E14" s="155" t="s">
        <v>51</v>
      </c>
      <c r="F14" s="155"/>
      <c r="G14" s="158">
        <f>T42</f>
        <v>0</v>
      </c>
      <c r="H14" s="155">
        <f t="shared" si="0"/>
        <v>1</v>
      </c>
      <c r="I14" s="155">
        <f t="shared" si="1"/>
        <v>1</v>
      </c>
      <c r="J14" s="243">
        <f>T31</f>
        <v>0</v>
      </c>
      <c r="K14" s="189"/>
      <c r="L14" s="143"/>
      <c r="M14" s="143"/>
      <c r="N14" s="143">
        <v>7</v>
      </c>
      <c r="O14" s="143"/>
      <c r="P14" s="143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</row>
    <row r="15" spans="1:32">
      <c r="A15" s="18">
        <v>0.61388888888888793</v>
      </c>
      <c r="B15" s="157">
        <v>5</v>
      </c>
      <c r="C15" s="155" t="s">
        <v>786</v>
      </c>
      <c r="D15" s="155" t="s">
        <v>787</v>
      </c>
      <c r="E15" s="155" t="s">
        <v>23</v>
      </c>
      <c r="F15" s="155"/>
      <c r="G15" s="156">
        <f>U42</f>
        <v>0</v>
      </c>
      <c r="H15" s="155">
        <f t="shared" si="0"/>
        <v>1</v>
      </c>
      <c r="I15" s="155">
        <f t="shared" si="1"/>
        <v>1</v>
      </c>
      <c r="J15" s="243">
        <f>U31</f>
        <v>0</v>
      </c>
      <c r="K15" s="189"/>
      <c r="L15" s="143"/>
      <c r="M15" s="143"/>
      <c r="N15" s="143">
        <v>8</v>
      </c>
      <c r="O15" s="143">
        <v>2</v>
      </c>
      <c r="P15" s="143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</row>
    <row r="16" spans="1:32">
      <c r="A16" s="18">
        <v>0.61944444444444346</v>
      </c>
      <c r="B16" s="157">
        <v>6</v>
      </c>
      <c r="C16" s="155" t="s">
        <v>233</v>
      </c>
      <c r="D16" s="155" t="s">
        <v>655</v>
      </c>
      <c r="E16" s="155" t="s">
        <v>51</v>
      </c>
      <c r="F16" s="155"/>
      <c r="G16" s="156">
        <f>V42</f>
        <v>0</v>
      </c>
      <c r="H16" s="155">
        <f t="shared" si="0"/>
        <v>1</v>
      </c>
      <c r="I16" s="155">
        <f t="shared" si="1"/>
        <v>1</v>
      </c>
      <c r="J16" s="243">
        <f>V31</f>
        <v>0</v>
      </c>
      <c r="K16" s="189"/>
      <c r="L16" s="143"/>
      <c r="M16" s="143"/>
      <c r="N16" s="143">
        <v>9</v>
      </c>
      <c r="O16" s="143">
        <v>2</v>
      </c>
      <c r="P16" s="143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</row>
    <row r="17" spans="1:32">
      <c r="A17" s="18">
        <v>0.624999999999999</v>
      </c>
      <c r="B17" s="157">
        <v>7</v>
      </c>
      <c r="C17" s="155" t="s">
        <v>198</v>
      </c>
      <c r="D17" s="155" t="s">
        <v>199</v>
      </c>
      <c r="E17" s="155" t="s">
        <v>164</v>
      </c>
      <c r="F17" s="155"/>
      <c r="G17" s="156">
        <f>W42</f>
        <v>0</v>
      </c>
      <c r="H17" s="155">
        <f t="shared" si="0"/>
        <v>1</v>
      </c>
      <c r="I17" s="155">
        <f t="shared" si="1"/>
        <v>1</v>
      </c>
      <c r="J17" s="243">
        <f>W31</f>
        <v>0</v>
      </c>
      <c r="K17" s="189"/>
      <c r="L17" s="143"/>
      <c r="M17" s="143"/>
      <c r="N17" s="143">
        <v>10</v>
      </c>
      <c r="O17" s="143"/>
      <c r="P17" s="143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</row>
    <row r="18" spans="1:32">
      <c r="A18" s="18">
        <v>0.63055555555555454</v>
      </c>
      <c r="B18" s="157">
        <v>8</v>
      </c>
      <c r="C18" s="155" t="s">
        <v>421</v>
      </c>
      <c r="D18" s="155" t="s">
        <v>420</v>
      </c>
      <c r="E18" s="155" t="s">
        <v>90</v>
      </c>
      <c r="F18" s="155"/>
      <c r="G18" s="156">
        <f>X42</f>
        <v>0</v>
      </c>
      <c r="H18" s="155">
        <f t="shared" si="0"/>
        <v>1</v>
      </c>
      <c r="I18" s="155">
        <f t="shared" si="1"/>
        <v>1</v>
      </c>
      <c r="J18" s="243">
        <f>X31</f>
        <v>0</v>
      </c>
      <c r="K18" s="189"/>
      <c r="L18" s="143"/>
      <c r="M18" s="143"/>
      <c r="N18" s="143">
        <v>11</v>
      </c>
      <c r="O18" s="143"/>
      <c r="P18" s="143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</row>
    <row r="19" spans="1:32">
      <c r="A19" s="18">
        <v>0.63611111111111007</v>
      </c>
      <c r="B19" s="157">
        <v>9</v>
      </c>
      <c r="C19" s="155" t="s">
        <v>213</v>
      </c>
      <c r="D19" s="155" t="s">
        <v>214</v>
      </c>
      <c r="E19" s="155" t="s">
        <v>30</v>
      </c>
      <c r="F19" s="155"/>
      <c r="G19" s="156">
        <f>Y42</f>
        <v>0</v>
      </c>
      <c r="H19" s="155">
        <f t="shared" si="0"/>
        <v>1</v>
      </c>
      <c r="I19" s="155">
        <f t="shared" si="1"/>
        <v>1</v>
      </c>
      <c r="J19" s="243">
        <f>Y31</f>
        <v>0</v>
      </c>
      <c r="K19" s="189"/>
      <c r="L19" s="143"/>
      <c r="M19" s="143"/>
      <c r="N19" s="143">
        <v>12</v>
      </c>
      <c r="O19" s="143">
        <v>2</v>
      </c>
      <c r="P19" s="143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</row>
    <row r="20" spans="1:32">
      <c r="A20" s="18">
        <v>0.64166666666666561</v>
      </c>
      <c r="B20" s="157">
        <v>10</v>
      </c>
      <c r="C20" s="155" t="s">
        <v>463</v>
      </c>
      <c r="D20" s="155" t="s">
        <v>464</v>
      </c>
      <c r="E20" s="155" t="s">
        <v>19</v>
      </c>
      <c r="F20" s="155"/>
      <c r="G20" s="156">
        <f>Z42</f>
        <v>0</v>
      </c>
      <c r="H20" s="155">
        <f t="shared" si="0"/>
        <v>1</v>
      </c>
      <c r="I20" s="155">
        <f t="shared" si="1"/>
        <v>1</v>
      </c>
      <c r="J20" s="243">
        <f>Z31</f>
        <v>0</v>
      </c>
      <c r="K20" s="189"/>
      <c r="L20" s="143"/>
      <c r="M20" s="143"/>
      <c r="N20" s="143">
        <v>13</v>
      </c>
      <c r="O20" s="143">
        <v>2</v>
      </c>
      <c r="P20" s="143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</row>
    <row r="21" spans="1:32">
      <c r="A21" s="18">
        <v>0.65416666666666556</v>
      </c>
      <c r="B21" s="157">
        <v>11</v>
      </c>
      <c r="C21" s="155" t="s">
        <v>602</v>
      </c>
      <c r="D21" s="155" t="s">
        <v>788</v>
      </c>
      <c r="E21" s="155" t="s">
        <v>23</v>
      </c>
      <c r="F21" s="155"/>
      <c r="G21" s="156">
        <f>AA42</f>
        <v>0</v>
      </c>
      <c r="H21" s="155">
        <f t="shared" si="0"/>
        <v>1</v>
      </c>
      <c r="I21" s="155">
        <f t="shared" si="1"/>
        <v>1</v>
      </c>
      <c r="J21" s="243">
        <f>AA31</f>
        <v>0</v>
      </c>
      <c r="K21" s="189"/>
      <c r="L21" s="143"/>
      <c r="M21" s="143"/>
      <c r="N21" s="143">
        <v>14</v>
      </c>
      <c r="O21" s="143"/>
      <c r="P21" s="143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</row>
    <row r="22" spans="1:32">
      <c r="A22" s="18">
        <v>0.6597222222222211</v>
      </c>
      <c r="B22" s="157">
        <v>12</v>
      </c>
      <c r="C22" s="155" t="s">
        <v>419</v>
      </c>
      <c r="D22" s="155" t="s">
        <v>422</v>
      </c>
      <c r="E22" s="155" t="s">
        <v>90</v>
      </c>
      <c r="F22" s="155"/>
      <c r="G22" s="156">
        <f>AB42</f>
        <v>0</v>
      </c>
      <c r="H22" s="155">
        <f t="shared" si="0"/>
        <v>1</v>
      </c>
      <c r="I22" s="155">
        <f t="shared" si="1"/>
        <v>1</v>
      </c>
      <c r="J22" s="243">
        <f>AB31</f>
        <v>0</v>
      </c>
      <c r="K22" s="189"/>
      <c r="L22" s="143"/>
      <c r="M22" s="143"/>
      <c r="N22" s="143">
        <v>15</v>
      </c>
      <c r="O22" s="143"/>
      <c r="P22" s="143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</row>
    <row r="23" spans="1:32">
      <c r="A23" s="18">
        <v>0.66527777777777664</v>
      </c>
      <c r="B23" s="157">
        <v>13</v>
      </c>
      <c r="C23" s="155" t="s">
        <v>187</v>
      </c>
      <c r="D23" s="155" t="s">
        <v>823</v>
      </c>
      <c r="E23" s="155" t="s">
        <v>51</v>
      </c>
      <c r="F23" s="155"/>
      <c r="G23" s="156">
        <f>AC42</f>
        <v>0</v>
      </c>
      <c r="H23" s="155">
        <f t="shared" si="0"/>
        <v>1</v>
      </c>
      <c r="I23" s="155">
        <f t="shared" si="1"/>
        <v>1</v>
      </c>
      <c r="J23" s="243">
        <f>AC31</f>
        <v>0</v>
      </c>
      <c r="K23" s="189"/>
      <c r="L23" s="143"/>
      <c r="M23" s="143"/>
      <c r="N23" s="143">
        <v>16</v>
      </c>
      <c r="O23" s="143"/>
      <c r="P23" s="143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</row>
    <row r="24" spans="1:32">
      <c r="A24" s="18"/>
      <c r="B24" s="157"/>
      <c r="C24" s="155"/>
      <c r="D24" s="155"/>
      <c r="E24" s="155"/>
      <c r="F24" s="155"/>
      <c r="G24" s="156"/>
      <c r="H24" s="155"/>
      <c r="I24" s="155"/>
      <c r="J24" s="243"/>
      <c r="K24" s="189"/>
      <c r="L24" s="143"/>
      <c r="M24" s="143"/>
      <c r="N24" s="143" t="s">
        <v>79</v>
      </c>
      <c r="O24" s="143"/>
      <c r="P24" s="143"/>
      <c r="Q24" s="160">
        <f>SUM(Q8:Q23)+SUM(Q10:Q11)+SUM(Q15:Q16)+SUM(Q19:Q20)</f>
        <v>0</v>
      </c>
      <c r="R24" s="160">
        <f t="shared" ref="R24:AF24" si="2">SUM(R8:R23)+SUM(R10:R11)+SUM(R15:R16)+SUM(R19:R20)</f>
        <v>0</v>
      </c>
      <c r="S24" s="160">
        <f t="shared" si="2"/>
        <v>0</v>
      </c>
      <c r="T24" s="160">
        <f t="shared" si="2"/>
        <v>0</v>
      </c>
      <c r="U24" s="160">
        <f t="shared" si="2"/>
        <v>0</v>
      </c>
      <c r="V24" s="160">
        <f t="shared" si="2"/>
        <v>0</v>
      </c>
      <c r="W24" s="160">
        <f t="shared" si="2"/>
        <v>0</v>
      </c>
      <c r="X24" s="160">
        <f t="shared" si="2"/>
        <v>0</v>
      </c>
      <c r="Y24" s="160">
        <f t="shared" si="2"/>
        <v>0</v>
      </c>
      <c r="Z24" s="160">
        <f t="shared" si="2"/>
        <v>0</v>
      </c>
      <c r="AA24" s="160">
        <f t="shared" si="2"/>
        <v>0</v>
      </c>
      <c r="AB24" s="160">
        <f t="shared" si="2"/>
        <v>0</v>
      </c>
      <c r="AC24" s="160">
        <f t="shared" si="2"/>
        <v>0</v>
      </c>
      <c r="AD24" s="160">
        <f t="shared" si="2"/>
        <v>0</v>
      </c>
      <c r="AE24" s="160">
        <f t="shared" si="2"/>
        <v>0</v>
      </c>
      <c r="AF24" s="160">
        <f t="shared" si="2"/>
        <v>0</v>
      </c>
    </row>
    <row r="25" spans="1:32">
      <c r="A25" s="18"/>
      <c r="B25" s="157"/>
      <c r="C25" s="155"/>
      <c r="D25" s="155"/>
      <c r="E25" s="155"/>
      <c r="F25" s="155"/>
      <c r="G25" s="156"/>
      <c r="H25" s="155"/>
      <c r="I25" s="155"/>
      <c r="J25" s="243"/>
      <c r="K25" s="189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</row>
    <row r="26" spans="1:32">
      <c r="A26" s="18"/>
      <c r="B26" s="157"/>
      <c r="C26" s="155"/>
      <c r="D26" s="155"/>
      <c r="E26" s="155"/>
      <c r="F26" s="155"/>
      <c r="G26" s="156"/>
      <c r="H26" s="155"/>
      <c r="I26" s="155"/>
      <c r="J26" s="243"/>
      <c r="K26" s="189"/>
      <c r="L26" s="143"/>
      <c r="M26" s="143"/>
      <c r="N26" s="143" t="s">
        <v>87</v>
      </c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</row>
    <row r="27" spans="1:32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 t="s">
        <v>92</v>
      </c>
      <c r="O27" s="143">
        <v>1</v>
      </c>
      <c r="P27" s="143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</row>
    <row r="28" spans="1:32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 t="s">
        <v>97</v>
      </c>
      <c r="O28" s="143">
        <v>1</v>
      </c>
      <c r="P28" s="143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</row>
    <row r="29" spans="1:32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 t="s">
        <v>101</v>
      </c>
      <c r="O29" s="143">
        <v>2</v>
      </c>
      <c r="P29" s="143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</row>
    <row r="30" spans="1:32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 t="s">
        <v>105</v>
      </c>
      <c r="O30" s="143">
        <v>2</v>
      </c>
      <c r="P30" s="143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</row>
    <row r="31" spans="1:32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 t="s">
        <v>109</v>
      </c>
      <c r="O31" s="143"/>
      <c r="P31" s="143"/>
      <c r="Q31" s="160">
        <f>SUM(Q27:Q30)+SUM(Q29:Q30)</f>
        <v>0</v>
      </c>
      <c r="R31" s="160">
        <f t="shared" ref="R31:T31" si="3">SUM(R27:R30)+SUM(R29:R30)</f>
        <v>0</v>
      </c>
      <c r="S31" s="160">
        <f t="shared" si="3"/>
        <v>0</v>
      </c>
      <c r="T31" s="160">
        <f t="shared" si="3"/>
        <v>0</v>
      </c>
      <c r="U31" s="160">
        <f t="shared" ref="U31:AF31" si="4">SUM(U27:U30)+SUM(U29:U30)</f>
        <v>0</v>
      </c>
      <c r="V31" s="160">
        <f t="shared" si="4"/>
        <v>0</v>
      </c>
      <c r="W31" s="160">
        <f t="shared" si="4"/>
        <v>0</v>
      </c>
      <c r="X31" s="160">
        <f t="shared" si="4"/>
        <v>0</v>
      </c>
      <c r="Y31" s="160">
        <f t="shared" si="4"/>
        <v>0</v>
      </c>
      <c r="Z31" s="160">
        <f t="shared" si="4"/>
        <v>0</v>
      </c>
      <c r="AA31" s="160">
        <f t="shared" si="4"/>
        <v>0</v>
      </c>
      <c r="AB31" s="160">
        <f t="shared" si="4"/>
        <v>0</v>
      </c>
      <c r="AC31" s="160">
        <f t="shared" si="4"/>
        <v>0</v>
      </c>
      <c r="AD31" s="160">
        <f t="shared" si="4"/>
        <v>0</v>
      </c>
      <c r="AE31" s="160">
        <f t="shared" si="4"/>
        <v>0</v>
      </c>
      <c r="AF31" s="160">
        <f t="shared" si="4"/>
        <v>0</v>
      </c>
    </row>
    <row r="33" spans="14:32">
      <c r="N33" s="143" t="s">
        <v>117</v>
      </c>
      <c r="O33" s="143">
        <v>280</v>
      </c>
      <c r="P33" s="143"/>
      <c r="Q33" s="160">
        <f>Q24+Q31</f>
        <v>0</v>
      </c>
      <c r="R33" s="160">
        <f t="shared" ref="R33:AF33" si="5">R24+R31</f>
        <v>0</v>
      </c>
      <c r="S33" s="160">
        <f t="shared" si="5"/>
        <v>0</v>
      </c>
      <c r="T33" s="160">
        <f t="shared" si="5"/>
        <v>0</v>
      </c>
      <c r="U33" s="160">
        <f t="shared" si="5"/>
        <v>0</v>
      </c>
      <c r="V33" s="160">
        <f t="shared" si="5"/>
        <v>0</v>
      </c>
      <c r="W33" s="160">
        <f t="shared" si="5"/>
        <v>0</v>
      </c>
      <c r="X33" s="160">
        <f t="shared" si="5"/>
        <v>0</v>
      </c>
      <c r="Y33" s="160">
        <f t="shared" si="5"/>
        <v>0</v>
      </c>
      <c r="Z33" s="160">
        <f t="shared" si="5"/>
        <v>0</v>
      </c>
      <c r="AA33" s="160">
        <f t="shared" si="5"/>
        <v>0</v>
      </c>
      <c r="AB33" s="160">
        <f t="shared" si="5"/>
        <v>0</v>
      </c>
      <c r="AC33" s="160">
        <f t="shared" si="5"/>
        <v>0</v>
      </c>
      <c r="AD33" s="160">
        <f t="shared" si="5"/>
        <v>0</v>
      </c>
      <c r="AE33" s="160">
        <f t="shared" si="5"/>
        <v>0</v>
      </c>
      <c r="AF33" s="160">
        <f t="shared" si="5"/>
        <v>0</v>
      </c>
    </row>
    <row r="34" spans="14:32">
      <c r="N34" s="10" t="s">
        <v>121</v>
      </c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</row>
    <row r="35" spans="14:32">
      <c r="N35" s="143" t="s">
        <v>125</v>
      </c>
      <c r="O35" s="143">
        <v>-2</v>
      </c>
      <c r="P35" s="143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</row>
    <row r="36" spans="14:32">
      <c r="N36" s="143" t="s">
        <v>130</v>
      </c>
      <c r="O36" s="143">
        <v>-4</v>
      </c>
      <c r="P36" s="143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</row>
    <row r="37" spans="14:32">
      <c r="N37" s="143" t="s">
        <v>134</v>
      </c>
      <c r="O37" s="162" t="s">
        <v>135</v>
      </c>
      <c r="P37" s="14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</row>
    <row r="38" spans="14:32">
      <c r="N38" s="143" t="s">
        <v>139</v>
      </c>
      <c r="O38" s="162"/>
      <c r="P38" s="143"/>
      <c r="Q38" s="164">
        <f>IF(Q35="Y",-2,0)+IF(Q36="Y",-4,0)</f>
        <v>0</v>
      </c>
      <c r="R38" s="164">
        <f t="shared" ref="R38:AF38" si="6">IF(R35="Y",-2,0)+IF(R36="Y",-4,0)</f>
        <v>0</v>
      </c>
      <c r="S38" s="164">
        <f t="shared" si="6"/>
        <v>0</v>
      </c>
      <c r="T38" s="164">
        <f t="shared" si="6"/>
        <v>0</v>
      </c>
      <c r="U38" s="164">
        <f t="shared" si="6"/>
        <v>0</v>
      </c>
      <c r="V38" s="164">
        <f t="shared" si="6"/>
        <v>0</v>
      </c>
      <c r="W38" s="164">
        <f t="shared" si="6"/>
        <v>0</v>
      </c>
      <c r="X38" s="164">
        <f t="shared" si="6"/>
        <v>0</v>
      </c>
      <c r="Y38" s="164">
        <f t="shared" si="6"/>
        <v>0</v>
      </c>
      <c r="Z38" s="164">
        <f t="shared" si="6"/>
        <v>0</v>
      </c>
      <c r="AA38" s="164">
        <f t="shared" si="6"/>
        <v>0</v>
      </c>
      <c r="AB38" s="164">
        <f t="shared" si="6"/>
        <v>0</v>
      </c>
      <c r="AC38" s="164">
        <f t="shared" si="6"/>
        <v>0</v>
      </c>
      <c r="AD38" s="164">
        <f t="shared" si="6"/>
        <v>0</v>
      </c>
      <c r="AE38" s="164">
        <f t="shared" si="6"/>
        <v>0</v>
      </c>
      <c r="AF38" s="164">
        <f t="shared" si="6"/>
        <v>0</v>
      </c>
    </row>
    <row r="39" spans="14:32">
      <c r="N39" s="10" t="s">
        <v>140</v>
      </c>
      <c r="O39" s="162"/>
      <c r="P39" s="143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</row>
    <row r="40" spans="14:32">
      <c r="N40" s="143"/>
      <c r="O40" s="143">
        <v>-5.0000000000000001E-3</v>
      </c>
      <c r="P40" s="143"/>
      <c r="Q40" s="166">
        <f>$O$40*$O$33*Q39</f>
        <v>0</v>
      </c>
      <c r="R40" s="166">
        <f t="shared" ref="R40:AF40" si="7">$O$40*$O$33*R39</f>
        <v>0</v>
      </c>
      <c r="S40" s="166">
        <f t="shared" si="7"/>
        <v>0</v>
      </c>
      <c r="T40" s="166">
        <f t="shared" si="7"/>
        <v>0</v>
      </c>
      <c r="U40" s="166">
        <f t="shared" si="7"/>
        <v>0</v>
      </c>
      <c r="V40" s="166">
        <f t="shared" si="7"/>
        <v>0</v>
      </c>
      <c r="W40" s="166">
        <f t="shared" si="7"/>
        <v>0</v>
      </c>
      <c r="X40" s="166">
        <f t="shared" si="7"/>
        <v>0</v>
      </c>
      <c r="Y40" s="166">
        <f t="shared" si="7"/>
        <v>0</v>
      </c>
      <c r="Z40" s="166">
        <f t="shared" si="7"/>
        <v>0</v>
      </c>
      <c r="AA40" s="166">
        <f t="shared" si="7"/>
        <v>0</v>
      </c>
      <c r="AB40" s="166">
        <f t="shared" si="7"/>
        <v>0</v>
      </c>
      <c r="AC40" s="166">
        <f t="shared" si="7"/>
        <v>0</v>
      </c>
      <c r="AD40" s="166">
        <f t="shared" si="7"/>
        <v>0</v>
      </c>
      <c r="AE40" s="166">
        <f t="shared" si="7"/>
        <v>0</v>
      </c>
      <c r="AF40" s="166">
        <f t="shared" si="7"/>
        <v>0</v>
      </c>
    </row>
    <row r="41" spans="14:32">
      <c r="N41" s="143" t="s">
        <v>141</v>
      </c>
      <c r="O41" s="143"/>
      <c r="P41" s="143"/>
      <c r="Q41" s="160">
        <f>Q33+Q38+Q40</f>
        <v>0</v>
      </c>
      <c r="R41" s="160">
        <f t="shared" ref="R41:AF41" si="8">R33+R38+R40</f>
        <v>0</v>
      </c>
      <c r="S41" s="160">
        <f t="shared" si="8"/>
        <v>0</v>
      </c>
      <c r="T41" s="160">
        <f t="shared" si="8"/>
        <v>0</v>
      </c>
      <c r="U41" s="160">
        <f t="shared" si="8"/>
        <v>0</v>
      </c>
      <c r="V41" s="160">
        <f t="shared" si="8"/>
        <v>0</v>
      </c>
      <c r="W41" s="160">
        <f t="shared" si="8"/>
        <v>0</v>
      </c>
      <c r="X41" s="160">
        <f t="shared" si="8"/>
        <v>0</v>
      </c>
      <c r="Y41" s="160">
        <f t="shared" si="8"/>
        <v>0</v>
      </c>
      <c r="Z41" s="160">
        <f t="shared" si="8"/>
        <v>0</v>
      </c>
      <c r="AA41" s="160">
        <f t="shared" si="8"/>
        <v>0</v>
      </c>
      <c r="AB41" s="160">
        <f t="shared" si="8"/>
        <v>0</v>
      </c>
      <c r="AC41" s="160">
        <f t="shared" si="8"/>
        <v>0</v>
      </c>
      <c r="AD41" s="160">
        <f t="shared" si="8"/>
        <v>0</v>
      </c>
      <c r="AE41" s="160">
        <f t="shared" si="8"/>
        <v>0</v>
      </c>
      <c r="AF41" s="160">
        <f t="shared" si="8"/>
        <v>0</v>
      </c>
    </row>
    <row r="42" spans="14:32">
      <c r="N42" s="143" t="s">
        <v>142</v>
      </c>
      <c r="O42" s="143"/>
      <c r="P42" s="143"/>
      <c r="Q42" s="167">
        <f>Q41/$O$33</f>
        <v>0</v>
      </c>
      <c r="R42" s="167">
        <f t="shared" ref="R42:AF42" si="9">R41/$O$33</f>
        <v>0</v>
      </c>
      <c r="S42" s="167">
        <f t="shared" si="9"/>
        <v>0</v>
      </c>
      <c r="T42" s="167">
        <f t="shared" si="9"/>
        <v>0</v>
      </c>
      <c r="U42" s="167">
        <f t="shared" si="9"/>
        <v>0</v>
      </c>
      <c r="V42" s="167">
        <f t="shared" si="9"/>
        <v>0</v>
      </c>
      <c r="W42" s="167">
        <f t="shared" si="9"/>
        <v>0</v>
      </c>
      <c r="X42" s="167">
        <f t="shared" si="9"/>
        <v>0</v>
      </c>
      <c r="Y42" s="167">
        <f t="shared" si="9"/>
        <v>0</v>
      </c>
      <c r="Z42" s="167">
        <f t="shared" si="9"/>
        <v>0</v>
      </c>
      <c r="AA42" s="167">
        <f t="shared" si="9"/>
        <v>0</v>
      </c>
      <c r="AB42" s="167">
        <f t="shared" si="9"/>
        <v>0</v>
      </c>
      <c r="AC42" s="167">
        <f t="shared" si="9"/>
        <v>0</v>
      </c>
      <c r="AD42" s="167">
        <f t="shared" si="9"/>
        <v>0</v>
      </c>
      <c r="AE42" s="167">
        <f t="shared" si="9"/>
        <v>0</v>
      </c>
      <c r="AF42" s="167">
        <f t="shared" si="9"/>
        <v>0</v>
      </c>
    </row>
    <row r="43" spans="14:32">
      <c r="N43" s="143"/>
      <c r="O43" s="143"/>
      <c r="P43" s="143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</row>
    <row r="44" spans="14:32">
      <c r="N44" s="143"/>
      <c r="O44" s="143"/>
      <c r="P44" s="143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</row>
    <row r="45" spans="14:32"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</row>
    <row r="46" spans="14:32">
      <c r="N46" s="143"/>
      <c r="O46" s="143"/>
      <c r="P46" s="143"/>
      <c r="Q46" s="169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</row>
    <row r="47" spans="14:32"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</row>
    <row r="48" spans="14:32">
      <c r="N48" s="143"/>
      <c r="O48" s="143"/>
      <c r="P48" s="143"/>
      <c r="Q48" s="169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</row>
    <row r="49" spans="17:17">
      <c r="Q49" s="143"/>
    </row>
    <row r="50" spans="17:17">
      <c r="Q50" s="169"/>
    </row>
    <row r="51" spans="17:17">
      <c r="Q51" s="143"/>
    </row>
    <row r="52" spans="17:17">
      <c r="Q52" s="169"/>
    </row>
    <row r="53" spans="17:17">
      <c r="Q53" s="143"/>
    </row>
    <row r="54" spans="17:17">
      <c r="Q54" s="169"/>
    </row>
    <row r="55" spans="17:17">
      <c r="Q55" s="143"/>
    </row>
    <row r="56" spans="17:17">
      <c r="Q56" s="169"/>
    </row>
    <row r="57" spans="17:17">
      <c r="Q57" s="143"/>
    </row>
    <row r="58" spans="17:17">
      <c r="Q58" s="169"/>
    </row>
    <row r="59" spans="17:17">
      <c r="Q59" s="143"/>
    </row>
    <row r="60" spans="17:17">
      <c r="Q60" s="169"/>
    </row>
    <row r="61" spans="17:17">
      <c r="Q61" s="143"/>
    </row>
    <row r="62" spans="17:17">
      <c r="Q62" s="169"/>
    </row>
    <row r="63" spans="17:17">
      <c r="Q63" s="143"/>
    </row>
    <row r="64" spans="17:17">
      <c r="Q64" s="169"/>
    </row>
    <row r="65" spans="17:17">
      <c r="Q65" s="143"/>
    </row>
    <row r="66" spans="17:17">
      <c r="Q66" s="169"/>
    </row>
    <row r="67" spans="17:17">
      <c r="Q67" s="143"/>
    </row>
    <row r="68" spans="17:17">
      <c r="Q68" s="169"/>
    </row>
    <row r="69" spans="17:17">
      <c r="Q69" s="143"/>
    </row>
    <row r="70" spans="17:17">
      <c r="Q70" s="169"/>
    </row>
    <row r="71" spans="17:17">
      <c r="Q71" s="143"/>
    </row>
    <row r="72" spans="17:17">
      <c r="Q72" s="169"/>
    </row>
    <row r="73" spans="17:17">
      <c r="Q73" s="143"/>
    </row>
    <row r="74" spans="17:17">
      <c r="Q74" s="169"/>
    </row>
    <row r="75" spans="17:17">
      <c r="Q75" s="143"/>
    </row>
    <row r="76" spans="17:17">
      <c r="Q76" s="169"/>
    </row>
    <row r="77" spans="17:17">
      <c r="Q77" s="143"/>
    </row>
    <row r="78" spans="17:17">
      <c r="Q78" s="169"/>
    </row>
    <row r="79" spans="17:17">
      <c r="Q79" s="143"/>
    </row>
    <row r="80" spans="17:17">
      <c r="Q80" s="169"/>
    </row>
    <row r="81" spans="17:17">
      <c r="Q81" s="143"/>
    </row>
    <row r="82" spans="17:17">
      <c r="Q82" s="169"/>
    </row>
    <row r="83" spans="17:17">
      <c r="Q83" s="143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180A9-AF2A-BD40-919E-78D7DB0CA7CA}">
  <sheetPr codeName="Sheet10">
    <tabColor rgb="FFFFCCFF"/>
  </sheetPr>
  <dimension ref="A1:M85"/>
  <sheetViews>
    <sheetView topLeftCell="A61" zoomScaleNormal="100" workbookViewId="0">
      <selection activeCell="D95" sqref="D95"/>
    </sheetView>
  </sheetViews>
  <sheetFormatPr defaultColWidth="9.5" defaultRowHeight="15"/>
  <cols>
    <col min="1" max="1" width="8.625" style="62" bestFit="1" customWidth="1"/>
    <col min="2" max="2" width="4.5" style="62" customWidth="1"/>
    <col min="3" max="3" width="7.125" style="62" customWidth="1"/>
    <col min="4" max="4" width="40" style="63" customWidth="1"/>
    <col min="5" max="5" width="19.5" style="64" customWidth="1"/>
    <col min="6" max="6" width="34.625" style="65" bestFit="1" customWidth="1"/>
    <col min="7" max="7" width="8" style="62" bestFit="1" customWidth="1"/>
    <col min="8" max="8" width="21.5" style="67" bestFit="1" customWidth="1"/>
    <col min="9" max="9" width="16.375" style="62" customWidth="1"/>
    <col min="10" max="10" width="23" style="62" bestFit="1" customWidth="1"/>
    <col min="11" max="11" width="4.375" style="62" customWidth="1"/>
    <col min="12" max="12" width="10.375" style="62" bestFit="1" customWidth="1"/>
    <col min="13" max="13" width="7.125" style="39" customWidth="1"/>
    <col min="14" max="16384" width="9.5" style="39"/>
  </cols>
  <sheetData>
    <row r="1" spans="1:13" s="40" customFormat="1">
      <c r="C1" s="41" t="s">
        <v>661</v>
      </c>
      <c r="E1" s="42"/>
      <c r="F1" s="43"/>
      <c r="G1" s="48"/>
      <c r="H1" s="45"/>
      <c r="I1" s="46"/>
      <c r="J1" s="46"/>
      <c r="K1" s="48"/>
      <c r="L1" s="49"/>
    </row>
    <row r="2" spans="1:13" s="51" customFormat="1" ht="12.95" customHeight="1">
      <c r="A2" s="68" t="s">
        <v>432</v>
      </c>
      <c r="B2" s="69"/>
      <c r="C2" s="68" t="s">
        <v>662</v>
      </c>
      <c r="D2" s="70" t="s">
        <v>446</v>
      </c>
      <c r="E2" s="71" t="s">
        <v>4</v>
      </c>
      <c r="F2" s="72" t="s">
        <v>5</v>
      </c>
      <c r="G2" s="68" t="s">
        <v>663</v>
      </c>
      <c r="H2" s="73" t="s">
        <v>146</v>
      </c>
      <c r="I2" s="68"/>
      <c r="J2" s="68" t="s">
        <v>665</v>
      </c>
      <c r="K2" s="68" t="s">
        <v>666</v>
      </c>
      <c r="L2" s="68" t="s">
        <v>448</v>
      </c>
      <c r="M2" s="50"/>
    </row>
    <row r="3" spans="1:13" s="32" customFormat="1" ht="15" customHeight="1">
      <c r="A3" s="3">
        <v>0.33333333333333331</v>
      </c>
      <c r="B3" s="52">
        <v>0</v>
      </c>
      <c r="C3" s="53">
        <v>49</v>
      </c>
      <c r="D3" s="54" t="s">
        <v>824</v>
      </c>
      <c r="E3" s="54" t="s">
        <v>323</v>
      </c>
      <c r="F3" s="54" t="s">
        <v>324</v>
      </c>
      <c r="G3" s="53"/>
      <c r="H3" s="56" t="s">
        <v>56</v>
      </c>
      <c r="I3" s="54"/>
      <c r="J3" s="56" t="s">
        <v>825</v>
      </c>
      <c r="K3" s="56">
        <v>1</v>
      </c>
      <c r="L3" s="58" t="s">
        <v>590</v>
      </c>
    </row>
    <row r="4" spans="1:13" s="32" customFormat="1" ht="15" customHeight="1">
      <c r="A4" s="3">
        <f t="shared" ref="A4:A67" si="0">SUM(A3,B3)</f>
        <v>0.33333333333333331</v>
      </c>
      <c r="B4" s="52">
        <v>5.5555555555555558E-3</v>
      </c>
      <c r="C4" s="53">
        <v>49</v>
      </c>
      <c r="D4" s="54" t="s">
        <v>824</v>
      </c>
      <c r="E4" s="54" t="s">
        <v>826</v>
      </c>
      <c r="F4" s="54" t="s">
        <v>827</v>
      </c>
      <c r="G4" s="53"/>
      <c r="H4" s="56" t="s">
        <v>56</v>
      </c>
      <c r="I4" s="54"/>
      <c r="J4" s="56" t="s">
        <v>825</v>
      </c>
      <c r="K4" s="56">
        <v>1</v>
      </c>
      <c r="L4" s="58" t="s">
        <v>590</v>
      </c>
    </row>
    <row r="5" spans="1:13" s="32" customFormat="1" ht="15" customHeight="1">
      <c r="A5" s="3">
        <f t="shared" si="0"/>
        <v>0.33888888888888885</v>
      </c>
      <c r="B5" s="52">
        <v>0</v>
      </c>
      <c r="C5" s="53">
        <v>49</v>
      </c>
      <c r="D5" s="54" t="s">
        <v>824</v>
      </c>
      <c r="E5" s="54" t="s">
        <v>297</v>
      </c>
      <c r="F5" s="54" t="s">
        <v>298</v>
      </c>
      <c r="G5" s="53"/>
      <c r="H5" s="56" t="s">
        <v>15</v>
      </c>
      <c r="I5" s="54"/>
      <c r="J5" s="56" t="s">
        <v>825</v>
      </c>
      <c r="K5" s="56">
        <v>2</v>
      </c>
      <c r="L5" s="58" t="s">
        <v>590</v>
      </c>
    </row>
    <row r="6" spans="1:13" s="32" customFormat="1" ht="15" customHeight="1">
      <c r="A6" s="3">
        <f t="shared" si="0"/>
        <v>0.33888888888888885</v>
      </c>
      <c r="B6" s="52">
        <v>5.5555555555555558E-3</v>
      </c>
      <c r="C6" s="53">
        <v>49</v>
      </c>
      <c r="D6" s="54" t="s">
        <v>824</v>
      </c>
      <c r="E6" s="54" t="s">
        <v>376</v>
      </c>
      <c r="F6" s="54" t="s">
        <v>377</v>
      </c>
      <c r="G6" s="53"/>
      <c r="H6" s="56" t="s">
        <v>15</v>
      </c>
      <c r="I6" s="54"/>
      <c r="J6" s="56" t="s">
        <v>825</v>
      </c>
      <c r="K6" s="56">
        <v>2</v>
      </c>
      <c r="L6" s="58" t="s">
        <v>590</v>
      </c>
    </row>
    <row r="7" spans="1:13" s="32" customFormat="1" ht="15" customHeight="1">
      <c r="A7" s="3">
        <f t="shared" si="0"/>
        <v>0.34444444444444439</v>
      </c>
      <c r="B7" s="52">
        <v>0</v>
      </c>
      <c r="C7" s="53">
        <v>49</v>
      </c>
      <c r="D7" s="54" t="s">
        <v>824</v>
      </c>
      <c r="E7" s="54" t="s">
        <v>318</v>
      </c>
      <c r="F7" s="54" t="s">
        <v>333</v>
      </c>
      <c r="G7" s="53"/>
      <c r="H7" s="56" t="s">
        <v>828</v>
      </c>
      <c r="I7" s="54"/>
      <c r="J7" s="56" t="s">
        <v>825</v>
      </c>
      <c r="K7" s="56">
        <v>3</v>
      </c>
      <c r="L7" s="58" t="s">
        <v>590</v>
      </c>
    </row>
    <row r="8" spans="1:13" s="32" customFormat="1" ht="15" customHeight="1">
      <c r="A8" s="3">
        <f t="shared" si="0"/>
        <v>0.34444444444444439</v>
      </c>
      <c r="B8" s="52">
        <v>5.5555555555555558E-3</v>
      </c>
      <c r="C8" s="53">
        <v>49</v>
      </c>
      <c r="D8" s="54" t="s">
        <v>824</v>
      </c>
      <c r="E8" s="54" t="s">
        <v>223</v>
      </c>
      <c r="F8" s="54" t="s">
        <v>224</v>
      </c>
      <c r="G8" s="53"/>
      <c r="H8" s="56" t="s">
        <v>828</v>
      </c>
      <c r="I8" s="54"/>
      <c r="J8" s="56" t="s">
        <v>825</v>
      </c>
      <c r="K8" s="56">
        <v>3</v>
      </c>
      <c r="L8" s="58" t="s">
        <v>590</v>
      </c>
    </row>
    <row r="9" spans="1:13" s="32" customFormat="1" ht="15" customHeight="1">
      <c r="A9" s="3">
        <f t="shared" si="0"/>
        <v>0.34999999999999992</v>
      </c>
      <c r="B9" s="52">
        <v>0</v>
      </c>
      <c r="C9" s="53">
        <v>49</v>
      </c>
      <c r="D9" s="54" t="s">
        <v>824</v>
      </c>
      <c r="E9" s="54" t="s">
        <v>287</v>
      </c>
      <c r="F9" s="54" t="s">
        <v>288</v>
      </c>
      <c r="G9" s="53"/>
      <c r="H9" s="56" t="s">
        <v>172</v>
      </c>
      <c r="I9" s="54"/>
      <c r="J9" s="56" t="s">
        <v>825</v>
      </c>
      <c r="K9" s="56">
        <v>4</v>
      </c>
      <c r="L9" s="58" t="s">
        <v>590</v>
      </c>
    </row>
    <row r="10" spans="1:13" s="32" customFormat="1" ht="15" customHeight="1">
      <c r="A10" s="3">
        <f t="shared" si="0"/>
        <v>0.34999999999999992</v>
      </c>
      <c r="B10" s="52">
        <v>5.5555555555555558E-3</v>
      </c>
      <c r="C10" s="53">
        <v>49</v>
      </c>
      <c r="D10" s="54" t="s">
        <v>824</v>
      </c>
      <c r="E10" s="54" t="s">
        <v>350</v>
      </c>
      <c r="F10" s="54" t="s">
        <v>351</v>
      </c>
      <c r="G10" s="53"/>
      <c r="H10" s="56" t="s">
        <v>172</v>
      </c>
      <c r="I10" s="54"/>
      <c r="J10" s="56" t="s">
        <v>825</v>
      </c>
      <c r="K10" s="56">
        <v>4</v>
      </c>
      <c r="L10" s="58" t="s">
        <v>590</v>
      </c>
    </row>
    <row r="11" spans="1:13" s="32" customFormat="1" ht="15" customHeight="1">
      <c r="A11" s="3">
        <f t="shared" si="0"/>
        <v>0.35555555555555546</v>
      </c>
      <c r="B11" s="52">
        <v>0</v>
      </c>
      <c r="C11" s="53">
        <v>49</v>
      </c>
      <c r="D11" s="54" t="s">
        <v>824</v>
      </c>
      <c r="E11" s="54" t="s">
        <v>46</v>
      </c>
      <c r="F11" s="54" t="s">
        <v>47</v>
      </c>
      <c r="G11" s="53"/>
      <c r="H11" s="56" t="s">
        <v>48</v>
      </c>
      <c r="I11" s="54"/>
      <c r="J11" s="56" t="s">
        <v>825</v>
      </c>
      <c r="K11" s="56">
        <v>5</v>
      </c>
      <c r="L11" s="58" t="s">
        <v>590</v>
      </c>
    </row>
    <row r="12" spans="1:13" s="32" customFormat="1" ht="15" customHeight="1">
      <c r="A12" s="3">
        <f t="shared" si="0"/>
        <v>0.35555555555555546</v>
      </c>
      <c r="B12" s="52">
        <v>5.5555555555555558E-3</v>
      </c>
      <c r="C12" s="53">
        <v>49</v>
      </c>
      <c r="D12" s="54" t="s">
        <v>824</v>
      </c>
      <c r="E12" s="54" t="s">
        <v>173</v>
      </c>
      <c r="F12" s="54" t="s">
        <v>174</v>
      </c>
      <c r="G12" s="53"/>
      <c r="H12" s="56" t="s">
        <v>48</v>
      </c>
      <c r="I12" s="54"/>
      <c r="J12" s="56" t="s">
        <v>825</v>
      </c>
      <c r="K12" s="56">
        <v>5</v>
      </c>
      <c r="L12" s="58" t="s">
        <v>590</v>
      </c>
    </row>
    <row r="13" spans="1:13" s="32" customFormat="1" ht="15" customHeight="1">
      <c r="A13" s="3">
        <f t="shared" si="0"/>
        <v>0.36111111111111099</v>
      </c>
      <c r="B13" s="52">
        <v>0</v>
      </c>
      <c r="C13" s="53">
        <v>49</v>
      </c>
      <c r="D13" s="54" t="s">
        <v>824</v>
      </c>
      <c r="E13" s="54" t="s">
        <v>602</v>
      </c>
      <c r="F13" s="54" t="s">
        <v>788</v>
      </c>
      <c r="G13" s="53"/>
      <c r="H13" s="56" t="s">
        <v>24</v>
      </c>
      <c r="I13" s="54"/>
      <c r="J13" s="56" t="s">
        <v>825</v>
      </c>
      <c r="K13" s="56">
        <v>6</v>
      </c>
      <c r="L13" s="58" t="s">
        <v>590</v>
      </c>
    </row>
    <row r="14" spans="1:13" s="32" customFormat="1" ht="15" customHeight="1">
      <c r="A14" s="3">
        <f t="shared" si="0"/>
        <v>0.36111111111111099</v>
      </c>
      <c r="B14" s="52">
        <v>5.5555555555555558E-3</v>
      </c>
      <c r="C14" s="53">
        <v>49</v>
      </c>
      <c r="D14" s="54" t="s">
        <v>824</v>
      </c>
      <c r="E14" s="54" t="s">
        <v>633</v>
      </c>
      <c r="F14" s="54" t="s">
        <v>634</v>
      </c>
      <c r="G14" s="53"/>
      <c r="H14" s="56" t="s">
        <v>24</v>
      </c>
      <c r="I14" s="54"/>
      <c r="J14" s="56" t="s">
        <v>825</v>
      </c>
      <c r="K14" s="56">
        <v>6</v>
      </c>
      <c r="L14" s="58" t="s">
        <v>590</v>
      </c>
    </row>
    <row r="15" spans="1:13" s="32" customFormat="1" ht="15" customHeight="1">
      <c r="A15" s="3">
        <f t="shared" si="0"/>
        <v>0.36666666666666653</v>
      </c>
      <c r="B15" s="95">
        <v>3.472222222222222E-3</v>
      </c>
      <c r="C15" s="38"/>
      <c r="D15" s="61" t="s">
        <v>678</v>
      </c>
      <c r="E15" s="38"/>
      <c r="F15" s="38"/>
      <c r="G15" s="38"/>
      <c r="H15" s="38"/>
      <c r="I15" s="38"/>
      <c r="J15" s="38"/>
      <c r="K15" s="38"/>
      <c r="L15" s="38"/>
    </row>
    <row r="16" spans="1:13" s="32" customFormat="1" ht="15" customHeight="1">
      <c r="A16" s="3">
        <f t="shared" si="0"/>
        <v>0.37013888888888874</v>
      </c>
      <c r="B16" s="52">
        <v>0</v>
      </c>
      <c r="C16" s="53">
        <v>49</v>
      </c>
      <c r="D16" s="54" t="s">
        <v>824</v>
      </c>
      <c r="E16" s="54" t="s">
        <v>266</v>
      </c>
      <c r="F16" s="54" t="s">
        <v>267</v>
      </c>
      <c r="G16" s="53"/>
      <c r="H16" s="56" t="s">
        <v>829</v>
      </c>
      <c r="I16" s="54"/>
      <c r="J16" s="56" t="s">
        <v>825</v>
      </c>
      <c r="K16" s="56">
        <v>7</v>
      </c>
      <c r="L16" s="58" t="s">
        <v>590</v>
      </c>
    </row>
    <row r="17" spans="1:12" s="32" customFormat="1" ht="15" customHeight="1">
      <c r="A17" s="3">
        <f t="shared" si="0"/>
        <v>0.37013888888888874</v>
      </c>
      <c r="B17" s="52">
        <v>5.5555555555555558E-3</v>
      </c>
      <c r="C17" s="53">
        <v>49</v>
      </c>
      <c r="D17" s="54" t="s">
        <v>824</v>
      </c>
      <c r="E17" s="54" t="s">
        <v>28</v>
      </c>
      <c r="F17" s="54" t="s">
        <v>29</v>
      </c>
      <c r="G17" s="53"/>
      <c r="H17" s="56" t="s">
        <v>829</v>
      </c>
      <c r="I17" s="54"/>
      <c r="J17" s="56" t="s">
        <v>825</v>
      </c>
      <c r="K17" s="56">
        <v>7</v>
      </c>
      <c r="L17" s="58" t="s">
        <v>590</v>
      </c>
    </row>
    <row r="18" spans="1:12" s="32" customFormat="1" ht="15" customHeight="1">
      <c r="A18" s="3">
        <f t="shared" si="0"/>
        <v>0.37569444444444428</v>
      </c>
      <c r="B18" s="52">
        <v>0</v>
      </c>
      <c r="C18" s="53">
        <v>49</v>
      </c>
      <c r="D18" s="54" t="s">
        <v>824</v>
      </c>
      <c r="E18" s="54" t="s">
        <v>325</v>
      </c>
      <c r="F18" s="54" t="s">
        <v>326</v>
      </c>
      <c r="G18" s="53"/>
      <c r="H18" s="56" t="s">
        <v>108</v>
      </c>
      <c r="I18" s="54"/>
      <c r="J18" s="56" t="s">
        <v>825</v>
      </c>
      <c r="K18" s="56">
        <v>8</v>
      </c>
      <c r="L18" s="58" t="s">
        <v>590</v>
      </c>
    </row>
    <row r="19" spans="1:12" s="32" customFormat="1" ht="15" customHeight="1">
      <c r="A19" s="3">
        <f t="shared" si="0"/>
        <v>0.37569444444444428</v>
      </c>
      <c r="B19" s="52">
        <v>5.5555555555555558E-3</v>
      </c>
      <c r="C19" s="53">
        <v>49</v>
      </c>
      <c r="D19" s="54" t="s">
        <v>824</v>
      </c>
      <c r="E19" s="54" t="s">
        <v>327</v>
      </c>
      <c r="F19" s="54" t="s">
        <v>328</v>
      </c>
      <c r="G19" s="53"/>
      <c r="H19" s="56" t="s">
        <v>108</v>
      </c>
      <c r="I19" s="54"/>
      <c r="J19" s="56" t="s">
        <v>825</v>
      </c>
      <c r="K19" s="56">
        <v>8</v>
      </c>
      <c r="L19" s="58" t="s">
        <v>590</v>
      </c>
    </row>
    <row r="20" spans="1:12" s="32" customFormat="1" ht="15" customHeight="1">
      <c r="A20" s="3">
        <f t="shared" si="0"/>
        <v>0.38124999999999981</v>
      </c>
      <c r="B20" s="52">
        <v>0</v>
      </c>
      <c r="C20" s="53">
        <v>49</v>
      </c>
      <c r="D20" s="54" t="s">
        <v>824</v>
      </c>
      <c r="E20" s="54" t="s">
        <v>578</v>
      </c>
      <c r="F20" s="54" t="s">
        <v>579</v>
      </c>
      <c r="G20" s="53"/>
      <c r="H20" s="56" t="s">
        <v>37</v>
      </c>
      <c r="I20" s="54"/>
      <c r="J20" s="56" t="s">
        <v>825</v>
      </c>
      <c r="K20" s="56">
        <v>9</v>
      </c>
      <c r="L20" s="58" t="s">
        <v>590</v>
      </c>
    </row>
    <row r="21" spans="1:12" s="32" customFormat="1" ht="15" customHeight="1">
      <c r="A21" s="3">
        <f t="shared" si="0"/>
        <v>0.38124999999999981</v>
      </c>
      <c r="B21" s="52">
        <v>5.5555555555555558E-3</v>
      </c>
      <c r="C21" s="53">
        <v>49</v>
      </c>
      <c r="D21" s="54" t="s">
        <v>824</v>
      </c>
      <c r="E21" s="54" t="s">
        <v>280</v>
      </c>
      <c r="F21" s="54" t="s">
        <v>281</v>
      </c>
      <c r="G21" s="53"/>
      <c r="H21" s="56" t="s">
        <v>37</v>
      </c>
      <c r="I21" s="54"/>
      <c r="J21" s="56" t="s">
        <v>825</v>
      </c>
      <c r="K21" s="56">
        <v>9</v>
      </c>
      <c r="L21" s="58" t="s">
        <v>590</v>
      </c>
    </row>
    <row r="22" spans="1:12" s="32" customFormat="1" ht="15" customHeight="1">
      <c r="A22" s="3">
        <f t="shared" si="0"/>
        <v>0.38680555555555535</v>
      </c>
      <c r="B22" s="52">
        <v>0</v>
      </c>
      <c r="C22" s="53">
        <v>49</v>
      </c>
      <c r="D22" s="54" t="s">
        <v>824</v>
      </c>
      <c r="E22" s="54" t="s">
        <v>463</v>
      </c>
      <c r="F22" s="54" t="s">
        <v>464</v>
      </c>
      <c r="G22" s="53"/>
      <c r="H22" s="56" t="s">
        <v>20</v>
      </c>
      <c r="I22" s="54"/>
      <c r="J22" s="56" t="s">
        <v>825</v>
      </c>
      <c r="K22" s="56">
        <v>10</v>
      </c>
      <c r="L22" s="58" t="s">
        <v>590</v>
      </c>
    </row>
    <row r="23" spans="1:12" s="32" customFormat="1" ht="15" customHeight="1">
      <c r="A23" s="3">
        <f t="shared" si="0"/>
        <v>0.38680555555555535</v>
      </c>
      <c r="B23" s="52">
        <v>5.5555555555555558E-3</v>
      </c>
      <c r="C23" s="53">
        <v>49</v>
      </c>
      <c r="D23" s="54" t="s">
        <v>824</v>
      </c>
      <c r="E23" s="54" t="s">
        <v>185</v>
      </c>
      <c r="F23" s="54" t="s">
        <v>186</v>
      </c>
      <c r="G23" s="53"/>
      <c r="H23" s="56" t="s">
        <v>20</v>
      </c>
      <c r="I23" s="54"/>
      <c r="J23" s="56" t="s">
        <v>825</v>
      </c>
      <c r="K23" s="56">
        <v>10</v>
      </c>
      <c r="L23" s="58" t="s">
        <v>590</v>
      </c>
    </row>
    <row r="24" spans="1:12" s="32" customFormat="1" ht="15" customHeight="1">
      <c r="A24" s="3">
        <f t="shared" si="0"/>
        <v>0.39236111111111088</v>
      </c>
      <c r="B24" s="52">
        <v>0</v>
      </c>
      <c r="C24" s="53">
        <v>49</v>
      </c>
      <c r="D24" s="54" t="s">
        <v>824</v>
      </c>
      <c r="E24" s="54" t="s">
        <v>270</v>
      </c>
      <c r="F24" s="54" t="s">
        <v>271</v>
      </c>
      <c r="G24" s="53"/>
      <c r="H24" s="56" t="s">
        <v>272</v>
      </c>
      <c r="I24" s="54"/>
      <c r="J24" s="56" t="s">
        <v>825</v>
      </c>
      <c r="K24" s="56">
        <v>11</v>
      </c>
      <c r="L24" s="58" t="s">
        <v>590</v>
      </c>
    </row>
    <row r="25" spans="1:12" s="32" customFormat="1" ht="15" customHeight="1">
      <c r="A25" s="3">
        <f t="shared" si="0"/>
        <v>0.39236111111111088</v>
      </c>
      <c r="B25" s="52">
        <v>5.5555555555555558E-3</v>
      </c>
      <c r="C25" s="53">
        <v>49</v>
      </c>
      <c r="D25" s="54" t="s">
        <v>824</v>
      </c>
      <c r="E25" s="54" t="s">
        <v>334</v>
      </c>
      <c r="F25" s="54" t="s">
        <v>335</v>
      </c>
      <c r="G25" s="53"/>
      <c r="H25" s="56" t="s">
        <v>272</v>
      </c>
      <c r="I25" s="54"/>
      <c r="J25" s="56" t="s">
        <v>825</v>
      </c>
      <c r="K25" s="56">
        <v>11</v>
      </c>
      <c r="L25" s="58" t="s">
        <v>590</v>
      </c>
    </row>
    <row r="26" spans="1:12" s="32" customFormat="1" ht="15" customHeight="1">
      <c r="A26" s="3">
        <f t="shared" si="0"/>
        <v>0.39791666666666642</v>
      </c>
      <c r="B26" s="52">
        <v>0</v>
      </c>
      <c r="C26" s="53">
        <v>49</v>
      </c>
      <c r="D26" s="54" t="s">
        <v>824</v>
      </c>
      <c r="E26" s="54" t="s">
        <v>786</v>
      </c>
      <c r="F26" s="54" t="s">
        <v>787</v>
      </c>
      <c r="G26" s="53"/>
      <c r="H26" s="56" t="s">
        <v>133</v>
      </c>
      <c r="I26" s="54"/>
      <c r="J26" s="56" t="s">
        <v>825</v>
      </c>
      <c r="K26" s="56">
        <v>12</v>
      </c>
      <c r="L26" s="58" t="s">
        <v>590</v>
      </c>
    </row>
    <row r="27" spans="1:12" s="32" customFormat="1" ht="15" customHeight="1">
      <c r="A27" s="3">
        <f t="shared" si="0"/>
        <v>0.39791666666666642</v>
      </c>
      <c r="B27" s="52">
        <v>5.5555555555555558E-3</v>
      </c>
      <c r="C27" s="53">
        <v>49</v>
      </c>
      <c r="D27" s="54" t="s">
        <v>824</v>
      </c>
      <c r="E27" s="54" t="s">
        <v>830</v>
      </c>
      <c r="F27" s="54" t="s">
        <v>831</v>
      </c>
      <c r="G27" s="53"/>
      <c r="H27" s="56" t="s">
        <v>133</v>
      </c>
      <c r="I27" s="54"/>
      <c r="J27" s="56" t="s">
        <v>825</v>
      </c>
      <c r="K27" s="56">
        <v>12</v>
      </c>
      <c r="L27" s="58" t="s">
        <v>590</v>
      </c>
    </row>
    <row r="28" spans="1:12" s="32" customFormat="1" ht="15" customHeight="1">
      <c r="A28" s="3">
        <f t="shared" si="0"/>
        <v>0.40347222222222195</v>
      </c>
      <c r="B28" s="95">
        <v>3.472222222222222E-3</v>
      </c>
      <c r="C28" s="97"/>
      <c r="D28" s="61" t="s">
        <v>678</v>
      </c>
      <c r="E28" s="98"/>
      <c r="F28" s="98"/>
      <c r="G28" s="97"/>
      <c r="H28" s="99"/>
      <c r="I28" s="97"/>
      <c r="J28" s="97"/>
      <c r="K28" s="100"/>
      <c r="L28" s="69" t="s">
        <v>590</v>
      </c>
    </row>
    <row r="29" spans="1:12" s="32" customFormat="1" ht="15" customHeight="1">
      <c r="A29" s="3">
        <f t="shared" si="0"/>
        <v>0.40694444444444416</v>
      </c>
      <c r="B29" s="52">
        <v>5.5555555555555601E-3</v>
      </c>
      <c r="C29" s="53">
        <v>33</v>
      </c>
      <c r="D29" s="54" t="s">
        <v>832</v>
      </c>
      <c r="E29" s="54" t="s">
        <v>203</v>
      </c>
      <c r="F29" s="54" t="s">
        <v>204</v>
      </c>
      <c r="G29" s="53"/>
      <c r="H29" s="56" t="s">
        <v>15</v>
      </c>
      <c r="I29" s="54"/>
      <c r="J29" s="56"/>
      <c r="K29" s="58">
        <v>1</v>
      </c>
      <c r="L29" s="58" t="s">
        <v>590</v>
      </c>
    </row>
    <row r="30" spans="1:12" ht="15" customHeight="1">
      <c r="A30" s="3">
        <f t="shared" si="0"/>
        <v>0.4124999999999997</v>
      </c>
      <c r="B30" s="52">
        <v>5.5555555555555601E-3</v>
      </c>
      <c r="C30" s="53">
        <v>33</v>
      </c>
      <c r="D30" s="54" t="s">
        <v>832</v>
      </c>
      <c r="E30" s="54" t="s">
        <v>196</v>
      </c>
      <c r="F30" s="54" t="s">
        <v>197</v>
      </c>
      <c r="G30" s="53"/>
      <c r="H30" s="56" t="s">
        <v>51</v>
      </c>
      <c r="I30" s="54"/>
      <c r="J30" s="54"/>
      <c r="K30" s="58">
        <v>2</v>
      </c>
      <c r="L30" s="58" t="s">
        <v>590</v>
      </c>
    </row>
    <row r="31" spans="1:12" ht="15" customHeight="1">
      <c r="A31" s="3">
        <f t="shared" si="0"/>
        <v>0.41805555555555524</v>
      </c>
      <c r="B31" s="52">
        <v>5.5555555555555601E-3</v>
      </c>
      <c r="C31" s="53">
        <v>33</v>
      </c>
      <c r="D31" s="54" t="s">
        <v>832</v>
      </c>
      <c r="E31" s="54" t="s">
        <v>155</v>
      </c>
      <c r="F31" s="54" t="s">
        <v>156</v>
      </c>
      <c r="G31" s="53"/>
      <c r="H31" s="56" t="s">
        <v>30</v>
      </c>
      <c r="I31" s="54"/>
      <c r="J31" s="54"/>
      <c r="K31" s="58">
        <v>3</v>
      </c>
      <c r="L31" s="58" t="s">
        <v>590</v>
      </c>
    </row>
    <row r="32" spans="1:12">
      <c r="A32" s="3">
        <f t="shared" si="0"/>
        <v>0.42361111111111077</v>
      </c>
      <c r="B32" s="52">
        <v>5.5555555555555601E-3</v>
      </c>
      <c r="C32" s="53">
        <v>33</v>
      </c>
      <c r="D32" s="54" t="s">
        <v>832</v>
      </c>
      <c r="E32" s="54" t="s">
        <v>658</v>
      </c>
      <c r="F32" s="54" t="s">
        <v>659</v>
      </c>
      <c r="G32" s="53"/>
      <c r="H32" s="56" t="s">
        <v>660</v>
      </c>
      <c r="I32" s="54"/>
      <c r="J32" s="54"/>
      <c r="K32" s="58">
        <v>4</v>
      </c>
      <c r="L32" s="58" t="s">
        <v>590</v>
      </c>
    </row>
    <row r="33" spans="1:12">
      <c r="A33" s="3">
        <f t="shared" si="0"/>
        <v>0.42916666666666631</v>
      </c>
      <c r="B33" s="52">
        <v>5.5555555555555601E-3</v>
      </c>
      <c r="C33" s="53">
        <v>33</v>
      </c>
      <c r="D33" s="54" t="s">
        <v>832</v>
      </c>
      <c r="E33" s="54" t="s">
        <v>153</v>
      </c>
      <c r="F33" s="54" t="s">
        <v>154</v>
      </c>
      <c r="G33" s="53"/>
      <c r="H33" s="56" t="s">
        <v>62</v>
      </c>
      <c r="I33" s="54"/>
      <c r="J33" s="54"/>
      <c r="K33" s="58">
        <v>5</v>
      </c>
      <c r="L33" s="58" t="s">
        <v>590</v>
      </c>
    </row>
    <row r="34" spans="1:12">
      <c r="A34" s="3">
        <f t="shared" si="0"/>
        <v>0.43472222222222184</v>
      </c>
      <c r="B34" s="52">
        <v>5.5555555555555601E-3</v>
      </c>
      <c r="C34" s="53">
        <v>33</v>
      </c>
      <c r="D34" s="54" t="s">
        <v>832</v>
      </c>
      <c r="E34" s="54" t="s">
        <v>717</v>
      </c>
      <c r="F34" s="54" t="s">
        <v>718</v>
      </c>
      <c r="G34" s="53"/>
      <c r="H34" s="56" t="s">
        <v>164</v>
      </c>
      <c r="I34" s="54"/>
      <c r="J34" s="54"/>
      <c r="K34" s="58">
        <v>6</v>
      </c>
      <c r="L34" s="58" t="s">
        <v>590</v>
      </c>
    </row>
    <row r="35" spans="1:12">
      <c r="A35" s="3">
        <f t="shared" si="0"/>
        <v>0.44027777777777738</v>
      </c>
      <c r="B35" s="52">
        <v>5.5555555555555601E-3</v>
      </c>
      <c r="C35" s="53">
        <v>33</v>
      </c>
      <c r="D35" s="54" t="s">
        <v>832</v>
      </c>
      <c r="E35" s="54" t="s">
        <v>721</v>
      </c>
      <c r="F35" s="54" t="s">
        <v>722</v>
      </c>
      <c r="G35" s="53"/>
      <c r="H35" s="56" t="s">
        <v>20</v>
      </c>
      <c r="I35" s="54"/>
      <c r="J35" s="54"/>
      <c r="K35" s="58">
        <v>7</v>
      </c>
      <c r="L35" s="58" t="s">
        <v>590</v>
      </c>
    </row>
    <row r="36" spans="1:12">
      <c r="A36" s="3">
        <f t="shared" si="0"/>
        <v>0.44583333333333292</v>
      </c>
      <c r="B36" s="52">
        <v>5.5555555555555601E-3</v>
      </c>
      <c r="C36" s="53">
        <v>33</v>
      </c>
      <c r="D36" s="54" t="s">
        <v>832</v>
      </c>
      <c r="E36" s="54"/>
      <c r="F36" s="54"/>
      <c r="G36" s="53"/>
      <c r="H36" s="56"/>
      <c r="I36" s="54"/>
      <c r="J36" s="54"/>
      <c r="K36" s="58">
        <v>8</v>
      </c>
      <c r="L36" s="58" t="s">
        <v>590</v>
      </c>
    </row>
    <row r="37" spans="1:12">
      <c r="A37" s="3">
        <f t="shared" si="0"/>
        <v>0.45138888888888845</v>
      </c>
      <c r="B37" s="52">
        <v>5.5555555555555601E-3</v>
      </c>
      <c r="C37" s="53">
        <v>33</v>
      </c>
      <c r="D37" s="54" t="s">
        <v>832</v>
      </c>
      <c r="E37" s="54" t="s">
        <v>151</v>
      </c>
      <c r="F37" s="54" t="s">
        <v>152</v>
      </c>
      <c r="G37" s="53"/>
      <c r="H37" s="56" t="s">
        <v>90</v>
      </c>
      <c r="I37" s="54"/>
      <c r="J37" s="54"/>
      <c r="K37" s="58">
        <v>9</v>
      </c>
      <c r="L37" s="58" t="s">
        <v>590</v>
      </c>
    </row>
    <row r="38" spans="1:12">
      <c r="A38" s="3">
        <f t="shared" si="0"/>
        <v>0.45694444444444399</v>
      </c>
      <c r="B38" s="52">
        <v>5.5555555555555601E-3</v>
      </c>
      <c r="C38" s="53">
        <v>33</v>
      </c>
      <c r="D38" s="54" t="s">
        <v>832</v>
      </c>
      <c r="E38" s="54" t="s">
        <v>179</v>
      </c>
      <c r="F38" s="54" t="s">
        <v>180</v>
      </c>
      <c r="G38" s="53"/>
      <c r="H38" s="56" t="s">
        <v>12</v>
      </c>
      <c r="I38" s="54"/>
      <c r="J38" s="54"/>
      <c r="K38" s="58">
        <v>10</v>
      </c>
      <c r="L38" s="58" t="s">
        <v>590</v>
      </c>
    </row>
    <row r="39" spans="1:12" s="32" customFormat="1" ht="15" customHeight="1">
      <c r="A39" s="3">
        <f t="shared" si="0"/>
        <v>0.46249999999999952</v>
      </c>
      <c r="B39" s="95">
        <v>3.472222222222222E-3</v>
      </c>
      <c r="C39" s="38"/>
      <c r="D39" s="61" t="s">
        <v>678</v>
      </c>
      <c r="E39" s="38"/>
      <c r="F39" s="38"/>
      <c r="G39" s="38"/>
      <c r="H39" s="38"/>
      <c r="I39" s="38"/>
      <c r="J39" s="38"/>
      <c r="K39" s="38"/>
      <c r="L39" s="38"/>
    </row>
    <row r="40" spans="1:12">
      <c r="A40" s="3">
        <f t="shared" si="0"/>
        <v>0.46597222222222173</v>
      </c>
      <c r="B40" s="52">
        <v>5.5555555555555601E-3</v>
      </c>
      <c r="C40" s="53">
        <v>33</v>
      </c>
      <c r="D40" s="54" t="s">
        <v>832</v>
      </c>
      <c r="E40" s="54" t="s">
        <v>88</v>
      </c>
      <c r="F40" s="54" t="s">
        <v>89</v>
      </c>
      <c r="G40" s="53"/>
      <c r="H40" s="56" t="s">
        <v>90</v>
      </c>
      <c r="I40" s="54"/>
      <c r="J40" s="54"/>
      <c r="K40" s="58">
        <v>11</v>
      </c>
      <c r="L40" s="58" t="s">
        <v>590</v>
      </c>
    </row>
    <row r="41" spans="1:12">
      <c r="A41" s="3">
        <f t="shared" si="0"/>
        <v>0.47152777777777727</v>
      </c>
      <c r="B41" s="52">
        <v>5.5555555555555601E-3</v>
      </c>
      <c r="C41" s="53">
        <v>33</v>
      </c>
      <c r="D41" s="54" t="s">
        <v>832</v>
      </c>
      <c r="E41" s="54" t="s">
        <v>833</v>
      </c>
      <c r="F41" s="54" t="s">
        <v>834</v>
      </c>
      <c r="G41" s="53"/>
      <c r="H41" s="56" t="s">
        <v>95</v>
      </c>
      <c r="I41" s="54"/>
      <c r="J41" s="54"/>
      <c r="K41" s="58">
        <v>12</v>
      </c>
      <c r="L41" s="58" t="s">
        <v>590</v>
      </c>
    </row>
    <row r="42" spans="1:12">
      <c r="A42" s="3">
        <f t="shared" si="0"/>
        <v>0.4770833333333328</v>
      </c>
      <c r="B42" s="52">
        <v>5.5555555555555601E-3</v>
      </c>
      <c r="C42" s="53">
        <v>33</v>
      </c>
      <c r="D42" s="54" t="s">
        <v>832</v>
      </c>
      <c r="E42" s="54" t="s">
        <v>566</v>
      </c>
      <c r="F42" s="54" t="s">
        <v>567</v>
      </c>
      <c r="G42" s="53"/>
      <c r="H42" s="56" t="s">
        <v>159</v>
      </c>
      <c r="I42" s="54"/>
      <c r="J42" s="54"/>
      <c r="K42" s="58">
        <v>13</v>
      </c>
      <c r="L42" s="58" t="s">
        <v>590</v>
      </c>
    </row>
    <row r="43" spans="1:12">
      <c r="A43" s="3">
        <f t="shared" si="0"/>
        <v>0.48263888888888834</v>
      </c>
      <c r="B43" s="52">
        <v>5.5555555555555601E-3</v>
      </c>
      <c r="C43" s="53">
        <v>33</v>
      </c>
      <c r="D43" s="54" t="s">
        <v>832</v>
      </c>
      <c r="E43" s="54" t="s">
        <v>211</v>
      </c>
      <c r="F43" s="54" t="s">
        <v>212</v>
      </c>
      <c r="G43" s="53"/>
      <c r="H43" s="56" t="s">
        <v>23</v>
      </c>
      <c r="I43" s="54"/>
      <c r="J43" s="54"/>
      <c r="K43" s="58">
        <v>14</v>
      </c>
      <c r="L43" s="58" t="s">
        <v>590</v>
      </c>
    </row>
    <row r="44" spans="1:12">
      <c r="A44" s="3">
        <f t="shared" si="0"/>
        <v>0.48819444444444388</v>
      </c>
      <c r="B44" s="52">
        <v>5.5555555555555601E-3</v>
      </c>
      <c r="C44" s="53">
        <v>33</v>
      </c>
      <c r="D44" s="54" t="s">
        <v>832</v>
      </c>
      <c r="E44" s="54" t="s">
        <v>570</v>
      </c>
      <c r="F44" s="54" t="s">
        <v>571</v>
      </c>
      <c r="G44" s="53"/>
      <c r="H44" s="56" t="s">
        <v>159</v>
      </c>
      <c r="I44" s="54"/>
      <c r="J44" s="54"/>
      <c r="K44" s="58">
        <v>15</v>
      </c>
      <c r="L44" s="58" t="s">
        <v>590</v>
      </c>
    </row>
    <row r="45" spans="1:12">
      <c r="A45" s="3">
        <f t="shared" si="0"/>
        <v>0.49374999999999941</v>
      </c>
      <c r="B45" s="52">
        <v>5.5555555555555601E-3</v>
      </c>
      <c r="C45" s="53">
        <v>33</v>
      </c>
      <c r="D45" s="54" t="s">
        <v>832</v>
      </c>
      <c r="E45" s="54" t="s">
        <v>194</v>
      </c>
      <c r="F45" s="54" t="s">
        <v>195</v>
      </c>
      <c r="G45" s="53"/>
      <c r="H45" s="56" t="s">
        <v>90</v>
      </c>
      <c r="I45" s="54"/>
      <c r="J45" s="54"/>
      <c r="K45" s="58">
        <v>16</v>
      </c>
      <c r="L45" s="58" t="s">
        <v>590</v>
      </c>
    </row>
    <row r="46" spans="1:12">
      <c r="A46" s="3">
        <f t="shared" si="0"/>
        <v>0.49930555555555495</v>
      </c>
      <c r="B46" s="52">
        <v>5.5555555555555601E-3</v>
      </c>
      <c r="C46" s="53">
        <v>33</v>
      </c>
      <c r="D46" s="54" t="s">
        <v>832</v>
      </c>
      <c r="E46" s="54" t="s">
        <v>177</v>
      </c>
      <c r="F46" s="54" t="s">
        <v>178</v>
      </c>
      <c r="G46" s="53"/>
      <c r="H46" s="56" t="s">
        <v>115</v>
      </c>
      <c r="I46" s="54"/>
      <c r="J46" s="54"/>
      <c r="K46" s="58">
        <v>17</v>
      </c>
      <c r="L46" s="58" t="s">
        <v>590</v>
      </c>
    </row>
    <row r="47" spans="1:12">
      <c r="A47" s="3">
        <f t="shared" si="0"/>
        <v>0.50486111111111054</v>
      </c>
      <c r="B47" s="52">
        <v>5.5555555555555601E-3</v>
      </c>
      <c r="C47" s="53">
        <v>33</v>
      </c>
      <c r="D47" s="54" t="s">
        <v>832</v>
      </c>
      <c r="E47" s="54" t="s">
        <v>215</v>
      </c>
      <c r="F47" s="54" t="s">
        <v>216</v>
      </c>
      <c r="G47" s="53"/>
      <c r="H47" s="56" t="s">
        <v>23</v>
      </c>
      <c r="I47" s="54"/>
      <c r="J47" s="54"/>
      <c r="K47" s="58">
        <v>18</v>
      </c>
      <c r="L47" s="58" t="s">
        <v>590</v>
      </c>
    </row>
    <row r="48" spans="1:12">
      <c r="A48" s="3">
        <f t="shared" si="0"/>
        <v>0.51041666666666607</v>
      </c>
      <c r="B48" s="52">
        <v>5.5555555555555601E-3</v>
      </c>
      <c r="C48" s="53">
        <v>33</v>
      </c>
      <c r="D48" s="54" t="s">
        <v>832</v>
      </c>
      <c r="E48" s="54" t="s">
        <v>160</v>
      </c>
      <c r="F48" s="54" t="s">
        <v>161</v>
      </c>
      <c r="G48" s="53"/>
      <c r="H48" s="56" t="s">
        <v>82</v>
      </c>
      <c r="I48" s="54"/>
      <c r="J48" s="54"/>
      <c r="K48" s="58">
        <v>19</v>
      </c>
      <c r="L48" s="58" t="s">
        <v>590</v>
      </c>
    </row>
    <row r="49" spans="1:12">
      <c r="A49" s="3">
        <f t="shared" si="0"/>
        <v>0.51597222222222161</v>
      </c>
      <c r="B49" s="52">
        <v>5.5555555555555601E-3</v>
      </c>
      <c r="C49" s="53">
        <v>33</v>
      </c>
      <c r="D49" s="54" t="s">
        <v>832</v>
      </c>
      <c r="E49" s="54" t="s">
        <v>217</v>
      </c>
      <c r="F49" s="54" t="s">
        <v>218</v>
      </c>
      <c r="G49" s="53"/>
      <c r="H49" s="56" t="s">
        <v>23</v>
      </c>
      <c r="I49" s="54"/>
      <c r="J49" s="54"/>
      <c r="K49" s="58">
        <v>20</v>
      </c>
      <c r="L49" s="58" t="s">
        <v>590</v>
      </c>
    </row>
    <row r="50" spans="1:12" s="32" customFormat="1" ht="15" customHeight="1">
      <c r="A50" s="3">
        <f t="shared" si="0"/>
        <v>0.52152777777777715</v>
      </c>
      <c r="B50" s="95">
        <v>3.472222222222222E-3</v>
      </c>
      <c r="C50" s="38"/>
      <c r="D50" s="61" t="s">
        <v>678</v>
      </c>
      <c r="E50" s="38"/>
      <c r="F50" s="38"/>
      <c r="G50" s="38"/>
      <c r="H50" s="38"/>
      <c r="I50" s="38"/>
      <c r="J50" s="38"/>
      <c r="K50" s="38"/>
      <c r="L50" s="38"/>
    </row>
    <row r="51" spans="1:12">
      <c r="A51" s="3">
        <f t="shared" si="0"/>
        <v>0.52499999999999936</v>
      </c>
      <c r="B51" s="52">
        <v>5.5555555555555601E-3</v>
      </c>
      <c r="C51" s="53">
        <v>33</v>
      </c>
      <c r="D51" s="54" t="s">
        <v>832</v>
      </c>
      <c r="E51" s="54" t="s">
        <v>162</v>
      </c>
      <c r="F51" s="54" t="s">
        <v>163</v>
      </c>
      <c r="G51" s="53"/>
      <c r="H51" s="56" t="s">
        <v>164</v>
      </c>
      <c r="I51" s="54"/>
      <c r="J51" s="54"/>
      <c r="K51" s="58">
        <v>21</v>
      </c>
      <c r="L51" s="58" t="s">
        <v>590</v>
      </c>
    </row>
    <row r="52" spans="1:12">
      <c r="A52" s="3">
        <f t="shared" si="0"/>
        <v>0.53055555555555489</v>
      </c>
      <c r="B52" s="52">
        <v>5.5555555555555601E-3</v>
      </c>
      <c r="C52" s="53">
        <v>33</v>
      </c>
      <c r="D52" s="54" t="s">
        <v>832</v>
      </c>
      <c r="E52" s="54" t="s">
        <v>189</v>
      </c>
      <c r="F52" s="54" t="s">
        <v>190</v>
      </c>
      <c r="G52" s="53"/>
      <c r="H52" s="56" t="s">
        <v>59</v>
      </c>
      <c r="I52" s="54"/>
      <c r="J52" s="54"/>
      <c r="K52" s="58">
        <v>22</v>
      </c>
      <c r="L52" s="58" t="s">
        <v>590</v>
      </c>
    </row>
    <row r="53" spans="1:12">
      <c r="A53" s="3">
        <f t="shared" si="0"/>
        <v>0.53611111111111043</v>
      </c>
      <c r="B53" s="52">
        <v>5.5555555555555601E-3</v>
      </c>
      <c r="C53" s="53">
        <v>33</v>
      </c>
      <c r="D53" s="54" t="s">
        <v>832</v>
      </c>
      <c r="E53" s="54" t="s">
        <v>200</v>
      </c>
      <c r="F53" s="54" t="s">
        <v>201</v>
      </c>
      <c r="G53" s="53"/>
      <c r="H53" s="56" t="s">
        <v>202</v>
      </c>
      <c r="I53" s="54"/>
      <c r="J53" s="54"/>
      <c r="K53" s="58">
        <v>23</v>
      </c>
      <c r="L53" s="58" t="s">
        <v>590</v>
      </c>
    </row>
    <row r="54" spans="1:12" s="32" customFormat="1" ht="15" customHeight="1">
      <c r="A54" s="3">
        <f t="shared" si="0"/>
        <v>0.54166666666666596</v>
      </c>
      <c r="B54" s="95">
        <v>3.472222222222222E-3</v>
      </c>
      <c r="C54" s="38"/>
      <c r="D54" s="61" t="s">
        <v>678</v>
      </c>
      <c r="E54" s="38"/>
      <c r="F54" s="38"/>
      <c r="G54" s="38"/>
      <c r="H54" s="38"/>
      <c r="I54" s="38"/>
      <c r="J54" s="38"/>
      <c r="K54" s="38"/>
      <c r="L54" s="38"/>
    </row>
    <row r="55" spans="1:12">
      <c r="A55" s="3">
        <f t="shared" si="0"/>
        <v>0.54513888888888817</v>
      </c>
      <c r="B55" s="52">
        <v>5.5555555555555558E-3</v>
      </c>
      <c r="C55" s="53">
        <v>48</v>
      </c>
      <c r="D55" s="54" t="s">
        <v>772</v>
      </c>
      <c r="E55" s="54" t="s">
        <v>122</v>
      </c>
      <c r="F55" s="54" t="s">
        <v>123</v>
      </c>
      <c r="G55" s="54"/>
      <c r="H55" s="56" t="s">
        <v>835</v>
      </c>
      <c r="I55" s="96"/>
      <c r="J55" s="54"/>
      <c r="K55" s="58">
        <v>1</v>
      </c>
      <c r="L55" s="58" t="s">
        <v>590</v>
      </c>
    </row>
    <row r="56" spans="1:12">
      <c r="A56" s="3">
        <f t="shared" si="0"/>
        <v>0.55069444444444371</v>
      </c>
      <c r="B56" s="52">
        <v>5.5555555555555558E-3</v>
      </c>
      <c r="C56" s="53">
        <v>48</v>
      </c>
      <c r="D56" s="54" t="s">
        <v>772</v>
      </c>
      <c r="E56" s="54" t="s">
        <v>66</v>
      </c>
      <c r="F56" s="54" t="s">
        <v>67</v>
      </c>
      <c r="G56" s="54"/>
      <c r="H56" s="56" t="s">
        <v>836</v>
      </c>
      <c r="I56" s="96"/>
      <c r="J56" s="54"/>
      <c r="K56" s="58">
        <v>2</v>
      </c>
      <c r="L56" s="58" t="s">
        <v>590</v>
      </c>
    </row>
    <row r="57" spans="1:12">
      <c r="A57" s="3">
        <f t="shared" si="0"/>
        <v>0.55624999999999925</v>
      </c>
      <c r="B57" s="52">
        <v>5.5555555555555558E-3</v>
      </c>
      <c r="C57" s="53">
        <v>48</v>
      </c>
      <c r="D57" s="54" t="s">
        <v>772</v>
      </c>
      <c r="E57" s="54" t="s">
        <v>160</v>
      </c>
      <c r="F57" s="54" t="s">
        <v>161</v>
      </c>
      <c r="G57" s="54"/>
      <c r="H57" s="56" t="s">
        <v>837</v>
      </c>
      <c r="I57" s="96"/>
      <c r="J57" s="54"/>
      <c r="K57" s="58">
        <v>3</v>
      </c>
      <c r="L57" s="58" t="s">
        <v>590</v>
      </c>
    </row>
    <row r="58" spans="1:12">
      <c r="A58" s="3">
        <f t="shared" si="0"/>
        <v>0.56180555555555478</v>
      </c>
      <c r="B58" s="52">
        <v>5.5555555555555558E-3</v>
      </c>
      <c r="C58" s="53">
        <v>48</v>
      </c>
      <c r="D58" s="54" t="s">
        <v>772</v>
      </c>
      <c r="E58" s="54" t="s">
        <v>277</v>
      </c>
      <c r="F58" s="54" t="s">
        <v>278</v>
      </c>
      <c r="G58" s="54"/>
      <c r="H58" s="56" t="s">
        <v>838</v>
      </c>
      <c r="I58" s="96"/>
      <c r="J58" s="54"/>
      <c r="K58" s="58">
        <v>4</v>
      </c>
      <c r="L58" s="58" t="s">
        <v>590</v>
      </c>
    </row>
    <row r="59" spans="1:12">
      <c r="A59" s="3">
        <f t="shared" si="0"/>
        <v>0.56736111111111032</v>
      </c>
      <c r="B59" s="52">
        <v>5.5555555555555601E-3</v>
      </c>
      <c r="C59" s="53">
        <v>48</v>
      </c>
      <c r="D59" s="54" t="s">
        <v>772</v>
      </c>
      <c r="E59" s="54" t="s">
        <v>31</v>
      </c>
      <c r="F59" s="54" t="s">
        <v>32</v>
      </c>
      <c r="G59" s="54"/>
      <c r="H59" s="56" t="s">
        <v>765</v>
      </c>
      <c r="I59" s="96"/>
      <c r="J59" s="54"/>
      <c r="K59" s="58">
        <v>5</v>
      </c>
      <c r="L59" s="58" t="s">
        <v>590</v>
      </c>
    </row>
    <row r="60" spans="1:12">
      <c r="A60" s="3">
        <f t="shared" si="0"/>
        <v>0.57291666666666585</v>
      </c>
      <c r="B60" s="52">
        <v>5.5555555555555601E-3</v>
      </c>
      <c r="C60" s="53">
        <v>48</v>
      </c>
      <c r="D60" s="54" t="s">
        <v>772</v>
      </c>
      <c r="E60" s="54" t="s">
        <v>179</v>
      </c>
      <c r="F60" s="54" t="s">
        <v>417</v>
      </c>
      <c r="G60" s="54"/>
      <c r="H60" s="56" t="s">
        <v>767</v>
      </c>
      <c r="I60" s="96"/>
      <c r="J60" s="54"/>
      <c r="K60" s="58">
        <v>6</v>
      </c>
      <c r="L60" s="58" t="s">
        <v>590</v>
      </c>
    </row>
    <row r="61" spans="1:12">
      <c r="A61" s="3">
        <f t="shared" si="0"/>
        <v>0.57847222222222139</v>
      </c>
      <c r="B61" s="52">
        <v>5.5555555555555601E-3</v>
      </c>
      <c r="C61" s="53">
        <v>48</v>
      </c>
      <c r="D61" s="96" t="s">
        <v>772</v>
      </c>
      <c r="E61" s="54" t="s">
        <v>287</v>
      </c>
      <c r="F61" s="54" t="s">
        <v>288</v>
      </c>
      <c r="G61" s="54"/>
      <c r="H61" s="56" t="s">
        <v>839</v>
      </c>
      <c r="I61" s="96"/>
      <c r="J61" s="54"/>
      <c r="K61" s="58">
        <v>7</v>
      </c>
      <c r="L61" s="58" t="s">
        <v>590</v>
      </c>
    </row>
    <row r="62" spans="1:12" ht="15" customHeight="1">
      <c r="A62" s="3">
        <f t="shared" si="0"/>
        <v>0.58402777777777692</v>
      </c>
      <c r="B62" s="52">
        <v>5.5555555555555601E-3</v>
      </c>
      <c r="C62" s="53">
        <v>48</v>
      </c>
      <c r="D62" s="54" t="s">
        <v>772</v>
      </c>
      <c r="E62" s="54" t="s">
        <v>196</v>
      </c>
      <c r="F62" s="54" t="s">
        <v>197</v>
      </c>
      <c r="G62" s="54"/>
      <c r="H62" s="56" t="s">
        <v>840</v>
      </c>
      <c r="I62" s="96"/>
      <c r="J62" s="54"/>
      <c r="K62" s="58">
        <v>8</v>
      </c>
      <c r="L62" s="58" t="s">
        <v>590</v>
      </c>
    </row>
    <row r="63" spans="1:12" ht="15" customHeight="1">
      <c r="A63" s="3">
        <f t="shared" si="0"/>
        <v>0.58958333333333246</v>
      </c>
      <c r="B63" s="52">
        <v>5.5555555555555601E-3</v>
      </c>
      <c r="C63" s="53">
        <v>48</v>
      </c>
      <c r="D63" s="54" t="s">
        <v>772</v>
      </c>
      <c r="E63" s="54" t="s">
        <v>266</v>
      </c>
      <c r="F63" s="54" t="s">
        <v>267</v>
      </c>
      <c r="G63" s="54"/>
      <c r="H63" s="101" t="s">
        <v>841</v>
      </c>
      <c r="I63" s="96"/>
      <c r="J63" s="54"/>
      <c r="K63" s="58">
        <v>9</v>
      </c>
      <c r="L63" s="58" t="s">
        <v>590</v>
      </c>
    </row>
    <row r="64" spans="1:12" s="32" customFormat="1" ht="15" customHeight="1">
      <c r="A64" s="3">
        <f t="shared" si="0"/>
        <v>0.595138888888888</v>
      </c>
      <c r="B64" s="52">
        <v>5.5555555555555601E-3</v>
      </c>
      <c r="C64" s="53">
        <v>48</v>
      </c>
      <c r="D64" s="54" t="s">
        <v>772</v>
      </c>
      <c r="E64" s="54" t="s">
        <v>17</v>
      </c>
      <c r="F64" s="54" t="s">
        <v>18</v>
      </c>
      <c r="G64" s="54"/>
      <c r="H64" s="56" t="s">
        <v>842</v>
      </c>
      <c r="I64" s="96"/>
      <c r="J64" s="54"/>
      <c r="K64" s="58">
        <v>10</v>
      </c>
      <c r="L64" s="58" t="s">
        <v>590</v>
      </c>
    </row>
    <row r="65" spans="1:12" s="32" customFormat="1" ht="15" customHeight="1">
      <c r="A65" s="3">
        <f t="shared" si="0"/>
        <v>0.60069444444444353</v>
      </c>
      <c r="B65" s="95">
        <v>3.472222222222222E-3</v>
      </c>
      <c r="C65" s="38"/>
      <c r="D65" s="61" t="s">
        <v>678</v>
      </c>
      <c r="E65" s="38"/>
      <c r="F65" s="38"/>
      <c r="G65" s="38"/>
      <c r="H65" s="38"/>
      <c r="I65" s="38"/>
      <c r="J65" s="38"/>
      <c r="K65" s="38"/>
      <c r="L65" s="38"/>
    </row>
    <row r="66" spans="1:12">
      <c r="A66" s="3">
        <f t="shared" si="0"/>
        <v>0.60416666666666574</v>
      </c>
      <c r="B66" s="52">
        <v>5.5555555555555601E-3</v>
      </c>
      <c r="C66" s="53">
        <v>48</v>
      </c>
      <c r="D66" s="54" t="s">
        <v>772</v>
      </c>
      <c r="E66" s="54" t="s">
        <v>175</v>
      </c>
      <c r="F66" s="54" t="s">
        <v>176</v>
      </c>
      <c r="G66" s="54"/>
      <c r="H66" s="56" t="s">
        <v>843</v>
      </c>
      <c r="I66" s="96"/>
      <c r="J66" s="102"/>
      <c r="K66" s="58">
        <v>11</v>
      </c>
      <c r="L66" s="58" t="s">
        <v>590</v>
      </c>
    </row>
    <row r="67" spans="1:12" ht="15" customHeight="1">
      <c r="A67" s="3">
        <f t="shared" si="0"/>
        <v>0.60972222222222128</v>
      </c>
      <c r="B67" s="52">
        <v>5.5555555555555601E-3</v>
      </c>
      <c r="C67" s="53">
        <v>48</v>
      </c>
      <c r="D67" s="54" t="s">
        <v>772</v>
      </c>
      <c r="E67" s="54" t="s">
        <v>187</v>
      </c>
      <c r="F67" s="54" t="s">
        <v>188</v>
      </c>
      <c r="G67" s="54"/>
      <c r="H67" s="56" t="s">
        <v>789</v>
      </c>
      <c r="I67" s="96"/>
      <c r="J67" s="54"/>
      <c r="K67" s="58">
        <v>12</v>
      </c>
      <c r="L67" s="58" t="s">
        <v>590</v>
      </c>
    </row>
    <row r="68" spans="1:12" ht="15" customHeight="1">
      <c r="A68" s="3">
        <f t="shared" ref="A68:A85" si="1">SUM(A67,B67)</f>
        <v>0.61527777777777681</v>
      </c>
      <c r="B68" s="52">
        <v>5.5555555555555601E-3</v>
      </c>
      <c r="C68" s="53">
        <v>48</v>
      </c>
      <c r="D68" s="54" t="s">
        <v>772</v>
      </c>
      <c r="E68" s="96" t="s">
        <v>844</v>
      </c>
      <c r="F68" s="96" t="s">
        <v>845</v>
      </c>
      <c r="G68" s="96"/>
      <c r="H68" s="101" t="s">
        <v>846</v>
      </c>
      <c r="I68" s="96"/>
      <c r="J68" s="54"/>
      <c r="K68" s="58">
        <v>13</v>
      </c>
      <c r="L68" s="58" t="s">
        <v>590</v>
      </c>
    </row>
    <row r="69" spans="1:12" ht="15" customHeight="1">
      <c r="A69" s="3">
        <f t="shared" si="1"/>
        <v>0.62083333333333235</v>
      </c>
      <c r="B69" s="52">
        <v>5.5555555555555601E-3</v>
      </c>
      <c r="C69" s="53">
        <v>48</v>
      </c>
      <c r="D69" s="54" t="s">
        <v>772</v>
      </c>
      <c r="E69" s="54" t="s">
        <v>42</v>
      </c>
      <c r="F69" s="54" t="s">
        <v>43</v>
      </c>
      <c r="G69" s="54"/>
      <c r="H69" s="56" t="s">
        <v>836</v>
      </c>
      <c r="I69" s="96"/>
      <c r="J69" s="54"/>
      <c r="K69" s="58">
        <v>14</v>
      </c>
      <c r="L69" s="58" t="s">
        <v>590</v>
      </c>
    </row>
    <row r="70" spans="1:12" ht="15" customHeight="1">
      <c r="A70" s="3">
        <f t="shared" si="1"/>
        <v>0.62638888888888788</v>
      </c>
      <c r="B70" s="52">
        <v>5.5555555555555601E-3</v>
      </c>
      <c r="C70" s="53">
        <v>48</v>
      </c>
      <c r="D70" s="96" t="s">
        <v>772</v>
      </c>
      <c r="E70" s="54" t="s">
        <v>39</v>
      </c>
      <c r="F70" s="54" t="s">
        <v>40</v>
      </c>
      <c r="G70" s="54"/>
      <c r="H70" s="56" t="s">
        <v>847</v>
      </c>
      <c r="I70" s="96"/>
      <c r="J70" s="54"/>
      <c r="K70" s="58">
        <v>15</v>
      </c>
      <c r="L70" s="58" t="s">
        <v>590</v>
      </c>
    </row>
    <row r="71" spans="1:12" ht="15" customHeight="1">
      <c r="A71" s="3">
        <f t="shared" si="1"/>
        <v>0.63194444444444342</v>
      </c>
      <c r="B71" s="52">
        <v>5.5555555555555601E-3</v>
      </c>
      <c r="C71" s="53">
        <v>48</v>
      </c>
      <c r="D71" s="54" t="s">
        <v>772</v>
      </c>
      <c r="E71" s="54" t="s">
        <v>225</v>
      </c>
      <c r="F71" s="54" t="s">
        <v>226</v>
      </c>
      <c r="G71" s="54"/>
      <c r="H71" s="56" t="s">
        <v>789</v>
      </c>
      <c r="I71" s="96"/>
      <c r="J71" s="54"/>
      <c r="K71" s="58">
        <v>16</v>
      </c>
      <c r="L71" s="58" t="s">
        <v>590</v>
      </c>
    </row>
    <row r="72" spans="1:12" ht="15" customHeight="1">
      <c r="A72" s="3">
        <f t="shared" si="1"/>
        <v>0.63749999999999896</v>
      </c>
      <c r="B72" s="52">
        <v>5.5555555555555601E-3</v>
      </c>
      <c r="C72" s="53">
        <v>48</v>
      </c>
      <c r="D72" s="54" t="s">
        <v>772</v>
      </c>
      <c r="E72" s="54" t="s">
        <v>88</v>
      </c>
      <c r="F72" s="54" t="s">
        <v>89</v>
      </c>
      <c r="G72" s="54"/>
      <c r="H72" s="56" t="s">
        <v>773</v>
      </c>
      <c r="I72" s="96"/>
      <c r="J72" s="54"/>
      <c r="K72" s="58">
        <v>17</v>
      </c>
      <c r="L72" s="58" t="s">
        <v>590</v>
      </c>
    </row>
    <row r="73" spans="1:12">
      <c r="A73" s="3">
        <f t="shared" si="1"/>
        <v>0.64305555555555449</v>
      </c>
      <c r="B73" s="52">
        <v>5.5555555555555601E-3</v>
      </c>
      <c r="C73" s="53">
        <v>48</v>
      </c>
      <c r="D73" s="54" t="s">
        <v>772</v>
      </c>
      <c r="E73" s="96" t="s">
        <v>110</v>
      </c>
      <c r="F73" s="96" t="s">
        <v>111</v>
      </c>
      <c r="G73" s="96"/>
      <c r="H73" s="101" t="s">
        <v>773</v>
      </c>
      <c r="I73" s="96"/>
      <c r="J73" s="54"/>
      <c r="K73" s="58">
        <v>18</v>
      </c>
      <c r="L73" s="58" t="s">
        <v>590</v>
      </c>
    </row>
    <row r="74" spans="1:12" ht="15" customHeight="1">
      <c r="A74" s="3">
        <f t="shared" si="1"/>
        <v>0.64861111111111003</v>
      </c>
      <c r="B74" s="52">
        <v>5.5555555555555601E-3</v>
      </c>
      <c r="C74" s="53">
        <v>48</v>
      </c>
      <c r="D74" s="54" t="s">
        <v>772</v>
      </c>
      <c r="E74" s="54" t="s">
        <v>710</v>
      </c>
      <c r="F74" s="54" t="s">
        <v>711</v>
      </c>
      <c r="G74" s="54"/>
      <c r="H74" s="56" t="s">
        <v>840</v>
      </c>
      <c r="I74" s="96"/>
      <c r="J74" s="54"/>
      <c r="K74" s="58">
        <v>19</v>
      </c>
      <c r="L74" s="58" t="s">
        <v>590</v>
      </c>
    </row>
    <row r="75" spans="1:12" ht="15" customHeight="1">
      <c r="A75" s="3">
        <f t="shared" si="1"/>
        <v>0.65416666666666556</v>
      </c>
      <c r="B75" s="52">
        <v>5.5555555555555601E-3</v>
      </c>
      <c r="C75" s="53">
        <v>48</v>
      </c>
      <c r="D75" s="54" t="s">
        <v>772</v>
      </c>
      <c r="E75" s="54" t="s">
        <v>213</v>
      </c>
      <c r="F75" s="54" t="s">
        <v>520</v>
      </c>
      <c r="G75" s="54"/>
      <c r="H75" s="56" t="s">
        <v>848</v>
      </c>
      <c r="I75" s="96"/>
      <c r="J75" s="54"/>
      <c r="K75" s="58">
        <v>20</v>
      </c>
      <c r="L75" s="58" t="s">
        <v>590</v>
      </c>
    </row>
    <row r="76" spans="1:12" s="32" customFormat="1" ht="15" customHeight="1">
      <c r="A76" s="3">
        <f t="shared" si="1"/>
        <v>0.6597222222222211</v>
      </c>
      <c r="B76" s="95">
        <v>3.472222222222222E-3</v>
      </c>
      <c r="C76" s="38"/>
      <c r="D76" s="61" t="s">
        <v>678</v>
      </c>
      <c r="E76" s="38"/>
      <c r="F76" s="38"/>
      <c r="G76" s="38"/>
      <c r="H76" s="38"/>
      <c r="I76" s="38"/>
      <c r="J76" s="38"/>
      <c r="K76" s="38"/>
      <c r="L76" s="38"/>
    </row>
    <row r="77" spans="1:12" ht="15" customHeight="1">
      <c r="A77" s="3">
        <f t="shared" si="1"/>
        <v>0.66319444444444331</v>
      </c>
      <c r="B77" s="52">
        <v>5.5555555555555601E-3</v>
      </c>
      <c r="C77" s="53">
        <v>48</v>
      </c>
      <c r="D77" s="54" t="s">
        <v>772</v>
      </c>
      <c r="E77" s="54" t="s">
        <v>98</v>
      </c>
      <c r="F77" s="54" t="s">
        <v>99</v>
      </c>
      <c r="G77" s="54"/>
      <c r="H77" s="56" t="s">
        <v>838</v>
      </c>
      <c r="I77" s="96"/>
      <c r="J77" s="102"/>
      <c r="K77" s="58">
        <v>21</v>
      </c>
      <c r="L77" s="58" t="s">
        <v>590</v>
      </c>
    </row>
    <row r="78" spans="1:12">
      <c r="A78" s="3">
        <f t="shared" si="1"/>
        <v>0.66874999999999885</v>
      </c>
      <c r="B78" s="52">
        <v>5.5555555555555601E-3</v>
      </c>
      <c r="C78" s="53">
        <v>48</v>
      </c>
      <c r="D78" s="54" t="s">
        <v>772</v>
      </c>
      <c r="E78" s="54" t="s">
        <v>268</v>
      </c>
      <c r="F78" s="54" t="s">
        <v>269</v>
      </c>
      <c r="G78" s="54"/>
      <c r="H78" s="56" t="s">
        <v>770</v>
      </c>
      <c r="I78" s="96"/>
      <c r="J78" s="54"/>
      <c r="K78" s="58">
        <v>22</v>
      </c>
      <c r="L78" s="58" t="s">
        <v>590</v>
      </c>
    </row>
    <row r="79" spans="1:12">
      <c r="A79" s="3">
        <f t="shared" si="1"/>
        <v>0.67430555555555438</v>
      </c>
      <c r="B79" s="52">
        <v>5.5555555555555601E-3</v>
      </c>
      <c r="C79" s="53">
        <v>48</v>
      </c>
      <c r="D79" s="54" t="s">
        <v>772</v>
      </c>
      <c r="E79" s="54" t="s">
        <v>189</v>
      </c>
      <c r="F79" s="54" t="s">
        <v>190</v>
      </c>
      <c r="G79" s="54"/>
      <c r="H79" s="56" t="s">
        <v>849</v>
      </c>
      <c r="I79" s="96"/>
      <c r="J79" s="54"/>
      <c r="K79" s="58">
        <v>23</v>
      </c>
      <c r="L79" s="58" t="s">
        <v>590</v>
      </c>
    </row>
    <row r="80" spans="1:12">
      <c r="A80" s="3">
        <f t="shared" si="1"/>
        <v>0.67986111111110992</v>
      </c>
      <c r="B80" s="52">
        <v>5.5555555555555601E-3</v>
      </c>
      <c r="C80" s="53">
        <v>48</v>
      </c>
      <c r="D80" s="54" t="s">
        <v>772</v>
      </c>
      <c r="E80" s="54" t="s">
        <v>200</v>
      </c>
      <c r="F80" s="54" t="s">
        <v>201</v>
      </c>
      <c r="G80" s="54"/>
      <c r="H80" s="56" t="s">
        <v>850</v>
      </c>
      <c r="I80" s="96"/>
      <c r="J80" s="54"/>
      <c r="K80" s="58">
        <v>24</v>
      </c>
      <c r="L80" s="58" t="s">
        <v>590</v>
      </c>
    </row>
    <row r="81" spans="1:12">
      <c r="A81" s="3">
        <f t="shared" si="1"/>
        <v>0.68541666666666545</v>
      </c>
      <c r="B81" s="52">
        <v>5.5555555555555601E-3</v>
      </c>
      <c r="C81" s="53">
        <v>48</v>
      </c>
      <c r="D81" s="54" t="s">
        <v>772</v>
      </c>
      <c r="E81" s="54" t="s">
        <v>191</v>
      </c>
      <c r="F81" s="54" t="s">
        <v>192</v>
      </c>
      <c r="G81" s="54"/>
      <c r="H81" s="56" t="s">
        <v>851</v>
      </c>
      <c r="I81" s="96"/>
      <c r="J81" s="54"/>
      <c r="K81" s="58">
        <v>25</v>
      </c>
      <c r="L81" s="58" t="s">
        <v>590</v>
      </c>
    </row>
    <row r="82" spans="1:12">
      <c r="A82" s="3">
        <f t="shared" si="1"/>
        <v>0.69097222222222099</v>
      </c>
      <c r="B82" s="52">
        <v>5.5555555555555601E-3</v>
      </c>
      <c r="C82" s="53">
        <v>48</v>
      </c>
      <c r="D82" s="54" t="s">
        <v>772</v>
      </c>
      <c r="E82" s="54" t="s">
        <v>35</v>
      </c>
      <c r="F82" s="54" t="s">
        <v>36</v>
      </c>
      <c r="G82" s="54"/>
      <c r="H82" s="56" t="s">
        <v>847</v>
      </c>
      <c r="I82" s="96"/>
      <c r="J82" s="102"/>
      <c r="K82" s="58">
        <v>26</v>
      </c>
      <c r="L82" s="58" t="s">
        <v>590</v>
      </c>
    </row>
    <row r="83" spans="1:12">
      <c r="A83" s="3">
        <f t="shared" si="1"/>
        <v>0.69652777777777652</v>
      </c>
      <c r="B83" s="52">
        <v>5.5555555555555601E-3</v>
      </c>
      <c r="C83" s="53">
        <v>48</v>
      </c>
      <c r="D83" s="54" t="s">
        <v>772</v>
      </c>
      <c r="E83" s="54" t="s">
        <v>414</v>
      </c>
      <c r="F83" s="54" t="s">
        <v>415</v>
      </c>
      <c r="G83" s="54"/>
      <c r="H83" s="56" t="s">
        <v>767</v>
      </c>
      <c r="I83" s="96"/>
      <c r="J83" s="54"/>
      <c r="K83" s="58">
        <v>27</v>
      </c>
      <c r="L83" s="58" t="s">
        <v>590</v>
      </c>
    </row>
    <row r="84" spans="1:12">
      <c r="A84" s="3">
        <f t="shared" si="1"/>
        <v>0.70208333333333206</v>
      </c>
      <c r="B84" s="52">
        <v>5.5555555555555601E-3</v>
      </c>
      <c r="C84" s="53">
        <v>48</v>
      </c>
      <c r="D84" s="54" t="s">
        <v>772</v>
      </c>
      <c r="E84" s="54" t="s">
        <v>181</v>
      </c>
      <c r="F84" s="54" t="s">
        <v>182</v>
      </c>
      <c r="G84" s="54"/>
      <c r="H84" s="56" t="s">
        <v>838</v>
      </c>
      <c r="I84" s="96"/>
      <c r="J84" s="54"/>
      <c r="K84" s="58">
        <v>28</v>
      </c>
      <c r="L84" s="58" t="s">
        <v>590</v>
      </c>
    </row>
    <row r="85" spans="1:12">
      <c r="A85" s="3">
        <f t="shared" si="1"/>
        <v>0.7076388888888876</v>
      </c>
      <c r="B85" s="60" t="s">
        <v>143</v>
      </c>
      <c r="C85" s="38"/>
      <c r="D85" s="61" t="s">
        <v>739</v>
      </c>
      <c r="E85" s="38"/>
      <c r="F85" s="38"/>
      <c r="G85" s="38"/>
      <c r="H85" s="38"/>
      <c r="I85" s="38"/>
      <c r="J85" s="38"/>
      <c r="K85" s="38"/>
      <c r="L85" s="38"/>
    </row>
  </sheetData>
  <pageMargins left="0.7" right="0.7" top="0.75" bottom="0.75" header="0.3" footer="0.3"/>
  <pageSetup paperSize="9" orientation="portrait" r:id="rId1"/>
  <rowBreaks count="1" manualBreakCount="1">
    <brk id="45" max="16383" man="1"/>
  </rowBreaks>
  <customProperties>
    <customPr name="_pios_id" r:id="rId2"/>
    <customPr name="GUID" r:id="rId3"/>
  </customPropertie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B2BA3-3A31-4555-800E-A519A769C999}">
  <sheetPr codeName="Sheet63">
    <tabColor rgb="FFFF85FF"/>
    <pageSetUpPr fitToPage="1"/>
  </sheetPr>
  <dimension ref="A1:AQ43"/>
  <sheetViews>
    <sheetView topLeftCell="A7" zoomScaleNormal="100" workbookViewId="0">
      <selection activeCell="F52" sqref="F52"/>
    </sheetView>
  </sheetViews>
  <sheetFormatPr defaultColWidth="11" defaultRowHeight="15.75"/>
  <cols>
    <col min="1" max="1" width="11" style="9"/>
    <col min="2" max="2" width="10.625" style="9" customWidth="1"/>
    <col min="3" max="3" width="17.5" style="9" bestFit="1" customWidth="1"/>
    <col min="4" max="4" width="27.5" style="9" customWidth="1"/>
    <col min="5" max="5" width="17.625" style="9" customWidth="1"/>
    <col min="6" max="6" width="11.625" style="9" bestFit="1" customWidth="1"/>
    <col min="7" max="7" width="10.125" style="9" bestFit="1" customWidth="1"/>
    <col min="8" max="8" width="12" style="9" bestFit="1" customWidth="1"/>
    <col min="9" max="9" width="9.125" style="9" bestFit="1" customWidth="1"/>
    <col min="10" max="10" width="9.625" style="9" bestFit="1" customWidth="1"/>
    <col min="11" max="11" width="13.125" style="9" customWidth="1"/>
    <col min="12" max="12" width="13.625" style="9" bestFit="1" customWidth="1"/>
    <col min="14" max="14" width="11" style="9"/>
    <col min="15" max="15" width="19.375" style="9" customWidth="1"/>
    <col min="16" max="16" width="11" style="9"/>
    <col min="17" max="17" width="3.625" style="9" customWidth="1"/>
    <col min="18" max="19" width="7.625" style="9" bestFit="1" customWidth="1"/>
    <col min="20" max="20" width="6.625" style="9" bestFit="1" customWidth="1"/>
    <col min="21" max="24" width="7.125" style="9" bestFit="1" customWidth="1"/>
    <col min="25" max="30" width="7.625" style="9" customWidth="1"/>
    <col min="31" max="31" width="7.375" style="9" bestFit="1" customWidth="1"/>
    <col min="32" max="38" width="7.125" style="9" bestFit="1" customWidth="1"/>
    <col min="39" max="43" width="7.125" style="9" customWidth="1"/>
    <col min="44" max="16384" width="11" style="9"/>
  </cols>
  <sheetData>
    <row r="1" spans="1:43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N1" s="143"/>
      <c r="O1" s="10" t="s">
        <v>310</v>
      </c>
      <c r="P1" s="172" t="s">
        <v>311</v>
      </c>
      <c r="Q1" s="172"/>
      <c r="R1" s="172"/>
      <c r="S1" s="172"/>
      <c r="T1" s="172"/>
      <c r="U1" s="172"/>
      <c r="V1" s="172"/>
      <c r="W1" s="172"/>
      <c r="X1" s="172"/>
      <c r="Y1" s="172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</row>
    <row r="2" spans="1:43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N2" s="143"/>
      <c r="O2" s="143"/>
      <c r="P2" s="256" t="s">
        <v>852</v>
      </c>
      <c r="Q2" s="256"/>
      <c r="R2" s="256"/>
      <c r="S2" s="256"/>
      <c r="T2" s="256"/>
      <c r="U2" s="256"/>
      <c r="V2" s="256"/>
      <c r="W2" s="256"/>
      <c r="X2" s="256"/>
      <c r="Y2" s="256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</row>
    <row r="3" spans="1:43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N3" s="143"/>
      <c r="O3" s="10" t="s">
        <v>853</v>
      </c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</row>
    <row r="4" spans="1:43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N4" s="143"/>
      <c r="O4" s="143"/>
      <c r="P4" s="143"/>
      <c r="Q4" s="143"/>
      <c r="R4" s="124" t="s">
        <v>854</v>
      </c>
      <c r="S4" s="13"/>
      <c r="T4" s="13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4" t="s">
        <v>855</v>
      </c>
      <c r="AF4" s="13"/>
      <c r="AG4" s="13"/>
      <c r="AH4" s="12"/>
      <c r="AI4" s="12"/>
      <c r="AJ4" s="12"/>
      <c r="AK4" s="12"/>
      <c r="AL4" s="12"/>
      <c r="AM4" s="12"/>
      <c r="AN4" s="12"/>
      <c r="AO4" s="12"/>
      <c r="AP4" s="12"/>
      <c r="AQ4" s="12"/>
    </row>
    <row r="5" spans="1:43">
      <c r="A5" s="143" t="s">
        <v>444</v>
      </c>
      <c r="B5" s="152">
        <v>44780</v>
      </c>
      <c r="C5" s="143"/>
      <c r="D5" s="10" t="s">
        <v>445</v>
      </c>
      <c r="E5" s="10"/>
      <c r="F5" s="189"/>
      <c r="G5" s="143"/>
      <c r="H5" s="143"/>
      <c r="I5" s="143"/>
      <c r="J5" s="143"/>
      <c r="K5" s="143"/>
      <c r="L5" s="143"/>
      <c r="N5" s="143"/>
      <c r="O5" s="143"/>
      <c r="P5" s="143"/>
      <c r="Q5" s="143"/>
      <c r="R5" s="153">
        <f>B11</f>
        <v>1</v>
      </c>
      <c r="S5" s="153">
        <f>B13</f>
        <v>2</v>
      </c>
      <c r="T5" s="153">
        <f>B15</f>
        <v>3</v>
      </c>
      <c r="U5" s="153">
        <f>B17</f>
        <v>4</v>
      </c>
      <c r="V5" s="153">
        <f>B19</f>
        <v>5</v>
      </c>
      <c r="W5" s="153">
        <f>B21</f>
        <v>6</v>
      </c>
      <c r="X5" s="153">
        <f>B23</f>
        <v>7</v>
      </c>
      <c r="Y5" s="153">
        <f>B25</f>
        <v>8</v>
      </c>
      <c r="Z5" s="153">
        <f>B27</f>
        <v>9</v>
      </c>
      <c r="AA5" s="153">
        <f>B29</f>
        <v>10</v>
      </c>
      <c r="AB5" s="153">
        <f>B31</f>
        <v>11</v>
      </c>
      <c r="AC5" s="153">
        <f>B33</f>
        <v>12</v>
      </c>
      <c r="AD5" s="153">
        <f>B35</f>
        <v>0</v>
      </c>
      <c r="AE5" s="225">
        <f t="shared" ref="AE5:AQ5" si="0">R5</f>
        <v>1</v>
      </c>
      <c r="AF5" s="153">
        <f t="shared" si="0"/>
        <v>2</v>
      </c>
      <c r="AG5" s="153">
        <f t="shared" si="0"/>
        <v>3</v>
      </c>
      <c r="AH5" s="153">
        <f t="shared" si="0"/>
        <v>4</v>
      </c>
      <c r="AI5" s="153">
        <f t="shared" si="0"/>
        <v>5</v>
      </c>
      <c r="AJ5" s="153">
        <f t="shared" si="0"/>
        <v>6</v>
      </c>
      <c r="AK5" s="153">
        <f t="shared" si="0"/>
        <v>7</v>
      </c>
      <c r="AL5" s="153">
        <f t="shared" si="0"/>
        <v>8</v>
      </c>
      <c r="AM5" s="153">
        <f t="shared" si="0"/>
        <v>9</v>
      </c>
      <c r="AN5" s="153">
        <f t="shared" si="0"/>
        <v>10</v>
      </c>
      <c r="AO5" s="153">
        <f t="shared" si="0"/>
        <v>11</v>
      </c>
      <c r="AP5" s="153">
        <f t="shared" si="0"/>
        <v>12</v>
      </c>
      <c r="AQ5" s="153">
        <f t="shared" si="0"/>
        <v>0</v>
      </c>
    </row>
    <row r="6" spans="1:43">
      <c r="A6" s="143" t="s">
        <v>446</v>
      </c>
      <c r="B6" s="8" t="s">
        <v>856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N6" s="143"/>
      <c r="O6" s="143"/>
      <c r="P6" s="143"/>
      <c r="Q6" s="143"/>
      <c r="R6" s="143" t="str">
        <f>C11</f>
        <v>Ruby Gilberd</v>
      </c>
      <c r="S6" s="143" t="str">
        <f>C13</f>
        <v>Isla Hendry</v>
      </c>
      <c r="T6" s="143" t="str">
        <f>C15</f>
        <v>Chloe Wood</v>
      </c>
      <c r="U6" s="143" t="str">
        <f>C17</f>
        <v>Ivy Colebrook</v>
      </c>
      <c r="V6" s="143" t="str">
        <f>C19</f>
        <v>Shannon Meakins</v>
      </c>
      <c r="W6" s="143" t="str">
        <f>C21</f>
        <v>Jasmine Hodkinson</v>
      </c>
      <c r="X6" s="143" t="str">
        <f>C23</f>
        <v>Lolah Day</v>
      </c>
      <c r="Y6" s="143" t="str">
        <f>C25</f>
        <v>Ava Bowles</v>
      </c>
      <c r="Z6" s="143" t="str">
        <f>C27</f>
        <v>Eliza Hutton</v>
      </c>
      <c r="AA6" s="143" t="str">
        <f>C29</f>
        <v>Lyla Valuri</v>
      </c>
      <c r="AB6" s="143" t="str">
        <f>C31</f>
        <v>Annalyce Page</v>
      </c>
      <c r="AC6" s="143" t="str">
        <f>C33</f>
        <v>Alexis Nixon</v>
      </c>
      <c r="AD6" s="143"/>
      <c r="AE6" s="180" t="str">
        <f>C12</f>
        <v>Lexi Caldwell</v>
      </c>
      <c r="AF6" s="143" t="str">
        <f>C14</f>
        <v>Mikayla Holden</v>
      </c>
      <c r="AG6" s="143" t="str">
        <f>C16</f>
        <v>Holly Greening</v>
      </c>
      <c r="AH6" s="143" t="str">
        <f>C18</f>
        <v>Kate Watkins</v>
      </c>
      <c r="AI6" s="143" t="str">
        <f>C20</f>
        <v>Sune Snyman</v>
      </c>
      <c r="AJ6" s="143" t="str">
        <f>C22</f>
        <v>Kate Berzins</v>
      </c>
      <c r="AK6" s="143" t="str">
        <f>C24</f>
        <v>Tameaka Smith</v>
      </c>
      <c r="AL6" s="143" t="str">
        <f>C26</f>
        <v>Ruby Douglas</v>
      </c>
      <c r="AM6" s="143" t="str">
        <f>C28</f>
        <v>Zahara Winters</v>
      </c>
      <c r="AN6" s="143" t="str">
        <f>C30</f>
        <v>Sadie Gemmell</v>
      </c>
      <c r="AO6" s="143" t="str">
        <f>C32</f>
        <v>Jenaveve Page</v>
      </c>
      <c r="AP6" s="143" t="str">
        <f>C34</f>
        <v>Hannah Horne</v>
      </c>
      <c r="AQ6" s="143"/>
    </row>
    <row r="7" spans="1:43">
      <c r="A7" s="143" t="s">
        <v>448</v>
      </c>
      <c r="B7" s="143" t="s">
        <v>625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N7" s="143"/>
      <c r="O7" s="143" t="s">
        <v>587</v>
      </c>
      <c r="P7" s="143" t="s">
        <v>453</v>
      </c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80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</row>
    <row r="8" spans="1:43">
      <c r="A8" s="8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N8" s="143"/>
      <c r="O8" s="143">
        <v>1</v>
      </c>
      <c r="P8" s="143"/>
      <c r="Q8" s="143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75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</row>
    <row r="9" spans="1:43">
      <c r="A9" s="143"/>
      <c r="B9" s="143"/>
      <c r="C9" s="143"/>
      <c r="D9" s="143"/>
      <c r="E9" s="143"/>
      <c r="F9" s="14" t="s">
        <v>3</v>
      </c>
      <c r="G9" s="14" t="s">
        <v>382</v>
      </c>
      <c r="H9" s="143"/>
      <c r="I9" s="143"/>
      <c r="J9" s="143"/>
      <c r="K9" s="143"/>
      <c r="L9" s="143"/>
      <c r="N9" s="143"/>
      <c r="O9" s="143">
        <v>2</v>
      </c>
      <c r="P9" s="143"/>
      <c r="Q9" s="143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75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</row>
    <row r="10" spans="1:43" ht="45">
      <c r="A10" s="15" t="s">
        <v>432</v>
      </c>
      <c r="B10" s="14" t="s">
        <v>439</v>
      </c>
      <c r="C10" s="14" t="s">
        <v>4</v>
      </c>
      <c r="D10" s="14" t="s">
        <v>5</v>
      </c>
      <c r="E10" s="14" t="s">
        <v>383</v>
      </c>
      <c r="F10" s="16" t="s">
        <v>857</v>
      </c>
      <c r="G10" s="16" t="s">
        <v>222</v>
      </c>
      <c r="H10" s="14" t="s">
        <v>386</v>
      </c>
      <c r="I10" s="14" t="s">
        <v>387</v>
      </c>
      <c r="J10" s="14" t="s">
        <v>458</v>
      </c>
      <c r="K10" s="14" t="s">
        <v>628</v>
      </c>
      <c r="L10" s="14" t="s">
        <v>460</v>
      </c>
      <c r="N10" s="143"/>
      <c r="O10" s="143">
        <v>3</v>
      </c>
      <c r="P10" s="143"/>
      <c r="Q10" s="143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75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</row>
    <row r="11" spans="1:43">
      <c r="A11" s="18">
        <v>0.33333333333333331</v>
      </c>
      <c r="B11" s="17">
        <v>1</v>
      </c>
      <c r="C11" s="17" t="s">
        <v>323</v>
      </c>
      <c r="D11" s="155" t="s">
        <v>324</v>
      </c>
      <c r="E11" s="155" t="s">
        <v>56</v>
      </c>
      <c r="F11" s="230">
        <f>R40</f>
        <v>0</v>
      </c>
      <c r="G11" s="230">
        <f>AE40</f>
        <v>0</v>
      </c>
      <c r="H11" s="230">
        <f>AVERAGE(F11,G11)</f>
        <v>0</v>
      </c>
      <c r="I11" s="187">
        <f>IF(J11&gt;L11,J11,L11)</f>
        <v>1</v>
      </c>
      <c r="J11" s="187">
        <f>RANK(H11,$H$11:$H$37,0)</f>
        <v>1</v>
      </c>
      <c r="K11" s="193">
        <f>R30+AE30</f>
        <v>0</v>
      </c>
      <c r="L11" s="194"/>
      <c r="N11" s="143"/>
      <c r="O11" s="143">
        <v>4</v>
      </c>
      <c r="P11" s="143"/>
      <c r="Q11" s="143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75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</row>
    <row r="12" spans="1:43">
      <c r="A12" s="18">
        <v>0.33333333333333331</v>
      </c>
      <c r="B12" s="17">
        <v>1</v>
      </c>
      <c r="C12" s="17" t="s">
        <v>826</v>
      </c>
      <c r="D12" s="155" t="s">
        <v>827</v>
      </c>
      <c r="E12" s="155" t="s">
        <v>56</v>
      </c>
      <c r="F12" s="204"/>
      <c r="G12" s="204"/>
      <c r="H12" s="204"/>
      <c r="I12" s="204"/>
      <c r="J12" s="204"/>
      <c r="K12" s="204"/>
      <c r="L12" s="206"/>
      <c r="N12" s="143"/>
      <c r="O12" s="143">
        <v>5</v>
      </c>
      <c r="P12" s="143"/>
      <c r="Q12" s="143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75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</row>
    <row r="13" spans="1:43">
      <c r="A13" s="18">
        <v>0.33888888888888885</v>
      </c>
      <c r="B13" s="17">
        <v>2</v>
      </c>
      <c r="C13" s="17" t="s">
        <v>297</v>
      </c>
      <c r="D13" s="155" t="s">
        <v>298</v>
      </c>
      <c r="E13" s="155" t="s">
        <v>15</v>
      </c>
      <c r="F13" s="230">
        <f>S40</f>
        <v>0</v>
      </c>
      <c r="G13" s="230">
        <f>AF40</f>
        <v>0</v>
      </c>
      <c r="H13" s="230">
        <f t="shared" ref="H13" si="1">AVERAGE(F13,G13)</f>
        <v>0</v>
      </c>
      <c r="I13" s="187">
        <f>IF(J13&gt;L13,J13,L13)</f>
        <v>1</v>
      </c>
      <c r="J13" s="187">
        <f>RANK(H13,$H$11:$H$37,0)</f>
        <v>1</v>
      </c>
      <c r="K13" s="193">
        <f>S30+AF30</f>
        <v>0</v>
      </c>
      <c r="L13" s="194"/>
      <c r="N13" s="143"/>
      <c r="O13" s="143">
        <v>6</v>
      </c>
      <c r="P13" s="143"/>
      <c r="Q13" s="143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75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</row>
    <row r="14" spans="1:43">
      <c r="A14" s="18">
        <v>0.33888888888888885</v>
      </c>
      <c r="B14" s="17">
        <v>2</v>
      </c>
      <c r="C14" s="17" t="s">
        <v>376</v>
      </c>
      <c r="D14" s="155" t="s">
        <v>377</v>
      </c>
      <c r="E14" s="155" t="s">
        <v>15</v>
      </c>
      <c r="F14" s="204"/>
      <c r="G14" s="204"/>
      <c r="H14" s="204"/>
      <c r="I14" s="204"/>
      <c r="J14" s="204"/>
      <c r="K14" s="204"/>
      <c r="L14" s="206"/>
      <c r="N14" s="143"/>
      <c r="O14" s="143">
        <v>7</v>
      </c>
      <c r="P14" s="143"/>
      <c r="Q14" s="143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75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</row>
    <row r="15" spans="1:43">
      <c r="A15" s="18">
        <v>0.34444444444444439</v>
      </c>
      <c r="B15" s="17">
        <v>3</v>
      </c>
      <c r="C15" s="17" t="s">
        <v>318</v>
      </c>
      <c r="D15" s="155" t="s">
        <v>333</v>
      </c>
      <c r="E15" s="155" t="s">
        <v>828</v>
      </c>
      <c r="F15" s="230">
        <f>T40</f>
        <v>0</v>
      </c>
      <c r="G15" s="230">
        <f>AG40</f>
        <v>0</v>
      </c>
      <c r="H15" s="230">
        <f>AVERAGE(F15,G15)</f>
        <v>0</v>
      </c>
      <c r="I15" s="187">
        <f>IF(J15&gt;L15,J15,L15)</f>
        <v>1</v>
      </c>
      <c r="J15" s="187">
        <f>RANK(H15,$H$11:$H$37,0)</f>
        <v>1</v>
      </c>
      <c r="K15" s="193">
        <f>T30+AG30</f>
        <v>0</v>
      </c>
      <c r="L15" s="194"/>
      <c r="N15" s="143"/>
      <c r="O15" s="143">
        <v>8</v>
      </c>
      <c r="P15" s="143"/>
      <c r="Q15" s="143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75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</row>
    <row r="16" spans="1:43">
      <c r="A16" s="18">
        <v>0.34444444444444439</v>
      </c>
      <c r="B16" s="17">
        <v>3</v>
      </c>
      <c r="C16" s="17" t="s">
        <v>223</v>
      </c>
      <c r="D16" s="155" t="s">
        <v>224</v>
      </c>
      <c r="E16" s="155" t="s">
        <v>828</v>
      </c>
      <c r="F16" s="204"/>
      <c r="G16" s="204"/>
      <c r="H16" s="204"/>
      <c r="I16" s="204"/>
      <c r="J16" s="204"/>
      <c r="K16" s="204"/>
      <c r="L16" s="206"/>
      <c r="N16" s="143"/>
      <c r="O16" s="143">
        <v>9</v>
      </c>
      <c r="P16" s="143"/>
      <c r="Q16" s="143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75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</row>
    <row r="17" spans="1:43">
      <c r="A17" s="18">
        <v>0.34999999999999992</v>
      </c>
      <c r="B17" s="17">
        <v>4</v>
      </c>
      <c r="C17" s="17" t="s">
        <v>287</v>
      </c>
      <c r="D17" s="155" t="s">
        <v>288</v>
      </c>
      <c r="E17" s="155" t="s">
        <v>172</v>
      </c>
      <c r="F17" s="230">
        <f>U40</f>
        <v>0</v>
      </c>
      <c r="G17" s="230">
        <f>AH40</f>
        <v>0</v>
      </c>
      <c r="H17" s="230">
        <f>AVERAGE(F17,G17)</f>
        <v>0</v>
      </c>
      <c r="I17" s="187">
        <f>IF(J17&gt;L17,J17,L17)</f>
        <v>1</v>
      </c>
      <c r="J17" s="187">
        <f>RANK(H17,$H$11:$H$37,0)</f>
        <v>1</v>
      </c>
      <c r="K17" s="193">
        <f>U30+AH30</f>
        <v>0</v>
      </c>
      <c r="L17" s="194"/>
      <c r="N17" s="143"/>
      <c r="O17" s="143">
        <v>10</v>
      </c>
      <c r="P17" s="143"/>
      <c r="Q17" s="143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75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</row>
    <row r="18" spans="1:43">
      <c r="A18" s="18">
        <v>0.34999999999999992</v>
      </c>
      <c r="B18" s="17">
        <v>4</v>
      </c>
      <c r="C18" s="17" t="s">
        <v>350</v>
      </c>
      <c r="D18" s="155" t="s">
        <v>351</v>
      </c>
      <c r="E18" s="155" t="s">
        <v>172</v>
      </c>
      <c r="F18" s="204"/>
      <c r="G18" s="204"/>
      <c r="H18" s="204"/>
      <c r="I18" s="204"/>
      <c r="J18" s="204"/>
      <c r="K18" s="204"/>
      <c r="L18" s="206"/>
      <c r="N18" s="143"/>
      <c r="O18" s="143">
        <v>11</v>
      </c>
      <c r="P18" s="143"/>
      <c r="Q18" s="143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75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</row>
    <row r="19" spans="1:43">
      <c r="A19" s="18">
        <v>0.35555555555555546</v>
      </c>
      <c r="B19" s="17">
        <v>5</v>
      </c>
      <c r="C19" s="17" t="s">
        <v>46</v>
      </c>
      <c r="D19" s="155" t="s">
        <v>47</v>
      </c>
      <c r="E19" s="155" t="s">
        <v>48</v>
      </c>
      <c r="F19" s="230">
        <f>V40</f>
        <v>0</v>
      </c>
      <c r="G19" s="230">
        <f>AI40</f>
        <v>0</v>
      </c>
      <c r="H19" s="230">
        <f>AVERAGE(F19,G19)</f>
        <v>0</v>
      </c>
      <c r="I19" s="187">
        <f>IF(J19&gt;L19,J19,L19)</f>
        <v>1</v>
      </c>
      <c r="J19" s="187">
        <f>RANK(H19,$H$11:$H$37,0)</f>
        <v>1</v>
      </c>
      <c r="K19" s="193">
        <f>V30+AI30</f>
        <v>0</v>
      </c>
      <c r="L19" s="194"/>
      <c r="N19" s="143"/>
      <c r="O19" s="143">
        <v>12</v>
      </c>
      <c r="P19" s="143"/>
      <c r="Q19" s="143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75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</row>
    <row r="20" spans="1:43">
      <c r="A20" s="18">
        <v>0.35555555555555546</v>
      </c>
      <c r="B20" s="17">
        <v>5</v>
      </c>
      <c r="C20" s="17" t="s">
        <v>173</v>
      </c>
      <c r="D20" s="155" t="s">
        <v>174</v>
      </c>
      <c r="E20" s="155" t="s">
        <v>48</v>
      </c>
      <c r="F20" s="204"/>
      <c r="G20" s="204"/>
      <c r="H20" s="204"/>
      <c r="I20" s="204"/>
      <c r="J20" s="204"/>
      <c r="K20" s="204"/>
      <c r="L20" s="206"/>
      <c r="N20" s="143"/>
      <c r="O20" s="143">
        <v>13</v>
      </c>
      <c r="P20" s="143"/>
      <c r="Q20" s="143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75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</row>
    <row r="21" spans="1:43">
      <c r="A21" s="18">
        <v>0.36111111111111099</v>
      </c>
      <c r="B21" s="17">
        <v>6</v>
      </c>
      <c r="C21" s="17" t="s">
        <v>602</v>
      </c>
      <c r="D21" s="155" t="s">
        <v>788</v>
      </c>
      <c r="E21" s="155" t="s">
        <v>24</v>
      </c>
      <c r="F21" s="230">
        <f>W40</f>
        <v>0</v>
      </c>
      <c r="G21" s="230">
        <f>AJ40</f>
        <v>0</v>
      </c>
      <c r="H21" s="230">
        <f>AVERAGE(F21,G21)</f>
        <v>0</v>
      </c>
      <c r="I21" s="187">
        <f>IF(J21&gt;L21,J21,L21)</f>
        <v>1</v>
      </c>
      <c r="J21" s="187">
        <f>RANK(H21,$H$11:$H$37,0)</f>
        <v>1</v>
      </c>
      <c r="K21" s="193">
        <f>W30+AJ30</f>
        <v>0</v>
      </c>
      <c r="L21" s="194"/>
      <c r="N21" s="143"/>
      <c r="O21" s="143">
        <v>14</v>
      </c>
      <c r="P21" s="143"/>
      <c r="Q21" s="143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75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</row>
    <row r="22" spans="1:43">
      <c r="A22" s="18">
        <v>0.36111111111111099</v>
      </c>
      <c r="B22" s="17">
        <v>6</v>
      </c>
      <c r="C22" s="17" t="s">
        <v>633</v>
      </c>
      <c r="D22" s="155" t="s">
        <v>634</v>
      </c>
      <c r="E22" s="155" t="s">
        <v>24</v>
      </c>
      <c r="F22" s="204"/>
      <c r="G22" s="204"/>
      <c r="H22" s="204"/>
      <c r="I22" s="204"/>
      <c r="J22" s="204"/>
      <c r="K22" s="204"/>
      <c r="L22" s="206"/>
      <c r="N22" s="143"/>
      <c r="O22" s="143">
        <v>15</v>
      </c>
      <c r="P22" s="143"/>
      <c r="Q22" s="143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83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</row>
    <row r="23" spans="1:43">
      <c r="A23" s="18">
        <v>0.37013888888888874</v>
      </c>
      <c r="B23" s="17">
        <v>7</v>
      </c>
      <c r="C23" s="17" t="s">
        <v>266</v>
      </c>
      <c r="D23" s="155" t="s">
        <v>267</v>
      </c>
      <c r="E23" s="155" t="s">
        <v>829</v>
      </c>
      <c r="F23" s="230">
        <f>X40</f>
        <v>0</v>
      </c>
      <c r="G23" s="230">
        <f>AK40</f>
        <v>0</v>
      </c>
      <c r="H23" s="230">
        <f>AVERAGE(F23,G23)</f>
        <v>0</v>
      </c>
      <c r="I23" s="187">
        <f>IF(J23&gt;L23,J23,L23)</f>
        <v>1</v>
      </c>
      <c r="J23" s="187">
        <f>RANK(H23,$H$11:$H$37,0)</f>
        <v>1</v>
      </c>
      <c r="K23" s="193">
        <f>X30+AK30</f>
        <v>0</v>
      </c>
      <c r="L23" s="194"/>
      <c r="N23" s="143"/>
      <c r="O23" s="143" t="s">
        <v>79</v>
      </c>
      <c r="P23" s="143">
        <v>150</v>
      </c>
      <c r="Q23" s="143"/>
      <c r="R23" s="160">
        <f>SUM(R8:R22)</f>
        <v>0</v>
      </c>
      <c r="S23" s="160">
        <f t="shared" ref="S23:AQ23" si="2">SUM(S8:S22)</f>
        <v>0</v>
      </c>
      <c r="T23" s="160">
        <f t="shared" si="2"/>
        <v>0</v>
      </c>
      <c r="U23" s="160">
        <f t="shared" si="2"/>
        <v>0</v>
      </c>
      <c r="V23" s="160">
        <f t="shared" si="2"/>
        <v>0</v>
      </c>
      <c r="W23" s="160">
        <f t="shared" si="2"/>
        <v>0</v>
      </c>
      <c r="X23" s="160">
        <f t="shared" si="2"/>
        <v>0</v>
      </c>
      <c r="Y23" s="160">
        <f t="shared" si="2"/>
        <v>0</v>
      </c>
      <c r="Z23" s="160">
        <f t="shared" si="2"/>
        <v>0</v>
      </c>
      <c r="AA23" s="160">
        <f t="shared" si="2"/>
        <v>0</v>
      </c>
      <c r="AB23" s="160">
        <f t="shared" si="2"/>
        <v>0</v>
      </c>
      <c r="AC23" s="160">
        <f t="shared" si="2"/>
        <v>0</v>
      </c>
      <c r="AD23" s="160">
        <f t="shared" si="2"/>
        <v>0</v>
      </c>
      <c r="AE23" s="257">
        <f t="shared" si="2"/>
        <v>0</v>
      </c>
      <c r="AF23" s="160">
        <f t="shared" si="2"/>
        <v>0</v>
      </c>
      <c r="AG23" s="160">
        <f t="shared" si="2"/>
        <v>0</v>
      </c>
      <c r="AH23" s="160">
        <f t="shared" si="2"/>
        <v>0</v>
      </c>
      <c r="AI23" s="160">
        <f t="shared" si="2"/>
        <v>0</v>
      </c>
      <c r="AJ23" s="160">
        <f t="shared" si="2"/>
        <v>0</v>
      </c>
      <c r="AK23" s="160">
        <f t="shared" si="2"/>
        <v>0</v>
      </c>
      <c r="AL23" s="160">
        <f t="shared" si="2"/>
        <v>0</v>
      </c>
      <c r="AM23" s="160">
        <f t="shared" si="2"/>
        <v>0</v>
      </c>
      <c r="AN23" s="160">
        <f t="shared" si="2"/>
        <v>0</v>
      </c>
      <c r="AO23" s="160">
        <f t="shared" si="2"/>
        <v>0</v>
      </c>
      <c r="AP23" s="160">
        <f t="shared" si="2"/>
        <v>0</v>
      </c>
      <c r="AQ23" s="160">
        <f t="shared" si="2"/>
        <v>0</v>
      </c>
    </row>
    <row r="24" spans="1:43">
      <c r="A24" s="18">
        <v>0.37013888888888874</v>
      </c>
      <c r="B24" s="17">
        <v>7</v>
      </c>
      <c r="C24" s="17" t="s">
        <v>28</v>
      </c>
      <c r="D24" s="155" t="s">
        <v>29</v>
      </c>
      <c r="E24" s="155" t="s">
        <v>829</v>
      </c>
      <c r="F24" s="204"/>
      <c r="G24" s="204"/>
      <c r="H24" s="204"/>
      <c r="I24" s="204"/>
      <c r="J24" s="204"/>
      <c r="K24" s="204"/>
      <c r="L24" s="206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80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</row>
    <row r="25" spans="1:43">
      <c r="A25" s="18">
        <v>0.37569444444444428</v>
      </c>
      <c r="B25" s="17">
        <v>8</v>
      </c>
      <c r="C25" s="17" t="s">
        <v>325</v>
      </c>
      <c r="D25" s="155" t="s">
        <v>326</v>
      </c>
      <c r="E25" s="155" t="s">
        <v>108</v>
      </c>
      <c r="F25" s="230">
        <f>Y40</f>
        <v>0</v>
      </c>
      <c r="G25" s="230">
        <f>AL40</f>
        <v>0</v>
      </c>
      <c r="H25" s="230">
        <f>AVERAGE(F25,G25)</f>
        <v>0</v>
      </c>
      <c r="I25" s="187">
        <f>IF(J25&gt;L25,J25,L25)</f>
        <v>1</v>
      </c>
      <c r="J25" s="187">
        <f>RANK(H25,$H$11:$H$37,0)</f>
        <v>1</v>
      </c>
      <c r="K25" s="193">
        <f>Y30+AL30</f>
        <v>0</v>
      </c>
      <c r="L25" s="194"/>
      <c r="N25" s="143"/>
      <c r="O25" s="143" t="s">
        <v>87</v>
      </c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80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</row>
    <row r="26" spans="1:43">
      <c r="A26" s="18">
        <v>0.37569444444444428</v>
      </c>
      <c r="B26" s="17">
        <v>8</v>
      </c>
      <c r="C26" s="17" t="s">
        <v>327</v>
      </c>
      <c r="D26" s="155" t="s">
        <v>328</v>
      </c>
      <c r="E26" s="155" t="s">
        <v>108</v>
      </c>
      <c r="F26" s="204"/>
      <c r="G26" s="204"/>
      <c r="H26" s="204"/>
      <c r="I26" s="204"/>
      <c r="J26" s="204"/>
      <c r="K26" s="204"/>
      <c r="L26" s="206"/>
      <c r="N26" s="143"/>
      <c r="O26" s="143" t="s">
        <v>92</v>
      </c>
      <c r="P26" s="143"/>
      <c r="Q26" s="143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75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</row>
    <row r="27" spans="1:43">
      <c r="A27" s="18">
        <v>0.38124999999999981</v>
      </c>
      <c r="B27" s="17">
        <v>9</v>
      </c>
      <c r="C27" s="17" t="s">
        <v>578</v>
      </c>
      <c r="D27" s="155" t="s">
        <v>579</v>
      </c>
      <c r="E27" s="155" t="s">
        <v>37</v>
      </c>
      <c r="F27" s="230">
        <f>Z40</f>
        <v>0</v>
      </c>
      <c r="G27" s="230">
        <f>AM40</f>
        <v>0</v>
      </c>
      <c r="H27" s="230">
        <f>AVERAGE(F27,G27)</f>
        <v>0</v>
      </c>
      <c r="I27" s="187">
        <f>IF(J27&gt;L27,J27,L27)</f>
        <v>1</v>
      </c>
      <c r="J27" s="187">
        <f>RANK(H27,$H$11:$H$37,0)</f>
        <v>1</v>
      </c>
      <c r="K27" s="193">
        <f>Z30+AM30</f>
        <v>0</v>
      </c>
      <c r="L27" s="194"/>
      <c r="N27" s="143"/>
      <c r="O27" s="143" t="s">
        <v>97</v>
      </c>
      <c r="P27" s="143"/>
      <c r="Q27" s="143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75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</row>
    <row r="28" spans="1:43">
      <c r="A28" s="18">
        <v>0.38124999999999981</v>
      </c>
      <c r="B28" s="17">
        <v>9</v>
      </c>
      <c r="C28" s="17" t="s">
        <v>280</v>
      </c>
      <c r="D28" s="155" t="s">
        <v>281</v>
      </c>
      <c r="E28" s="155" t="s">
        <v>37</v>
      </c>
      <c r="F28" s="204"/>
      <c r="G28" s="204"/>
      <c r="H28" s="204"/>
      <c r="I28" s="204"/>
      <c r="J28" s="204"/>
      <c r="K28" s="204"/>
      <c r="L28" s="206"/>
      <c r="N28" s="143"/>
      <c r="O28" s="143" t="s">
        <v>858</v>
      </c>
      <c r="P28" s="143"/>
      <c r="Q28" s="143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75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</row>
    <row r="29" spans="1:43">
      <c r="A29" s="18">
        <v>0.38680555555555535</v>
      </c>
      <c r="B29" s="17">
        <v>10</v>
      </c>
      <c r="C29" s="17" t="s">
        <v>463</v>
      </c>
      <c r="D29" s="155" t="s">
        <v>464</v>
      </c>
      <c r="E29" s="155" t="s">
        <v>20</v>
      </c>
      <c r="F29" s="230">
        <f>AB40</f>
        <v>0</v>
      </c>
      <c r="G29" s="230">
        <f>AN40</f>
        <v>0</v>
      </c>
      <c r="H29" s="230">
        <f>AVERAGE(F29,G29)</f>
        <v>0</v>
      </c>
      <c r="I29" s="187">
        <f>IF(J29&gt;L29,J29,L29)</f>
        <v>1</v>
      </c>
      <c r="J29" s="187">
        <f>RANK(H29,$H$11:$H$37,0)</f>
        <v>1</v>
      </c>
      <c r="K29" s="193">
        <f>AA30+AN30</f>
        <v>0</v>
      </c>
      <c r="L29" s="194"/>
      <c r="N29" s="143"/>
      <c r="O29" s="143" t="s">
        <v>859</v>
      </c>
      <c r="P29" s="143">
        <v>5</v>
      </c>
      <c r="Q29" s="143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83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</row>
    <row r="30" spans="1:43">
      <c r="A30" s="18">
        <v>0.38680555555555535</v>
      </c>
      <c r="B30" s="17">
        <v>10</v>
      </c>
      <c r="C30" s="17" t="s">
        <v>185</v>
      </c>
      <c r="D30" s="155" t="s">
        <v>186</v>
      </c>
      <c r="E30" s="155" t="s">
        <v>20</v>
      </c>
      <c r="F30" s="204"/>
      <c r="G30" s="204"/>
      <c r="H30" s="204"/>
      <c r="I30" s="204"/>
      <c r="J30" s="204"/>
      <c r="K30" s="204"/>
      <c r="L30" s="206"/>
      <c r="N30" s="143"/>
      <c r="O30" s="143" t="s">
        <v>109</v>
      </c>
      <c r="P30" s="143"/>
      <c r="Q30" s="143"/>
      <c r="R30" s="160">
        <f>SUM(R26:R29)+(R29*4)</f>
        <v>0</v>
      </c>
      <c r="S30" s="160">
        <f t="shared" ref="S30:AQ30" si="3">SUM(S26:S29)+(S29*4)</f>
        <v>0</v>
      </c>
      <c r="T30" s="160">
        <f t="shared" si="3"/>
        <v>0</v>
      </c>
      <c r="U30" s="160">
        <f t="shared" si="3"/>
        <v>0</v>
      </c>
      <c r="V30" s="160">
        <f t="shared" si="3"/>
        <v>0</v>
      </c>
      <c r="W30" s="160">
        <f t="shared" si="3"/>
        <v>0</v>
      </c>
      <c r="X30" s="160">
        <f t="shared" si="3"/>
        <v>0</v>
      </c>
      <c r="Y30" s="160">
        <f t="shared" si="3"/>
        <v>0</v>
      </c>
      <c r="Z30" s="160">
        <f t="shared" si="3"/>
        <v>0</v>
      </c>
      <c r="AA30" s="160">
        <f t="shared" si="3"/>
        <v>0</v>
      </c>
      <c r="AB30" s="160">
        <f t="shared" si="3"/>
        <v>0</v>
      </c>
      <c r="AC30" s="160">
        <f t="shared" si="3"/>
        <v>0</v>
      </c>
      <c r="AD30" s="160">
        <f t="shared" si="3"/>
        <v>0</v>
      </c>
      <c r="AE30" s="257">
        <f t="shared" si="3"/>
        <v>0</v>
      </c>
      <c r="AF30" s="160">
        <f t="shared" si="3"/>
        <v>0</v>
      </c>
      <c r="AG30" s="160">
        <f t="shared" si="3"/>
        <v>0</v>
      </c>
      <c r="AH30" s="160">
        <f t="shared" si="3"/>
        <v>0</v>
      </c>
      <c r="AI30" s="160">
        <f t="shared" si="3"/>
        <v>0</v>
      </c>
      <c r="AJ30" s="160">
        <f t="shared" si="3"/>
        <v>0</v>
      </c>
      <c r="AK30" s="160">
        <f t="shared" si="3"/>
        <v>0</v>
      </c>
      <c r="AL30" s="160">
        <f t="shared" si="3"/>
        <v>0</v>
      </c>
      <c r="AM30" s="160">
        <f t="shared" si="3"/>
        <v>0</v>
      </c>
      <c r="AN30" s="160">
        <f t="shared" si="3"/>
        <v>0</v>
      </c>
      <c r="AO30" s="160">
        <f t="shared" si="3"/>
        <v>0</v>
      </c>
      <c r="AP30" s="160">
        <f t="shared" si="3"/>
        <v>0</v>
      </c>
      <c r="AQ30" s="160">
        <f t="shared" si="3"/>
        <v>0</v>
      </c>
    </row>
    <row r="31" spans="1:43">
      <c r="A31" s="18">
        <v>0.39236111111111088</v>
      </c>
      <c r="B31" s="17">
        <v>11</v>
      </c>
      <c r="C31" s="17" t="s">
        <v>270</v>
      </c>
      <c r="D31" s="155" t="s">
        <v>271</v>
      </c>
      <c r="E31" s="155" t="s">
        <v>272</v>
      </c>
      <c r="F31" s="230">
        <f>AB40</f>
        <v>0</v>
      </c>
      <c r="G31" s="230">
        <f>AO40</f>
        <v>0</v>
      </c>
      <c r="H31" s="230">
        <f>AVERAGE(F31,G31)</f>
        <v>0</v>
      </c>
      <c r="I31" s="187">
        <f>IF(J31&gt;L31,J31,L31)</f>
        <v>1</v>
      </c>
      <c r="J31" s="187">
        <f>RANK(H31,$H$11:$H$37,0)</f>
        <v>1</v>
      </c>
      <c r="K31" s="193">
        <f>AB30+AO30</f>
        <v>0</v>
      </c>
      <c r="L31" s="194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80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</row>
    <row r="32" spans="1:43">
      <c r="A32" s="18">
        <v>0.39236111111111088</v>
      </c>
      <c r="B32" s="17">
        <v>11</v>
      </c>
      <c r="C32" s="17" t="s">
        <v>334</v>
      </c>
      <c r="D32" s="258" t="s">
        <v>335</v>
      </c>
      <c r="E32" s="258" t="s">
        <v>272</v>
      </c>
      <c r="F32" s="204"/>
      <c r="G32" s="204"/>
      <c r="H32" s="204"/>
      <c r="I32" s="204"/>
      <c r="J32" s="204"/>
      <c r="K32" s="204"/>
      <c r="L32" s="206"/>
      <c r="N32" s="143"/>
      <c r="O32" s="143" t="s">
        <v>117</v>
      </c>
      <c r="P32" s="143">
        <v>230</v>
      </c>
      <c r="Q32" s="143"/>
      <c r="R32" s="160">
        <f>R23+R30</f>
        <v>0</v>
      </c>
      <c r="S32" s="160">
        <f t="shared" ref="S32:AQ32" si="4">S23+S30</f>
        <v>0</v>
      </c>
      <c r="T32" s="160">
        <f t="shared" si="4"/>
        <v>0</v>
      </c>
      <c r="U32" s="160">
        <f t="shared" si="4"/>
        <v>0</v>
      </c>
      <c r="V32" s="160">
        <f t="shared" si="4"/>
        <v>0</v>
      </c>
      <c r="W32" s="160">
        <f t="shared" si="4"/>
        <v>0</v>
      </c>
      <c r="X32" s="160">
        <f t="shared" si="4"/>
        <v>0</v>
      </c>
      <c r="Y32" s="160">
        <f t="shared" si="4"/>
        <v>0</v>
      </c>
      <c r="Z32" s="160">
        <f t="shared" si="4"/>
        <v>0</v>
      </c>
      <c r="AA32" s="160">
        <f t="shared" si="4"/>
        <v>0</v>
      </c>
      <c r="AB32" s="160">
        <f t="shared" si="4"/>
        <v>0</v>
      </c>
      <c r="AC32" s="160">
        <f t="shared" si="4"/>
        <v>0</v>
      </c>
      <c r="AD32" s="160">
        <f t="shared" si="4"/>
        <v>0</v>
      </c>
      <c r="AE32" s="181">
        <f t="shared" si="4"/>
        <v>0</v>
      </c>
      <c r="AF32" s="160">
        <f t="shared" si="4"/>
        <v>0</v>
      </c>
      <c r="AG32" s="160">
        <f t="shared" si="4"/>
        <v>0</v>
      </c>
      <c r="AH32" s="160">
        <f t="shared" si="4"/>
        <v>0</v>
      </c>
      <c r="AI32" s="160">
        <f t="shared" si="4"/>
        <v>0</v>
      </c>
      <c r="AJ32" s="160">
        <f t="shared" si="4"/>
        <v>0</v>
      </c>
      <c r="AK32" s="160">
        <f t="shared" si="4"/>
        <v>0</v>
      </c>
      <c r="AL32" s="160">
        <f t="shared" si="4"/>
        <v>0</v>
      </c>
      <c r="AM32" s="160">
        <f t="shared" si="4"/>
        <v>0</v>
      </c>
      <c r="AN32" s="160">
        <f t="shared" si="4"/>
        <v>0</v>
      </c>
      <c r="AO32" s="160">
        <f t="shared" si="4"/>
        <v>0</v>
      </c>
      <c r="AP32" s="160">
        <f t="shared" si="4"/>
        <v>0</v>
      </c>
      <c r="AQ32" s="160">
        <f t="shared" si="4"/>
        <v>0</v>
      </c>
    </row>
    <row r="33" spans="1:43">
      <c r="A33" s="18">
        <v>0.39791666666666642</v>
      </c>
      <c r="B33" s="17">
        <v>12</v>
      </c>
      <c r="C33" s="17" t="s">
        <v>786</v>
      </c>
      <c r="D33" s="155" t="s">
        <v>787</v>
      </c>
      <c r="E33" s="155" t="s">
        <v>133</v>
      </c>
      <c r="F33" s="230">
        <f>AC40</f>
        <v>0</v>
      </c>
      <c r="G33" s="230">
        <f>AP40</f>
        <v>0</v>
      </c>
      <c r="H33" s="230">
        <f>AVERAGE(F33,G33)</f>
        <v>0</v>
      </c>
      <c r="I33" s="187">
        <f>IF(J33&gt;L33,J33,L33)</f>
        <v>1</v>
      </c>
      <c r="J33" s="187">
        <f>RANK(H33,$H$11:$H$37,0)</f>
        <v>1</v>
      </c>
      <c r="K33" s="193">
        <f>AC30+AP30</f>
        <v>0</v>
      </c>
      <c r="L33" s="194"/>
      <c r="N33" s="143"/>
      <c r="O33" s="10" t="s">
        <v>121</v>
      </c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80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</row>
    <row r="34" spans="1:43">
      <c r="A34" s="18">
        <v>0.39791666666666642</v>
      </c>
      <c r="B34" s="17">
        <v>12</v>
      </c>
      <c r="C34" s="17" t="s">
        <v>830</v>
      </c>
      <c r="D34" s="155" t="s">
        <v>831</v>
      </c>
      <c r="E34" s="155" t="s">
        <v>133</v>
      </c>
      <c r="F34" s="204"/>
      <c r="G34" s="204"/>
      <c r="H34" s="204"/>
      <c r="I34" s="204"/>
      <c r="J34" s="204"/>
      <c r="K34" s="204"/>
      <c r="L34" s="206"/>
      <c r="N34" s="143"/>
      <c r="O34" s="143" t="s">
        <v>125</v>
      </c>
      <c r="P34" s="143">
        <v>-2</v>
      </c>
      <c r="Q34" s="143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259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</row>
    <row r="35" spans="1:43">
      <c r="A35" s="18"/>
      <c r="B35" s="17"/>
      <c r="C35" s="17"/>
      <c r="D35" s="155"/>
      <c r="E35" s="155"/>
      <c r="F35" s="230"/>
      <c r="G35" s="230"/>
      <c r="H35" s="230"/>
      <c r="I35" s="187"/>
      <c r="J35" s="187"/>
      <c r="K35" s="193"/>
      <c r="L35" s="194"/>
      <c r="N35" s="143"/>
      <c r="O35" s="143" t="s">
        <v>130</v>
      </c>
      <c r="P35" s="143">
        <v>-4</v>
      </c>
      <c r="Q35" s="143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259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</row>
    <row r="36" spans="1:43">
      <c r="A36" s="18"/>
      <c r="B36" s="17"/>
      <c r="C36" s="17"/>
      <c r="D36" s="155"/>
      <c r="E36" s="155"/>
      <c r="F36" s="204"/>
      <c r="G36" s="204"/>
      <c r="H36" s="204"/>
      <c r="I36" s="204"/>
      <c r="J36" s="204"/>
      <c r="K36" s="204"/>
      <c r="L36" s="206"/>
      <c r="N36" s="143"/>
      <c r="O36" s="143" t="s">
        <v>134</v>
      </c>
      <c r="P36" s="162" t="s">
        <v>135</v>
      </c>
      <c r="Q36" s="14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260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</row>
    <row r="37" spans="1:43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N37" s="143"/>
      <c r="O37" s="143" t="s">
        <v>139</v>
      </c>
      <c r="P37" s="162"/>
      <c r="Q37" s="143"/>
      <c r="R37" s="164">
        <f>IF(R34="Y",-2,0)+IF(R35="Y",-4,0)</f>
        <v>0</v>
      </c>
      <c r="S37" s="164">
        <f t="shared" ref="S37:AQ37" si="5">IF(S34="Y",-2,0)+IF(S35="Y",-4,0)</f>
        <v>0</v>
      </c>
      <c r="T37" s="164">
        <f t="shared" si="5"/>
        <v>0</v>
      </c>
      <c r="U37" s="164">
        <f t="shared" si="5"/>
        <v>0</v>
      </c>
      <c r="V37" s="164">
        <f t="shared" si="5"/>
        <v>0</v>
      </c>
      <c r="W37" s="164">
        <f t="shared" si="5"/>
        <v>0</v>
      </c>
      <c r="X37" s="164">
        <f t="shared" si="5"/>
        <v>0</v>
      </c>
      <c r="Y37" s="164">
        <f t="shared" si="5"/>
        <v>0</v>
      </c>
      <c r="Z37" s="164">
        <f t="shared" si="5"/>
        <v>0</v>
      </c>
      <c r="AA37" s="164">
        <f t="shared" si="5"/>
        <v>0</v>
      </c>
      <c r="AB37" s="164">
        <f t="shared" si="5"/>
        <v>0</v>
      </c>
      <c r="AC37" s="164">
        <f t="shared" si="5"/>
        <v>0</v>
      </c>
      <c r="AD37" s="164">
        <f t="shared" si="5"/>
        <v>0</v>
      </c>
      <c r="AE37" s="261">
        <f t="shared" si="5"/>
        <v>0</v>
      </c>
      <c r="AF37" s="164">
        <f t="shared" si="5"/>
        <v>0</v>
      </c>
      <c r="AG37" s="164">
        <f t="shared" si="5"/>
        <v>0</v>
      </c>
      <c r="AH37" s="164">
        <f t="shared" si="5"/>
        <v>0</v>
      </c>
      <c r="AI37" s="164">
        <f t="shared" si="5"/>
        <v>0</v>
      </c>
      <c r="AJ37" s="164">
        <f t="shared" si="5"/>
        <v>0</v>
      </c>
      <c r="AK37" s="164">
        <f t="shared" si="5"/>
        <v>0</v>
      </c>
      <c r="AL37" s="164">
        <f t="shared" si="5"/>
        <v>0</v>
      </c>
      <c r="AM37" s="164">
        <f t="shared" si="5"/>
        <v>0</v>
      </c>
      <c r="AN37" s="164">
        <f t="shared" si="5"/>
        <v>0</v>
      </c>
      <c r="AO37" s="164">
        <f t="shared" si="5"/>
        <v>0</v>
      </c>
      <c r="AP37" s="164">
        <f t="shared" si="5"/>
        <v>0</v>
      </c>
      <c r="AQ37" s="164">
        <f t="shared" si="5"/>
        <v>0</v>
      </c>
    </row>
    <row r="38" spans="1:43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N38" s="143"/>
      <c r="O38" s="143" t="s">
        <v>141</v>
      </c>
      <c r="P38" s="162"/>
      <c r="Q38" s="143"/>
      <c r="R38" s="164">
        <f>R32+R37</f>
        <v>0</v>
      </c>
      <c r="S38" s="164">
        <f t="shared" ref="S38:AQ38" si="6">S32+S37</f>
        <v>0</v>
      </c>
      <c r="T38" s="164">
        <f t="shared" si="6"/>
        <v>0</v>
      </c>
      <c r="U38" s="164">
        <f t="shared" si="6"/>
        <v>0</v>
      </c>
      <c r="V38" s="164">
        <f t="shared" si="6"/>
        <v>0</v>
      </c>
      <c r="W38" s="164">
        <f t="shared" si="6"/>
        <v>0</v>
      </c>
      <c r="X38" s="164">
        <f t="shared" si="6"/>
        <v>0</v>
      </c>
      <c r="Y38" s="164">
        <f t="shared" si="6"/>
        <v>0</v>
      </c>
      <c r="Z38" s="164">
        <f t="shared" si="6"/>
        <v>0</v>
      </c>
      <c r="AA38" s="164">
        <f t="shared" si="6"/>
        <v>0</v>
      </c>
      <c r="AB38" s="164">
        <f t="shared" si="6"/>
        <v>0</v>
      </c>
      <c r="AC38" s="164">
        <f t="shared" si="6"/>
        <v>0</v>
      </c>
      <c r="AD38" s="164">
        <f t="shared" si="6"/>
        <v>0</v>
      </c>
      <c r="AE38" s="261">
        <f t="shared" si="6"/>
        <v>0</v>
      </c>
      <c r="AF38" s="164">
        <f t="shared" si="6"/>
        <v>0</v>
      </c>
      <c r="AG38" s="164">
        <f t="shared" si="6"/>
        <v>0</v>
      </c>
      <c r="AH38" s="164">
        <f t="shared" si="6"/>
        <v>0</v>
      </c>
      <c r="AI38" s="164">
        <f t="shared" si="6"/>
        <v>0</v>
      </c>
      <c r="AJ38" s="164">
        <f t="shared" si="6"/>
        <v>0</v>
      </c>
      <c r="AK38" s="164">
        <f t="shared" si="6"/>
        <v>0</v>
      </c>
      <c r="AL38" s="164">
        <f t="shared" si="6"/>
        <v>0</v>
      </c>
      <c r="AM38" s="164">
        <f t="shared" si="6"/>
        <v>0</v>
      </c>
      <c r="AN38" s="164">
        <f t="shared" si="6"/>
        <v>0</v>
      </c>
      <c r="AO38" s="164">
        <f t="shared" si="6"/>
        <v>0</v>
      </c>
      <c r="AP38" s="164">
        <f t="shared" si="6"/>
        <v>0</v>
      </c>
      <c r="AQ38" s="164">
        <f t="shared" si="6"/>
        <v>0</v>
      </c>
    </row>
    <row r="39" spans="1:43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80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</row>
    <row r="40" spans="1:43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N40" s="143"/>
      <c r="O40" s="143" t="s">
        <v>142</v>
      </c>
      <c r="P40" s="143"/>
      <c r="Q40" s="143"/>
      <c r="R40" s="182">
        <f>R38/$P$32</f>
        <v>0</v>
      </c>
      <c r="S40" s="182">
        <f t="shared" ref="S40:AQ40" si="7">S38/$P$32</f>
        <v>0</v>
      </c>
      <c r="T40" s="182">
        <f t="shared" si="7"/>
        <v>0</v>
      </c>
      <c r="U40" s="182">
        <f t="shared" si="7"/>
        <v>0</v>
      </c>
      <c r="V40" s="182">
        <f t="shared" si="7"/>
        <v>0</v>
      </c>
      <c r="W40" s="182">
        <f t="shared" si="7"/>
        <v>0</v>
      </c>
      <c r="X40" s="182">
        <f t="shared" si="7"/>
        <v>0</v>
      </c>
      <c r="Y40" s="182">
        <f t="shared" si="7"/>
        <v>0</v>
      </c>
      <c r="Z40" s="182">
        <f t="shared" si="7"/>
        <v>0</v>
      </c>
      <c r="AA40" s="182">
        <f t="shared" si="7"/>
        <v>0</v>
      </c>
      <c r="AB40" s="182">
        <f t="shared" si="7"/>
        <v>0</v>
      </c>
      <c r="AC40" s="182">
        <f t="shared" si="7"/>
        <v>0</v>
      </c>
      <c r="AD40" s="182">
        <f t="shared" si="7"/>
        <v>0</v>
      </c>
      <c r="AE40" s="262">
        <f t="shared" si="7"/>
        <v>0</v>
      </c>
      <c r="AF40" s="182">
        <f t="shared" si="7"/>
        <v>0</v>
      </c>
      <c r="AG40" s="182">
        <f t="shared" si="7"/>
        <v>0</v>
      </c>
      <c r="AH40" s="182">
        <f t="shared" si="7"/>
        <v>0</v>
      </c>
      <c r="AI40" s="182">
        <f t="shared" si="7"/>
        <v>0</v>
      </c>
      <c r="AJ40" s="182">
        <f t="shared" si="7"/>
        <v>0</v>
      </c>
      <c r="AK40" s="182">
        <f t="shared" si="7"/>
        <v>0</v>
      </c>
      <c r="AL40" s="182">
        <f t="shared" si="7"/>
        <v>0</v>
      </c>
      <c r="AM40" s="182">
        <f t="shared" si="7"/>
        <v>0</v>
      </c>
      <c r="AN40" s="182">
        <f t="shared" si="7"/>
        <v>0</v>
      </c>
      <c r="AO40" s="182">
        <f t="shared" si="7"/>
        <v>0</v>
      </c>
      <c r="AP40" s="182">
        <f t="shared" si="7"/>
        <v>0</v>
      </c>
      <c r="AQ40" s="182">
        <f t="shared" si="7"/>
        <v>0</v>
      </c>
    </row>
    <row r="42" spans="1:43">
      <c r="A42" s="143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N42" s="143"/>
      <c r="O42" s="143"/>
      <c r="P42" s="143"/>
      <c r="Q42" s="143"/>
      <c r="R42" s="160"/>
      <c r="S42" s="160"/>
      <c r="T42" s="160"/>
      <c r="U42" s="160"/>
      <c r="V42" s="169"/>
      <c r="W42" s="169"/>
      <c r="X42" s="169"/>
      <c r="Y42" s="169"/>
      <c r="Z42" s="169"/>
      <c r="AA42" s="169"/>
      <c r="AB42" s="169"/>
      <c r="AC42" s="169"/>
      <c r="AD42" s="169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</row>
    <row r="43" spans="1:43">
      <c r="A43" s="143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N43" s="143"/>
      <c r="O43" s="143"/>
      <c r="P43" s="143"/>
      <c r="Q43" s="143"/>
      <c r="R43" s="167"/>
      <c r="S43" s="167"/>
      <c r="T43" s="167"/>
      <c r="U43" s="167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</row>
  </sheetData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rowBreaks count="1" manualBreakCount="1">
    <brk id="31" max="16383" man="1"/>
  </rowBreaks>
  <customProperties>
    <customPr name="_pios_id" r:id="rId2"/>
    <customPr name="GUID" r:id="rId3"/>
  </customPropertie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03C8-78DB-4B1E-9905-18A6113DB7F4}">
  <sheetPr codeName="Sheet64">
    <tabColor rgb="FFFF85FF"/>
    <pageSetUpPr fitToPage="1"/>
  </sheetPr>
  <dimension ref="A1:AP82"/>
  <sheetViews>
    <sheetView topLeftCell="A4" workbookViewId="0">
      <selection activeCell="F52" sqref="F52"/>
    </sheetView>
  </sheetViews>
  <sheetFormatPr defaultColWidth="11" defaultRowHeight="15"/>
  <cols>
    <col min="1" max="1" width="11" style="9"/>
    <col min="2" max="2" width="12.375" style="9" customWidth="1"/>
    <col min="3" max="3" width="27.625" style="9" bestFit="1" customWidth="1"/>
    <col min="4" max="4" width="22.625" style="9" customWidth="1"/>
    <col min="5" max="5" width="16.875" style="9" bestFit="1" customWidth="1"/>
    <col min="6" max="8" width="11" style="9"/>
    <col min="9" max="9" width="16.125" style="9" bestFit="1" customWidth="1"/>
    <col min="10" max="12" width="11" style="9"/>
    <col min="13" max="13" width="19.375" style="9" customWidth="1"/>
    <col min="14" max="14" width="11" style="9"/>
    <col min="15" max="15" width="3.625" style="9" customWidth="1"/>
    <col min="16" max="16" width="6.875" style="9" bestFit="1" customWidth="1"/>
    <col min="17" max="17" width="6.125" style="9" bestFit="1" customWidth="1"/>
    <col min="18" max="18" width="6.625" style="9" customWidth="1"/>
    <col min="19" max="36" width="6.125" style="9" bestFit="1" customWidth="1"/>
    <col min="37" max="38" width="6.375" style="9" customWidth="1"/>
    <col min="39" max="16384" width="11" style="9"/>
  </cols>
  <sheetData>
    <row r="1" spans="1:42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0" t="s">
        <v>310</v>
      </c>
      <c r="N1" s="172" t="s">
        <v>311</v>
      </c>
      <c r="O1" s="172"/>
      <c r="P1" s="172"/>
      <c r="Q1" s="172"/>
      <c r="R1" s="172"/>
      <c r="S1" s="172"/>
      <c r="T1" s="172"/>
      <c r="U1" s="172"/>
      <c r="V1" s="172"/>
      <c r="W1" s="172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</row>
    <row r="2" spans="1:42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74" t="s">
        <v>312</v>
      </c>
      <c r="O2" s="174"/>
      <c r="P2" s="174"/>
      <c r="Q2" s="174"/>
      <c r="R2" s="174"/>
      <c r="S2" s="174"/>
      <c r="T2" s="174"/>
      <c r="U2" s="174"/>
      <c r="V2" s="174"/>
      <c r="W2" s="174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</row>
    <row r="3" spans="1:42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8" t="s">
        <v>860</v>
      </c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</row>
    <row r="4" spans="1:42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1" t="s">
        <v>220</v>
      </c>
      <c r="Q4" s="12"/>
      <c r="R4" s="13" t="s">
        <v>584</v>
      </c>
      <c r="S4" s="13"/>
      <c r="T4" s="13"/>
      <c r="U4" s="13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43"/>
      <c r="AN4" s="143"/>
      <c r="AO4" s="143"/>
      <c r="AP4" s="143"/>
    </row>
    <row r="5" spans="1:42">
      <c r="A5" s="143" t="s">
        <v>444</v>
      </c>
      <c r="B5" s="152">
        <v>44780</v>
      </c>
      <c r="C5" s="143"/>
      <c r="D5" s="10" t="s">
        <v>445</v>
      </c>
      <c r="E5" s="10"/>
      <c r="F5" s="189"/>
      <c r="G5" s="143"/>
      <c r="H5" s="143"/>
      <c r="I5" s="143"/>
      <c r="J5" s="143"/>
      <c r="K5" s="143"/>
      <c r="L5" s="143"/>
      <c r="M5" s="143"/>
      <c r="N5" s="143"/>
      <c r="O5" s="143"/>
      <c r="P5" s="153">
        <f>B11</f>
        <v>1</v>
      </c>
      <c r="Q5" s="153">
        <f>B12</f>
        <v>2</v>
      </c>
      <c r="R5" s="153">
        <f>B13</f>
        <v>3</v>
      </c>
      <c r="S5" s="153">
        <f>B14</f>
        <v>4</v>
      </c>
      <c r="T5" s="153">
        <f>B15</f>
        <v>5</v>
      </c>
      <c r="U5" s="153">
        <f>B16</f>
        <v>6</v>
      </c>
      <c r="V5" s="153">
        <f>B17</f>
        <v>7</v>
      </c>
      <c r="W5" s="153">
        <f>B18</f>
        <v>8</v>
      </c>
      <c r="X5" s="153">
        <f>B19</f>
        <v>9</v>
      </c>
      <c r="Y5" s="153">
        <f>B20</f>
        <v>10</v>
      </c>
      <c r="Z5" s="153">
        <f>B21</f>
        <v>11</v>
      </c>
      <c r="AA5" s="153">
        <f>B22</f>
        <v>12</v>
      </c>
      <c r="AB5" s="153">
        <f>B23</f>
        <v>13</v>
      </c>
      <c r="AC5" s="153">
        <f>B24</f>
        <v>14</v>
      </c>
      <c r="AD5" s="153">
        <f>B25</f>
        <v>15</v>
      </c>
      <c r="AE5" s="153">
        <f>B26</f>
        <v>16</v>
      </c>
      <c r="AF5" s="143">
        <f>B27</f>
        <v>17</v>
      </c>
      <c r="AG5" s="143">
        <f>B28</f>
        <v>18</v>
      </c>
      <c r="AH5" s="143">
        <f>B29</f>
        <v>19</v>
      </c>
      <c r="AI5" s="143">
        <f>B30</f>
        <v>20</v>
      </c>
      <c r="AJ5" s="143">
        <f>B31</f>
        <v>21</v>
      </c>
      <c r="AK5" s="143">
        <f>B32</f>
        <v>0</v>
      </c>
      <c r="AL5" s="143">
        <f>B33</f>
        <v>0</v>
      </c>
      <c r="AM5" s="143"/>
      <c r="AN5" s="143"/>
      <c r="AO5" s="143"/>
      <c r="AP5" s="143"/>
    </row>
    <row r="6" spans="1:42">
      <c r="A6" s="143" t="s">
        <v>446</v>
      </c>
      <c r="B6" s="8" t="s">
        <v>861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 t="str">
        <f>C11</f>
        <v>Sam Bryan</v>
      </c>
      <c r="Q6" s="143" t="str">
        <f>C12</f>
        <v>Abby Green</v>
      </c>
      <c r="R6" s="143" t="str">
        <f>C13</f>
        <v>Reagan Hughan</v>
      </c>
      <c r="S6" s="143" t="str">
        <f>C14</f>
        <v>Tea Groot</v>
      </c>
      <c r="T6" s="143" t="str">
        <f>C15</f>
        <v>Brea Viney</v>
      </c>
      <c r="U6" s="143" t="str">
        <f>C16</f>
        <v>Ava Clarke</v>
      </c>
      <c r="V6" s="143" t="str">
        <f>C17</f>
        <v>Lylah Ettia</v>
      </c>
      <c r="W6" s="143" t="str">
        <f>C18</f>
        <v>Sheridan Clarson</v>
      </c>
      <c r="X6" s="143" t="str">
        <f>C19</f>
        <v>Milly Mathews</v>
      </c>
      <c r="Y6" s="143" t="str">
        <f>C20</f>
        <v>Meg Fowler</v>
      </c>
      <c r="Z6" s="143" t="str">
        <f>C21</f>
        <v>Olivia Hawkins</v>
      </c>
      <c r="AA6" s="143" t="str">
        <f>C22</f>
        <v>Kate Banner</v>
      </c>
      <c r="AB6" s="143" t="str">
        <f>C23</f>
        <v>Rory O'Neill</v>
      </c>
      <c r="AC6" s="143" t="str">
        <f>C24</f>
        <v>Kadee Taylor</v>
      </c>
      <c r="AD6" s="143" t="str">
        <f>C25</f>
        <v>Summer Thorn</v>
      </c>
      <c r="AE6" s="143" t="str">
        <f>C26</f>
        <v>Imogen Murray</v>
      </c>
      <c r="AF6" s="143" t="str">
        <f>C27</f>
        <v>Madison Taylor</v>
      </c>
      <c r="AG6" s="143" t="str">
        <f>C28</f>
        <v>Jorja Wareham</v>
      </c>
      <c r="AH6" s="143" t="str">
        <f>C29</f>
        <v>Sophie Morrison</v>
      </c>
      <c r="AI6" s="143" t="str">
        <f>C30</f>
        <v>Tiana Woollams</v>
      </c>
      <c r="AJ6" s="143" t="str">
        <f>C31</f>
        <v>Nell Howorth</v>
      </c>
      <c r="AK6" s="143">
        <f>C32</f>
        <v>0</v>
      </c>
      <c r="AL6" s="143">
        <f>C33</f>
        <v>0</v>
      </c>
      <c r="AM6" s="143"/>
      <c r="AN6" s="143"/>
      <c r="AO6" s="143"/>
      <c r="AP6" s="143"/>
    </row>
    <row r="7" spans="1:42">
      <c r="A7" s="143" t="s">
        <v>448</v>
      </c>
      <c r="B7" s="143" t="s">
        <v>625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 t="s">
        <v>587</v>
      </c>
      <c r="N7" s="143" t="s">
        <v>453</v>
      </c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</row>
    <row r="8" spans="1:42">
      <c r="A8" s="8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>
        <v>1</v>
      </c>
      <c r="N8" s="143"/>
      <c r="O8" s="143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43"/>
      <c r="AN8" s="143"/>
      <c r="AO8" s="143"/>
      <c r="AP8" s="143"/>
    </row>
    <row r="9" spans="1:42">
      <c r="A9" s="143"/>
      <c r="B9" s="143"/>
      <c r="C9" s="143"/>
      <c r="D9" s="143"/>
      <c r="E9" s="143"/>
      <c r="F9" s="14" t="s">
        <v>3</v>
      </c>
      <c r="G9" s="143"/>
      <c r="H9" s="143"/>
      <c r="I9" s="143"/>
      <c r="J9" s="143"/>
      <c r="K9" s="143"/>
      <c r="L9" s="143"/>
      <c r="M9" s="143">
        <v>2</v>
      </c>
      <c r="N9" s="143"/>
      <c r="O9" s="143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43"/>
      <c r="AN9" s="143"/>
      <c r="AO9" s="143"/>
      <c r="AP9" s="143"/>
    </row>
    <row r="10" spans="1:42" ht="30">
      <c r="A10" s="6" t="s">
        <v>432</v>
      </c>
      <c r="B10" s="14" t="s">
        <v>433</v>
      </c>
      <c r="C10" s="14" t="s">
        <v>4</v>
      </c>
      <c r="D10" s="14" t="s">
        <v>5</v>
      </c>
      <c r="E10" s="14" t="s">
        <v>383</v>
      </c>
      <c r="F10" s="16" t="s">
        <v>593</v>
      </c>
      <c r="G10" s="14" t="s">
        <v>387</v>
      </c>
      <c r="H10" s="14" t="s">
        <v>458</v>
      </c>
      <c r="I10" s="16" t="s">
        <v>459</v>
      </c>
      <c r="J10" s="14" t="s">
        <v>460</v>
      </c>
      <c r="K10" s="143"/>
      <c r="L10" s="143"/>
      <c r="M10" s="143">
        <v>3</v>
      </c>
      <c r="N10" s="143">
        <v>2</v>
      </c>
      <c r="O10" s="143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43"/>
      <c r="AN10" s="143"/>
      <c r="AO10" s="143"/>
      <c r="AP10" s="143"/>
    </row>
    <row r="11" spans="1:42">
      <c r="A11" s="4">
        <v>0.40694444444444416</v>
      </c>
      <c r="B11" s="157">
        <v>1</v>
      </c>
      <c r="C11" s="155" t="s">
        <v>203</v>
      </c>
      <c r="D11" s="155" t="s">
        <v>204</v>
      </c>
      <c r="E11" s="155" t="s">
        <v>15</v>
      </c>
      <c r="F11" s="156">
        <f>P41</f>
        <v>0</v>
      </c>
      <c r="G11" s="155">
        <f>IF(H11&gt;J11,H11,J11)</f>
        <v>1</v>
      </c>
      <c r="H11" s="155">
        <f t="shared" ref="H11:H31" si="0">RANK(F11,$F$11:$F$45,0)</f>
        <v>1</v>
      </c>
      <c r="I11" s="243">
        <f>P30</f>
        <v>0</v>
      </c>
      <c r="J11" s="241"/>
      <c r="K11" s="143"/>
      <c r="L11" s="143"/>
      <c r="M11" s="143">
        <v>4</v>
      </c>
      <c r="N11" s="143"/>
      <c r="O11" s="143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43"/>
      <c r="AN11" s="143"/>
      <c r="AO11" s="143"/>
      <c r="AP11" s="143"/>
    </row>
    <row r="12" spans="1:42">
      <c r="A12" s="4">
        <v>0.4124999999999997</v>
      </c>
      <c r="B12" s="157">
        <v>2</v>
      </c>
      <c r="C12" s="155" t="s">
        <v>153</v>
      </c>
      <c r="D12" s="155" t="s">
        <v>154</v>
      </c>
      <c r="E12" s="155" t="s">
        <v>62</v>
      </c>
      <c r="F12" s="158">
        <f>Q41</f>
        <v>0</v>
      </c>
      <c r="G12" s="155">
        <f t="shared" ref="G12:G31" si="1">IF(H12&gt;J12,H12,J12)</f>
        <v>1</v>
      </c>
      <c r="H12" s="155">
        <f t="shared" si="0"/>
        <v>1</v>
      </c>
      <c r="I12" s="243">
        <f>Q30</f>
        <v>0</v>
      </c>
      <c r="J12" s="241"/>
      <c r="K12" s="143"/>
      <c r="L12" s="143"/>
      <c r="M12" s="143">
        <v>5</v>
      </c>
      <c r="N12" s="143"/>
      <c r="O12" s="143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43"/>
      <c r="AN12" s="143"/>
      <c r="AO12" s="143"/>
      <c r="AP12" s="143"/>
    </row>
    <row r="13" spans="1:42">
      <c r="A13" s="4">
        <v>0.41805555555555524</v>
      </c>
      <c r="B13" s="157">
        <v>3</v>
      </c>
      <c r="C13" s="155" t="s">
        <v>155</v>
      </c>
      <c r="D13" s="155" t="s">
        <v>156</v>
      </c>
      <c r="E13" s="155" t="s">
        <v>30</v>
      </c>
      <c r="F13" s="158">
        <f>R41</f>
        <v>0</v>
      </c>
      <c r="G13" s="155">
        <f t="shared" si="1"/>
        <v>1</v>
      </c>
      <c r="H13" s="155">
        <f t="shared" si="0"/>
        <v>1</v>
      </c>
      <c r="I13" s="243">
        <f>R30</f>
        <v>0</v>
      </c>
      <c r="J13" s="241"/>
      <c r="K13" s="143"/>
      <c r="L13" s="143"/>
      <c r="M13" s="143">
        <v>6</v>
      </c>
      <c r="N13" s="143">
        <v>2</v>
      </c>
      <c r="O13" s="143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43"/>
      <c r="AN13" s="143"/>
      <c r="AO13" s="143"/>
      <c r="AP13" s="143"/>
    </row>
    <row r="14" spans="1:42">
      <c r="A14" s="4">
        <v>0.42361111111111077</v>
      </c>
      <c r="B14" s="157">
        <v>4</v>
      </c>
      <c r="C14" s="155" t="s">
        <v>658</v>
      </c>
      <c r="D14" s="155" t="s">
        <v>659</v>
      </c>
      <c r="E14" s="155" t="s">
        <v>660</v>
      </c>
      <c r="F14" s="158">
        <f>S41</f>
        <v>0</v>
      </c>
      <c r="G14" s="155">
        <f t="shared" si="1"/>
        <v>1</v>
      </c>
      <c r="H14" s="155">
        <f t="shared" si="0"/>
        <v>1</v>
      </c>
      <c r="I14" s="243">
        <f>S30</f>
        <v>0</v>
      </c>
      <c r="J14" s="241"/>
      <c r="K14" s="143"/>
      <c r="L14" s="143"/>
      <c r="M14" s="143">
        <v>7</v>
      </c>
      <c r="N14" s="143">
        <v>2</v>
      </c>
      <c r="O14" s="143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43"/>
      <c r="AN14" s="143"/>
      <c r="AO14" s="143"/>
      <c r="AP14" s="143"/>
    </row>
    <row r="15" spans="1:42">
      <c r="A15" s="4">
        <v>0.42916666666666631</v>
      </c>
      <c r="B15" s="157">
        <v>5</v>
      </c>
      <c r="C15" s="155" t="s">
        <v>833</v>
      </c>
      <c r="D15" s="155" t="s">
        <v>834</v>
      </c>
      <c r="E15" s="155" t="s">
        <v>95</v>
      </c>
      <c r="F15" s="156">
        <f>T41</f>
        <v>0</v>
      </c>
      <c r="G15" s="155">
        <f t="shared" si="1"/>
        <v>1</v>
      </c>
      <c r="H15" s="155">
        <f t="shared" si="0"/>
        <v>1</v>
      </c>
      <c r="I15" s="243">
        <f>T30</f>
        <v>0</v>
      </c>
      <c r="J15" s="189"/>
      <c r="K15" s="143"/>
      <c r="L15" s="143"/>
      <c r="M15" s="143">
        <v>8</v>
      </c>
      <c r="N15" s="143">
        <v>2</v>
      </c>
      <c r="O15" s="143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43"/>
      <c r="AN15" s="143"/>
      <c r="AO15" s="143"/>
      <c r="AP15" s="143"/>
    </row>
    <row r="16" spans="1:42">
      <c r="A16" s="4">
        <v>0.43472222222222184</v>
      </c>
      <c r="B16" s="157">
        <v>6</v>
      </c>
      <c r="C16" s="155" t="s">
        <v>717</v>
      </c>
      <c r="D16" s="155" t="s">
        <v>718</v>
      </c>
      <c r="E16" s="155" t="s">
        <v>164</v>
      </c>
      <c r="F16" s="156">
        <f>U41</f>
        <v>0</v>
      </c>
      <c r="G16" s="155">
        <f t="shared" si="1"/>
        <v>1</v>
      </c>
      <c r="H16" s="155">
        <f t="shared" si="0"/>
        <v>1</v>
      </c>
      <c r="I16" s="243">
        <f>U30</f>
        <v>0</v>
      </c>
      <c r="J16" s="189"/>
      <c r="K16" s="143"/>
      <c r="L16" s="143"/>
      <c r="M16" s="143">
        <v>9</v>
      </c>
      <c r="N16" s="143"/>
      <c r="O16" s="143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43"/>
      <c r="AN16" s="143"/>
      <c r="AO16" s="143"/>
      <c r="AP16" s="143"/>
    </row>
    <row r="17" spans="1:38">
      <c r="A17" s="4">
        <v>0.44027777777777738</v>
      </c>
      <c r="B17" s="157">
        <v>7</v>
      </c>
      <c r="C17" s="155" t="s">
        <v>721</v>
      </c>
      <c r="D17" s="155" t="s">
        <v>722</v>
      </c>
      <c r="E17" s="155" t="s">
        <v>20</v>
      </c>
      <c r="F17" s="156">
        <f>V41</f>
        <v>0</v>
      </c>
      <c r="G17" s="155">
        <f t="shared" si="1"/>
        <v>1</v>
      </c>
      <c r="H17" s="155">
        <f t="shared" si="0"/>
        <v>1</v>
      </c>
      <c r="I17" s="243">
        <f>V30</f>
        <v>0</v>
      </c>
      <c r="J17" s="189"/>
      <c r="K17" s="143"/>
      <c r="L17" s="143"/>
      <c r="M17" s="143">
        <v>10</v>
      </c>
      <c r="N17" s="143">
        <v>2</v>
      </c>
      <c r="O17" s="143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</row>
    <row r="18" spans="1:38">
      <c r="A18" s="4">
        <v>0.45138888888888845</v>
      </c>
      <c r="B18" s="157">
        <v>8</v>
      </c>
      <c r="C18" s="155" t="s">
        <v>211</v>
      </c>
      <c r="D18" s="155" t="s">
        <v>212</v>
      </c>
      <c r="E18" s="155" t="s">
        <v>23</v>
      </c>
      <c r="F18" s="156">
        <f>W41</f>
        <v>0</v>
      </c>
      <c r="G18" s="155">
        <f t="shared" si="1"/>
        <v>1</v>
      </c>
      <c r="H18" s="155">
        <f t="shared" si="0"/>
        <v>1</v>
      </c>
      <c r="I18" s="243">
        <f>W30</f>
        <v>0</v>
      </c>
      <c r="J18" s="189"/>
      <c r="K18" s="143"/>
      <c r="L18" s="143"/>
      <c r="M18" s="143">
        <v>11</v>
      </c>
      <c r="N18" s="143"/>
      <c r="O18" s="143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</row>
    <row r="19" spans="1:38">
      <c r="A19" s="4">
        <v>0.45694444444444399</v>
      </c>
      <c r="B19" s="157">
        <v>9</v>
      </c>
      <c r="C19" s="155" t="s">
        <v>151</v>
      </c>
      <c r="D19" s="155" t="s">
        <v>152</v>
      </c>
      <c r="E19" s="155" t="s">
        <v>90</v>
      </c>
      <c r="F19" s="156">
        <f>X41</f>
        <v>0</v>
      </c>
      <c r="G19" s="155">
        <f t="shared" si="1"/>
        <v>1</v>
      </c>
      <c r="H19" s="155">
        <f t="shared" si="0"/>
        <v>1</v>
      </c>
      <c r="I19" s="243">
        <f>X30</f>
        <v>0</v>
      </c>
      <c r="J19" s="189"/>
      <c r="K19" s="143"/>
      <c r="L19" s="143"/>
      <c r="M19" s="143">
        <v>12</v>
      </c>
      <c r="N19" s="143"/>
      <c r="O19" s="143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</row>
    <row r="20" spans="1:38">
      <c r="A20" s="4">
        <v>0.46597222222222173</v>
      </c>
      <c r="B20" s="157">
        <v>10</v>
      </c>
      <c r="C20" s="155" t="s">
        <v>179</v>
      </c>
      <c r="D20" s="155" t="s">
        <v>180</v>
      </c>
      <c r="E20" s="155" t="s">
        <v>12</v>
      </c>
      <c r="F20" s="156">
        <f>Y41</f>
        <v>0</v>
      </c>
      <c r="G20" s="155">
        <f t="shared" si="1"/>
        <v>1</v>
      </c>
      <c r="H20" s="155">
        <f t="shared" si="0"/>
        <v>1</v>
      </c>
      <c r="I20" s="243">
        <f>Y30</f>
        <v>0</v>
      </c>
      <c r="J20" s="189"/>
      <c r="K20" s="143"/>
      <c r="L20" s="143"/>
      <c r="M20" s="143">
        <v>13</v>
      </c>
      <c r="N20" s="143">
        <v>2</v>
      </c>
      <c r="O20" s="143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</row>
    <row r="21" spans="1:38">
      <c r="A21" s="4">
        <v>0.47152777777777727</v>
      </c>
      <c r="B21" s="157">
        <v>11</v>
      </c>
      <c r="C21" s="155" t="s">
        <v>88</v>
      </c>
      <c r="D21" s="155" t="s">
        <v>89</v>
      </c>
      <c r="E21" s="155" t="s">
        <v>90</v>
      </c>
      <c r="F21" s="156">
        <f>Z41</f>
        <v>0</v>
      </c>
      <c r="G21" s="155">
        <f t="shared" si="1"/>
        <v>1</v>
      </c>
      <c r="H21" s="155">
        <f t="shared" si="0"/>
        <v>1</v>
      </c>
      <c r="I21" s="243">
        <f>Z30</f>
        <v>0</v>
      </c>
      <c r="J21" s="189"/>
      <c r="K21" s="143"/>
      <c r="L21" s="143"/>
      <c r="M21" s="143">
        <v>14</v>
      </c>
      <c r="N21" s="143">
        <v>2</v>
      </c>
      <c r="O21" s="143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</row>
    <row r="22" spans="1:38">
      <c r="A22" s="4">
        <v>0.4770833333333328</v>
      </c>
      <c r="B22" s="157">
        <v>12</v>
      </c>
      <c r="C22" s="155" t="s">
        <v>177</v>
      </c>
      <c r="D22" s="155" t="s">
        <v>178</v>
      </c>
      <c r="E22" s="155" t="s">
        <v>115</v>
      </c>
      <c r="F22" s="156">
        <f>AA41</f>
        <v>0</v>
      </c>
      <c r="G22" s="155">
        <f t="shared" si="1"/>
        <v>1</v>
      </c>
      <c r="H22" s="155">
        <f t="shared" si="0"/>
        <v>1</v>
      </c>
      <c r="I22" s="243">
        <f>AA30</f>
        <v>0</v>
      </c>
      <c r="J22" s="189"/>
      <c r="K22" s="143"/>
      <c r="L22" s="143"/>
      <c r="M22" s="143">
        <v>15</v>
      </c>
      <c r="N22" s="143"/>
      <c r="O22" s="143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</row>
    <row r="23" spans="1:38">
      <c r="A23" s="4">
        <v>0.48263888888888834</v>
      </c>
      <c r="B23" s="157">
        <v>13</v>
      </c>
      <c r="C23" s="155" t="s">
        <v>566</v>
      </c>
      <c r="D23" s="155" t="s">
        <v>567</v>
      </c>
      <c r="E23" s="155" t="s">
        <v>159</v>
      </c>
      <c r="F23" s="156">
        <f>AB41</f>
        <v>0</v>
      </c>
      <c r="G23" s="155">
        <f t="shared" si="1"/>
        <v>1</v>
      </c>
      <c r="H23" s="155">
        <f t="shared" si="0"/>
        <v>1</v>
      </c>
      <c r="I23" s="243">
        <f>AB30</f>
        <v>0</v>
      </c>
      <c r="J23" s="189"/>
      <c r="K23" s="143"/>
      <c r="L23" s="143"/>
      <c r="M23" s="143" t="s">
        <v>79</v>
      </c>
      <c r="N23" s="143"/>
      <c r="O23" s="143"/>
      <c r="P23" s="160">
        <f>SUM(P8:P22)+P10+SUM(P13:P15)+P17+SUM(P20:P21)</f>
        <v>0</v>
      </c>
      <c r="Q23" s="160">
        <f t="shared" ref="Q23:AL23" si="2">SUM(Q8:Q22)+Q10+SUM(Q13:Q15)+Q17+SUM(Q20:Q21)</f>
        <v>0</v>
      </c>
      <c r="R23" s="160">
        <f t="shared" si="2"/>
        <v>0</v>
      </c>
      <c r="S23" s="160">
        <f t="shared" si="2"/>
        <v>0</v>
      </c>
      <c r="T23" s="160">
        <f t="shared" si="2"/>
        <v>0</v>
      </c>
      <c r="U23" s="160">
        <f t="shared" si="2"/>
        <v>0</v>
      </c>
      <c r="V23" s="160">
        <f t="shared" si="2"/>
        <v>0</v>
      </c>
      <c r="W23" s="160">
        <f t="shared" si="2"/>
        <v>0</v>
      </c>
      <c r="X23" s="160">
        <f t="shared" si="2"/>
        <v>0</v>
      </c>
      <c r="Y23" s="160">
        <f t="shared" si="2"/>
        <v>0</v>
      </c>
      <c r="Z23" s="160">
        <f t="shared" si="2"/>
        <v>0</v>
      </c>
      <c r="AA23" s="160">
        <f t="shared" si="2"/>
        <v>0</v>
      </c>
      <c r="AB23" s="160">
        <f t="shared" si="2"/>
        <v>0</v>
      </c>
      <c r="AC23" s="160">
        <f t="shared" si="2"/>
        <v>0</v>
      </c>
      <c r="AD23" s="160">
        <f t="shared" si="2"/>
        <v>0</v>
      </c>
      <c r="AE23" s="160">
        <f t="shared" si="2"/>
        <v>0</v>
      </c>
      <c r="AF23" s="160">
        <f t="shared" si="2"/>
        <v>0</v>
      </c>
      <c r="AG23" s="160">
        <f t="shared" si="2"/>
        <v>0</v>
      </c>
      <c r="AH23" s="160">
        <f t="shared" si="2"/>
        <v>0</v>
      </c>
      <c r="AI23" s="160">
        <f t="shared" si="2"/>
        <v>0</v>
      </c>
      <c r="AJ23" s="160">
        <f t="shared" si="2"/>
        <v>0</v>
      </c>
      <c r="AK23" s="160">
        <f t="shared" si="2"/>
        <v>0</v>
      </c>
      <c r="AL23" s="160">
        <f t="shared" si="2"/>
        <v>0</v>
      </c>
    </row>
    <row r="24" spans="1:38">
      <c r="A24" s="4">
        <v>0.48819444444444388</v>
      </c>
      <c r="B24" s="157">
        <v>14</v>
      </c>
      <c r="C24" s="155" t="s">
        <v>215</v>
      </c>
      <c r="D24" s="155" t="s">
        <v>216</v>
      </c>
      <c r="E24" s="155" t="s">
        <v>23</v>
      </c>
      <c r="F24" s="156">
        <f>AC41</f>
        <v>0</v>
      </c>
      <c r="G24" s="155">
        <f t="shared" si="1"/>
        <v>1</v>
      </c>
      <c r="H24" s="155">
        <f t="shared" si="0"/>
        <v>1</v>
      </c>
      <c r="I24" s="243">
        <f>AC30</f>
        <v>0</v>
      </c>
      <c r="J24" s="189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</row>
    <row r="25" spans="1:38">
      <c r="A25" s="4">
        <v>0.49374999999999941</v>
      </c>
      <c r="B25" s="157">
        <v>15</v>
      </c>
      <c r="C25" s="155" t="s">
        <v>570</v>
      </c>
      <c r="D25" s="155" t="s">
        <v>571</v>
      </c>
      <c r="E25" s="155" t="s">
        <v>159</v>
      </c>
      <c r="F25" s="156">
        <f>AD41</f>
        <v>0</v>
      </c>
      <c r="G25" s="155">
        <f t="shared" si="1"/>
        <v>1</v>
      </c>
      <c r="H25" s="155">
        <f t="shared" si="0"/>
        <v>1</v>
      </c>
      <c r="I25" s="243">
        <f>AD30</f>
        <v>0</v>
      </c>
      <c r="J25" s="189"/>
      <c r="K25" s="143"/>
      <c r="L25" s="143"/>
      <c r="M25" s="143" t="s">
        <v>87</v>
      </c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</row>
    <row r="26" spans="1:38">
      <c r="A26" s="4">
        <v>0.49930555555555495</v>
      </c>
      <c r="B26" s="157">
        <v>16</v>
      </c>
      <c r="C26" s="155" t="s">
        <v>194</v>
      </c>
      <c r="D26" s="155" t="s">
        <v>195</v>
      </c>
      <c r="E26" s="155" t="s">
        <v>90</v>
      </c>
      <c r="F26" s="156">
        <f>AE41</f>
        <v>0</v>
      </c>
      <c r="G26" s="155">
        <f t="shared" si="1"/>
        <v>1</v>
      </c>
      <c r="H26" s="155">
        <f t="shared" si="0"/>
        <v>1</v>
      </c>
      <c r="I26" s="243">
        <f>AE30</f>
        <v>0</v>
      </c>
      <c r="J26" s="189"/>
      <c r="K26" s="143"/>
      <c r="L26" s="143"/>
      <c r="M26" s="143" t="s">
        <v>92</v>
      </c>
      <c r="N26" s="143">
        <v>1</v>
      </c>
      <c r="O26" s="143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</row>
    <row r="27" spans="1:38">
      <c r="A27" s="4">
        <v>0.50486111111111054</v>
      </c>
      <c r="B27" s="157">
        <v>17</v>
      </c>
      <c r="C27" s="155" t="s">
        <v>217</v>
      </c>
      <c r="D27" s="155" t="s">
        <v>218</v>
      </c>
      <c r="E27" s="155" t="s">
        <v>23</v>
      </c>
      <c r="F27" s="156">
        <f>AF41</f>
        <v>0</v>
      </c>
      <c r="G27" s="155">
        <f t="shared" si="1"/>
        <v>1</v>
      </c>
      <c r="H27" s="155">
        <f t="shared" si="0"/>
        <v>1</v>
      </c>
      <c r="I27" s="243">
        <f>AF30</f>
        <v>0</v>
      </c>
      <c r="J27" s="189"/>
      <c r="K27" s="143"/>
      <c r="L27" s="143"/>
      <c r="M27" s="143" t="s">
        <v>97</v>
      </c>
      <c r="N27" s="143">
        <v>1</v>
      </c>
      <c r="O27" s="143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</row>
    <row r="28" spans="1:38">
      <c r="A28" s="4">
        <v>0.51041666666666607</v>
      </c>
      <c r="B28" s="157">
        <v>18</v>
      </c>
      <c r="C28" s="155" t="s">
        <v>160</v>
      </c>
      <c r="D28" s="155" t="s">
        <v>161</v>
      </c>
      <c r="E28" s="155" t="s">
        <v>82</v>
      </c>
      <c r="F28" s="156">
        <f>AG41</f>
        <v>0</v>
      </c>
      <c r="G28" s="155">
        <f t="shared" si="1"/>
        <v>1</v>
      </c>
      <c r="H28" s="155">
        <f t="shared" si="0"/>
        <v>1</v>
      </c>
      <c r="I28" s="243">
        <f>AG30</f>
        <v>0</v>
      </c>
      <c r="J28" s="189"/>
      <c r="K28" s="143"/>
      <c r="L28" s="143"/>
      <c r="M28" s="143" t="s">
        <v>101</v>
      </c>
      <c r="N28" s="143">
        <v>2</v>
      </c>
      <c r="O28" s="143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</row>
    <row r="29" spans="1:38">
      <c r="A29" s="4">
        <v>0.51597222222222161</v>
      </c>
      <c r="B29" s="157">
        <v>19</v>
      </c>
      <c r="C29" s="155" t="s">
        <v>162</v>
      </c>
      <c r="D29" s="155" t="s">
        <v>163</v>
      </c>
      <c r="E29" s="155" t="s">
        <v>164</v>
      </c>
      <c r="F29" s="156">
        <f>AH41</f>
        <v>0</v>
      </c>
      <c r="G29" s="155">
        <f t="shared" si="1"/>
        <v>1</v>
      </c>
      <c r="H29" s="155">
        <f t="shared" si="0"/>
        <v>1</v>
      </c>
      <c r="I29" s="243">
        <f>AH30</f>
        <v>0</v>
      </c>
      <c r="J29" s="189"/>
      <c r="K29" s="143"/>
      <c r="L29" s="143"/>
      <c r="M29" s="143" t="s">
        <v>105</v>
      </c>
      <c r="N29" s="143">
        <v>2</v>
      </c>
      <c r="O29" s="143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</row>
    <row r="30" spans="1:38">
      <c r="A30" s="4">
        <v>0.52499999999999936</v>
      </c>
      <c r="B30" s="157">
        <v>20</v>
      </c>
      <c r="C30" s="155" t="s">
        <v>200</v>
      </c>
      <c r="D30" s="155" t="s">
        <v>201</v>
      </c>
      <c r="E30" s="155" t="s">
        <v>202</v>
      </c>
      <c r="F30" s="156">
        <f>AI41</f>
        <v>0</v>
      </c>
      <c r="G30" s="155">
        <f t="shared" si="1"/>
        <v>1</v>
      </c>
      <c r="H30" s="155">
        <f t="shared" si="0"/>
        <v>1</v>
      </c>
      <c r="I30" s="243">
        <f>AI30</f>
        <v>0</v>
      </c>
      <c r="J30" s="189"/>
      <c r="K30" s="143"/>
      <c r="L30" s="143"/>
      <c r="M30" s="143" t="s">
        <v>109</v>
      </c>
      <c r="N30" s="143"/>
      <c r="O30" s="143"/>
      <c r="P30" s="160">
        <f>SUM(P26:P29)+SUM(P28:P29)</f>
        <v>0</v>
      </c>
      <c r="Q30" s="160">
        <f t="shared" ref="Q30:S30" si="3">SUM(Q26:Q29)+SUM(Q28:Q29)</f>
        <v>0</v>
      </c>
      <c r="R30" s="160">
        <f t="shared" si="3"/>
        <v>0</v>
      </c>
      <c r="S30" s="160">
        <f t="shared" si="3"/>
        <v>0</v>
      </c>
      <c r="T30" s="160">
        <f t="shared" ref="T30:AE30" si="4">SUM(T26:T29)+SUM(T28:T29)</f>
        <v>0</v>
      </c>
      <c r="U30" s="160">
        <f t="shared" si="4"/>
        <v>0</v>
      </c>
      <c r="V30" s="160">
        <f t="shared" si="4"/>
        <v>0</v>
      </c>
      <c r="W30" s="160">
        <f t="shared" si="4"/>
        <v>0</v>
      </c>
      <c r="X30" s="160">
        <f t="shared" si="4"/>
        <v>0</v>
      </c>
      <c r="Y30" s="160">
        <f t="shared" si="4"/>
        <v>0</v>
      </c>
      <c r="Z30" s="160">
        <f t="shared" si="4"/>
        <v>0</v>
      </c>
      <c r="AA30" s="160">
        <f t="shared" si="4"/>
        <v>0</v>
      </c>
      <c r="AB30" s="160">
        <f t="shared" si="4"/>
        <v>0</v>
      </c>
      <c r="AC30" s="160">
        <f t="shared" si="4"/>
        <v>0</v>
      </c>
      <c r="AD30" s="160">
        <f t="shared" si="4"/>
        <v>0</v>
      </c>
      <c r="AE30" s="160">
        <f t="shared" si="4"/>
        <v>0</v>
      </c>
      <c r="AF30" s="160">
        <f t="shared" ref="AF30:AL30" si="5">SUM(AF26:AF29)+SUM(AF28:AF29)</f>
        <v>0</v>
      </c>
      <c r="AG30" s="160">
        <f t="shared" si="5"/>
        <v>0</v>
      </c>
      <c r="AH30" s="160">
        <f t="shared" si="5"/>
        <v>0</v>
      </c>
      <c r="AI30" s="160">
        <f t="shared" si="5"/>
        <v>0</v>
      </c>
      <c r="AJ30" s="160">
        <f t="shared" si="5"/>
        <v>0</v>
      </c>
      <c r="AK30" s="160">
        <f t="shared" si="5"/>
        <v>0</v>
      </c>
      <c r="AL30" s="160">
        <f t="shared" si="5"/>
        <v>0</v>
      </c>
    </row>
    <row r="31" spans="1:38">
      <c r="A31" s="4">
        <v>0.53055555555555489</v>
      </c>
      <c r="B31" s="157">
        <v>21</v>
      </c>
      <c r="C31" s="155" t="s">
        <v>189</v>
      </c>
      <c r="D31" s="155" t="s">
        <v>190</v>
      </c>
      <c r="E31" s="155" t="s">
        <v>59</v>
      </c>
      <c r="F31" s="156">
        <f>AJ41</f>
        <v>0</v>
      </c>
      <c r="G31" s="155">
        <f t="shared" si="1"/>
        <v>1</v>
      </c>
      <c r="H31" s="155">
        <f t="shared" si="0"/>
        <v>1</v>
      </c>
      <c r="I31" s="243">
        <f>AJ30</f>
        <v>0</v>
      </c>
      <c r="J31" s="189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</row>
    <row r="32" spans="1:38">
      <c r="A32" s="4"/>
      <c r="B32" s="157"/>
      <c r="C32" s="155"/>
      <c r="D32" s="155"/>
      <c r="E32" s="155"/>
      <c r="F32" s="156"/>
      <c r="G32" s="155"/>
      <c r="H32" s="155"/>
      <c r="I32" s="243"/>
      <c r="J32" s="189"/>
      <c r="K32" s="143"/>
      <c r="L32" s="143"/>
      <c r="M32" s="143" t="s">
        <v>117</v>
      </c>
      <c r="N32" s="143">
        <v>280</v>
      </c>
      <c r="O32" s="143"/>
      <c r="P32" s="160">
        <f>P23+P30</f>
        <v>0</v>
      </c>
      <c r="Q32" s="160">
        <f t="shared" ref="Q32:AL32" si="6">Q23+Q30</f>
        <v>0</v>
      </c>
      <c r="R32" s="160">
        <f t="shared" si="6"/>
        <v>0</v>
      </c>
      <c r="S32" s="160">
        <f t="shared" si="6"/>
        <v>0</v>
      </c>
      <c r="T32" s="160">
        <f t="shared" si="6"/>
        <v>0</v>
      </c>
      <c r="U32" s="160">
        <f t="shared" si="6"/>
        <v>0</v>
      </c>
      <c r="V32" s="160">
        <f t="shared" si="6"/>
        <v>0</v>
      </c>
      <c r="W32" s="160">
        <f t="shared" si="6"/>
        <v>0</v>
      </c>
      <c r="X32" s="160">
        <f t="shared" si="6"/>
        <v>0</v>
      </c>
      <c r="Y32" s="160">
        <f t="shared" si="6"/>
        <v>0</v>
      </c>
      <c r="Z32" s="160">
        <f t="shared" si="6"/>
        <v>0</v>
      </c>
      <c r="AA32" s="160">
        <f t="shared" si="6"/>
        <v>0</v>
      </c>
      <c r="AB32" s="160">
        <f t="shared" si="6"/>
        <v>0</v>
      </c>
      <c r="AC32" s="160">
        <f t="shared" si="6"/>
        <v>0</v>
      </c>
      <c r="AD32" s="160">
        <f t="shared" si="6"/>
        <v>0</v>
      </c>
      <c r="AE32" s="160">
        <f t="shared" si="6"/>
        <v>0</v>
      </c>
      <c r="AF32" s="160">
        <f t="shared" si="6"/>
        <v>0</v>
      </c>
      <c r="AG32" s="160">
        <f t="shared" si="6"/>
        <v>0</v>
      </c>
      <c r="AH32" s="160">
        <f t="shared" si="6"/>
        <v>0</v>
      </c>
      <c r="AI32" s="160">
        <f t="shared" si="6"/>
        <v>0</v>
      </c>
      <c r="AJ32" s="160">
        <f t="shared" si="6"/>
        <v>0</v>
      </c>
      <c r="AK32" s="160">
        <f t="shared" si="6"/>
        <v>0</v>
      </c>
      <c r="AL32" s="160">
        <f t="shared" si="6"/>
        <v>0</v>
      </c>
    </row>
    <row r="33" spans="1:38">
      <c r="A33" s="4"/>
      <c r="B33" s="157"/>
      <c r="C33" s="155"/>
      <c r="D33" s="155"/>
      <c r="E33" s="155"/>
      <c r="F33" s="156"/>
      <c r="G33" s="155"/>
      <c r="H33" s="155"/>
      <c r="I33" s="243"/>
      <c r="J33" s="189"/>
      <c r="K33" s="143"/>
      <c r="L33" s="143"/>
      <c r="M33" s="10" t="s">
        <v>121</v>
      </c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</row>
    <row r="34" spans="1:38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 t="s">
        <v>125</v>
      </c>
      <c r="N34" s="143">
        <v>-2</v>
      </c>
      <c r="O34" s="143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</row>
    <row r="35" spans="1:38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 t="s">
        <v>130</v>
      </c>
      <c r="N35" s="143">
        <v>-4</v>
      </c>
      <c r="O35" s="143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</row>
    <row r="36" spans="1:38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 t="s">
        <v>134</v>
      </c>
      <c r="N36" s="162" t="s">
        <v>135</v>
      </c>
      <c r="O36" s="14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</row>
    <row r="37" spans="1:38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 t="s">
        <v>139</v>
      </c>
      <c r="N37" s="162"/>
      <c r="O37" s="143"/>
      <c r="P37" s="164">
        <f>IF(P34="Y",-2,0)+IF(P35="Y",-4,0)</f>
        <v>0</v>
      </c>
      <c r="Q37" s="164">
        <f t="shared" ref="Q37:AL37" si="7">IF(Q34="Y",-2,0)+IF(Q35="Y",-4,0)</f>
        <v>0</v>
      </c>
      <c r="R37" s="164">
        <f t="shared" si="7"/>
        <v>0</v>
      </c>
      <c r="S37" s="164">
        <f t="shared" si="7"/>
        <v>0</v>
      </c>
      <c r="T37" s="164">
        <f t="shared" si="7"/>
        <v>0</v>
      </c>
      <c r="U37" s="164">
        <f t="shared" si="7"/>
        <v>0</v>
      </c>
      <c r="V37" s="164">
        <f t="shared" si="7"/>
        <v>0</v>
      </c>
      <c r="W37" s="164">
        <f t="shared" si="7"/>
        <v>0</v>
      </c>
      <c r="X37" s="164">
        <f t="shared" si="7"/>
        <v>0</v>
      </c>
      <c r="Y37" s="164">
        <f t="shared" si="7"/>
        <v>0</v>
      </c>
      <c r="Z37" s="164">
        <f t="shared" si="7"/>
        <v>0</v>
      </c>
      <c r="AA37" s="164">
        <f t="shared" si="7"/>
        <v>0</v>
      </c>
      <c r="AB37" s="164">
        <f t="shared" si="7"/>
        <v>0</v>
      </c>
      <c r="AC37" s="164">
        <f t="shared" si="7"/>
        <v>0</v>
      </c>
      <c r="AD37" s="164">
        <f t="shared" si="7"/>
        <v>0</v>
      </c>
      <c r="AE37" s="164">
        <f t="shared" si="7"/>
        <v>0</v>
      </c>
      <c r="AF37" s="164">
        <f t="shared" si="7"/>
        <v>0</v>
      </c>
      <c r="AG37" s="164">
        <f t="shared" si="7"/>
        <v>0</v>
      </c>
      <c r="AH37" s="164">
        <f t="shared" si="7"/>
        <v>0</v>
      </c>
      <c r="AI37" s="164">
        <f t="shared" si="7"/>
        <v>0</v>
      </c>
      <c r="AJ37" s="164">
        <f t="shared" si="7"/>
        <v>0</v>
      </c>
      <c r="AK37" s="164">
        <f t="shared" si="7"/>
        <v>0</v>
      </c>
      <c r="AL37" s="164">
        <f t="shared" si="7"/>
        <v>0</v>
      </c>
    </row>
    <row r="38" spans="1:38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0" t="s">
        <v>140</v>
      </c>
      <c r="N38" s="162"/>
      <c r="O38" s="143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</row>
    <row r="39" spans="1:38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>
        <v>-5.0000000000000001E-3</v>
      </c>
      <c r="O39" s="143"/>
      <c r="P39" s="166">
        <f>$N$39*$N$32*P38</f>
        <v>0</v>
      </c>
      <c r="Q39" s="166">
        <f t="shared" ref="Q39:AL39" si="8">$N$39*$N$32*Q38</f>
        <v>0</v>
      </c>
      <c r="R39" s="166">
        <f t="shared" si="8"/>
        <v>0</v>
      </c>
      <c r="S39" s="166">
        <f t="shared" si="8"/>
        <v>0</v>
      </c>
      <c r="T39" s="166">
        <f t="shared" si="8"/>
        <v>0</v>
      </c>
      <c r="U39" s="166">
        <f t="shared" si="8"/>
        <v>0</v>
      </c>
      <c r="V39" s="166">
        <f t="shared" si="8"/>
        <v>0</v>
      </c>
      <c r="W39" s="166">
        <f t="shared" si="8"/>
        <v>0</v>
      </c>
      <c r="X39" s="166">
        <f t="shared" si="8"/>
        <v>0</v>
      </c>
      <c r="Y39" s="166">
        <f t="shared" si="8"/>
        <v>0</v>
      </c>
      <c r="Z39" s="166">
        <f t="shared" si="8"/>
        <v>0</v>
      </c>
      <c r="AA39" s="166">
        <f t="shared" si="8"/>
        <v>0</v>
      </c>
      <c r="AB39" s="166">
        <f t="shared" si="8"/>
        <v>0</v>
      </c>
      <c r="AC39" s="166">
        <f t="shared" si="8"/>
        <v>0</v>
      </c>
      <c r="AD39" s="166">
        <f t="shared" si="8"/>
        <v>0</v>
      </c>
      <c r="AE39" s="166">
        <f t="shared" si="8"/>
        <v>0</v>
      </c>
      <c r="AF39" s="166">
        <f t="shared" si="8"/>
        <v>0</v>
      </c>
      <c r="AG39" s="166">
        <f t="shared" si="8"/>
        <v>0</v>
      </c>
      <c r="AH39" s="166">
        <f t="shared" si="8"/>
        <v>0</v>
      </c>
      <c r="AI39" s="166">
        <f t="shared" si="8"/>
        <v>0</v>
      </c>
      <c r="AJ39" s="166">
        <f t="shared" si="8"/>
        <v>0</v>
      </c>
      <c r="AK39" s="166">
        <f t="shared" si="8"/>
        <v>0</v>
      </c>
      <c r="AL39" s="166">
        <f t="shared" si="8"/>
        <v>0</v>
      </c>
    </row>
    <row r="40" spans="1:38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 t="s">
        <v>141</v>
      </c>
      <c r="N40" s="143"/>
      <c r="O40" s="143"/>
      <c r="P40" s="160">
        <f>P32+P37+P39</f>
        <v>0</v>
      </c>
      <c r="Q40" s="160">
        <f t="shared" ref="Q40:AL40" si="9">Q32+Q37+Q39</f>
        <v>0</v>
      </c>
      <c r="R40" s="160">
        <f t="shared" si="9"/>
        <v>0</v>
      </c>
      <c r="S40" s="160">
        <f t="shared" si="9"/>
        <v>0</v>
      </c>
      <c r="T40" s="160">
        <f t="shared" si="9"/>
        <v>0</v>
      </c>
      <c r="U40" s="160">
        <f t="shared" si="9"/>
        <v>0</v>
      </c>
      <c r="V40" s="160">
        <f t="shared" si="9"/>
        <v>0</v>
      </c>
      <c r="W40" s="160">
        <f t="shared" si="9"/>
        <v>0</v>
      </c>
      <c r="X40" s="160">
        <f t="shared" si="9"/>
        <v>0</v>
      </c>
      <c r="Y40" s="160">
        <f t="shared" si="9"/>
        <v>0</v>
      </c>
      <c r="Z40" s="160">
        <f t="shared" si="9"/>
        <v>0</v>
      </c>
      <c r="AA40" s="160">
        <f t="shared" si="9"/>
        <v>0</v>
      </c>
      <c r="AB40" s="160">
        <f t="shared" si="9"/>
        <v>0</v>
      </c>
      <c r="AC40" s="160">
        <f t="shared" si="9"/>
        <v>0</v>
      </c>
      <c r="AD40" s="160">
        <f t="shared" si="9"/>
        <v>0</v>
      </c>
      <c r="AE40" s="160">
        <f t="shared" si="9"/>
        <v>0</v>
      </c>
      <c r="AF40" s="160">
        <f t="shared" si="9"/>
        <v>0</v>
      </c>
      <c r="AG40" s="160">
        <f t="shared" si="9"/>
        <v>0</v>
      </c>
      <c r="AH40" s="160">
        <f t="shared" si="9"/>
        <v>0</v>
      </c>
      <c r="AI40" s="160">
        <f t="shared" si="9"/>
        <v>0</v>
      </c>
      <c r="AJ40" s="160">
        <f t="shared" si="9"/>
        <v>0</v>
      </c>
      <c r="AK40" s="160">
        <f t="shared" si="9"/>
        <v>0</v>
      </c>
      <c r="AL40" s="160">
        <f t="shared" si="9"/>
        <v>0</v>
      </c>
    </row>
    <row r="41" spans="1:38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 t="s">
        <v>142</v>
      </c>
      <c r="N41" s="143"/>
      <c r="O41" s="143"/>
      <c r="P41" s="167">
        <f>P40/$N$32</f>
        <v>0</v>
      </c>
      <c r="Q41" s="167">
        <f t="shared" ref="Q41:AL41" si="10">Q40/$N$32</f>
        <v>0</v>
      </c>
      <c r="R41" s="167">
        <f t="shared" si="10"/>
        <v>0</v>
      </c>
      <c r="S41" s="167">
        <f t="shared" si="10"/>
        <v>0</v>
      </c>
      <c r="T41" s="167">
        <f t="shared" si="10"/>
        <v>0</v>
      </c>
      <c r="U41" s="167">
        <f t="shared" si="10"/>
        <v>0</v>
      </c>
      <c r="V41" s="167">
        <f t="shared" si="10"/>
        <v>0</v>
      </c>
      <c r="W41" s="167">
        <f t="shared" si="10"/>
        <v>0</v>
      </c>
      <c r="X41" s="167">
        <f t="shared" si="10"/>
        <v>0</v>
      </c>
      <c r="Y41" s="167">
        <f t="shared" si="10"/>
        <v>0</v>
      </c>
      <c r="Z41" s="167">
        <f t="shared" si="10"/>
        <v>0</v>
      </c>
      <c r="AA41" s="167">
        <f t="shared" si="10"/>
        <v>0</v>
      </c>
      <c r="AB41" s="167">
        <f t="shared" si="10"/>
        <v>0</v>
      </c>
      <c r="AC41" s="167">
        <f t="shared" si="10"/>
        <v>0</v>
      </c>
      <c r="AD41" s="167">
        <f t="shared" si="10"/>
        <v>0</v>
      </c>
      <c r="AE41" s="167">
        <f t="shared" si="10"/>
        <v>0</v>
      </c>
      <c r="AF41" s="167">
        <f t="shared" si="10"/>
        <v>0</v>
      </c>
      <c r="AG41" s="167">
        <f t="shared" si="10"/>
        <v>0</v>
      </c>
      <c r="AH41" s="167">
        <f t="shared" si="10"/>
        <v>0</v>
      </c>
      <c r="AI41" s="167">
        <f t="shared" si="10"/>
        <v>0</v>
      </c>
      <c r="AJ41" s="167">
        <f t="shared" si="10"/>
        <v>0</v>
      </c>
      <c r="AK41" s="167">
        <f t="shared" si="10"/>
        <v>0</v>
      </c>
      <c r="AL41" s="167">
        <f t="shared" si="10"/>
        <v>0</v>
      </c>
    </row>
    <row r="42" spans="1:38">
      <c r="A42" s="143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</row>
    <row r="43" spans="1:38">
      <c r="A43" s="143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</row>
    <row r="44" spans="1:38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</row>
    <row r="45" spans="1:38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69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</row>
    <row r="46" spans="1:38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</row>
    <row r="47" spans="1:38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69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</row>
    <row r="48" spans="1:38">
      <c r="A48" s="143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</row>
    <row r="49" spans="16:16">
      <c r="P49" s="169"/>
    </row>
    <row r="50" spans="16:16">
      <c r="P50" s="143"/>
    </row>
    <row r="51" spans="16:16">
      <c r="P51" s="169"/>
    </row>
    <row r="52" spans="16:16">
      <c r="P52" s="143"/>
    </row>
    <row r="53" spans="16:16">
      <c r="P53" s="169"/>
    </row>
    <row r="54" spans="16:16">
      <c r="P54" s="143"/>
    </row>
    <row r="55" spans="16:16">
      <c r="P55" s="169"/>
    </row>
    <row r="56" spans="16:16">
      <c r="P56" s="143"/>
    </row>
    <row r="57" spans="16:16">
      <c r="P57" s="169"/>
    </row>
    <row r="58" spans="16:16">
      <c r="P58" s="143"/>
    </row>
    <row r="59" spans="16:16">
      <c r="P59" s="169"/>
    </row>
    <row r="60" spans="16:16">
      <c r="P60" s="143"/>
    </row>
    <row r="61" spans="16:16">
      <c r="P61" s="169"/>
    </row>
    <row r="62" spans="16:16">
      <c r="P62" s="143"/>
    </row>
    <row r="63" spans="16:16">
      <c r="P63" s="169"/>
    </row>
    <row r="64" spans="16:16">
      <c r="P64" s="143"/>
    </row>
    <row r="65" spans="16:16">
      <c r="P65" s="169"/>
    </row>
    <row r="66" spans="16:16">
      <c r="P66" s="143"/>
    </row>
    <row r="67" spans="16:16">
      <c r="P67" s="169"/>
    </row>
    <row r="68" spans="16:16">
      <c r="P68" s="143"/>
    </row>
    <row r="69" spans="16:16">
      <c r="P69" s="169"/>
    </row>
    <row r="70" spans="16:16">
      <c r="P70" s="143"/>
    </row>
    <row r="71" spans="16:16">
      <c r="P71" s="169"/>
    </row>
    <row r="72" spans="16:16">
      <c r="P72" s="143"/>
    </row>
    <row r="73" spans="16:16">
      <c r="P73" s="169"/>
    </row>
    <row r="74" spans="16:16">
      <c r="P74" s="143"/>
    </row>
    <row r="75" spans="16:16">
      <c r="P75" s="169"/>
    </row>
    <row r="76" spans="16:16">
      <c r="P76" s="143"/>
    </row>
    <row r="77" spans="16:16">
      <c r="P77" s="169"/>
    </row>
    <row r="78" spans="16:16">
      <c r="P78" s="143"/>
    </row>
    <row r="79" spans="16:16">
      <c r="P79" s="169"/>
    </row>
    <row r="80" spans="16:16">
      <c r="P80" s="143"/>
    </row>
    <row r="81" spans="16:16">
      <c r="P81" s="169"/>
    </row>
    <row r="82" spans="16:16">
      <c r="P82" s="143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169E8-595D-449F-A74D-30D7AECC2163}">
  <sheetPr codeName="Sheet31">
    <tabColor theme="5" tint="-0.249977111117893"/>
    <pageSetUpPr fitToPage="1"/>
  </sheetPr>
  <dimension ref="A1:BL82"/>
  <sheetViews>
    <sheetView workbookViewId="0">
      <selection activeCell="E27" sqref="E27:F27"/>
    </sheetView>
  </sheetViews>
  <sheetFormatPr defaultColWidth="11" defaultRowHeight="15"/>
  <cols>
    <col min="1" max="1" width="17.125" style="134" bestFit="1" customWidth="1"/>
    <col min="2" max="2" width="25.375" style="134" bestFit="1" customWidth="1"/>
    <col min="3" max="3" width="15.5" style="134" bestFit="1" customWidth="1"/>
    <col min="4" max="4" width="32.375" style="134" bestFit="1" customWidth="1"/>
    <col min="5" max="6" width="11" style="137"/>
    <col min="7" max="7" width="11" style="134"/>
    <col min="8" max="8" width="0" style="134" hidden="1" customWidth="1"/>
    <col min="9" max="9" width="19.375" style="134" hidden="1" customWidth="1"/>
    <col min="10" max="10" width="0" style="134" hidden="1" customWidth="1"/>
    <col min="11" max="11" width="3.625" style="134" hidden="1" customWidth="1"/>
    <col min="12" max="12" width="7.5" style="134" hidden="1" customWidth="1"/>
    <col min="13" max="13" width="6.875" style="134" hidden="1" customWidth="1"/>
    <col min="14" max="14" width="7.125" style="134" hidden="1" customWidth="1"/>
    <col min="15" max="15" width="6.375" style="134" hidden="1" customWidth="1"/>
    <col min="16" max="16" width="7.125" style="134" hidden="1" customWidth="1"/>
    <col min="17" max="17" width="7.5" style="134" hidden="1" customWidth="1"/>
    <col min="18" max="20" width="7.125" style="134" hidden="1" customWidth="1"/>
    <col min="21" max="21" width="7" style="134" hidden="1" customWidth="1"/>
    <col min="22" max="22" width="7.375" style="134" hidden="1" customWidth="1"/>
    <col min="23" max="24" width="6.875" style="134" hidden="1" customWidth="1"/>
    <col min="25" max="25" width="7.125" style="134" hidden="1" customWidth="1"/>
    <col min="26" max="27" width="7.625" style="134" hidden="1" customWidth="1"/>
    <col min="28" max="28" width="7.125" style="134" hidden="1" customWidth="1"/>
    <col min="29" max="30" width="7.5" style="134" hidden="1" customWidth="1"/>
    <col min="31" max="31" width="7" style="134" hidden="1" customWidth="1"/>
    <col min="32" max="41" width="6.375" style="134" hidden="1" customWidth="1"/>
    <col min="42" max="16384" width="11" style="134"/>
  </cols>
  <sheetData>
    <row r="1" spans="1:64">
      <c r="A1" s="143"/>
      <c r="B1" s="143"/>
      <c r="C1" s="143"/>
      <c r="D1" s="143"/>
      <c r="E1" s="149"/>
      <c r="F1" s="149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</row>
    <row r="2" spans="1:64" s="143" customFormat="1">
      <c r="A2" s="150" t="s">
        <v>0</v>
      </c>
      <c r="D2" s="149"/>
      <c r="E2" s="149"/>
      <c r="F2" s="149"/>
      <c r="G2" s="149"/>
    </row>
    <row r="3" spans="1:64" s="143" customFormat="1">
      <c r="A3" s="150" t="s">
        <v>1</v>
      </c>
      <c r="D3" s="149"/>
      <c r="E3" s="149"/>
      <c r="F3" s="149"/>
      <c r="G3" s="149"/>
    </row>
    <row r="4" spans="1:64">
      <c r="A4" s="151" t="s">
        <v>219</v>
      </c>
      <c r="B4" s="143"/>
      <c r="C4" s="143"/>
      <c r="D4" s="143"/>
      <c r="E4" s="149"/>
      <c r="F4" s="149"/>
      <c r="G4" s="143"/>
      <c r="H4" s="143"/>
      <c r="I4" s="143"/>
      <c r="J4" s="143"/>
      <c r="K4" s="143"/>
      <c r="L4" s="11" t="s">
        <v>220</v>
      </c>
      <c r="M4" s="12"/>
      <c r="N4" s="13" t="s">
        <v>221</v>
      </c>
      <c r="O4" s="13"/>
      <c r="P4" s="13"/>
      <c r="Q4" s="1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</row>
    <row r="5" spans="1:64">
      <c r="A5" s="143"/>
      <c r="B5" s="143"/>
      <c r="C5" s="143"/>
      <c r="D5" s="143"/>
      <c r="E5" s="149"/>
      <c r="F5" s="149"/>
      <c r="G5" s="143"/>
      <c r="H5" s="143"/>
      <c r="I5" s="143">
        <v>1</v>
      </c>
      <c r="J5" s="143"/>
      <c r="K5" s="143"/>
      <c r="L5" s="154">
        <v>6</v>
      </c>
      <c r="M5" s="154">
        <v>5</v>
      </c>
      <c r="N5" s="154">
        <v>8</v>
      </c>
      <c r="O5" s="154"/>
      <c r="P5" s="154">
        <v>6</v>
      </c>
      <c r="Q5" s="154">
        <v>6</v>
      </c>
      <c r="R5" s="154">
        <v>7.5</v>
      </c>
      <c r="S5" s="154">
        <v>6</v>
      </c>
      <c r="T5" s="154">
        <v>6</v>
      </c>
      <c r="U5" s="154">
        <v>7</v>
      </c>
      <c r="V5" s="154">
        <v>7</v>
      </c>
      <c r="W5" s="154">
        <v>6</v>
      </c>
      <c r="X5" s="154">
        <v>7</v>
      </c>
      <c r="Y5" s="154">
        <v>6.5</v>
      </c>
      <c r="Z5" s="154">
        <v>6.5</v>
      </c>
      <c r="AA5" s="154">
        <v>6</v>
      </c>
      <c r="AB5" s="154">
        <v>6</v>
      </c>
      <c r="AC5" s="154">
        <v>8</v>
      </c>
      <c r="AD5" s="154">
        <v>5.5</v>
      </c>
      <c r="AE5" s="154">
        <v>6.5</v>
      </c>
      <c r="AF5" s="154"/>
      <c r="AG5" s="154"/>
      <c r="AH5" s="154"/>
      <c r="AI5" s="154"/>
      <c r="AJ5" s="154"/>
      <c r="AK5" s="154"/>
      <c r="AL5" s="154"/>
      <c r="AM5" s="154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</row>
    <row r="6" spans="1:64">
      <c r="A6" s="143"/>
      <c r="B6" s="143"/>
      <c r="C6" s="143"/>
      <c r="D6" s="143"/>
      <c r="E6" s="15" t="s">
        <v>3</v>
      </c>
      <c r="F6" s="149"/>
      <c r="G6" s="143"/>
      <c r="H6" s="143"/>
      <c r="I6" s="143">
        <v>2</v>
      </c>
      <c r="J6" s="143"/>
      <c r="K6" s="143"/>
      <c r="L6" s="154">
        <v>6</v>
      </c>
      <c r="M6" s="154">
        <v>6</v>
      </c>
      <c r="N6" s="154">
        <v>8</v>
      </c>
      <c r="O6" s="154"/>
      <c r="P6" s="154">
        <v>6</v>
      </c>
      <c r="Q6" s="154">
        <v>7.5</v>
      </c>
      <c r="R6" s="154">
        <v>6.5</v>
      </c>
      <c r="S6" s="154">
        <v>6</v>
      </c>
      <c r="T6" s="154">
        <v>6.5</v>
      </c>
      <c r="U6" s="154">
        <v>8</v>
      </c>
      <c r="V6" s="154">
        <v>8</v>
      </c>
      <c r="W6" s="154">
        <v>6.5</v>
      </c>
      <c r="X6" s="154">
        <v>7</v>
      </c>
      <c r="Y6" s="154">
        <v>6</v>
      </c>
      <c r="Z6" s="154">
        <v>7</v>
      </c>
      <c r="AA6" s="154">
        <v>6</v>
      </c>
      <c r="AB6" s="154">
        <v>6</v>
      </c>
      <c r="AC6" s="154">
        <v>6</v>
      </c>
      <c r="AD6" s="154">
        <v>7</v>
      </c>
      <c r="AE6" s="154">
        <v>6</v>
      </c>
      <c r="AF6" s="154"/>
      <c r="AG6" s="154"/>
      <c r="AH6" s="154"/>
      <c r="AI6" s="154"/>
      <c r="AJ6" s="154"/>
      <c r="AK6" s="154"/>
      <c r="AL6" s="154"/>
      <c r="AM6" s="154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</row>
    <row r="7" spans="1:64" ht="30">
      <c r="A7" s="24" t="s">
        <v>4</v>
      </c>
      <c r="B7" s="24" t="s">
        <v>5</v>
      </c>
      <c r="C7" s="24" t="s">
        <v>146</v>
      </c>
      <c r="D7" s="24" t="s">
        <v>147</v>
      </c>
      <c r="E7" s="23" t="s">
        <v>222</v>
      </c>
      <c r="F7" s="23" t="s">
        <v>9</v>
      </c>
      <c r="G7" s="143"/>
      <c r="H7" s="143"/>
      <c r="I7" s="143">
        <v>3</v>
      </c>
      <c r="J7" s="143">
        <v>2</v>
      </c>
      <c r="K7" s="143"/>
      <c r="L7" s="154">
        <v>3</v>
      </c>
      <c r="M7" s="154">
        <v>6.5</v>
      </c>
      <c r="N7" s="154">
        <v>8</v>
      </c>
      <c r="O7" s="154"/>
      <c r="P7" s="154">
        <v>7</v>
      </c>
      <c r="Q7" s="154">
        <v>8</v>
      </c>
      <c r="R7" s="154">
        <v>7</v>
      </c>
      <c r="S7" s="154">
        <v>7</v>
      </c>
      <c r="T7" s="154">
        <v>7</v>
      </c>
      <c r="U7" s="154">
        <v>8</v>
      </c>
      <c r="V7" s="154">
        <v>7</v>
      </c>
      <c r="W7" s="154">
        <v>8</v>
      </c>
      <c r="X7" s="154">
        <v>8</v>
      </c>
      <c r="Y7" s="154">
        <v>6.5</v>
      </c>
      <c r="Z7" s="154">
        <v>8</v>
      </c>
      <c r="AA7" s="154">
        <v>8</v>
      </c>
      <c r="AB7" s="154">
        <v>7</v>
      </c>
      <c r="AC7" s="154">
        <v>8</v>
      </c>
      <c r="AD7" s="154">
        <v>7</v>
      </c>
      <c r="AE7" s="154">
        <v>7</v>
      </c>
      <c r="AF7" s="154"/>
      <c r="AG7" s="154"/>
      <c r="AH7" s="154"/>
      <c r="AI7" s="154"/>
      <c r="AJ7" s="154"/>
      <c r="AK7" s="154"/>
      <c r="AL7" s="154"/>
      <c r="AM7" s="154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</row>
    <row r="8" spans="1:64">
      <c r="A8" s="155" t="s">
        <v>223</v>
      </c>
      <c r="B8" s="155" t="s">
        <v>224</v>
      </c>
      <c r="C8" s="155" t="s">
        <v>71</v>
      </c>
      <c r="D8" s="155" t="s">
        <v>71</v>
      </c>
      <c r="E8" s="171">
        <v>0.72499999999999998</v>
      </c>
      <c r="F8" s="157">
        <v>1</v>
      </c>
      <c r="G8" s="143"/>
      <c r="H8" s="143"/>
      <c r="I8" s="143">
        <v>4</v>
      </c>
      <c r="J8" s="143">
        <v>2</v>
      </c>
      <c r="K8" s="143"/>
      <c r="L8" s="154">
        <v>6.5</v>
      </c>
      <c r="M8" s="154">
        <v>7</v>
      </c>
      <c r="N8" s="154">
        <v>7</v>
      </c>
      <c r="O8" s="154"/>
      <c r="P8" s="154">
        <v>5</v>
      </c>
      <c r="Q8" s="154">
        <v>7</v>
      </c>
      <c r="R8" s="154">
        <v>6.5</v>
      </c>
      <c r="S8" s="154">
        <v>7</v>
      </c>
      <c r="T8" s="154">
        <v>7</v>
      </c>
      <c r="U8" s="154">
        <v>6.5</v>
      </c>
      <c r="V8" s="154">
        <v>6</v>
      </c>
      <c r="W8" s="154">
        <v>5</v>
      </c>
      <c r="X8" s="154">
        <v>6.5</v>
      </c>
      <c r="Y8" s="154">
        <v>6</v>
      </c>
      <c r="Z8" s="154">
        <v>7</v>
      </c>
      <c r="AA8" s="154">
        <v>4</v>
      </c>
      <c r="AB8" s="154">
        <v>5.5</v>
      </c>
      <c r="AC8" s="154">
        <v>6.5</v>
      </c>
      <c r="AD8" s="154">
        <v>7</v>
      </c>
      <c r="AE8" s="154">
        <v>6</v>
      </c>
      <c r="AF8" s="154"/>
      <c r="AG8" s="154"/>
      <c r="AH8" s="154"/>
      <c r="AI8" s="154"/>
      <c r="AJ8" s="154"/>
      <c r="AK8" s="154"/>
      <c r="AL8" s="154"/>
      <c r="AM8" s="154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</row>
    <row r="9" spans="1:64">
      <c r="A9" s="155" t="s">
        <v>225</v>
      </c>
      <c r="B9" s="155" t="s">
        <v>226</v>
      </c>
      <c r="C9" s="155" t="s">
        <v>51</v>
      </c>
      <c r="D9" s="155" t="s">
        <v>52</v>
      </c>
      <c r="E9" s="170">
        <v>0.6875</v>
      </c>
      <c r="F9" s="157">
        <v>2</v>
      </c>
      <c r="G9" s="143"/>
      <c r="H9" s="143"/>
      <c r="I9" s="143">
        <v>5</v>
      </c>
      <c r="J9" s="143"/>
      <c r="K9" s="143"/>
      <c r="L9" s="154">
        <v>6</v>
      </c>
      <c r="M9" s="154">
        <v>7</v>
      </c>
      <c r="N9" s="154">
        <v>7.5</v>
      </c>
      <c r="O9" s="154"/>
      <c r="P9" s="154">
        <v>7</v>
      </c>
      <c r="Q9" s="154">
        <v>7</v>
      </c>
      <c r="R9" s="154">
        <v>6.5</v>
      </c>
      <c r="S9" s="154">
        <v>6</v>
      </c>
      <c r="T9" s="154">
        <v>4.5</v>
      </c>
      <c r="U9" s="154">
        <v>7</v>
      </c>
      <c r="V9" s="154">
        <v>7</v>
      </c>
      <c r="W9" s="154">
        <v>7</v>
      </c>
      <c r="X9" s="154">
        <v>6</v>
      </c>
      <c r="Y9" s="154">
        <v>6</v>
      </c>
      <c r="Z9" s="154">
        <v>7</v>
      </c>
      <c r="AA9" s="154">
        <v>6</v>
      </c>
      <c r="AB9" s="154">
        <v>6</v>
      </c>
      <c r="AC9" s="154">
        <v>6</v>
      </c>
      <c r="AD9" s="154">
        <v>6</v>
      </c>
      <c r="AE9" s="154">
        <v>4</v>
      </c>
      <c r="AF9" s="154"/>
      <c r="AG9" s="154"/>
      <c r="AH9" s="154"/>
      <c r="AI9" s="154"/>
      <c r="AJ9" s="154"/>
      <c r="AK9" s="154"/>
      <c r="AL9" s="154"/>
      <c r="AM9" s="154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</row>
    <row r="10" spans="1:64">
      <c r="A10" s="155" t="s">
        <v>227</v>
      </c>
      <c r="B10" s="155" t="s">
        <v>228</v>
      </c>
      <c r="C10" s="155" t="s">
        <v>55</v>
      </c>
      <c r="D10" s="155" t="s">
        <v>108</v>
      </c>
      <c r="E10" s="170">
        <v>0.6875</v>
      </c>
      <c r="F10" s="157">
        <v>2</v>
      </c>
      <c r="G10" s="143"/>
      <c r="H10" s="143"/>
      <c r="I10" s="143">
        <v>6</v>
      </c>
      <c r="J10" s="143"/>
      <c r="K10" s="143"/>
      <c r="L10" s="154">
        <v>4</v>
      </c>
      <c r="M10" s="154">
        <v>5.5</v>
      </c>
      <c r="N10" s="154">
        <v>6.5</v>
      </c>
      <c r="O10" s="154"/>
      <c r="P10" s="154">
        <v>6.5</v>
      </c>
      <c r="Q10" s="154">
        <v>6.5</v>
      </c>
      <c r="R10" s="154">
        <v>7</v>
      </c>
      <c r="S10" s="154">
        <v>6</v>
      </c>
      <c r="T10" s="154">
        <v>6.5</v>
      </c>
      <c r="U10" s="154">
        <v>6.5</v>
      </c>
      <c r="V10" s="154">
        <v>6.5</v>
      </c>
      <c r="W10" s="154">
        <v>6.5</v>
      </c>
      <c r="X10" s="154">
        <v>6</v>
      </c>
      <c r="Y10" s="154">
        <v>6.5</v>
      </c>
      <c r="Z10" s="154">
        <v>6.5</v>
      </c>
      <c r="AA10" s="154">
        <v>6.5</v>
      </c>
      <c r="AB10" s="154">
        <v>6</v>
      </c>
      <c r="AC10" s="154">
        <v>6.5</v>
      </c>
      <c r="AD10" s="154">
        <v>6</v>
      </c>
      <c r="AE10" s="154">
        <v>6</v>
      </c>
      <c r="AF10" s="154"/>
      <c r="AG10" s="154"/>
      <c r="AH10" s="154"/>
      <c r="AI10" s="154"/>
      <c r="AJ10" s="154"/>
      <c r="AK10" s="154"/>
      <c r="AL10" s="154"/>
      <c r="AM10" s="154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</row>
    <row r="11" spans="1:64">
      <c r="A11" s="155" t="s">
        <v>229</v>
      </c>
      <c r="B11" s="155" t="s">
        <v>230</v>
      </c>
      <c r="C11" s="155" t="s">
        <v>77</v>
      </c>
      <c r="D11" s="155" t="s">
        <v>104</v>
      </c>
      <c r="E11" s="170">
        <v>0.6785714285714286</v>
      </c>
      <c r="F11" s="157">
        <v>4</v>
      </c>
      <c r="G11" s="143"/>
      <c r="H11" s="143"/>
      <c r="I11" s="143">
        <v>7</v>
      </c>
      <c r="J11" s="143"/>
      <c r="K11" s="143"/>
      <c r="L11" s="154">
        <v>4</v>
      </c>
      <c r="M11" s="154">
        <v>6</v>
      </c>
      <c r="N11" s="154">
        <v>6.5</v>
      </c>
      <c r="O11" s="154"/>
      <c r="P11" s="154">
        <v>6</v>
      </c>
      <c r="Q11" s="154">
        <v>6</v>
      </c>
      <c r="R11" s="154">
        <v>7</v>
      </c>
      <c r="S11" s="154">
        <v>6</v>
      </c>
      <c r="T11" s="154">
        <v>6</v>
      </c>
      <c r="U11" s="154">
        <v>8</v>
      </c>
      <c r="V11" s="154">
        <v>7</v>
      </c>
      <c r="W11" s="154">
        <v>7</v>
      </c>
      <c r="X11" s="154">
        <v>7</v>
      </c>
      <c r="Y11" s="154">
        <v>7</v>
      </c>
      <c r="Z11" s="154">
        <v>7</v>
      </c>
      <c r="AA11" s="154">
        <v>6</v>
      </c>
      <c r="AB11" s="154">
        <v>7</v>
      </c>
      <c r="AC11" s="154">
        <v>6.5</v>
      </c>
      <c r="AD11" s="154">
        <v>6</v>
      </c>
      <c r="AE11" s="154">
        <v>6</v>
      </c>
      <c r="AF11" s="154"/>
      <c r="AG11" s="154"/>
      <c r="AH11" s="154"/>
      <c r="AI11" s="154"/>
      <c r="AJ11" s="154"/>
      <c r="AK11" s="154"/>
      <c r="AL11" s="154"/>
      <c r="AM11" s="154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</row>
    <row r="12" spans="1:64">
      <c r="A12" s="155" t="s">
        <v>231</v>
      </c>
      <c r="B12" s="155" t="s">
        <v>232</v>
      </c>
      <c r="C12" s="155" t="s">
        <v>48</v>
      </c>
      <c r="D12" s="155" t="s">
        <v>48</v>
      </c>
      <c r="E12" s="170">
        <v>0.67321428571428577</v>
      </c>
      <c r="F12" s="157">
        <v>5</v>
      </c>
      <c r="G12" s="143"/>
      <c r="H12" s="143"/>
      <c r="I12" s="143">
        <v>8</v>
      </c>
      <c r="J12" s="143">
        <v>2</v>
      </c>
      <c r="K12" s="143"/>
      <c r="L12" s="154">
        <v>5.5</v>
      </c>
      <c r="M12" s="154">
        <v>7</v>
      </c>
      <c r="N12" s="154">
        <v>7</v>
      </c>
      <c r="O12" s="154"/>
      <c r="P12" s="154">
        <v>5.5</v>
      </c>
      <c r="Q12" s="154">
        <v>7</v>
      </c>
      <c r="R12" s="154">
        <v>6</v>
      </c>
      <c r="S12" s="154">
        <v>6</v>
      </c>
      <c r="T12" s="154">
        <v>6.5</v>
      </c>
      <c r="U12" s="154">
        <v>6</v>
      </c>
      <c r="V12" s="154">
        <v>6</v>
      </c>
      <c r="W12" s="154">
        <v>6</v>
      </c>
      <c r="X12" s="154">
        <v>6</v>
      </c>
      <c r="Y12" s="154">
        <v>7</v>
      </c>
      <c r="Z12" s="154">
        <v>6</v>
      </c>
      <c r="AA12" s="154">
        <v>6.5</v>
      </c>
      <c r="AB12" s="154">
        <v>7</v>
      </c>
      <c r="AC12" s="154">
        <v>5.5</v>
      </c>
      <c r="AD12" s="154">
        <v>4.5</v>
      </c>
      <c r="AE12" s="154">
        <v>5</v>
      </c>
      <c r="AF12" s="154"/>
      <c r="AG12" s="154"/>
      <c r="AH12" s="154"/>
      <c r="AI12" s="154"/>
      <c r="AJ12" s="154"/>
      <c r="AK12" s="154"/>
      <c r="AL12" s="154"/>
      <c r="AM12" s="154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</row>
    <row r="13" spans="1:64">
      <c r="A13" s="155" t="s">
        <v>233</v>
      </c>
      <c r="B13" s="155" t="s">
        <v>234</v>
      </c>
      <c r="C13" s="155" t="s">
        <v>51</v>
      </c>
      <c r="D13" s="155" t="s">
        <v>120</v>
      </c>
      <c r="E13" s="170">
        <v>0.67321428571428577</v>
      </c>
      <c r="F13" s="157">
        <v>5</v>
      </c>
      <c r="G13" s="143"/>
      <c r="H13" s="143"/>
      <c r="I13" s="143">
        <v>9</v>
      </c>
      <c r="J13" s="143">
        <v>2</v>
      </c>
      <c r="K13" s="143"/>
      <c r="L13" s="154">
        <v>6.5</v>
      </c>
      <c r="M13" s="154">
        <v>6.5</v>
      </c>
      <c r="N13" s="154">
        <v>6.5</v>
      </c>
      <c r="O13" s="154"/>
      <c r="P13" s="154">
        <v>7</v>
      </c>
      <c r="Q13" s="154">
        <v>6</v>
      </c>
      <c r="R13" s="154">
        <v>6.5</v>
      </c>
      <c r="S13" s="154">
        <v>6</v>
      </c>
      <c r="T13" s="154">
        <v>6.5</v>
      </c>
      <c r="U13" s="154">
        <v>6.5</v>
      </c>
      <c r="V13" s="154">
        <v>6.5</v>
      </c>
      <c r="W13" s="154">
        <v>6.5</v>
      </c>
      <c r="X13" s="154">
        <v>6</v>
      </c>
      <c r="Y13" s="154">
        <v>7</v>
      </c>
      <c r="Z13" s="154">
        <v>6.5</v>
      </c>
      <c r="AA13" s="154">
        <v>6</v>
      </c>
      <c r="AB13" s="154">
        <v>8</v>
      </c>
      <c r="AC13" s="154">
        <v>6</v>
      </c>
      <c r="AD13" s="154">
        <v>7</v>
      </c>
      <c r="AE13" s="154">
        <v>6</v>
      </c>
      <c r="AF13" s="154"/>
      <c r="AG13" s="154"/>
      <c r="AH13" s="154"/>
      <c r="AI13" s="154"/>
      <c r="AJ13" s="154"/>
      <c r="AK13" s="154"/>
      <c r="AL13" s="154"/>
      <c r="AM13" s="154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</row>
    <row r="14" spans="1:64">
      <c r="A14" s="155" t="s">
        <v>235</v>
      </c>
      <c r="B14" s="155" t="s">
        <v>236</v>
      </c>
      <c r="C14" s="155" t="s">
        <v>23</v>
      </c>
      <c r="D14" s="155" t="s">
        <v>24</v>
      </c>
      <c r="E14" s="170">
        <v>0.67142857142857137</v>
      </c>
      <c r="F14" s="157">
        <v>7</v>
      </c>
      <c r="G14" s="143"/>
      <c r="H14" s="143"/>
      <c r="I14" s="143">
        <v>10</v>
      </c>
      <c r="J14" s="143"/>
      <c r="K14" s="143"/>
      <c r="L14" s="154">
        <v>6</v>
      </c>
      <c r="M14" s="154">
        <v>6.5</v>
      </c>
      <c r="N14" s="154">
        <v>7</v>
      </c>
      <c r="O14" s="154"/>
      <c r="P14" s="154">
        <v>7</v>
      </c>
      <c r="Q14" s="154">
        <v>7</v>
      </c>
      <c r="R14" s="154">
        <v>7</v>
      </c>
      <c r="S14" s="154">
        <v>7</v>
      </c>
      <c r="T14" s="154">
        <v>7</v>
      </c>
      <c r="U14" s="154">
        <v>6</v>
      </c>
      <c r="V14" s="154">
        <v>7</v>
      </c>
      <c r="W14" s="154">
        <v>7</v>
      </c>
      <c r="X14" s="154">
        <v>7</v>
      </c>
      <c r="Y14" s="154">
        <v>6.5</v>
      </c>
      <c r="Z14" s="154">
        <v>6.5</v>
      </c>
      <c r="AA14" s="154">
        <v>5</v>
      </c>
      <c r="AB14" s="154">
        <v>7</v>
      </c>
      <c r="AC14" s="154">
        <v>7</v>
      </c>
      <c r="AD14" s="154">
        <v>6</v>
      </c>
      <c r="AE14" s="154">
        <v>6</v>
      </c>
      <c r="AF14" s="154"/>
      <c r="AG14" s="154"/>
      <c r="AH14" s="154"/>
      <c r="AI14" s="154"/>
      <c r="AJ14" s="154"/>
      <c r="AK14" s="154"/>
      <c r="AL14" s="154"/>
      <c r="AM14" s="154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</row>
    <row r="15" spans="1:64">
      <c r="A15" s="155" t="s">
        <v>237</v>
      </c>
      <c r="B15" s="155" t="s">
        <v>238</v>
      </c>
      <c r="C15" s="155" t="s">
        <v>77</v>
      </c>
      <c r="D15" s="155" t="s">
        <v>78</v>
      </c>
      <c r="E15" s="170">
        <v>0.6607142857142857</v>
      </c>
      <c r="F15" s="157">
        <v>8</v>
      </c>
      <c r="G15" s="143"/>
      <c r="H15" s="143"/>
      <c r="I15" s="143">
        <v>11</v>
      </c>
      <c r="J15" s="143"/>
      <c r="K15" s="143"/>
      <c r="L15" s="154">
        <v>4</v>
      </c>
      <c r="M15" s="154">
        <v>6</v>
      </c>
      <c r="N15" s="154">
        <v>8</v>
      </c>
      <c r="O15" s="154"/>
      <c r="P15" s="154">
        <v>8</v>
      </c>
      <c r="Q15" s="154">
        <v>6.5</v>
      </c>
      <c r="R15" s="154">
        <v>6</v>
      </c>
      <c r="S15" s="154">
        <v>4.5</v>
      </c>
      <c r="T15" s="154">
        <v>6.5</v>
      </c>
      <c r="U15" s="154">
        <v>7</v>
      </c>
      <c r="V15" s="154">
        <v>7</v>
      </c>
      <c r="W15" s="154">
        <v>7</v>
      </c>
      <c r="X15" s="154">
        <v>6</v>
      </c>
      <c r="Y15" s="154">
        <v>6</v>
      </c>
      <c r="Z15" s="154">
        <v>7</v>
      </c>
      <c r="AA15" s="154">
        <v>6.5</v>
      </c>
      <c r="AB15" s="154">
        <v>6</v>
      </c>
      <c r="AC15" s="154">
        <v>6</v>
      </c>
      <c r="AD15" s="154">
        <v>6.5</v>
      </c>
      <c r="AE15" s="154">
        <v>5.5</v>
      </c>
      <c r="AF15" s="154"/>
      <c r="AG15" s="154"/>
      <c r="AH15" s="154"/>
      <c r="AI15" s="154"/>
      <c r="AJ15" s="154"/>
      <c r="AK15" s="154"/>
      <c r="AL15" s="154"/>
      <c r="AM15" s="154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</row>
    <row r="16" spans="1:64">
      <c r="A16" s="155" t="s">
        <v>239</v>
      </c>
      <c r="B16" s="155" t="s">
        <v>240</v>
      </c>
      <c r="C16" s="155" t="s">
        <v>82</v>
      </c>
      <c r="D16" s="155" t="s">
        <v>83</v>
      </c>
      <c r="E16" s="170">
        <v>0.65892857142857142</v>
      </c>
      <c r="F16" s="157">
        <v>9</v>
      </c>
      <c r="G16" s="143"/>
      <c r="H16" s="143"/>
      <c r="I16" s="143">
        <v>12</v>
      </c>
      <c r="J16" s="143">
        <v>2</v>
      </c>
      <c r="K16" s="143"/>
      <c r="L16" s="154">
        <v>7</v>
      </c>
      <c r="M16" s="154">
        <v>6.5</v>
      </c>
      <c r="N16" s="154">
        <v>8</v>
      </c>
      <c r="O16" s="154"/>
      <c r="P16" s="154">
        <v>8</v>
      </c>
      <c r="Q16" s="154">
        <v>7</v>
      </c>
      <c r="R16" s="154">
        <v>7</v>
      </c>
      <c r="S16" s="154">
        <v>7</v>
      </c>
      <c r="T16" s="154">
        <v>6</v>
      </c>
      <c r="U16" s="154">
        <v>8</v>
      </c>
      <c r="V16" s="154">
        <v>8</v>
      </c>
      <c r="W16" s="154">
        <v>7</v>
      </c>
      <c r="X16" s="154">
        <v>7</v>
      </c>
      <c r="Y16" s="154">
        <v>7</v>
      </c>
      <c r="Z16" s="154">
        <v>6.5</v>
      </c>
      <c r="AA16" s="154">
        <v>7</v>
      </c>
      <c r="AB16" s="154">
        <v>6</v>
      </c>
      <c r="AC16" s="154">
        <v>7</v>
      </c>
      <c r="AD16" s="154">
        <v>7</v>
      </c>
      <c r="AE16" s="154">
        <v>6</v>
      </c>
      <c r="AF16" s="154"/>
      <c r="AG16" s="154"/>
      <c r="AH16" s="154"/>
      <c r="AI16" s="154"/>
      <c r="AJ16" s="154"/>
      <c r="AK16" s="154"/>
      <c r="AL16" s="154"/>
      <c r="AM16" s="154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</row>
    <row r="17" spans="1:64">
      <c r="A17" s="155" t="s">
        <v>241</v>
      </c>
      <c r="B17" s="155" t="s">
        <v>242</v>
      </c>
      <c r="C17" s="155" t="s">
        <v>243</v>
      </c>
      <c r="D17" s="155" t="s">
        <v>27</v>
      </c>
      <c r="E17" s="170">
        <v>0.6517857142857143</v>
      </c>
      <c r="F17" s="157">
        <v>10</v>
      </c>
      <c r="G17" s="143"/>
      <c r="H17" s="143"/>
      <c r="I17" s="143">
        <v>13</v>
      </c>
      <c r="J17" s="143">
        <v>2</v>
      </c>
      <c r="K17" s="143"/>
      <c r="L17" s="154">
        <v>5</v>
      </c>
      <c r="M17" s="154">
        <v>6</v>
      </c>
      <c r="N17" s="154">
        <v>7</v>
      </c>
      <c r="O17" s="154"/>
      <c r="P17" s="154">
        <v>7</v>
      </c>
      <c r="Q17" s="154">
        <v>5</v>
      </c>
      <c r="R17" s="154">
        <v>7</v>
      </c>
      <c r="S17" s="154">
        <v>7</v>
      </c>
      <c r="T17" s="154">
        <v>7</v>
      </c>
      <c r="U17" s="154">
        <v>7</v>
      </c>
      <c r="V17" s="154">
        <v>7</v>
      </c>
      <c r="W17" s="154">
        <v>7</v>
      </c>
      <c r="X17" s="154">
        <v>6</v>
      </c>
      <c r="Y17" s="154">
        <v>6</v>
      </c>
      <c r="Z17" s="154">
        <v>7</v>
      </c>
      <c r="AA17" s="154">
        <v>4</v>
      </c>
      <c r="AB17" s="154">
        <v>6.5</v>
      </c>
      <c r="AC17" s="154">
        <v>7</v>
      </c>
      <c r="AD17" s="154">
        <v>4</v>
      </c>
      <c r="AE17" s="154">
        <v>5</v>
      </c>
      <c r="AF17" s="154"/>
      <c r="AG17" s="154"/>
      <c r="AH17" s="154"/>
      <c r="AI17" s="154"/>
      <c r="AJ17" s="154"/>
      <c r="AK17" s="154"/>
      <c r="AL17" s="154"/>
      <c r="AM17" s="154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</row>
    <row r="18" spans="1:64">
      <c r="A18" s="155" t="s">
        <v>244</v>
      </c>
      <c r="B18" s="155" t="s">
        <v>245</v>
      </c>
      <c r="C18" s="155" t="s">
        <v>12</v>
      </c>
      <c r="D18" s="155" t="s">
        <v>12</v>
      </c>
      <c r="E18" s="170">
        <v>0.65</v>
      </c>
      <c r="F18" s="157">
        <v>11</v>
      </c>
      <c r="G18" s="143"/>
      <c r="H18" s="143"/>
      <c r="I18" s="143">
        <v>14</v>
      </c>
      <c r="J18" s="143"/>
      <c r="K18" s="143"/>
      <c r="L18" s="154">
        <v>6</v>
      </c>
      <c r="M18" s="154">
        <v>6</v>
      </c>
      <c r="N18" s="154">
        <v>7</v>
      </c>
      <c r="O18" s="154"/>
      <c r="P18" s="154">
        <v>8</v>
      </c>
      <c r="Q18" s="154">
        <v>7</v>
      </c>
      <c r="R18" s="154">
        <v>7</v>
      </c>
      <c r="S18" s="154">
        <v>5</v>
      </c>
      <c r="T18" s="154">
        <v>7</v>
      </c>
      <c r="U18" s="154">
        <v>6.5</v>
      </c>
      <c r="V18" s="154">
        <v>7</v>
      </c>
      <c r="W18" s="154">
        <v>7</v>
      </c>
      <c r="X18" s="154">
        <v>6</v>
      </c>
      <c r="Y18" s="154">
        <v>6</v>
      </c>
      <c r="Z18" s="154">
        <v>6.5</v>
      </c>
      <c r="AA18" s="154">
        <v>4</v>
      </c>
      <c r="AB18" s="154">
        <v>6.5</v>
      </c>
      <c r="AC18" s="154">
        <v>6</v>
      </c>
      <c r="AD18" s="154">
        <v>6.5</v>
      </c>
      <c r="AE18" s="154">
        <v>4</v>
      </c>
      <c r="AF18" s="154"/>
      <c r="AG18" s="154"/>
      <c r="AH18" s="154"/>
      <c r="AI18" s="154"/>
      <c r="AJ18" s="154"/>
      <c r="AK18" s="154"/>
      <c r="AL18" s="154"/>
      <c r="AM18" s="154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</row>
    <row r="19" spans="1:64">
      <c r="A19" s="155" t="s">
        <v>246</v>
      </c>
      <c r="B19" s="155" t="s">
        <v>247</v>
      </c>
      <c r="C19" s="155" t="s">
        <v>248</v>
      </c>
      <c r="D19" s="155" t="s">
        <v>63</v>
      </c>
      <c r="E19" s="170">
        <v>0.64464285714285718</v>
      </c>
      <c r="F19" s="157">
        <v>12</v>
      </c>
      <c r="G19" s="143"/>
      <c r="H19" s="143"/>
      <c r="I19" s="143">
        <v>15</v>
      </c>
      <c r="J19" s="143"/>
      <c r="K19" s="143"/>
      <c r="L19" s="154">
        <v>5</v>
      </c>
      <c r="M19" s="154">
        <v>5</v>
      </c>
      <c r="N19" s="154">
        <v>7</v>
      </c>
      <c r="O19" s="154"/>
      <c r="P19" s="154">
        <v>7</v>
      </c>
      <c r="Q19" s="154">
        <v>6.5</v>
      </c>
      <c r="R19" s="154">
        <v>7</v>
      </c>
      <c r="S19" s="154">
        <v>4</v>
      </c>
      <c r="T19" s="154">
        <v>6.5</v>
      </c>
      <c r="U19" s="154">
        <v>7</v>
      </c>
      <c r="V19" s="154">
        <v>6.5</v>
      </c>
      <c r="W19" s="154">
        <v>6.5</v>
      </c>
      <c r="X19" s="154">
        <v>7</v>
      </c>
      <c r="Y19" s="154">
        <v>5.5</v>
      </c>
      <c r="Z19" s="154">
        <v>6</v>
      </c>
      <c r="AA19" s="154">
        <v>5</v>
      </c>
      <c r="AB19" s="154">
        <v>6</v>
      </c>
      <c r="AC19" s="154">
        <v>6</v>
      </c>
      <c r="AD19" s="154">
        <v>6.5</v>
      </c>
      <c r="AE19" s="154">
        <v>4</v>
      </c>
      <c r="AF19" s="154"/>
      <c r="AG19" s="154"/>
      <c r="AH19" s="154"/>
      <c r="AI19" s="154"/>
      <c r="AJ19" s="154"/>
      <c r="AK19" s="154"/>
      <c r="AL19" s="154"/>
      <c r="AM19" s="154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</row>
    <row r="20" spans="1:64">
      <c r="A20" s="155" t="s">
        <v>249</v>
      </c>
      <c r="B20" s="155" t="s">
        <v>250</v>
      </c>
      <c r="C20" s="155" t="s">
        <v>15</v>
      </c>
      <c r="D20" s="155"/>
      <c r="E20" s="170">
        <v>0.63571428571428568</v>
      </c>
      <c r="F20" s="157">
        <v>13</v>
      </c>
      <c r="G20" s="143"/>
      <c r="H20" s="143"/>
      <c r="I20" s="143">
        <v>16</v>
      </c>
      <c r="J20" s="143"/>
      <c r="K20" s="143"/>
      <c r="L20" s="154">
        <v>6.5</v>
      </c>
      <c r="M20" s="154">
        <v>6</v>
      </c>
      <c r="N20" s="154">
        <v>8</v>
      </c>
      <c r="O20" s="154"/>
      <c r="P20" s="154">
        <v>6.5</v>
      </c>
      <c r="Q20" s="154">
        <v>6</v>
      </c>
      <c r="R20" s="154">
        <v>7</v>
      </c>
      <c r="S20" s="154">
        <v>7</v>
      </c>
      <c r="T20" s="154">
        <v>7</v>
      </c>
      <c r="U20" s="154">
        <v>6</v>
      </c>
      <c r="V20" s="154">
        <v>7</v>
      </c>
      <c r="W20" s="154">
        <v>8</v>
      </c>
      <c r="X20" s="154">
        <v>6</v>
      </c>
      <c r="Y20" s="154">
        <v>6.5</v>
      </c>
      <c r="Z20" s="154">
        <v>6</v>
      </c>
      <c r="AA20" s="154">
        <v>6</v>
      </c>
      <c r="AB20" s="154">
        <v>6</v>
      </c>
      <c r="AC20" s="154">
        <v>8</v>
      </c>
      <c r="AD20" s="154">
        <v>6</v>
      </c>
      <c r="AE20" s="154">
        <v>6</v>
      </c>
      <c r="AF20" s="154"/>
      <c r="AG20" s="154"/>
      <c r="AH20" s="154"/>
      <c r="AI20" s="154"/>
      <c r="AJ20" s="154"/>
      <c r="AK20" s="154"/>
      <c r="AL20" s="154"/>
      <c r="AM20" s="154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</row>
    <row r="21" spans="1:64">
      <c r="A21" s="155" t="s">
        <v>251</v>
      </c>
      <c r="B21" s="155" t="s">
        <v>252</v>
      </c>
      <c r="C21" s="155" t="s">
        <v>164</v>
      </c>
      <c r="D21" s="155" t="s">
        <v>100</v>
      </c>
      <c r="E21" s="171">
        <v>0.62321428571428572</v>
      </c>
      <c r="F21" s="157">
        <v>14</v>
      </c>
      <c r="G21" s="143"/>
      <c r="H21" s="143"/>
      <c r="I21" s="143" t="s">
        <v>79</v>
      </c>
      <c r="J21" s="143"/>
      <c r="K21" s="143"/>
      <c r="L21" s="160">
        <f>SUM(L5:L20)+SUM(L7:L8)+SUM(L12:L13)+SUM(L16:L17)</f>
        <v>120.5</v>
      </c>
      <c r="M21" s="160">
        <f t="shared" ref="M21:AM21" si="0">SUM(M5:M20)+SUM(M7:M8)+SUM(M12:M13)+SUM(M16:M17)</f>
        <v>138</v>
      </c>
      <c r="N21" s="160">
        <f t="shared" si="0"/>
        <v>160.5</v>
      </c>
      <c r="O21" s="160">
        <f t="shared" si="0"/>
        <v>0</v>
      </c>
      <c r="P21" s="160">
        <f>SUM(P5:P20)+SUM(P7:P8)+SUM(P12:P13)+SUM(P16:P17)</f>
        <v>147</v>
      </c>
      <c r="Q21" s="160">
        <f>SUM(Q5:Q20)+SUM(Q7:Q8)+SUM(Q12:Q13)+SUM(Q16:Q17)</f>
        <v>146</v>
      </c>
      <c r="R21" s="160">
        <f t="shared" si="0"/>
        <v>148.5</v>
      </c>
      <c r="S21" s="160">
        <f t="shared" si="0"/>
        <v>137.5</v>
      </c>
      <c r="T21" s="160">
        <f t="shared" si="0"/>
        <v>143.5</v>
      </c>
      <c r="U21" s="160">
        <f t="shared" si="0"/>
        <v>153</v>
      </c>
      <c r="V21" s="160">
        <f t="shared" si="0"/>
        <v>151</v>
      </c>
      <c r="W21" s="160">
        <f t="shared" si="0"/>
        <v>147.5</v>
      </c>
      <c r="X21" s="160">
        <f t="shared" si="0"/>
        <v>144</v>
      </c>
      <c r="Y21" s="160">
        <f t="shared" si="0"/>
        <v>141.5</v>
      </c>
      <c r="Z21" s="160">
        <f t="shared" si="0"/>
        <v>148</v>
      </c>
      <c r="AA21" s="160">
        <f t="shared" si="0"/>
        <v>128</v>
      </c>
      <c r="AB21" s="160">
        <f t="shared" si="0"/>
        <v>142.5</v>
      </c>
      <c r="AC21" s="160">
        <f t="shared" si="0"/>
        <v>146</v>
      </c>
      <c r="AD21" s="160">
        <f t="shared" si="0"/>
        <v>135</v>
      </c>
      <c r="AE21" s="160">
        <f t="shared" si="0"/>
        <v>124</v>
      </c>
      <c r="AF21" s="160">
        <f t="shared" si="0"/>
        <v>0</v>
      </c>
      <c r="AG21" s="160">
        <f t="shared" si="0"/>
        <v>0</v>
      </c>
      <c r="AH21" s="160">
        <f t="shared" si="0"/>
        <v>0</v>
      </c>
      <c r="AI21" s="160">
        <f t="shared" si="0"/>
        <v>0</v>
      </c>
      <c r="AJ21" s="160">
        <f t="shared" si="0"/>
        <v>0</v>
      </c>
      <c r="AK21" s="160">
        <f t="shared" si="0"/>
        <v>0</v>
      </c>
      <c r="AL21" s="160">
        <f t="shared" si="0"/>
        <v>0</v>
      </c>
      <c r="AM21" s="160">
        <f t="shared" si="0"/>
        <v>0</v>
      </c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</row>
    <row r="22" spans="1:64">
      <c r="A22" s="155" t="s">
        <v>253</v>
      </c>
      <c r="B22" s="155" t="s">
        <v>254</v>
      </c>
      <c r="C22" s="155" t="s">
        <v>124</v>
      </c>
      <c r="D22" s="155" t="s">
        <v>124</v>
      </c>
      <c r="E22" s="170">
        <v>0.62142857142857144</v>
      </c>
      <c r="F22" s="157">
        <v>15</v>
      </c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</row>
    <row r="23" spans="1:64">
      <c r="A23" s="155" t="s">
        <v>255</v>
      </c>
      <c r="B23" s="155" t="s">
        <v>256</v>
      </c>
      <c r="C23" s="155" t="s">
        <v>44</v>
      </c>
      <c r="D23" s="155" t="s">
        <v>45</v>
      </c>
      <c r="E23" s="170">
        <v>0.6160714285714286</v>
      </c>
      <c r="F23" s="157">
        <v>16</v>
      </c>
      <c r="G23" s="143"/>
      <c r="H23" s="143"/>
      <c r="I23" s="143" t="s">
        <v>87</v>
      </c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</row>
    <row r="24" spans="1:64">
      <c r="A24" s="155" t="s">
        <v>257</v>
      </c>
      <c r="B24" s="155" t="s">
        <v>258</v>
      </c>
      <c r="C24" s="155" t="s">
        <v>115</v>
      </c>
      <c r="D24" s="155" t="s">
        <v>115</v>
      </c>
      <c r="E24" s="170">
        <v>0.57857142857142863</v>
      </c>
      <c r="F24" s="157">
        <v>17</v>
      </c>
      <c r="G24" s="143"/>
      <c r="H24" s="143"/>
      <c r="I24" s="143" t="s">
        <v>92</v>
      </c>
      <c r="J24" s="143">
        <v>1</v>
      </c>
      <c r="K24" s="143"/>
      <c r="L24" s="154">
        <v>6</v>
      </c>
      <c r="M24" s="154">
        <v>6</v>
      </c>
      <c r="N24" s="154">
        <v>8</v>
      </c>
      <c r="O24" s="154"/>
      <c r="P24" s="154">
        <v>8</v>
      </c>
      <c r="Q24" s="154">
        <v>7</v>
      </c>
      <c r="R24" s="154">
        <v>7</v>
      </c>
      <c r="S24" s="154">
        <v>6.5</v>
      </c>
      <c r="T24" s="154">
        <v>6</v>
      </c>
      <c r="U24" s="154">
        <v>7</v>
      </c>
      <c r="V24" s="154">
        <v>7</v>
      </c>
      <c r="W24" s="154">
        <v>7</v>
      </c>
      <c r="X24" s="154">
        <v>7</v>
      </c>
      <c r="Y24" s="154">
        <v>6.5</v>
      </c>
      <c r="Z24" s="154">
        <v>7</v>
      </c>
      <c r="AA24" s="154">
        <v>6</v>
      </c>
      <c r="AB24" s="154">
        <v>7</v>
      </c>
      <c r="AC24" s="154">
        <v>7</v>
      </c>
      <c r="AD24" s="154">
        <v>6.5</v>
      </c>
      <c r="AE24" s="154">
        <v>6</v>
      </c>
      <c r="AF24" s="154"/>
      <c r="AG24" s="154"/>
      <c r="AH24" s="154"/>
      <c r="AI24" s="154"/>
      <c r="AJ24" s="154"/>
      <c r="AK24" s="154"/>
      <c r="AL24" s="154"/>
      <c r="AM24" s="154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</row>
    <row r="25" spans="1:64">
      <c r="A25" s="155" t="s">
        <v>259</v>
      </c>
      <c r="B25" s="155" t="s">
        <v>260</v>
      </c>
      <c r="C25" s="155" t="s">
        <v>193</v>
      </c>
      <c r="D25" s="155" t="s">
        <v>16</v>
      </c>
      <c r="E25" s="170">
        <v>0.55892857142857144</v>
      </c>
      <c r="F25" s="157">
        <v>18</v>
      </c>
      <c r="G25" s="143"/>
      <c r="H25" s="143"/>
      <c r="I25" s="143" t="s">
        <v>97</v>
      </c>
      <c r="J25" s="143">
        <v>1</v>
      </c>
      <c r="K25" s="143"/>
      <c r="L25" s="154">
        <v>6</v>
      </c>
      <c r="M25" s="154">
        <v>5.5</v>
      </c>
      <c r="N25" s="154">
        <v>7.5</v>
      </c>
      <c r="O25" s="154"/>
      <c r="P25" s="154">
        <v>7</v>
      </c>
      <c r="Q25" s="154">
        <v>6.5</v>
      </c>
      <c r="R25" s="154">
        <v>6</v>
      </c>
      <c r="S25" s="154">
        <v>6</v>
      </c>
      <c r="T25" s="154">
        <v>6</v>
      </c>
      <c r="U25" s="154">
        <v>6.5</v>
      </c>
      <c r="V25" s="154">
        <v>6.5</v>
      </c>
      <c r="W25" s="154">
        <v>7</v>
      </c>
      <c r="X25" s="154">
        <v>6</v>
      </c>
      <c r="Y25" s="154">
        <v>6</v>
      </c>
      <c r="Z25" s="154">
        <v>6</v>
      </c>
      <c r="AA25" s="154">
        <v>6</v>
      </c>
      <c r="AB25" s="154">
        <v>6</v>
      </c>
      <c r="AC25" s="154">
        <v>7</v>
      </c>
      <c r="AD25" s="154">
        <v>6</v>
      </c>
      <c r="AE25" s="154">
        <v>5</v>
      </c>
      <c r="AF25" s="154"/>
      <c r="AG25" s="154"/>
      <c r="AH25" s="154"/>
      <c r="AI25" s="154"/>
      <c r="AJ25" s="154"/>
      <c r="AK25" s="154"/>
      <c r="AL25" s="154"/>
      <c r="AM25" s="154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</row>
    <row r="26" spans="1:64">
      <c r="A26" s="155" t="s">
        <v>261</v>
      </c>
      <c r="B26" s="155" t="s">
        <v>262</v>
      </c>
      <c r="C26" s="155" t="s">
        <v>243</v>
      </c>
      <c r="D26" s="155" t="s">
        <v>96</v>
      </c>
      <c r="E26" s="170">
        <v>0.5535714285714286</v>
      </c>
      <c r="F26" s="157">
        <v>19</v>
      </c>
      <c r="G26" s="143"/>
      <c r="H26" s="143"/>
      <c r="I26" s="143" t="s">
        <v>101</v>
      </c>
      <c r="J26" s="143">
        <v>2</v>
      </c>
      <c r="K26" s="143"/>
      <c r="L26" s="154">
        <v>5.5</v>
      </c>
      <c r="M26" s="154">
        <v>6</v>
      </c>
      <c r="N26" s="154">
        <v>7</v>
      </c>
      <c r="O26" s="154"/>
      <c r="P26" s="154">
        <v>6.5</v>
      </c>
      <c r="Q26" s="154">
        <v>6</v>
      </c>
      <c r="R26" s="154">
        <v>6.5</v>
      </c>
      <c r="S26" s="154">
        <v>5.5</v>
      </c>
      <c r="T26" s="154">
        <v>6.5</v>
      </c>
      <c r="U26" s="154">
        <v>6.5</v>
      </c>
      <c r="V26" s="154">
        <v>7</v>
      </c>
      <c r="W26" s="154">
        <v>6.5</v>
      </c>
      <c r="X26" s="154">
        <v>6</v>
      </c>
      <c r="Y26" s="154">
        <v>6</v>
      </c>
      <c r="Z26" s="154">
        <v>6.5</v>
      </c>
      <c r="AA26" s="154">
        <v>5</v>
      </c>
      <c r="AB26" s="154">
        <v>6</v>
      </c>
      <c r="AC26" s="154">
        <v>6</v>
      </c>
      <c r="AD26" s="154">
        <v>6</v>
      </c>
      <c r="AE26" s="154">
        <v>5</v>
      </c>
      <c r="AF26" s="154"/>
      <c r="AG26" s="154"/>
      <c r="AH26" s="154"/>
      <c r="AI26" s="154"/>
      <c r="AJ26" s="154"/>
      <c r="AK26" s="154"/>
      <c r="AL26" s="154"/>
      <c r="AM26" s="154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</row>
    <row r="27" spans="1:64">
      <c r="A27" s="155" t="s">
        <v>263</v>
      </c>
      <c r="B27" s="155" t="s">
        <v>264</v>
      </c>
      <c r="C27" s="155" t="s">
        <v>12</v>
      </c>
      <c r="D27" s="155"/>
      <c r="E27" s="171"/>
      <c r="F27" s="157"/>
      <c r="G27" s="143"/>
      <c r="H27" s="143"/>
      <c r="I27" s="143" t="s">
        <v>105</v>
      </c>
      <c r="J27" s="143">
        <v>2</v>
      </c>
      <c r="K27" s="143"/>
      <c r="L27" s="159">
        <v>6.5</v>
      </c>
      <c r="M27" s="159">
        <v>6.5</v>
      </c>
      <c r="N27" s="159">
        <v>7.5</v>
      </c>
      <c r="O27" s="159"/>
      <c r="P27" s="159">
        <v>7.5</v>
      </c>
      <c r="Q27" s="159">
        <v>6.5</v>
      </c>
      <c r="R27" s="159">
        <v>7</v>
      </c>
      <c r="S27" s="159">
        <v>6.5</v>
      </c>
      <c r="T27" s="159">
        <v>7</v>
      </c>
      <c r="U27" s="159">
        <v>6.5</v>
      </c>
      <c r="V27" s="159">
        <v>7</v>
      </c>
      <c r="W27" s="159">
        <v>7</v>
      </c>
      <c r="X27" s="159">
        <v>6.5</v>
      </c>
      <c r="Y27" s="159">
        <v>6</v>
      </c>
      <c r="Z27" s="159">
        <v>7</v>
      </c>
      <c r="AA27" s="159">
        <v>6</v>
      </c>
      <c r="AB27" s="159">
        <v>6.5</v>
      </c>
      <c r="AC27" s="159">
        <v>6.5</v>
      </c>
      <c r="AD27" s="159">
        <v>6.5</v>
      </c>
      <c r="AE27" s="159">
        <v>6</v>
      </c>
      <c r="AF27" s="159"/>
      <c r="AG27" s="159"/>
      <c r="AH27" s="159"/>
      <c r="AI27" s="159"/>
      <c r="AJ27" s="159"/>
      <c r="AK27" s="159"/>
      <c r="AL27" s="159"/>
      <c r="AM27" s="159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</row>
    <row r="28" spans="1:64">
      <c r="A28" s="155"/>
      <c r="B28" s="155"/>
      <c r="C28" s="155"/>
      <c r="D28" s="155"/>
      <c r="E28" s="170"/>
      <c r="F28" s="157"/>
      <c r="G28" s="143"/>
      <c r="H28" s="143"/>
      <c r="I28" s="143" t="s">
        <v>109</v>
      </c>
      <c r="J28" s="143"/>
      <c r="K28" s="143"/>
      <c r="L28" s="160">
        <f>SUM(L24:L27)+SUM(L26:L27)</f>
        <v>36</v>
      </c>
      <c r="M28" s="160">
        <f t="shared" ref="M28:O28" si="1">SUM(M24:M27)+SUM(M26:M27)</f>
        <v>36.5</v>
      </c>
      <c r="N28" s="160">
        <f t="shared" si="1"/>
        <v>44.5</v>
      </c>
      <c r="O28" s="160">
        <f t="shared" si="1"/>
        <v>0</v>
      </c>
      <c r="P28" s="160">
        <f t="shared" ref="P28:AA28" si="2">SUM(P24:P27)+SUM(P26:P27)</f>
        <v>43</v>
      </c>
      <c r="Q28" s="160">
        <f t="shared" si="2"/>
        <v>38.5</v>
      </c>
      <c r="R28" s="160">
        <f t="shared" si="2"/>
        <v>40</v>
      </c>
      <c r="S28" s="160">
        <f t="shared" si="2"/>
        <v>36.5</v>
      </c>
      <c r="T28" s="160">
        <f t="shared" si="2"/>
        <v>39</v>
      </c>
      <c r="U28" s="160">
        <f t="shared" si="2"/>
        <v>39.5</v>
      </c>
      <c r="V28" s="160">
        <f t="shared" si="2"/>
        <v>41.5</v>
      </c>
      <c r="W28" s="160">
        <f t="shared" si="2"/>
        <v>41</v>
      </c>
      <c r="X28" s="160">
        <f t="shared" si="2"/>
        <v>38</v>
      </c>
      <c r="Y28" s="160">
        <f t="shared" si="2"/>
        <v>36.5</v>
      </c>
      <c r="Z28" s="160">
        <f t="shared" si="2"/>
        <v>40</v>
      </c>
      <c r="AA28" s="160">
        <f t="shared" si="2"/>
        <v>34</v>
      </c>
      <c r="AB28" s="160">
        <f t="shared" ref="AB28:AM28" si="3">SUM(AB24:AB27)+SUM(AB26:AB27)</f>
        <v>38</v>
      </c>
      <c r="AC28" s="160">
        <f t="shared" si="3"/>
        <v>39</v>
      </c>
      <c r="AD28" s="160">
        <f t="shared" si="3"/>
        <v>37.5</v>
      </c>
      <c r="AE28" s="160">
        <f t="shared" si="3"/>
        <v>33</v>
      </c>
      <c r="AF28" s="160">
        <f t="shared" si="3"/>
        <v>0</v>
      </c>
      <c r="AG28" s="160">
        <f t="shared" si="3"/>
        <v>0</v>
      </c>
      <c r="AH28" s="160">
        <f t="shared" si="3"/>
        <v>0</v>
      </c>
      <c r="AI28" s="160">
        <f t="shared" si="3"/>
        <v>0</v>
      </c>
      <c r="AJ28" s="160">
        <f t="shared" si="3"/>
        <v>0</v>
      </c>
      <c r="AK28" s="160">
        <f t="shared" si="3"/>
        <v>0</v>
      </c>
      <c r="AL28" s="160">
        <f t="shared" si="3"/>
        <v>0</v>
      </c>
      <c r="AM28" s="160">
        <f t="shared" si="3"/>
        <v>0</v>
      </c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</row>
    <row r="30" spans="1:64">
      <c r="A30" s="143"/>
      <c r="B30" s="143"/>
      <c r="C30" s="143"/>
      <c r="D30" s="143"/>
      <c r="E30" s="149"/>
      <c r="F30" s="149"/>
      <c r="G30" s="143"/>
      <c r="H30" s="143"/>
      <c r="I30" s="143" t="s">
        <v>117</v>
      </c>
      <c r="J30" s="143">
        <v>280</v>
      </c>
      <c r="K30" s="143"/>
      <c r="L30" s="160">
        <f>L21+L28</f>
        <v>156.5</v>
      </c>
      <c r="M30" s="160">
        <f t="shared" ref="M30:AM30" si="4">M21+M28</f>
        <v>174.5</v>
      </c>
      <c r="N30" s="160">
        <f t="shared" si="4"/>
        <v>205</v>
      </c>
      <c r="O30" s="160">
        <f t="shared" si="4"/>
        <v>0</v>
      </c>
      <c r="P30" s="160">
        <f t="shared" si="4"/>
        <v>190</v>
      </c>
      <c r="Q30" s="160">
        <f t="shared" si="4"/>
        <v>184.5</v>
      </c>
      <c r="R30" s="160">
        <f t="shared" si="4"/>
        <v>188.5</v>
      </c>
      <c r="S30" s="160">
        <f t="shared" si="4"/>
        <v>174</v>
      </c>
      <c r="T30" s="160">
        <f t="shared" si="4"/>
        <v>182.5</v>
      </c>
      <c r="U30" s="160">
        <f t="shared" si="4"/>
        <v>192.5</v>
      </c>
      <c r="V30" s="160">
        <f t="shared" si="4"/>
        <v>192.5</v>
      </c>
      <c r="W30" s="160">
        <f t="shared" si="4"/>
        <v>188.5</v>
      </c>
      <c r="X30" s="160">
        <f t="shared" si="4"/>
        <v>182</v>
      </c>
      <c r="Y30" s="160">
        <f t="shared" si="4"/>
        <v>178</v>
      </c>
      <c r="Z30" s="160">
        <f t="shared" si="4"/>
        <v>188</v>
      </c>
      <c r="AA30" s="160">
        <f t="shared" si="4"/>
        <v>162</v>
      </c>
      <c r="AB30" s="160">
        <f t="shared" si="4"/>
        <v>180.5</v>
      </c>
      <c r="AC30" s="160">
        <f t="shared" si="4"/>
        <v>185</v>
      </c>
      <c r="AD30" s="160">
        <f t="shared" si="4"/>
        <v>172.5</v>
      </c>
      <c r="AE30" s="160">
        <f t="shared" si="4"/>
        <v>157</v>
      </c>
      <c r="AF30" s="160">
        <f t="shared" si="4"/>
        <v>0</v>
      </c>
      <c r="AG30" s="160">
        <f t="shared" si="4"/>
        <v>0</v>
      </c>
      <c r="AH30" s="160">
        <f t="shared" si="4"/>
        <v>0</v>
      </c>
      <c r="AI30" s="160">
        <f t="shared" si="4"/>
        <v>0</v>
      </c>
      <c r="AJ30" s="160">
        <f t="shared" si="4"/>
        <v>0</v>
      </c>
      <c r="AK30" s="160">
        <f t="shared" si="4"/>
        <v>0</v>
      </c>
      <c r="AL30" s="160">
        <f t="shared" si="4"/>
        <v>0</v>
      </c>
      <c r="AM30" s="160">
        <f t="shared" si="4"/>
        <v>0</v>
      </c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</row>
    <row r="31" spans="1:64">
      <c r="A31" s="143"/>
      <c r="B31" s="143"/>
      <c r="C31" s="143"/>
      <c r="D31" s="143"/>
      <c r="E31" s="149"/>
      <c r="F31" s="149"/>
      <c r="G31" s="143"/>
      <c r="H31" s="143"/>
      <c r="I31" s="10" t="s">
        <v>121</v>
      </c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</row>
    <row r="32" spans="1:64">
      <c r="A32" s="143"/>
      <c r="B32" s="143"/>
      <c r="C32" s="143"/>
      <c r="D32" s="143"/>
      <c r="E32" s="149"/>
      <c r="F32" s="149"/>
      <c r="G32" s="143"/>
      <c r="H32" s="143"/>
      <c r="I32" s="143" t="s">
        <v>125</v>
      </c>
      <c r="J32" s="143">
        <v>-2</v>
      </c>
      <c r="K32" s="143"/>
      <c r="L32" s="161"/>
      <c r="M32" s="161"/>
      <c r="N32" s="161" t="s">
        <v>126</v>
      </c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 t="s">
        <v>127</v>
      </c>
      <c r="AF32" s="161"/>
      <c r="AG32" s="161"/>
      <c r="AH32" s="161"/>
      <c r="AI32" s="161"/>
      <c r="AJ32" s="161"/>
      <c r="AK32" s="161"/>
      <c r="AL32" s="161"/>
      <c r="AM32" s="161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</row>
    <row r="33" spans="1:64">
      <c r="A33" s="143"/>
      <c r="B33" s="143"/>
      <c r="C33" s="143"/>
      <c r="D33" s="143"/>
      <c r="E33" s="149"/>
      <c r="F33" s="149"/>
      <c r="G33" s="143"/>
      <c r="H33" s="143"/>
      <c r="I33" s="143" t="s">
        <v>130</v>
      </c>
      <c r="J33" s="143">
        <v>-4</v>
      </c>
      <c r="K33" s="143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</row>
    <row r="34" spans="1:64">
      <c r="A34" s="143"/>
      <c r="B34" s="143"/>
      <c r="C34" s="143"/>
      <c r="D34" s="143"/>
      <c r="E34" s="149"/>
      <c r="F34" s="149"/>
      <c r="G34" s="143"/>
      <c r="H34" s="143"/>
      <c r="I34" s="143" t="s">
        <v>134</v>
      </c>
      <c r="J34" s="162" t="s">
        <v>135</v>
      </c>
      <c r="K34" s="14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</row>
    <row r="35" spans="1:64">
      <c r="A35" s="143"/>
      <c r="B35" s="143"/>
      <c r="C35" s="143"/>
      <c r="D35" s="143"/>
      <c r="E35" s="149"/>
      <c r="F35" s="149"/>
      <c r="G35" s="143"/>
      <c r="H35" s="143"/>
      <c r="I35" s="143" t="s">
        <v>139</v>
      </c>
      <c r="J35" s="162"/>
      <c r="K35" s="143"/>
      <c r="L35" s="164">
        <f>IF(L32="Y",-2,0)+IF(L33="Y",-4,0)</f>
        <v>0</v>
      </c>
      <c r="M35" s="164">
        <f t="shared" ref="M35:AM35" si="5">IF(M32="Y",-2,0)+IF(M33="Y",-4,0)</f>
        <v>0</v>
      </c>
      <c r="N35" s="164">
        <f t="shared" si="5"/>
        <v>-2</v>
      </c>
      <c r="O35" s="164">
        <f t="shared" si="5"/>
        <v>0</v>
      </c>
      <c r="P35" s="164">
        <f t="shared" si="5"/>
        <v>0</v>
      </c>
      <c r="Q35" s="164">
        <f t="shared" si="5"/>
        <v>0</v>
      </c>
      <c r="R35" s="164">
        <f t="shared" si="5"/>
        <v>0</v>
      </c>
      <c r="S35" s="164">
        <f t="shared" si="5"/>
        <v>0</v>
      </c>
      <c r="T35" s="164">
        <f t="shared" si="5"/>
        <v>0</v>
      </c>
      <c r="U35" s="164">
        <f t="shared" si="5"/>
        <v>0</v>
      </c>
      <c r="V35" s="164">
        <f t="shared" si="5"/>
        <v>0</v>
      </c>
      <c r="W35" s="164">
        <f t="shared" si="5"/>
        <v>0</v>
      </c>
      <c r="X35" s="164">
        <f t="shared" si="5"/>
        <v>0</v>
      </c>
      <c r="Y35" s="164">
        <f t="shared" si="5"/>
        <v>0</v>
      </c>
      <c r="Z35" s="164">
        <f t="shared" si="5"/>
        <v>0</v>
      </c>
      <c r="AA35" s="164">
        <f t="shared" si="5"/>
        <v>0</v>
      </c>
      <c r="AB35" s="164">
        <f t="shared" si="5"/>
        <v>0</v>
      </c>
      <c r="AC35" s="164">
        <f t="shared" si="5"/>
        <v>0</v>
      </c>
      <c r="AD35" s="164">
        <f t="shared" si="5"/>
        <v>0</v>
      </c>
      <c r="AE35" s="164">
        <f>IF(AE32="Y",-2,0)+IF(AE33="Y",-4,0)</f>
        <v>-2</v>
      </c>
      <c r="AF35" s="164">
        <f t="shared" si="5"/>
        <v>0</v>
      </c>
      <c r="AG35" s="164">
        <f t="shared" si="5"/>
        <v>0</v>
      </c>
      <c r="AH35" s="164">
        <f t="shared" si="5"/>
        <v>0</v>
      </c>
      <c r="AI35" s="164">
        <f t="shared" si="5"/>
        <v>0</v>
      </c>
      <c r="AJ35" s="164">
        <f t="shared" si="5"/>
        <v>0</v>
      </c>
      <c r="AK35" s="164">
        <f t="shared" si="5"/>
        <v>0</v>
      </c>
      <c r="AL35" s="164">
        <f t="shared" si="5"/>
        <v>0</v>
      </c>
      <c r="AM35" s="164">
        <f t="shared" si="5"/>
        <v>0</v>
      </c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</row>
    <row r="36" spans="1:64">
      <c r="A36" s="143"/>
      <c r="B36" s="143"/>
      <c r="C36" s="143"/>
      <c r="D36" s="143"/>
      <c r="E36" s="149"/>
      <c r="F36" s="149"/>
      <c r="G36" s="143"/>
      <c r="H36" s="143"/>
      <c r="I36" s="10" t="s">
        <v>140</v>
      </c>
      <c r="J36" s="162"/>
      <c r="K36" s="143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</row>
    <row r="37" spans="1:64">
      <c r="A37" s="143"/>
      <c r="B37" s="143"/>
      <c r="C37" s="143"/>
      <c r="D37" s="143"/>
      <c r="E37" s="149"/>
      <c r="F37" s="149"/>
      <c r="G37" s="143"/>
      <c r="H37" s="143"/>
      <c r="I37" s="143"/>
      <c r="J37" s="143">
        <v>-5.0000000000000001E-3</v>
      </c>
      <c r="K37" s="143"/>
      <c r="L37" s="166">
        <f>$J$37*$J$30*L36</f>
        <v>0</v>
      </c>
      <c r="M37" s="166">
        <f t="shared" ref="M37:AM37" si="6">$J$37*$J$30*M36</f>
        <v>0</v>
      </c>
      <c r="N37" s="166">
        <f t="shared" si="6"/>
        <v>0</v>
      </c>
      <c r="O37" s="166">
        <f t="shared" si="6"/>
        <v>0</v>
      </c>
      <c r="P37" s="166">
        <f t="shared" si="6"/>
        <v>0</v>
      </c>
      <c r="Q37" s="166">
        <f t="shared" si="6"/>
        <v>0</v>
      </c>
      <c r="R37" s="166">
        <f t="shared" si="6"/>
        <v>0</v>
      </c>
      <c r="S37" s="166">
        <f t="shared" si="6"/>
        <v>0</v>
      </c>
      <c r="T37" s="166">
        <f t="shared" si="6"/>
        <v>0</v>
      </c>
      <c r="U37" s="166">
        <f t="shared" si="6"/>
        <v>0</v>
      </c>
      <c r="V37" s="166">
        <f t="shared" si="6"/>
        <v>0</v>
      </c>
      <c r="W37" s="166">
        <f t="shared" si="6"/>
        <v>0</v>
      </c>
      <c r="X37" s="166">
        <f t="shared" si="6"/>
        <v>0</v>
      </c>
      <c r="Y37" s="166">
        <f t="shared" si="6"/>
        <v>0</v>
      </c>
      <c r="Z37" s="166">
        <f t="shared" si="6"/>
        <v>0</v>
      </c>
      <c r="AA37" s="166">
        <f t="shared" si="6"/>
        <v>0</v>
      </c>
      <c r="AB37" s="166">
        <f t="shared" si="6"/>
        <v>0</v>
      </c>
      <c r="AC37" s="166">
        <f t="shared" si="6"/>
        <v>0</v>
      </c>
      <c r="AD37" s="166">
        <f t="shared" si="6"/>
        <v>0</v>
      </c>
      <c r="AE37" s="166">
        <f t="shared" si="6"/>
        <v>0</v>
      </c>
      <c r="AF37" s="166">
        <f t="shared" si="6"/>
        <v>0</v>
      </c>
      <c r="AG37" s="166">
        <f t="shared" si="6"/>
        <v>0</v>
      </c>
      <c r="AH37" s="166">
        <f t="shared" si="6"/>
        <v>0</v>
      </c>
      <c r="AI37" s="166">
        <f t="shared" si="6"/>
        <v>0</v>
      </c>
      <c r="AJ37" s="166">
        <f t="shared" si="6"/>
        <v>0</v>
      </c>
      <c r="AK37" s="166">
        <f t="shared" si="6"/>
        <v>0</v>
      </c>
      <c r="AL37" s="166">
        <f t="shared" si="6"/>
        <v>0</v>
      </c>
      <c r="AM37" s="166">
        <f t="shared" si="6"/>
        <v>0</v>
      </c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</row>
    <row r="38" spans="1:64">
      <c r="A38" s="143"/>
      <c r="B38" s="143"/>
      <c r="C38" s="143"/>
      <c r="D38" s="143"/>
      <c r="E38" s="149"/>
      <c r="F38" s="149"/>
      <c r="G38" s="143"/>
      <c r="H38" s="143"/>
      <c r="I38" s="143" t="s">
        <v>141</v>
      </c>
      <c r="J38" s="143"/>
      <c r="K38" s="143"/>
      <c r="L38" s="160">
        <f>L30+L35+L37</f>
        <v>156.5</v>
      </c>
      <c r="M38" s="160">
        <f t="shared" ref="M38:AM38" si="7">M30+M35+M37</f>
        <v>174.5</v>
      </c>
      <c r="N38" s="160">
        <f t="shared" si="7"/>
        <v>203</v>
      </c>
      <c r="O38" s="160">
        <f t="shared" si="7"/>
        <v>0</v>
      </c>
      <c r="P38" s="160">
        <f t="shared" si="7"/>
        <v>190</v>
      </c>
      <c r="Q38" s="160">
        <f t="shared" si="7"/>
        <v>184.5</v>
      </c>
      <c r="R38" s="160">
        <f t="shared" si="7"/>
        <v>188.5</v>
      </c>
      <c r="S38" s="160">
        <f t="shared" si="7"/>
        <v>174</v>
      </c>
      <c r="T38" s="160">
        <f t="shared" si="7"/>
        <v>182.5</v>
      </c>
      <c r="U38" s="160">
        <f t="shared" si="7"/>
        <v>192.5</v>
      </c>
      <c r="V38" s="160">
        <f t="shared" si="7"/>
        <v>192.5</v>
      </c>
      <c r="W38" s="160">
        <f t="shared" si="7"/>
        <v>188.5</v>
      </c>
      <c r="X38" s="160">
        <f t="shared" si="7"/>
        <v>182</v>
      </c>
      <c r="Y38" s="160">
        <f t="shared" si="7"/>
        <v>178</v>
      </c>
      <c r="Z38" s="160">
        <f t="shared" si="7"/>
        <v>188</v>
      </c>
      <c r="AA38" s="160">
        <f t="shared" si="7"/>
        <v>162</v>
      </c>
      <c r="AB38" s="160">
        <f t="shared" si="7"/>
        <v>180.5</v>
      </c>
      <c r="AC38" s="160">
        <f t="shared" si="7"/>
        <v>185</v>
      </c>
      <c r="AD38" s="160">
        <f t="shared" si="7"/>
        <v>172.5</v>
      </c>
      <c r="AE38" s="160">
        <f t="shared" si="7"/>
        <v>155</v>
      </c>
      <c r="AF38" s="160">
        <f t="shared" si="7"/>
        <v>0</v>
      </c>
      <c r="AG38" s="160">
        <f t="shared" si="7"/>
        <v>0</v>
      </c>
      <c r="AH38" s="160">
        <f t="shared" si="7"/>
        <v>0</v>
      </c>
      <c r="AI38" s="160">
        <f t="shared" si="7"/>
        <v>0</v>
      </c>
      <c r="AJ38" s="160">
        <f t="shared" si="7"/>
        <v>0</v>
      </c>
      <c r="AK38" s="160">
        <f t="shared" si="7"/>
        <v>0</v>
      </c>
      <c r="AL38" s="160">
        <f t="shared" si="7"/>
        <v>0</v>
      </c>
      <c r="AM38" s="160">
        <f t="shared" si="7"/>
        <v>0</v>
      </c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</row>
    <row r="39" spans="1:64">
      <c r="A39" s="143"/>
      <c r="B39" s="143"/>
      <c r="C39" s="143"/>
      <c r="D39" s="143"/>
      <c r="E39" s="149"/>
      <c r="F39" s="149"/>
      <c r="G39" s="143"/>
      <c r="H39" s="143"/>
      <c r="I39" s="143" t="s">
        <v>142</v>
      </c>
      <c r="J39" s="143"/>
      <c r="K39" s="143"/>
      <c r="L39" s="167">
        <f>L38/$J$30</f>
        <v>0.55892857142857144</v>
      </c>
      <c r="M39" s="167">
        <f t="shared" ref="M39:AM39" si="8">M38/$J$30</f>
        <v>0.62321428571428572</v>
      </c>
      <c r="N39" s="167">
        <f t="shared" si="8"/>
        <v>0.72499999999999998</v>
      </c>
      <c r="O39" s="167">
        <f t="shared" si="8"/>
        <v>0</v>
      </c>
      <c r="P39" s="167">
        <f t="shared" si="8"/>
        <v>0.6785714285714286</v>
      </c>
      <c r="Q39" s="167">
        <f t="shared" si="8"/>
        <v>0.65892857142857142</v>
      </c>
      <c r="R39" s="167">
        <f t="shared" si="8"/>
        <v>0.67321428571428577</v>
      </c>
      <c r="S39" s="167">
        <f t="shared" si="8"/>
        <v>0.62142857142857144</v>
      </c>
      <c r="T39" s="167">
        <f t="shared" si="8"/>
        <v>0.6517857142857143</v>
      </c>
      <c r="U39" s="167">
        <f t="shared" si="8"/>
        <v>0.6875</v>
      </c>
      <c r="V39" s="167">
        <f t="shared" si="8"/>
        <v>0.6875</v>
      </c>
      <c r="W39" s="167">
        <f t="shared" si="8"/>
        <v>0.67321428571428577</v>
      </c>
      <c r="X39" s="167">
        <f t="shared" si="8"/>
        <v>0.65</v>
      </c>
      <c r="Y39" s="167">
        <f t="shared" si="8"/>
        <v>0.63571428571428568</v>
      </c>
      <c r="Z39" s="167">
        <f t="shared" si="8"/>
        <v>0.67142857142857137</v>
      </c>
      <c r="AA39" s="167">
        <f t="shared" si="8"/>
        <v>0.57857142857142863</v>
      </c>
      <c r="AB39" s="167">
        <f t="shared" si="8"/>
        <v>0.64464285714285718</v>
      </c>
      <c r="AC39" s="167">
        <f t="shared" si="8"/>
        <v>0.6607142857142857</v>
      </c>
      <c r="AD39" s="167">
        <f t="shared" si="8"/>
        <v>0.6160714285714286</v>
      </c>
      <c r="AE39" s="167">
        <f t="shared" si="8"/>
        <v>0.5535714285714286</v>
      </c>
      <c r="AF39" s="167">
        <f t="shared" si="8"/>
        <v>0</v>
      </c>
      <c r="AG39" s="167">
        <f t="shared" si="8"/>
        <v>0</v>
      </c>
      <c r="AH39" s="167">
        <f t="shared" si="8"/>
        <v>0</v>
      </c>
      <c r="AI39" s="167">
        <f t="shared" si="8"/>
        <v>0</v>
      </c>
      <c r="AJ39" s="167">
        <f t="shared" si="8"/>
        <v>0</v>
      </c>
      <c r="AK39" s="167">
        <f t="shared" si="8"/>
        <v>0</v>
      </c>
      <c r="AL39" s="167">
        <f t="shared" si="8"/>
        <v>0</v>
      </c>
      <c r="AM39" s="167">
        <f t="shared" si="8"/>
        <v>0</v>
      </c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</row>
    <row r="40" spans="1:64">
      <c r="A40" s="143"/>
      <c r="B40" s="143"/>
      <c r="C40" s="143"/>
      <c r="D40" s="143"/>
      <c r="E40" s="149"/>
      <c r="F40" s="149"/>
      <c r="G40" s="143"/>
      <c r="H40" s="143"/>
      <c r="I40" s="143"/>
      <c r="J40" s="143"/>
      <c r="K40" s="143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</row>
    <row r="41" spans="1:64">
      <c r="A41" s="143"/>
      <c r="B41" s="143"/>
      <c r="C41" s="143"/>
      <c r="D41" s="143"/>
      <c r="E41" s="149"/>
      <c r="F41" s="149"/>
      <c r="G41" s="143"/>
      <c r="H41" s="143"/>
      <c r="I41" s="143"/>
      <c r="J41" s="143"/>
      <c r="K41" s="143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</row>
    <row r="43" spans="1:64">
      <c r="A43" s="143"/>
      <c r="B43" s="143"/>
      <c r="C43" s="143"/>
      <c r="D43" s="143"/>
      <c r="E43" s="149"/>
      <c r="F43" s="149"/>
      <c r="G43" s="143"/>
      <c r="H43" s="143"/>
      <c r="I43" s="143"/>
      <c r="J43" s="143"/>
      <c r="K43" s="143"/>
      <c r="L43" s="169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</row>
    <row r="45" spans="1:64">
      <c r="A45" s="143"/>
      <c r="B45" s="143"/>
      <c r="C45" s="143"/>
      <c r="D45" s="143"/>
      <c r="E45" s="149"/>
      <c r="F45" s="149"/>
      <c r="G45" s="143"/>
      <c r="H45" s="143"/>
      <c r="I45" s="143"/>
      <c r="J45" s="143"/>
      <c r="K45" s="143"/>
      <c r="L45" s="169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</row>
    <row r="46" spans="1:64">
      <c r="A46" s="143"/>
      <c r="B46" s="143"/>
      <c r="C46" s="143"/>
      <c r="D46" s="143"/>
      <c r="E46" s="149"/>
      <c r="F46" s="149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</row>
    <row r="47" spans="1:64">
      <c r="A47" s="143"/>
      <c r="B47" s="143"/>
      <c r="C47" s="143"/>
      <c r="D47" s="143"/>
      <c r="E47" s="149"/>
      <c r="F47" s="149"/>
      <c r="G47" s="143"/>
      <c r="H47" s="143"/>
      <c r="I47" s="143"/>
      <c r="J47" s="143"/>
      <c r="K47" s="143"/>
      <c r="L47" s="169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</row>
    <row r="48" spans="1:64">
      <c r="A48" s="143"/>
      <c r="B48" s="143"/>
      <c r="C48" s="143"/>
      <c r="D48" s="143"/>
      <c r="E48" s="149"/>
      <c r="F48" s="149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</row>
    <row r="49" spans="1:64">
      <c r="A49" s="143"/>
      <c r="B49" s="143"/>
      <c r="C49" s="143"/>
      <c r="D49" s="143"/>
      <c r="E49" s="149"/>
      <c r="F49" s="149"/>
      <c r="G49" s="143"/>
      <c r="H49" s="143"/>
      <c r="I49" s="143"/>
      <c r="J49" s="143"/>
      <c r="K49" s="143"/>
      <c r="L49" s="169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</row>
    <row r="51" spans="1:64">
      <c r="A51" s="143"/>
      <c r="B51" s="143"/>
      <c r="C51" s="143"/>
      <c r="D51" s="143"/>
      <c r="E51" s="149"/>
      <c r="F51" s="149"/>
      <c r="G51" s="143"/>
      <c r="H51" s="143"/>
      <c r="I51" s="143"/>
      <c r="J51" s="143"/>
      <c r="K51" s="143"/>
      <c r="L51" s="169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</row>
    <row r="53" spans="1:64">
      <c r="A53" s="143"/>
      <c r="B53" s="143"/>
      <c r="C53" s="143"/>
      <c r="D53" s="143"/>
      <c r="E53" s="149"/>
      <c r="F53" s="149"/>
      <c r="G53" s="143"/>
      <c r="H53" s="143"/>
      <c r="I53" s="143"/>
      <c r="J53" s="143"/>
      <c r="K53" s="143"/>
      <c r="L53" s="169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</row>
    <row r="55" spans="1:64">
      <c r="A55" s="143"/>
      <c r="B55" s="143"/>
      <c r="C55" s="143"/>
      <c r="D55" s="143"/>
      <c r="E55" s="149"/>
      <c r="F55" s="149"/>
      <c r="G55" s="143"/>
      <c r="H55" s="143"/>
      <c r="I55" s="143"/>
      <c r="J55" s="143"/>
      <c r="K55" s="143"/>
      <c r="L55" s="169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3"/>
      <c r="BG55" s="143"/>
      <c r="BH55" s="143"/>
      <c r="BI55" s="143"/>
      <c r="BJ55" s="143"/>
      <c r="BK55" s="143"/>
      <c r="BL55" s="143"/>
    </row>
    <row r="57" spans="1:64">
      <c r="A57" s="143"/>
      <c r="B57" s="143"/>
      <c r="C57" s="143"/>
      <c r="D57" s="143"/>
      <c r="E57" s="149"/>
      <c r="F57" s="149"/>
      <c r="G57" s="143"/>
      <c r="H57" s="143"/>
      <c r="I57" s="143"/>
      <c r="J57" s="143"/>
      <c r="K57" s="143"/>
      <c r="L57" s="169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  <c r="BF57" s="143"/>
      <c r="BG57" s="143"/>
      <c r="BH57" s="143"/>
      <c r="BI57" s="143"/>
      <c r="BJ57" s="143"/>
      <c r="BK57" s="143"/>
      <c r="BL57" s="143"/>
    </row>
    <row r="59" spans="1:64">
      <c r="A59" s="143"/>
      <c r="B59" s="143"/>
      <c r="C59" s="143"/>
      <c r="D59" s="143"/>
      <c r="E59" s="149"/>
      <c r="F59" s="149"/>
      <c r="G59" s="143"/>
      <c r="H59" s="143"/>
      <c r="I59" s="143"/>
      <c r="J59" s="143"/>
      <c r="K59" s="143"/>
      <c r="L59" s="169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143"/>
      <c r="BB59" s="143"/>
      <c r="BC59" s="143"/>
      <c r="BD59" s="143"/>
      <c r="BE59" s="143"/>
      <c r="BF59" s="143"/>
      <c r="BG59" s="143"/>
      <c r="BH59" s="143"/>
      <c r="BI59" s="143"/>
      <c r="BJ59" s="143"/>
      <c r="BK59" s="143"/>
      <c r="BL59" s="143"/>
    </row>
    <row r="61" spans="1:64">
      <c r="A61" s="143"/>
      <c r="B61" s="143"/>
      <c r="C61" s="143"/>
      <c r="D61" s="143"/>
      <c r="E61" s="149"/>
      <c r="F61" s="149"/>
      <c r="G61" s="143"/>
      <c r="H61" s="143"/>
      <c r="I61" s="143"/>
      <c r="J61" s="143"/>
      <c r="K61" s="143"/>
      <c r="L61" s="169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43"/>
      <c r="AT61" s="143"/>
      <c r="AU61" s="143"/>
      <c r="AV61" s="143"/>
      <c r="AW61" s="143"/>
      <c r="AX61" s="143"/>
      <c r="AY61" s="143"/>
      <c r="AZ61" s="143"/>
      <c r="BA61" s="143"/>
      <c r="BB61" s="143"/>
      <c r="BC61" s="143"/>
      <c r="BD61" s="143"/>
      <c r="BE61" s="143"/>
      <c r="BF61" s="143"/>
      <c r="BG61" s="143"/>
      <c r="BH61" s="143"/>
      <c r="BI61" s="143"/>
      <c r="BJ61" s="143"/>
      <c r="BK61" s="143"/>
      <c r="BL61" s="143"/>
    </row>
    <row r="63" spans="1:64">
      <c r="A63" s="143"/>
      <c r="B63" s="143"/>
      <c r="C63" s="143"/>
      <c r="D63" s="143"/>
      <c r="E63" s="149"/>
      <c r="F63" s="149"/>
      <c r="G63" s="143"/>
      <c r="H63" s="143"/>
      <c r="I63" s="143"/>
      <c r="J63" s="143"/>
      <c r="K63" s="143"/>
      <c r="L63" s="169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  <c r="BA63" s="143"/>
      <c r="BB63" s="143"/>
      <c r="BC63" s="143"/>
      <c r="BD63" s="143"/>
      <c r="BE63" s="143"/>
      <c r="BF63" s="143"/>
      <c r="BG63" s="143"/>
      <c r="BH63" s="143"/>
      <c r="BI63" s="143"/>
      <c r="BJ63" s="143"/>
      <c r="BK63" s="143"/>
      <c r="BL63" s="143"/>
    </row>
    <row r="65" spans="1:64">
      <c r="A65" s="143"/>
      <c r="B65" s="143"/>
      <c r="C65" s="143"/>
      <c r="D65" s="143"/>
      <c r="E65" s="149"/>
      <c r="F65" s="149"/>
      <c r="G65" s="143"/>
      <c r="H65" s="143"/>
      <c r="I65" s="143"/>
      <c r="J65" s="143"/>
      <c r="K65" s="143"/>
      <c r="L65" s="169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3"/>
      <c r="BD65" s="143"/>
      <c r="BE65" s="143"/>
      <c r="BF65" s="143"/>
      <c r="BG65" s="143"/>
      <c r="BH65" s="143"/>
      <c r="BI65" s="143"/>
      <c r="BJ65" s="143"/>
      <c r="BK65" s="143"/>
      <c r="BL65" s="143"/>
    </row>
    <row r="67" spans="1:64">
      <c r="A67" s="143"/>
      <c r="B67" s="143"/>
      <c r="C67" s="143"/>
      <c r="D67" s="143"/>
      <c r="E67" s="149"/>
      <c r="F67" s="149"/>
      <c r="G67" s="143"/>
      <c r="H67" s="143"/>
      <c r="I67" s="143"/>
      <c r="J67" s="143"/>
      <c r="K67" s="143"/>
      <c r="L67" s="169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  <c r="AQ67" s="143"/>
      <c r="AR67" s="143"/>
      <c r="AS67" s="143"/>
      <c r="AT67" s="143"/>
      <c r="AU67" s="143"/>
      <c r="AV67" s="143"/>
      <c r="AW67" s="143"/>
      <c r="AX67" s="143"/>
      <c r="AY67" s="143"/>
      <c r="AZ67" s="143"/>
      <c r="BA67" s="143"/>
      <c r="BB67" s="143"/>
      <c r="BC67" s="143"/>
      <c r="BD67" s="143"/>
      <c r="BE67" s="143"/>
      <c r="BF67" s="143"/>
      <c r="BG67" s="143"/>
      <c r="BH67" s="143"/>
      <c r="BI67" s="143"/>
      <c r="BJ67" s="143"/>
      <c r="BK67" s="143"/>
      <c r="BL67" s="143"/>
    </row>
    <row r="69" spans="1:64">
      <c r="A69" s="143"/>
      <c r="B69" s="143"/>
      <c r="C69" s="143"/>
      <c r="D69" s="143"/>
      <c r="E69" s="149"/>
      <c r="F69" s="149"/>
      <c r="G69" s="143"/>
      <c r="H69" s="143"/>
      <c r="I69" s="143"/>
      <c r="J69" s="143"/>
      <c r="K69" s="143"/>
      <c r="L69" s="169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  <c r="AQ69" s="143"/>
      <c r="AR69" s="143"/>
      <c r="AS69" s="143"/>
      <c r="AT69" s="143"/>
      <c r="AU69" s="143"/>
      <c r="AV69" s="143"/>
      <c r="AW69" s="143"/>
      <c r="AX69" s="143"/>
      <c r="AY69" s="143"/>
      <c r="AZ69" s="143"/>
      <c r="BA69" s="143"/>
      <c r="BB69" s="143"/>
      <c r="BC69" s="143"/>
      <c r="BD69" s="143"/>
      <c r="BE69" s="143"/>
      <c r="BF69" s="143"/>
      <c r="BG69" s="143"/>
      <c r="BH69" s="143"/>
      <c r="BI69" s="143"/>
      <c r="BJ69" s="143"/>
      <c r="BK69" s="143"/>
      <c r="BL69" s="143"/>
    </row>
    <row r="71" spans="1:64">
      <c r="A71" s="143"/>
      <c r="B71" s="143"/>
      <c r="C71" s="143"/>
      <c r="D71" s="143"/>
      <c r="E71" s="149"/>
      <c r="F71" s="149"/>
      <c r="G71" s="143"/>
      <c r="H71" s="143"/>
      <c r="I71" s="143"/>
      <c r="J71" s="143"/>
      <c r="K71" s="143"/>
      <c r="L71" s="169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  <c r="AI71" s="143"/>
      <c r="AJ71" s="143"/>
      <c r="AK71" s="143"/>
      <c r="AL71" s="143"/>
      <c r="AM71" s="143"/>
      <c r="AN71" s="143"/>
      <c r="AO71" s="143"/>
      <c r="AP71" s="143"/>
      <c r="AQ71" s="143"/>
      <c r="AR71" s="143"/>
      <c r="AS71" s="143"/>
      <c r="AT71" s="143"/>
      <c r="AU71" s="143"/>
      <c r="AV71" s="143"/>
      <c r="AW71" s="143"/>
      <c r="AX71" s="143"/>
      <c r="AY71" s="143"/>
      <c r="AZ71" s="143"/>
      <c r="BA71" s="143"/>
      <c r="BB71" s="143"/>
      <c r="BC71" s="143"/>
      <c r="BD71" s="143"/>
      <c r="BE71" s="143"/>
      <c r="BF71" s="143"/>
      <c r="BG71" s="143"/>
      <c r="BH71" s="143"/>
      <c r="BI71" s="143"/>
      <c r="BJ71" s="143"/>
      <c r="BK71" s="143"/>
      <c r="BL71" s="143"/>
    </row>
    <row r="73" spans="1:64">
      <c r="A73" s="143"/>
      <c r="B73" s="143"/>
      <c r="C73" s="143"/>
      <c r="D73" s="143"/>
      <c r="E73" s="149"/>
      <c r="F73" s="149"/>
      <c r="G73" s="143"/>
      <c r="H73" s="143"/>
      <c r="I73" s="143"/>
      <c r="J73" s="143"/>
      <c r="K73" s="143"/>
      <c r="L73" s="169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3"/>
      <c r="AJ73" s="143"/>
      <c r="AK73" s="143"/>
      <c r="AL73" s="143"/>
      <c r="AM73" s="143"/>
      <c r="AN73" s="143"/>
      <c r="AO73" s="143"/>
      <c r="AP73" s="143"/>
      <c r="AQ73" s="143"/>
      <c r="AR73" s="143"/>
      <c r="AS73" s="143"/>
      <c r="AT73" s="143"/>
      <c r="AU73" s="143"/>
      <c r="AV73" s="143"/>
      <c r="AW73" s="143"/>
      <c r="AX73" s="143"/>
      <c r="AY73" s="143"/>
      <c r="AZ73" s="143"/>
      <c r="BA73" s="143"/>
      <c r="BB73" s="143"/>
      <c r="BC73" s="143"/>
      <c r="BD73" s="143"/>
      <c r="BE73" s="143"/>
      <c r="BF73" s="143"/>
      <c r="BG73" s="143"/>
      <c r="BH73" s="143"/>
      <c r="BI73" s="143"/>
      <c r="BJ73" s="143"/>
      <c r="BK73" s="143"/>
      <c r="BL73" s="143"/>
    </row>
    <row r="75" spans="1:64">
      <c r="A75" s="143"/>
      <c r="B75" s="143"/>
      <c r="C75" s="143"/>
      <c r="D75" s="143"/>
      <c r="E75" s="149"/>
      <c r="F75" s="149"/>
      <c r="G75" s="143"/>
      <c r="H75" s="143"/>
      <c r="I75" s="143"/>
      <c r="J75" s="143"/>
      <c r="K75" s="143"/>
      <c r="L75" s="169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  <c r="AP75" s="143"/>
      <c r="AQ75" s="143"/>
      <c r="AR75" s="143"/>
      <c r="AS75" s="143"/>
      <c r="AT75" s="143"/>
      <c r="AU75" s="143"/>
      <c r="AV75" s="143"/>
      <c r="AW75" s="143"/>
      <c r="AX75" s="143"/>
      <c r="AY75" s="143"/>
      <c r="AZ75" s="143"/>
      <c r="BA75" s="143"/>
      <c r="BB75" s="143"/>
      <c r="BC75" s="143"/>
      <c r="BD75" s="143"/>
      <c r="BE75" s="143"/>
      <c r="BF75" s="143"/>
      <c r="BG75" s="143"/>
      <c r="BH75" s="143"/>
      <c r="BI75" s="143"/>
      <c r="BJ75" s="143"/>
      <c r="BK75" s="143"/>
      <c r="BL75" s="143"/>
    </row>
    <row r="77" spans="1:64">
      <c r="A77" s="143"/>
      <c r="B77" s="143"/>
      <c r="C77" s="143"/>
      <c r="D77" s="143"/>
      <c r="E77" s="149"/>
      <c r="F77" s="149"/>
      <c r="G77" s="143"/>
      <c r="H77" s="143"/>
      <c r="I77" s="143"/>
      <c r="J77" s="143"/>
      <c r="K77" s="143"/>
      <c r="L77" s="169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3"/>
      <c r="AU77" s="143"/>
      <c r="AV77" s="143"/>
      <c r="AW77" s="143"/>
      <c r="AX77" s="143"/>
      <c r="AY77" s="143"/>
      <c r="AZ77" s="143"/>
      <c r="BA77" s="143"/>
      <c r="BB77" s="143"/>
      <c r="BC77" s="143"/>
      <c r="BD77" s="143"/>
      <c r="BE77" s="143"/>
      <c r="BF77" s="143"/>
      <c r="BG77" s="143"/>
      <c r="BH77" s="143"/>
      <c r="BI77" s="143"/>
      <c r="BJ77" s="143"/>
      <c r="BK77" s="143"/>
      <c r="BL77" s="143"/>
    </row>
    <row r="79" spans="1:64">
      <c r="A79" s="143"/>
      <c r="B79" s="143"/>
      <c r="C79" s="143"/>
      <c r="D79" s="143"/>
      <c r="E79" s="149"/>
      <c r="F79" s="149"/>
      <c r="G79" s="143"/>
      <c r="H79" s="143"/>
      <c r="I79" s="143"/>
      <c r="J79" s="143"/>
      <c r="K79" s="143"/>
      <c r="L79" s="169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  <c r="AR79" s="143"/>
      <c r="AS79" s="143"/>
      <c r="AT79" s="143"/>
      <c r="AU79" s="143"/>
      <c r="AV79" s="143"/>
      <c r="AW79" s="143"/>
      <c r="AX79" s="143"/>
      <c r="AY79" s="143"/>
      <c r="AZ79" s="143"/>
      <c r="BA79" s="143"/>
      <c r="BB79" s="143"/>
      <c r="BC79" s="143"/>
      <c r="BD79" s="143"/>
      <c r="BE79" s="143"/>
      <c r="BF79" s="143"/>
      <c r="BG79" s="143"/>
      <c r="BH79" s="143"/>
      <c r="BI79" s="143"/>
      <c r="BJ79" s="143"/>
      <c r="BK79" s="143"/>
      <c r="BL79" s="143"/>
    </row>
    <row r="82" spans="1:64">
      <c r="A82" s="143"/>
      <c r="B82" s="143"/>
      <c r="C82" s="143"/>
      <c r="D82" s="143"/>
      <c r="E82" s="149"/>
      <c r="F82" s="149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D82" s="143"/>
      <c r="BE82" s="143"/>
      <c r="BF82" s="143"/>
      <c r="BG82" s="143"/>
      <c r="BH82" s="143"/>
      <c r="BI82" s="143"/>
      <c r="BJ82" s="143"/>
      <c r="BK82" s="143"/>
      <c r="BL82" s="143"/>
    </row>
  </sheetData>
  <sheetProtection algorithmName="SHA-512" hashValue="bAl6Nw04QxGiImQs0nmpu+TJHsuXKjQqh3adqfXYo5W1hqIvdL13Q3vh1MswSYt/Uz2nV0RHLlTM8V0sLXVP0A==" saltValue="nV5jWMOUb/a0aRQiVha4Ag==" spinCount="100000" sheet="1" objects="1" scenarios="1"/>
  <autoFilter ref="A7:F7" xr:uid="{880169E8-595D-449F-A74D-30D7AECC2163}">
    <sortState xmlns:xlrd2="http://schemas.microsoft.com/office/spreadsheetml/2017/richdata2" ref="A8:F27">
      <sortCondition ref="F7"/>
    </sortState>
  </autoFilter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20A4-300F-4539-B467-54B2D75F8295}">
  <sheetPr codeName="Sheet65">
    <tabColor rgb="FFFF85FF"/>
    <pageSetUpPr fitToPage="1"/>
  </sheetPr>
  <dimension ref="A1:AZ89"/>
  <sheetViews>
    <sheetView topLeftCell="A7" zoomScaleNormal="100" workbookViewId="0">
      <selection activeCell="F52" sqref="F52"/>
    </sheetView>
  </sheetViews>
  <sheetFormatPr defaultColWidth="11" defaultRowHeight="15"/>
  <cols>
    <col min="1" max="1" width="11" style="9"/>
    <col min="2" max="2" width="12.375" style="9" customWidth="1"/>
    <col min="3" max="3" width="16.625" style="9" bestFit="1" customWidth="1"/>
    <col min="4" max="4" width="33.125" style="9" bestFit="1" customWidth="1"/>
    <col min="5" max="5" width="27.375" style="9" bestFit="1" customWidth="1"/>
    <col min="6" max="6" width="11" style="9"/>
    <col min="7" max="8" width="11.625" style="9" customWidth="1"/>
    <col min="9" max="9" width="12.875" style="9" customWidth="1"/>
    <col min="10" max="10" width="11" style="9"/>
    <col min="11" max="11" width="14" style="9" bestFit="1" customWidth="1"/>
    <col min="12" max="12" width="9.125" style="9" customWidth="1"/>
    <col min="13" max="14" width="11" style="9"/>
    <col min="15" max="15" width="8.125" style="9" bestFit="1" customWidth="1"/>
    <col min="16" max="17" width="11" style="9"/>
    <col min="18" max="18" width="19.375" style="9" customWidth="1"/>
    <col min="19" max="19" width="11" style="9"/>
    <col min="20" max="20" width="3.625" style="9" customWidth="1"/>
    <col min="21" max="42" width="7.5" style="9" customWidth="1"/>
    <col min="43" max="52" width="6.375" style="9" customWidth="1"/>
    <col min="53" max="16384" width="11" style="9"/>
  </cols>
  <sheetData>
    <row r="1" spans="1:52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0" t="s">
        <v>310</v>
      </c>
      <c r="S1" s="172" t="s">
        <v>311</v>
      </c>
      <c r="T1" s="172"/>
      <c r="U1" s="172"/>
      <c r="V1" s="172"/>
      <c r="W1" s="172"/>
      <c r="X1" s="172"/>
      <c r="Y1" s="172"/>
      <c r="Z1" s="172"/>
      <c r="AA1" s="172"/>
      <c r="AB1" s="172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</row>
    <row r="2" spans="1:52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74" t="s">
        <v>312</v>
      </c>
      <c r="T2" s="174"/>
      <c r="U2" s="174"/>
      <c r="V2" s="174"/>
      <c r="W2" s="174"/>
      <c r="X2" s="174"/>
      <c r="Y2" s="174"/>
      <c r="Z2" s="174"/>
      <c r="AA2" s="174"/>
      <c r="AB2" s="174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</row>
    <row r="3" spans="1:52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8" t="s">
        <v>791</v>
      </c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</row>
    <row r="4" spans="1:52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1" t="s">
        <v>220</v>
      </c>
      <c r="V4" s="13" t="s">
        <v>862</v>
      </c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</row>
    <row r="5" spans="1:52">
      <c r="A5" s="143" t="s">
        <v>444</v>
      </c>
      <c r="B5" s="152">
        <v>44780</v>
      </c>
      <c r="C5" s="143"/>
      <c r="D5" s="10" t="s">
        <v>445</v>
      </c>
      <c r="E5" s="189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53">
        <f>B11</f>
        <v>1</v>
      </c>
      <c r="V5" s="153">
        <f>B12</f>
        <v>1</v>
      </c>
      <c r="W5" s="153">
        <f>B13</f>
        <v>1</v>
      </c>
      <c r="X5" s="153">
        <f>B14</f>
        <v>1</v>
      </c>
      <c r="Y5" s="153">
        <f>B15</f>
        <v>2</v>
      </c>
      <c r="Z5" s="143">
        <f>B16</f>
        <v>2</v>
      </c>
      <c r="AA5" s="143">
        <f>B17</f>
        <v>2</v>
      </c>
      <c r="AB5" s="143">
        <f>B18</f>
        <v>2</v>
      </c>
      <c r="AC5" s="143">
        <f>B19</f>
        <v>3</v>
      </c>
      <c r="AD5" s="143">
        <f>B20</f>
        <v>3</v>
      </c>
      <c r="AE5" s="143">
        <f>B21</f>
        <v>3</v>
      </c>
      <c r="AF5" s="143">
        <f>B22</f>
        <v>3</v>
      </c>
      <c r="AG5" s="143">
        <f>B23</f>
        <v>4</v>
      </c>
      <c r="AH5" s="143">
        <f>B24</f>
        <v>4</v>
      </c>
      <c r="AI5" s="143">
        <f>B25</f>
        <v>4</v>
      </c>
      <c r="AJ5" s="143">
        <f>B26</f>
        <v>4</v>
      </c>
      <c r="AK5" s="143">
        <f>B27</f>
        <v>5</v>
      </c>
      <c r="AL5" s="143">
        <f>B28</f>
        <v>5</v>
      </c>
      <c r="AM5" s="143">
        <f>B29</f>
        <v>5</v>
      </c>
      <c r="AN5" s="143">
        <f>B30</f>
        <v>5</v>
      </c>
      <c r="AO5" s="143">
        <f>B31</f>
        <v>6</v>
      </c>
      <c r="AP5" s="143">
        <f>B32</f>
        <v>6</v>
      </c>
      <c r="AQ5" s="143">
        <f>B33</f>
        <v>6</v>
      </c>
      <c r="AR5" s="143">
        <f>B34</f>
        <v>6</v>
      </c>
      <c r="AS5" s="143">
        <f>B35</f>
        <v>7</v>
      </c>
      <c r="AT5" s="143">
        <f>B36</f>
        <v>7</v>
      </c>
      <c r="AU5" s="143">
        <f>B37</f>
        <v>7</v>
      </c>
      <c r="AV5" s="143">
        <f>B38</f>
        <v>7</v>
      </c>
      <c r="AW5" s="143"/>
      <c r="AX5" s="143"/>
      <c r="AY5" s="143"/>
      <c r="AZ5" s="143"/>
    </row>
    <row r="6" spans="1:52">
      <c r="A6" s="143" t="s">
        <v>446</v>
      </c>
      <c r="B6" s="8" t="s">
        <v>863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 t="str">
        <f>C11</f>
        <v>Taiah Curtis</v>
      </c>
      <c r="V6" s="143" t="str">
        <f>C12</f>
        <v>Amelia Mcdonald</v>
      </c>
      <c r="W6" s="143" t="str">
        <f>C13</f>
        <v>Ashleigh Pritchard</v>
      </c>
      <c r="X6" s="143" t="str">
        <f>C14</f>
        <v>Rosie Mcconigley</v>
      </c>
      <c r="Y6" s="143" t="str">
        <f>C15</f>
        <v>Mia Fellows</v>
      </c>
      <c r="Z6" s="143" t="str">
        <f>C16</f>
        <v>Alyssa Scott</v>
      </c>
      <c r="AA6" s="143" t="str">
        <f>C17</f>
        <v>Amy-Louise Ross</v>
      </c>
      <c r="AB6" s="143" t="str">
        <f>C18</f>
        <v>Jewel Pivac</v>
      </c>
      <c r="AC6" s="143" t="str">
        <f>C19</f>
        <v>Tiana Woollams</v>
      </c>
      <c r="AD6" s="143" t="str">
        <f>C20</f>
        <v>Kaitlin Goss</v>
      </c>
      <c r="AE6" s="143" t="str">
        <f>C21</f>
        <v>Indigo Smith</v>
      </c>
      <c r="AF6" s="143" t="str">
        <f>C22</f>
        <v>Skyelah De vries</v>
      </c>
      <c r="AG6" s="143" t="str">
        <f>C23</f>
        <v>Jorja Wareham</v>
      </c>
      <c r="AH6" s="143" t="str">
        <f>C24</f>
        <v>Harriet Forrest</v>
      </c>
      <c r="AI6" s="143" t="str">
        <f>C25</f>
        <v>Lolah Day</v>
      </c>
      <c r="AJ6" s="143" t="str">
        <f>C26</f>
        <v>Krystina Bercene</v>
      </c>
      <c r="AK6" s="143" t="str">
        <f>C27</f>
        <v>Amy Lockhart</v>
      </c>
      <c r="AL6" s="143" t="str">
        <f>C28</f>
        <v>Rachelle Brown</v>
      </c>
      <c r="AM6" s="143" t="str">
        <f>C29</f>
        <v>Kaeleigh Brown</v>
      </c>
      <c r="AN6" s="143" t="str">
        <f>C30</f>
        <v>Ivy Colebrook</v>
      </c>
      <c r="AO6" s="143" t="str">
        <f>C31</f>
        <v>Meg Fowler</v>
      </c>
      <c r="AP6" s="143" t="str">
        <f>C32</f>
        <v>Lateesha Coppin</v>
      </c>
      <c r="AQ6" s="143" t="str">
        <f>C33</f>
        <v>Chenin Hislop</v>
      </c>
      <c r="AR6" s="143" t="str">
        <f>C34</f>
        <v>Matilda Agnew</v>
      </c>
      <c r="AS6" s="143" t="str">
        <f>C35</f>
        <v>Charvelle Miller</v>
      </c>
      <c r="AT6" s="143" t="str">
        <f>C36</f>
        <v>Olivia Hawkins</v>
      </c>
      <c r="AU6" s="143" t="str">
        <f>C37</f>
        <v>Fay Groom</v>
      </c>
      <c r="AV6" s="143" t="str">
        <f>C38</f>
        <v>Nell Howorth</v>
      </c>
      <c r="AW6" s="143"/>
      <c r="AX6" s="143"/>
      <c r="AY6" s="143"/>
      <c r="AZ6" s="143"/>
    </row>
    <row r="7" spans="1:52">
      <c r="A7" s="143" t="s">
        <v>448</v>
      </c>
      <c r="B7" s="143" t="s">
        <v>625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 t="s">
        <v>587</v>
      </c>
      <c r="S7" s="143" t="s">
        <v>453</v>
      </c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</row>
    <row r="8" spans="1:52">
      <c r="A8" s="8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>
        <v>1</v>
      </c>
      <c r="S8" s="143"/>
      <c r="T8" s="143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</row>
    <row r="9" spans="1:52">
      <c r="A9" s="143"/>
      <c r="B9" s="143"/>
      <c r="C9" s="143"/>
      <c r="D9" s="143"/>
      <c r="E9" s="143"/>
      <c r="F9" s="14" t="s">
        <v>3</v>
      </c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>
        <v>2</v>
      </c>
      <c r="S9" s="143"/>
      <c r="T9" s="143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</row>
    <row r="10" spans="1:52" ht="30">
      <c r="A10" s="115" t="s">
        <v>432</v>
      </c>
      <c r="B10" s="24" t="s">
        <v>455</v>
      </c>
      <c r="C10" s="116" t="s">
        <v>4</v>
      </c>
      <c r="D10" s="24" t="s">
        <v>5</v>
      </c>
      <c r="E10" s="24" t="s">
        <v>383</v>
      </c>
      <c r="F10" s="24" t="s">
        <v>857</v>
      </c>
      <c r="G10" s="24" t="s">
        <v>795</v>
      </c>
      <c r="H10" s="24" t="s">
        <v>796</v>
      </c>
      <c r="I10" s="24" t="s">
        <v>594</v>
      </c>
      <c r="J10" s="24" t="s">
        <v>797</v>
      </c>
      <c r="K10" s="24" t="s">
        <v>798</v>
      </c>
      <c r="L10" s="24" t="s">
        <v>799</v>
      </c>
      <c r="M10" s="24" t="s">
        <v>800</v>
      </c>
      <c r="N10" s="24" t="s">
        <v>801</v>
      </c>
      <c r="O10" s="24" t="s">
        <v>802</v>
      </c>
      <c r="P10" s="143"/>
      <c r="Q10" s="143"/>
      <c r="R10" s="143">
        <v>3</v>
      </c>
      <c r="S10" s="143">
        <v>2</v>
      </c>
      <c r="T10" s="143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</row>
    <row r="11" spans="1:52">
      <c r="A11" s="18">
        <v>0.54513888888888817</v>
      </c>
      <c r="B11" s="157">
        <v>1</v>
      </c>
      <c r="C11" s="250" t="s">
        <v>122</v>
      </c>
      <c r="D11" s="155" t="s">
        <v>123</v>
      </c>
      <c r="E11" s="155" t="s">
        <v>835</v>
      </c>
      <c r="F11" s="156">
        <f>U48</f>
        <v>0</v>
      </c>
      <c r="G11" s="187">
        <f>IF(J11&gt;L11,J11,L11)</f>
        <v>1</v>
      </c>
      <c r="H11" s="230">
        <f>AVERAGE(F11:F14)</f>
        <v>0</v>
      </c>
      <c r="I11" s="187">
        <f>IF(M11&gt;O11,M11,O11)</f>
        <v>1</v>
      </c>
      <c r="J11" s="187">
        <f t="shared" ref="J11:J38" si="0">RANK(F11,$F$11:$F$47,0)</f>
        <v>1</v>
      </c>
      <c r="K11" s="243">
        <f>U37</f>
        <v>0</v>
      </c>
      <c r="L11" s="194"/>
      <c r="M11" s="187">
        <f>RANK(H11,$H$11:$H$47,0)</f>
        <v>1</v>
      </c>
      <c r="N11" s="243">
        <f>AVERAGE(K11:K14)</f>
        <v>0</v>
      </c>
      <c r="O11" s="194"/>
      <c r="P11" s="143"/>
      <c r="Q11" s="143"/>
      <c r="R11" s="143">
        <v>4</v>
      </c>
      <c r="S11" s="143"/>
      <c r="T11" s="143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</row>
    <row r="12" spans="1:52">
      <c r="A12" s="18">
        <v>0.56180555555555478</v>
      </c>
      <c r="B12" s="157">
        <v>1</v>
      </c>
      <c r="C12" s="250" t="s">
        <v>277</v>
      </c>
      <c r="D12" s="155" t="s">
        <v>278</v>
      </c>
      <c r="E12" s="155" t="s">
        <v>838</v>
      </c>
      <c r="F12" s="158">
        <f>V48</f>
        <v>0</v>
      </c>
      <c r="G12" s="187">
        <f t="shared" ref="G12:G38" si="1">IF(J12&gt;L12,J12,L12)</f>
        <v>1</v>
      </c>
      <c r="H12" s="198"/>
      <c r="I12" s="198"/>
      <c r="J12" s="187">
        <f t="shared" si="0"/>
        <v>1</v>
      </c>
      <c r="K12" s="243">
        <f>V37</f>
        <v>0</v>
      </c>
      <c r="L12" s="200"/>
      <c r="M12" s="187"/>
      <c r="N12" s="193"/>
      <c r="O12" s="200"/>
      <c r="P12" s="143"/>
      <c r="Q12" s="143"/>
      <c r="R12" s="143">
        <v>5</v>
      </c>
      <c r="S12" s="143">
        <v>2</v>
      </c>
      <c r="T12" s="143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</row>
    <row r="13" spans="1:52">
      <c r="A13" s="18">
        <v>0.66319444444444331</v>
      </c>
      <c r="B13" s="157">
        <v>1</v>
      </c>
      <c r="C13" s="250" t="s">
        <v>98</v>
      </c>
      <c r="D13" s="155" t="s">
        <v>99</v>
      </c>
      <c r="E13" s="155" t="s">
        <v>838</v>
      </c>
      <c r="F13" s="156">
        <f>W48</f>
        <v>0</v>
      </c>
      <c r="G13" s="187">
        <f t="shared" si="1"/>
        <v>1</v>
      </c>
      <c r="H13" s="231"/>
      <c r="I13" s="198"/>
      <c r="J13" s="187">
        <f t="shared" si="0"/>
        <v>1</v>
      </c>
      <c r="K13" s="243">
        <f>W37</f>
        <v>0</v>
      </c>
      <c r="L13" s="200"/>
      <c r="M13" s="187"/>
      <c r="N13" s="199"/>
      <c r="O13" s="200"/>
      <c r="P13" s="143"/>
      <c r="Q13" s="143"/>
      <c r="R13" s="143">
        <v>6</v>
      </c>
      <c r="S13" s="143"/>
      <c r="T13" s="143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</row>
    <row r="14" spans="1:52">
      <c r="A14" s="18">
        <v>0.70208333333333206</v>
      </c>
      <c r="B14" s="157">
        <v>1</v>
      </c>
      <c r="C14" s="250" t="s">
        <v>181</v>
      </c>
      <c r="D14" s="155" t="s">
        <v>182</v>
      </c>
      <c r="E14" s="155" t="s">
        <v>838</v>
      </c>
      <c r="F14" s="156">
        <f>X48</f>
        <v>0</v>
      </c>
      <c r="G14" s="187">
        <f t="shared" si="1"/>
        <v>1</v>
      </c>
      <c r="H14" s="204"/>
      <c r="I14" s="204"/>
      <c r="J14" s="187">
        <f t="shared" si="0"/>
        <v>1</v>
      </c>
      <c r="K14" s="243">
        <f>X37</f>
        <v>0</v>
      </c>
      <c r="L14" s="200"/>
      <c r="M14" s="187"/>
      <c r="N14" s="205"/>
      <c r="O14" s="200"/>
      <c r="P14" s="143"/>
      <c r="Q14" s="143"/>
      <c r="R14" s="143">
        <v>7</v>
      </c>
      <c r="S14" s="143">
        <v>2</v>
      </c>
      <c r="T14" s="143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</row>
    <row r="15" spans="1:52">
      <c r="A15" s="18">
        <v>0.60972222222222128</v>
      </c>
      <c r="B15" s="157">
        <v>2</v>
      </c>
      <c r="C15" s="250" t="s">
        <v>187</v>
      </c>
      <c r="D15" s="155" t="s">
        <v>188</v>
      </c>
      <c r="E15" s="155" t="s">
        <v>789</v>
      </c>
      <c r="F15" s="156">
        <f>Y48</f>
        <v>0</v>
      </c>
      <c r="G15" s="187">
        <f t="shared" si="1"/>
        <v>1</v>
      </c>
      <c r="H15" s="230">
        <f>AVERAGE(F15:F18)</f>
        <v>0</v>
      </c>
      <c r="I15" s="187">
        <f>IF(M15&gt;O15,M15,O15)</f>
        <v>1</v>
      </c>
      <c r="J15" s="187">
        <f t="shared" si="0"/>
        <v>1</v>
      </c>
      <c r="K15" s="243">
        <f>Y37</f>
        <v>0</v>
      </c>
      <c r="L15" s="200"/>
      <c r="M15" s="187">
        <f>RANK(H15,$H$11:$H$47,0)</f>
        <v>1</v>
      </c>
      <c r="N15" s="243">
        <f>AVERAGE(K15:K18)</f>
        <v>0</v>
      </c>
      <c r="O15" s="200"/>
      <c r="P15" s="143"/>
      <c r="Q15" s="143"/>
      <c r="R15" s="143">
        <v>8</v>
      </c>
      <c r="S15" s="143">
        <v>2</v>
      </c>
      <c r="T15" s="143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</row>
    <row r="16" spans="1:52">
      <c r="A16" s="18">
        <v>0.63194444444444342</v>
      </c>
      <c r="B16" s="157">
        <v>2</v>
      </c>
      <c r="C16" s="250" t="s">
        <v>225</v>
      </c>
      <c r="D16" s="155" t="s">
        <v>226</v>
      </c>
      <c r="E16" s="155" t="s">
        <v>789</v>
      </c>
      <c r="F16" s="156">
        <f>Z48</f>
        <v>0</v>
      </c>
      <c r="G16" s="187">
        <f t="shared" si="1"/>
        <v>1</v>
      </c>
      <c r="H16" s="198"/>
      <c r="I16" s="198"/>
      <c r="J16" s="187">
        <f t="shared" si="0"/>
        <v>1</v>
      </c>
      <c r="K16" s="243">
        <f>Z37</f>
        <v>0</v>
      </c>
      <c r="L16" s="200"/>
      <c r="M16" s="187"/>
      <c r="N16" s="193"/>
      <c r="O16" s="200"/>
      <c r="P16" s="143"/>
      <c r="Q16" s="143"/>
      <c r="R16" s="143">
        <v>9</v>
      </c>
      <c r="S16" s="143">
        <v>2</v>
      </c>
      <c r="T16" s="143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</row>
    <row r="17" spans="1:52">
      <c r="A17" s="18">
        <v>0.55069444444444371</v>
      </c>
      <c r="B17" s="157">
        <v>2</v>
      </c>
      <c r="C17" s="250" t="s">
        <v>66</v>
      </c>
      <c r="D17" s="155" t="s">
        <v>67</v>
      </c>
      <c r="E17" s="155" t="s">
        <v>836</v>
      </c>
      <c r="F17" s="156">
        <f>AA48</f>
        <v>0</v>
      </c>
      <c r="G17" s="187">
        <f t="shared" si="1"/>
        <v>1</v>
      </c>
      <c r="H17" s="231"/>
      <c r="I17" s="198"/>
      <c r="J17" s="187">
        <f t="shared" si="0"/>
        <v>1</v>
      </c>
      <c r="K17" s="243">
        <f>AA37</f>
        <v>0</v>
      </c>
      <c r="L17" s="200"/>
      <c r="M17" s="187"/>
      <c r="N17" s="199"/>
      <c r="O17" s="200"/>
      <c r="P17" s="143"/>
      <c r="Q17" s="143"/>
      <c r="R17" s="143">
        <v>10</v>
      </c>
      <c r="S17" s="143"/>
      <c r="T17" s="143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</row>
    <row r="18" spans="1:52">
      <c r="A18" s="18">
        <v>0.62083333333333235</v>
      </c>
      <c r="B18" s="157">
        <v>2</v>
      </c>
      <c r="C18" s="250" t="s">
        <v>42</v>
      </c>
      <c r="D18" s="155" t="s">
        <v>43</v>
      </c>
      <c r="E18" s="155" t="s">
        <v>836</v>
      </c>
      <c r="F18" s="156">
        <f>AB48</f>
        <v>0</v>
      </c>
      <c r="G18" s="187">
        <f t="shared" si="1"/>
        <v>1</v>
      </c>
      <c r="H18" s="204"/>
      <c r="I18" s="204"/>
      <c r="J18" s="187">
        <f t="shared" si="0"/>
        <v>1</v>
      </c>
      <c r="K18" s="243">
        <f>AB37</f>
        <v>0</v>
      </c>
      <c r="L18" s="200"/>
      <c r="M18" s="187"/>
      <c r="N18" s="205"/>
      <c r="O18" s="200"/>
      <c r="P18" s="143"/>
      <c r="Q18" s="143"/>
      <c r="R18" s="143">
        <v>11</v>
      </c>
      <c r="S18" s="143">
        <v>2</v>
      </c>
      <c r="T18" s="143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</row>
    <row r="19" spans="1:52">
      <c r="A19" s="18">
        <v>0.67986111111110992</v>
      </c>
      <c r="B19" s="157">
        <v>3</v>
      </c>
      <c r="C19" s="250" t="s">
        <v>200</v>
      </c>
      <c r="D19" s="155" t="s">
        <v>201</v>
      </c>
      <c r="E19" s="155" t="s">
        <v>850</v>
      </c>
      <c r="F19" s="156">
        <f>AC48</f>
        <v>0</v>
      </c>
      <c r="G19" s="187">
        <f t="shared" si="1"/>
        <v>1</v>
      </c>
      <c r="H19" s="230">
        <f>AVERAGE(F19:F22)</f>
        <v>0</v>
      </c>
      <c r="I19" s="187">
        <f>IF(M19&gt;O19,M19,O19)</f>
        <v>1</v>
      </c>
      <c r="J19" s="187">
        <f t="shared" si="0"/>
        <v>1</v>
      </c>
      <c r="K19" s="243">
        <f>AC37</f>
        <v>0</v>
      </c>
      <c r="L19" s="200"/>
      <c r="M19" s="187">
        <f>RANK(H19,$H$11:$H$47,0)</f>
        <v>1</v>
      </c>
      <c r="N19" s="243">
        <f>AVERAGE(K19:K22)</f>
        <v>0</v>
      </c>
      <c r="O19" s="200"/>
      <c r="P19" s="143"/>
      <c r="Q19" s="143"/>
      <c r="R19" s="143">
        <v>12</v>
      </c>
      <c r="S19" s="143"/>
      <c r="T19" s="143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</row>
    <row r="20" spans="1:52">
      <c r="A20" s="18">
        <v>0.61527777777777681</v>
      </c>
      <c r="B20" s="157">
        <v>3</v>
      </c>
      <c r="C20" s="250" t="s">
        <v>844</v>
      </c>
      <c r="D20" s="155" t="s">
        <v>845</v>
      </c>
      <c r="E20" s="155" t="s">
        <v>846</v>
      </c>
      <c r="F20" s="156">
        <f>AD48</f>
        <v>0</v>
      </c>
      <c r="G20" s="187">
        <f t="shared" si="1"/>
        <v>1</v>
      </c>
      <c r="H20" s="198"/>
      <c r="I20" s="198"/>
      <c r="J20" s="187">
        <f t="shared" si="0"/>
        <v>1</v>
      </c>
      <c r="K20" s="243">
        <f>AD37</f>
        <v>0</v>
      </c>
      <c r="L20" s="200"/>
      <c r="M20" s="155"/>
      <c r="N20" s="193"/>
      <c r="O20" s="200"/>
      <c r="P20" s="143"/>
      <c r="Q20" s="143"/>
      <c r="R20" s="143">
        <v>13</v>
      </c>
      <c r="S20" s="143"/>
      <c r="T20" s="143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</row>
    <row r="21" spans="1:52">
      <c r="A21" s="18">
        <v>0.58402777777777692</v>
      </c>
      <c r="B21" s="157">
        <v>3</v>
      </c>
      <c r="C21" s="250" t="s">
        <v>196</v>
      </c>
      <c r="D21" s="155" t="s">
        <v>197</v>
      </c>
      <c r="E21" s="155" t="s">
        <v>840</v>
      </c>
      <c r="F21" s="156">
        <f>AE48</f>
        <v>0</v>
      </c>
      <c r="G21" s="187">
        <f t="shared" si="1"/>
        <v>1</v>
      </c>
      <c r="H21" s="231"/>
      <c r="I21" s="198"/>
      <c r="J21" s="187">
        <f t="shared" si="0"/>
        <v>1</v>
      </c>
      <c r="K21" s="205">
        <f>AE37</f>
        <v>0</v>
      </c>
      <c r="L21" s="200"/>
      <c r="M21" s="187"/>
      <c r="N21" s="198"/>
      <c r="O21" s="200"/>
      <c r="P21" s="143"/>
      <c r="Q21" s="143"/>
      <c r="R21" s="143">
        <v>14</v>
      </c>
      <c r="S21" s="143"/>
      <c r="T21" s="143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</row>
    <row r="22" spans="1:52">
      <c r="A22" s="18">
        <v>0.64861111111111003</v>
      </c>
      <c r="B22" s="157">
        <v>3</v>
      </c>
      <c r="C22" s="250" t="s">
        <v>710</v>
      </c>
      <c r="D22" s="155" t="s">
        <v>711</v>
      </c>
      <c r="E22" s="155" t="s">
        <v>840</v>
      </c>
      <c r="F22" s="156">
        <f>AF48</f>
        <v>0</v>
      </c>
      <c r="G22" s="187">
        <f t="shared" si="1"/>
        <v>1</v>
      </c>
      <c r="H22" s="204"/>
      <c r="I22" s="204"/>
      <c r="J22" s="187">
        <f t="shared" si="0"/>
        <v>1</v>
      </c>
      <c r="K22" s="243">
        <f>AF37</f>
        <v>0</v>
      </c>
      <c r="L22" s="200"/>
      <c r="M22" s="187"/>
      <c r="N22" s="198"/>
      <c r="O22" s="200"/>
      <c r="P22" s="143"/>
      <c r="Q22" s="143"/>
      <c r="R22" s="143">
        <v>15</v>
      </c>
      <c r="S22" s="143"/>
      <c r="T22" s="143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</row>
    <row r="23" spans="1:52">
      <c r="A23" s="18">
        <v>0.55624999999999925</v>
      </c>
      <c r="B23" s="157">
        <v>4</v>
      </c>
      <c r="C23" s="250" t="s">
        <v>160</v>
      </c>
      <c r="D23" s="155" t="s">
        <v>161</v>
      </c>
      <c r="E23" s="155" t="s">
        <v>837</v>
      </c>
      <c r="F23" s="156">
        <f>AG48</f>
        <v>0</v>
      </c>
      <c r="G23" s="187">
        <f t="shared" si="1"/>
        <v>1</v>
      </c>
      <c r="H23" s="230">
        <f>AVERAGE(F23:F26)</f>
        <v>0</v>
      </c>
      <c r="I23" s="187">
        <f>IF(M23&gt;O23,M23,O23)</f>
        <v>1</v>
      </c>
      <c r="J23" s="187">
        <f t="shared" si="0"/>
        <v>1</v>
      </c>
      <c r="K23" s="243">
        <f>AG37</f>
        <v>0</v>
      </c>
      <c r="L23" s="200"/>
      <c r="M23" s="187">
        <f>RANK(H23,$H$11:$H$47,0)</f>
        <v>1</v>
      </c>
      <c r="N23" s="243">
        <f>AVERAGE(K23:K26)</f>
        <v>0</v>
      </c>
      <c r="O23" s="200"/>
      <c r="P23" s="143"/>
      <c r="Q23" s="143"/>
      <c r="R23" s="143">
        <v>16</v>
      </c>
      <c r="S23" s="143">
        <v>2</v>
      </c>
      <c r="T23" s="143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</row>
    <row r="24" spans="1:52">
      <c r="A24" s="18">
        <v>0.65416666666666556</v>
      </c>
      <c r="B24" s="157">
        <v>4</v>
      </c>
      <c r="C24" s="250" t="s">
        <v>213</v>
      </c>
      <c r="D24" s="155" t="s">
        <v>520</v>
      </c>
      <c r="E24" s="155" t="s">
        <v>848</v>
      </c>
      <c r="F24" s="156">
        <f>AH48</f>
        <v>0</v>
      </c>
      <c r="G24" s="187">
        <f t="shared" si="1"/>
        <v>1</v>
      </c>
      <c r="H24" s="198"/>
      <c r="I24" s="198"/>
      <c r="J24" s="187">
        <f t="shared" si="0"/>
        <v>1</v>
      </c>
      <c r="K24" s="243">
        <f>AH37</f>
        <v>0</v>
      </c>
      <c r="L24" s="200"/>
      <c r="M24" s="187"/>
      <c r="N24" s="198"/>
      <c r="O24" s="200"/>
      <c r="P24" s="143"/>
      <c r="Q24" s="143"/>
      <c r="R24" s="143">
        <v>17</v>
      </c>
      <c r="S24" s="143"/>
      <c r="T24" s="143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</row>
    <row r="25" spans="1:52">
      <c r="A25" s="18">
        <v>0.58958333333333246</v>
      </c>
      <c r="B25" s="157">
        <v>4</v>
      </c>
      <c r="C25" s="250" t="s">
        <v>266</v>
      </c>
      <c r="D25" s="155" t="s">
        <v>267</v>
      </c>
      <c r="E25" s="155" t="s">
        <v>841</v>
      </c>
      <c r="F25" s="156">
        <f>AI48</f>
        <v>0</v>
      </c>
      <c r="G25" s="187">
        <f t="shared" si="1"/>
        <v>1</v>
      </c>
      <c r="H25" s="231"/>
      <c r="I25" s="198"/>
      <c r="J25" s="187">
        <f t="shared" si="0"/>
        <v>1</v>
      </c>
      <c r="K25" s="243">
        <f>AI37</f>
        <v>0</v>
      </c>
      <c r="L25" s="200"/>
      <c r="M25" s="187"/>
      <c r="N25" s="198"/>
      <c r="O25" s="200"/>
      <c r="P25" s="143"/>
      <c r="Q25" s="143"/>
      <c r="R25" s="143">
        <v>18</v>
      </c>
      <c r="S25" s="143"/>
      <c r="T25" s="143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</row>
    <row r="26" spans="1:52">
      <c r="A26" s="18">
        <v>0.68541666666666545</v>
      </c>
      <c r="B26" s="157">
        <v>4</v>
      </c>
      <c r="C26" s="250" t="s">
        <v>191</v>
      </c>
      <c r="D26" s="155" t="s">
        <v>192</v>
      </c>
      <c r="E26" s="155" t="s">
        <v>851</v>
      </c>
      <c r="F26" s="156">
        <f>AJ48</f>
        <v>0</v>
      </c>
      <c r="G26" s="187">
        <f t="shared" si="1"/>
        <v>1</v>
      </c>
      <c r="H26" s="204"/>
      <c r="I26" s="204"/>
      <c r="J26" s="187">
        <f t="shared" si="0"/>
        <v>1</v>
      </c>
      <c r="K26" s="243">
        <f>AJ37</f>
        <v>0</v>
      </c>
      <c r="L26" s="200"/>
      <c r="M26" s="187"/>
      <c r="N26" s="187"/>
      <c r="O26" s="200"/>
      <c r="P26" s="143"/>
      <c r="Q26" s="143"/>
      <c r="R26" s="143">
        <v>19</v>
      </c>
      <c r="S26" s="143"/>
      <c r="T26" s="143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</row>
    <row r="27" spans="1:52">
      <c r="A27" s="18">
        <v>0.60416666666666574</v>
      </c>
      <c r="B27" s="157">
        <v>5</v>
      </c>
      <c r="C27" s="250" t="s">
        <v>175</v>
      </c>
      <c r="D27" s="155" t="s">
        <v>176</v>
      </c>
      <c r="E27" s="155" t="s">
        <v>847</v>
      </c>
      <c r="F27" s="156">
        <f>AK48</f>
        <v>0</v>
      </c>
      <c r="G27" s="187">
        <f t="shared" si="1"/>
        <v>1</v>
      </c>
      <c r="H27" s="230">
        <f>AVERAGE(F27:F30)</f>
        <v>0</v>
      </c>
      <c r="I27" s="187">
        <f>IF(M27&gt;O27,M27,O27)</f>
        <v>1</v>
      </c>
      <c r="J27" s="187">
        <f t="shared" si="0"/>
        <v>1</v>
      </c>
      <c r="K27" s="243">
        <f>AK37</f>
        <v>0</v>
      </c>
      <c r="L27" s="200"/>
      <c r="M27" s="187">
        <f>RANK(H27,$H$11:$H$47,0)</f>
        <v>1</v>
      </c>
      <c r="N27" s="243">
        <f>AVERAGE(K27:K30)</f>
        <v>0</v>
      </c>
      <c r="O27" s="200"/>
      <c r="P27" s="143"/>
      <c r="Q27" s="143"/>
      <c r="R27" s="143">
        <v>20</v>
      </c>
      <c r="S27" s="143"/>
      <c r="T27" s="143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</row>
    <row r="28" spans="1:52">
      <c r="A28" s="18">
        <v>0.62638888888888788</v>
      </c>
      <c r="B28" s="157">
        <v>5</v>
      </c>
      <c r="C28" s="250" t="s">
        <v>39</v>
      </c>
      <c r="D28" s="155" t="s">
        <v>40</v>
      </c>
      <c r="E28" s="155" t="s">
        <v>847</v>
      </c>
      <c r="F28" s="156">
        <f>AL48</f>
        <v>0</v>
      </c>
      <c r="G28" s="187">
        <f t="shared" si="1"/>
        <v>1</v>
      </c>
      <c r="H28" s="198"/>
      <c r="I28" s="198"/>
      <c r="J28" s="187">
        <f t="shared" si="0"/>
        <v>1</v>
      </c>
      <c r="K28" s="243">
        <f>AL37</f>
        <v>0</v>
      </c>
      <c r="L28" s="200"/>
      <c r="M28" s="187"/>
      <c r="N28" s="198"/>
      <c r="O28" s="200"/>
      <c r="P28" s="143"/>
      <c r="Q28" s="143"/>
      <c r="R28" s="143">
        <v>21</v>
      </c>
      <c r="S28" s="143"/>
      <c r="T28" s="143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</row>
    <row r="29" spans="1:52">
      <c r="A29" s="18">
        <v>0.69097222222222099</v>
      </c>
      <c r="B29" s="157">
        <v>5</v>
      </c>
      <c r="C29" s="250" t="s">
        <v>35</v>
      </c>
      <c r="D29" s="155" t="s">
        <v>36</v>
      </c>
      <c r="E29" s="155" t="s">
        <v>847</v>
      </c>
      <c r="F29" s="156">
        <f>AM48</f>
        <v>0</v>
      </c>
      <c r="G29" s="187">
        <f t="shared" si="1"/>
        <v>1</v>
      </c>
      <c r="H29" s="231"/>
      <c r="I29" s="198"/>
      <c r="J29" s="187">
        <f t="shared" si="0"/>
        <v>1</v>
      </c>
      <c r="K29" s="243">
        <f>AM37</f>
        <v>0</v>
      </c>
      <c r="L29" s="200"/>
      <c r="M29" s="187"/>
      <c r="N29" s="198"/>
      <c r="O29" s="200"/>
      <c r="P29" s="143"/>
      <c r="Q29" s="143"/>
      <c r="R29" s="143">
        <v>22</v>
      </c>
      <c r="S29" s="143"/>
      <c r="T29" s="143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</row>
    <row r="30" spans="1:52">
      <c r="A30" s="18">
        <v>0.57847222222222139</v>
      </c>
      <c r="B30" s="157">
        <v>5</v>
      </c>
      <c r="C30" s="250" t="s">
        <v>287</v>
      </c>
      <c r="D30" s="155" t="s">
        <v>288</v>
      </c>
      <c r="E30" s="155" t="s">
        <v>839</v>
      </c>
      <c r="F30" s="156">
        <f>AN48</f>
        <v>0</v>
      </c>
      <c r="G30" s="187">
        <f t="shared" si="1"/>
        <v>1</v>
      </c>
      <c r="H30" s="204"/>
      <c r="I30" s="204"/>
      <c r="J30" s="187">
        <f t="shared" si="0"/>
        <v>1</v>
      </c>
      <c r="K30" s="243">
        <f>AN37</f>
        <v>0</v>
      </c>
      <c r="L30" s="200"/>
      <c r="M30" s="187"/>
      <c r="N30" s="187"/>
      <c r="O30" s="200"/>
      <c r="P30" s="143"/>
      <c r="Q30" s="143"/>
      <c r="R30" s="143" t="s">
        <v>79</v>
      </c>
      <c r="S30" s="143"/>
      <c r="T30" s="143"/>
      <c r="U30" s="160">
        <f>SUM(U8:U29)+U10+U12+SUM(U14:U16)+U18+U23</f>
        <v>0</v>
      </c>
      <c r="V30" s="160">
        <f t="shared" ref="V30:AD30" si="2">SUM(V8:V29)+V10+V12+SUM(V14:V16)+V18+V23</f>
        <v>0</v>
      </c>
      <c r="W30" s="160">
        <f t="shared" si="2"/>
        <v>0</v>
      </c>
      <c r="X30" s="160">
        <f t="shared" si="2"/>
        <v>0</v>
      </c>
      <c r="Y30" s="160">
        <f t="shared" si="2"/>
        <v>0</v>
      </c>
      <c r="Z30" s="160">
        <f t="shared" si="2"/>
        <v>0</v>
      </c>
      <c r="AA30" s="160">
        <f t="shared" si="2"/>
        <v>0</v>
      </c>
      <c r="AB30" s="160">
        <f t="shared" si="2"/>
        <v>0</v>
      </c>
      <c r="AC30" s="160">
        <f t="shared" si="2"/>
        <v>0</v>
      </c>
      <c r="AD30" s="160">
        <f t="shared" si="2"/>
        <v>0</v>
      </c>
      <c r="AE30" s="160">
        <f t="shared" ref="AE30:AY30" si="3">SUM(AE8:AE29)+AE10+AE12+SUM(AE14:AE16)+AE18+AE23</f>
        <v>0</v>
      </c>
      <c r="AF30" s="160">
        <f t="shared" si="3"/>
        <v>0</v>
      </c>
      <c r="AG30" s="160">
        <f t="shared" si="3"/>
        <v>0</v>
      </c>
      <c r="AH30" s="160">
        <f t="shared" si="3"/>
        <v>0</v>
      </c>
      <c r="AI30" s="160">
        <f t="shared" si="3"/>
        <v>0</v>
      </c>
      <c r="AJ30" s="160">
        <f t="shared" si="3"/>
        <v>0</v>
      </c>
      <c r="AK30" s="160">
        <f t="shared" si="3"/>
        <v>0</v>
      </c>
      <c r="AL30" s="160">
        <f t="shared" si="3"/>
        <v>0</v>
      </c>
      <c r="AM30" s="160">
        <f t="shared" si="3"/>
        <v>0</v>
      </c>
      <c r="AN30" s="160">
        <f t="shared" si="3"/>
        <v>0</v>
      </c>
      <c r="AO30" s="160">
        <f t="shared" si="3"/>
        <v>0</v>
      </c>
      <c r="AP30" s="160">
        <f t="shared" si="3"/>
        <v>0</v>
      </c>
      <c r="AQ30" s="160">
        <f t="shared" si="3"/>
        <v>0</v>
      </c>
      <c r="AR30" s="160">
        <f t="shared" si="3"/>
        <v>0</v>
      </c>
      <c r="AS30" s="160">
        <f t="shared" si="3"/>
        <v>0</v>
      </c>
      <c r="AT30" s="160">
        <f t="shared" si="3"/>
        <v>0</v>
      </c>
      <c r="AU30" s="160">
        <f t="shared" si="3"/>
        <v>0</v>
      </c>
      <c r="AV30" s="160">
        <f t="shared" si="3"/>
        <v>0</v>
      </c>
      <c r="AW30" s="160">
        <f t="shared" si="3"/>
        <v>0</v>
      </c>
      <c r="AX30" s="160">
        <f t="shared" si="3"/>
        <v>0</v>
      </c>
      <c r="AY30" s="160">
        <f t="shared" si="3"/>
        <v>0</v>
      </c>
      <c r="AZ30" s="160">
        <f t="shared" ref="AZ30" si="4">SUM(AZ8:AZ29)+AZ10+AZ12+SUM(AZ14:AZ16)+AZ18+AZ23</f>
        <v>0</v>
      </c>
    </row>
    <row r="31" spans="1:52">
      <c r="A31" s="18">
        <v>0.57291666666666585</v>
      </c>
      <c r="B31" s="157">
        <v>6</v>
      </c>
      <c r="C31" s="250" t="s">
        <v>179</v>
      </c>
      <c r="D31" s="155" t="s">
        <v>417</v>
      </c>
      <c r="E31" s="155" t="s">
        <v>767</v>
      </c>
      <c r="F31" s="156">
        <f>AO48</f>
        <v>0</v>
      </c>
      <c r="G31" s="187">
        <f t="shared" si="1"/>
        <v>1</v>
      </c>
      <c r="H31" s="230">
        <f>AVERAGE(F31:F34)</f>
        <v>0</v>
      </c>
      <c r="I31" s="187">
        <f>IF(M31&gt;O31,M31,O31)</f>
        <v>1</v>
      </c>
      <c r="J31" s="187">
        <f t="shared" si="0"/>
        <v>1</v>
      </c>
      <c r="K31" s="243">
        <f>AO37</f>
        <v>0</v>
      </c>
      <c r="L31" s="200"/>
      <c r="M31" s="187">
        <f>RANK(H31,$H$11:$H$47,0)</f>
        <v>1</v>
      </c>
      <c r="N31" s="243">
        <f>AVERAGE(K31:K34)</f>
        <v>0</v>
      </c>
      <c r="O31" s="200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</row>
    <row r="32" spans="1:52">
      <c r="A32" s="18">
        <v>0.69652777777777652</v>
      </c>
      <c r="B32" s="157">
        <v>6</v>
      </c>
      <c r="C32" s="250" t="s">
        <v>414</v>
      </c>
      <c r="D32" s="155" t="s">
        <v>415</v>
      </c>
      <c r="E32" s="155" t="s">
        <v>767</v>
      </c>
      <c r="F32" s="156">
        <f>AP48</f>
        <v>0</v>
      </c>
      <c r="G32" s="187">
        <f t="shared" si="1"/>
        <v>1</v>
      </c>
      <c r="H32" s="198"/>
      <c r="I32" s="198"/>
      <c r="J32" s="187">
        <f t="shared" si="0"/>
        <v>1</v>
      </c>
      <c r="K32" s="243">
        <f>AP37</f>
        <v>0</v>
      </c>
      <c r="L32" s="200"/>
      <c r="M32" s="155"/>
      <c r="N32" s="198"/>
      <c r="O32" s="200"/>
      <c r="P32" s="143"/>
      <c r="Q32" s="143"/>
      <c r="R32" s="143" t="s">
        <v>87</v>
      </c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</row>
    <row r="33" spans="1:52">
      <c r="A33" s="18">
        <v>0.66874999999999885</v>
      </c>
      <c r="B33" s="157">
        <v>6</v>
      </c>
      <c r="C33" s="250" t="s">
        <v>268</v>
      </c>
      <c r="D33" s="155" t="s">
        <v>269</v>
      </c>
      <c r="E33" s="155" t="s">
        <v>770</v>
      </c>
      <c r="F33" s="156">
        <f>AQ48</f>
        <v>0</v>
      </c>
      <c r="G33" s="187">
        <f t="shared" si="1"/>
        <v>1</v>
      </c>
      <c r="H33" s="231"/>
      <c r="I33" s="198"/>
      <c r="J33" s="187">
        <f t="shared" si="0"/>
        <v>1</v>
      </c>
      <c r="K33" s="243">
        <f>AQ37</f>
        <v>0</v>
      </c>
      <c r="L33" s="200"/>
      <c r="M33" s="155"/>
      <c r="N33" s="198"/>
      <c r="O33" s="200"/>
      <c r="P33" s="143"/>
      <c r="Q33" s="143"/>
      <c r="R33" s="143" t="s">
        <v>92</v>
      </c>
      <c r="S33" s="143">
        <v>1</v>
      </c>
      <c r="T33" s="143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</row>
    <row r="34" spans="1:52">
      <c r="A34" s="18">
        <v>0.595138888888888</v>
      </c>
      <c r="B34" s="157">
        <v>6</v>
      </c>
      <c r="C34" s="250" t="s">
        <v>17</v>
      </c>
      <c r="D34" s="155" t="s">
        <v>18</v>
      </c>
      <c r="E34" s="155" t="s">
        <v>842</v>
      </c>
      <c r="F34" s="156">
        <f>AR48</f>
        <v>0</v>
      </c>
      <c r="G34" s="187">
        <f t="shared" si="1"/>
        <v>1</v>
      </c>
      <c r="H34" s="204"/>
      <c r="I34" s="204"/>
      <c r="J34" s="187">
        <f t="shared" si="0"/>
        <v>1</v>
      </c>
      <c r="K34" s="243">
        <f>AR37</f>
        <v>0</v>
      </c>
      <c r="L34" s="200"/>
      <c r="M34" s="155"/>
      <c r="N34" s="198"/>
      <c r="O34" s="200"/>
      <c r="P34" s="143"/>
      <c r="Q34" s="143"/>
      <c r="R34" s="143" t="s">
        <v>97</v>
      </c>
      <c r="S34" s="143">
        <v>1</v>
      </c>
      <c r="T34" s="143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</row>
    <row r="35" spans="1:52">
      <c r="A35" s="18">
        <v>0.56736111111111032</v>
      </c>
      <c r="B35" s="157">
        <v>7</v>
      </c>
      <c r="C35" s="250" t="s">
        <v>31</v>
      </c>
      <c r="D35" s="155" t="s">
        <v>32</v>
      </c>
      <c r="E35" s="155" t="s">
        <v>765</v>
      </c>
      <c r="F35" s="156">
        <f>AS48</f>
        <v>0</v>
      </c>
      <c r="G35" s="187">
        <f t="shared" si="1"/>
        <v>1</v>
      </c>
      <c r="H35" s="230">
        <f>AVERAGE(F35:F38)</f>
        <v>0</v>
      </c>
      <c r="I35" s="187">
        <f>IF(M35&gt;O35,M35,O35)</f>
        <v>1</v>
      </c>
      <c r="J35" s="187">
        <f t="shared" si="0"/>
        <v>1</v>
      </c>
      <c r="K35" s="243">
        <f>AS37</f>
        <v>0</v>
      </c>
      <c r="L35" s="200"/>
      <c r="M35" s="187">
        <f>RANK(H35,$H$11:$H$47,0)</f>
        <v>1</v>
      </c>
      <c r="N35" s="243">
        <f>AVERAGE(K35:K38)</f>
        <v>0</v>
      </c>
      <c r="O35" s="200"/>
      <c r="P35" s="143"/>
      <c r="Q35" s="143"/>
      <c r="R35" s="143" t="s">
        <v>101</v>
      </c>
      <c r="S35" s="143">
        <v>2</v>
      </c>
      <c r="T35" s="143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</row>
    <row r="36" spans="1:52">
      <c r="A36" s="18">
        <v>0.63749999999999896</v>
      </c>
      <c r="B36" s="157">
        <v>7</v>
      </c>
      <c r="C36" s="250" t="s">
        <v>88</v>
      </c>
      <c r="D36" s="155" t="s">
        <v>89</v>
      </c>
      <c r="E36" s="155" t="s">
        <v>773</v>
      </c>
      <c r="F36" s="156">
        <f>AT48</f>
        <v>0</v>
      </c>
      <c r="G36" s="187">
        <f t="shared" si="1"/>
        <v>1</v>
      </c>
      <c r="H36" s="198"/>
      <c r="I36" s="198"/>
      <c r="J36" s="187">
        <f t="shared" si="0"/>
        <v>1</v>
      </c>
      <c r="K36" s="243">
        <f>AT37</f>
        <v>0</v>
      </c>
      <c r="L36" s="200"/>
      <c r="M36" s="155"/>
      <c r="N36" s="198"/>
      <c r="O36" s="200"/>
      <c r="P36" s="143"/>
      <c r="Q36" s="143"/>
      <c r="R36" s="143" t="s">
        <v>105</v>
      </c>
      <c r="S36" s="143">
        <v>2</v>
      </c>
      <c r="T36" s="143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</row>
    <row r="37" spans="1:52">
      <c r="A37" s="18">
        <v>0.64305555555555449</v>
      </c>
      <c r="B37" s="157">
        <v>7</v>
      </c>
      <c r="C37" s="250" t="s">
        <v>110</v>
      </c>
      <c r="D37" s="155" t="s">
        <v>111</v>
      </c>
      <c r="E37" s="155" t="s">
        <v>773</v>
      </c>
      <c r="F37" s="156">
        <f>AU48</f>
        <v>0</v>
      </c>
      <c r="G37" s="187">
        <f t="shared" si="1"/>
        <v>1</v>
      </c>
      <c r="H37" s="198"/>
      <c r="I37" s="198"/>
      <c r="J37" s="187">
        <f t="shared" si="0"/>
        <v>1</v>
      </c>
      <c r="K37" s="243">
        <f>AU37</f>
        <v>0</v>
      </c>
      <c r="L37" s="200"/>
      <c r="M37" s="155"/>
      <c r="N37" s="198"/>
      <c r="O37" s="200"/>
      <c r="P37" s="143"/>
      <c r="Q37" s="143"/>
      <c r="R37" s="143" t="s">
        <v>109</v>
      </c>
      <c r="S37" s="143"/>
      <c r="T37" s="143"/>
      <c r="U37" s="160">
        <f>SUM(U33:U36)+SUM(U35:U36)</f>
        <v>0</v>
      </c>
      <c r="V37" s="160">
        <f t="shared" ref="V37:Z37" si="5">SUM(V33:V36)+SUM(V35:V36)</f>
        <v>0</v>
      </c>
      <c r="W37" s="160">
        <f t="shared" si="5"/>
        <v>0</v>
      </c>
      <c r="X37" s="160">
        <f t="shared" si="5"/>
        <v>0</v>
      </c>
      <c r="Y37" s="160">
        <f t="shared" si="5"/>
        <v>0</v>
      </c>
      <c r="Z37" s="160">
        <f t="shared" si="5"/>
        <v>0</v>
      </c>
      <c r="AA37" s="160">
        <f t="shared" ref="AA37:AD37" si="6">SUM(AA33:AA36)+SUM(AA35:AA36)</f>
        <v>0</v>
      </c>
      <c r="AB37" s="160">
        <f t="shared" si="6"/>
        <v>0</v>
      </c>
      <c r="AC37" s="160">
        <f t="shared" si="6"/>
        <v>0</v>
      </c>
      <c r="AD37" s="160">
        <f t="shared" si="6"/>
        <v>0</v>
      </c>
      <c r="AE37" s="160">
        <f t="shared" ref="AE37:AY37" si="7">SUM(AE33:AE36)+SUM(AE35:AE36)</f>
        <v>0</v>
      </c>
      <c r="AF37" s="160">
        <f t="shared" si="7"/>
        <v>0</v>
      </c>
      <c r="AG37" s="160">
        <f t="shared" si="7"/>
        <v>0</v>
      </c>
      <c r="AH37" s="160">
        <f t="shared" si="7"/>
        <v>0</v>
      </c>
      <c r="AI37" s="160">
        <f t="shared" si="7"/>
        <v>0</v>
      </c>
      <c r="AJ37" s="160">
        <f t="shared" si="7"/>
        <v>0</v>
      </c>
      <c r="AK37" s="160">
        <f t="shared" si="7"/>
        <v>0</v>
      </c>
      <c r="AL37" s="160">
        <f t="shared" si="7"/>
        <v>0</v>
      </c>
      <c r="AM37" s="160">
        <f t="shared" si="7"/>
        <v>0</v>
      </c>
      <c r="AN37" s="160">
        <f t="shared" si="7"/>
        <v>0</v>
      </c>
      <c r="AO37" s="160">
        <f t="shared" si="7"/>
        <v>0</v>
      </c>
      <c r="AP37" s="160">
        <f t="shared" si="7"/>
        <v>0</v>
      </c>
      <c r="AQ37" s="160">
        <f t="shared" si="7"/>
        <v>0</v>
      </c>
      <c r="AR37" s="160">
        <f t="shared" si="7"/>
        <v>0</v>
      </c>
      <c r="AS37" s="160">
        <f t="shared" si="7"/>
        <v>0</v>
      </c>
      <c r="AT37" s="160">
        <f t="shared" si="7"/>
        <v>0</v>
      </c>
      <c r="AU37" s="160">
        <f t="shared" si="7"/>
        <v>0</v>
      </c>
      <c r="AV37" s="160">
        <f t="shared" si="7"/>
        <v>0</v>
      </c>
      <c r="AW37" s="160">
        <f t="shared" si="7"/>
        <v>0</v>
      </c>
      <c r="AX37" s="160">
        <f t="shared" si="7"/>
        <v>0</v>
      </c>
      <c r="AY37" s="160">
        <f t="shared" si="7"/>
        <v>0</v>
      </c>
      <c r="AZ37" s="160">
        <f t="shared" ref="AZ37" si="8">SUM(AZ33:AZ36)+SUM(AZ35:AZ36)</f>
        <v>0</v>
      </c>
    </row>
    <row r="38" spans="1:52">
      <c r="A38" s="18">
        <v>0.67430555555555438</v>
      </c>
      <c r="B38" s="157">
        <v>7</v>
      </c>
      <c r="C38" s="250" t="s">
        <v>189</v>
      </c>
      <c r="D38" s="155" t="s">
        <v>190</v>
      </c>
      <c r="E38" s="155" t="s">
        <v>849</v>
      </c>
      <c r="F38" s="156">
        <f>AV48</f>
        <v>0</v>
      </c>
      <c r="G38" s="187">
        <f t="shared" si="1"/>
        <v>1</v>
      </c>
      <c r="H38" s="204"/>
      <c r="I38" s="204"/>
      <c r="J38" s="187">
        <f t="shared" si="0"/>
        <v>1</v>
      </c>
      <c r="K38" s="243">
        <f>AV37</f>
        <v>0</v>
      </c>
      <c r="L38" s="200"/>
      <c r="M38" s="155"/>
      <c r="N38" s="204"/>
      <c r="O38" s="200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</row>
    <row r="39" spans="1:52">
      <c r="A39" s="18"/>
      <c r="B39" s="157"/>
      <c r="C39" s="250"/>
      <c r="D39" s="155"/>
      <c r="E39" s="155"/>
      <c r="F39" s="156"/>
      <c r="G39" s="187"/>
      <c r="H39" s="230"/>
      <c r="I39" s="187"/>
      <c r="J39" s="187"/>
      <c r="K39" s="243"/>
      <c r="L39" s="200"/>
      <c r="M39" s="187"/>
      <c r="N39" s="243"/>
      <c r="O39" s="200"/>
      <c r="P39" s="143"/>
      <c r="Q39" s="143"/>
      <c r="R39" s="143" t="s">
        <v>117</v>
      </c>
      <c r="S39" s="143">
        <v>350</v>
      </c>
      <c r="T39" s="143"/>
      <c r="U39" s="160">
        <f>U30+U37</f>
        <v>0</v>
      </c>
      <c r="V39" s="160">
        <f t="shared" ref="V39:AD39" si="9">V30+V37</f>
        <v>0</v>
      </c>
      <c r="W39" s="160">
        <f t="shared" si="9"/>
        <v>0</v>
      </c>
      <c r="X39" s="160">
        <f t="shared" si="9"/>
        <v>0</v>
      </c>
      <c r="Y39" s="160">
        <f t="shared" si="9"/>
        <v>0</v>
      </c>
      <c r="Z39" s="160">
        <f t="shared" si="9"/>
        <v>0</v>
      </c>
      <c r="AA39" s="160">
        <f t="shared" si="9"/>
        <v>0</v>
      </c>
      <c r="AB39" s="160">
        <f t="shared" si="9"/>
        <v>0</v>
      </c>
      <c r="AC39" s="160">
        <f t="shared" si="9"/>
        <v>0</v>
      </c>
      <c r="AD39" s="160">
        <f t="shared" si="9"/>
        <v>0</v>
      </c>
      <c r="AE39" s="160">
        <f t="shared" ref="AE39:AY39" si="10">AE30+AE37</f>
        <v>0</v>
      </c>
      <c r="AF39" s="160">
        <f t="shared" si="10"/>
        <v>0</v>
      </c>
      <c r="AG39" s="160">
        <f t="shared" si="10"/>
        <v>0</v>
      </c>
      <c r="AH39" s="160">
        <f t="shared" si="10"/>
        <v>0</v>
      </c>
      <c r="AI39" s="160">
        <f t="shared" si="10"/>
        <v>0</v>
      </c>
      <c r="AJ39" s="160">
        <f t="shared" si="10"/>
        <v>0</v>
      </c>
      <c r="AK39" s="160">
        <f t="shared" si="10"/>
        <v>0</v>
      </c>
      <c r="AL39" s="160">
        <f t="shared" si="10"/>
        <v>0</v>
      </c>
      <c r="AM39" s="160">
        <f t="shared" si="10"/>
        <v>0</v>
      </c>
      <c r="AN39" s="160">
        <f t="shared" si="10"/>
        <v>0</v>
      </c>
      <c r="AO39" s="160">
        <f t="shared" si="10"/>
        <v>0</v>
      </c>
      <c r="AP39" s="160">
        <f t="shared" si="10"/>
        <v>0</v>
      </c>
      <c r="AQ39" s="160">
        <f t="shared" si="10"/>
        <v>0</v>
      </c>
      <c r="AR39" s="160">
        <f t="shared" si="10"/>
        <v>0</v>
      </c>
      <c r="AS39" s="160">
        <f t="shared" si="10"/>
        <v>0</v>
      </c>
      <c r="AT39" s="160">
        <f t="shared" si="10"/>
        <v>0</v>
      </c>
      <c r="AU39" s="160">
        <f t="shared" si="10"/>
        <v>0</v>
      </c>
      <c r="AV39" s="160">
        <f t="shared" si="10"/>
        <v>0</v>
      </c>
      <c r="AW39" s="160">
        <f t="shared" si="10"/>
        <v>0</v>
      </c>
      <c r="AX39" s="160">
        <f t="shared" si="10"/>
        <v>0</v>
      </c>
      <c r="AY39" s="160">
        <f t="shared" si="10"/>
        <v>0</v>
      </c>
      <c r="AZ39" s="160">
        <f t="shared" ref="AZ39" si="11">AZ30+AZ37</f>
        <v>0</v>
      </c>
    </row>
    <row r="40" spans="1:52">
      <c r="A40" s="18"/>
      <c r="B40" s="157"/>
      <c r="C40" s="250"/>
      <c r="D40" s="155"/>
      <c r="E40" s="155"/>
      <c r="F40" s="156"/>
      <c r="G40" s="187"/>
      <c r="H40" s="198"/>
      <c r="I40" s="198"/>
      <c r="J40" s="187"/>
      <c r="K40" s="243"/>
      <c r="L40" s="200"/>
      <c r="M40" s="155"/>
      <c r="N40" s="198"/>
      <c r="O40" s="200"/>
      <c r="P40" s="143"/>
      <c r="Q40" s="143"/>
      <c r="R40" s="10" t="s">
        <v>121</v>
      </c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</row>
    <row r="41" spans="1:52">
      <c r="A41" s="18"/>
      <c r="B41" s="157"/>
      <c r="C41" s="250"/>
      <c r="D41" s="155"/>
      <c r="E41" s="155"/>
      <c r="F41" s="156"/>
      <c r="G41" s="187"/>
      <c r="H41" s="231"/>
      <c r="I41" s="198"/>
      <c r="J41" s="187"/>
      <c r="K41" s="243"/>
      <c r="L41" s="200"/>
      <c r="M41" s="155"/>
      <c r="N41" s="198"/>
      <c r="O41" s="200"/>
      <c r="P41" s="143"/>
      <c r="Q41" s="143"/>
      <c r="R41" s="143" t="s">
        <v>125</v>
      </c>
      <c r="S41" s="143">
        <v>-2</v>
      </c>
      <c r="T41" s="143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</row>
    <row r="42" spans="1:52">
      <c r="A42" s="18"/>
      <c r="B42" s="157"/>
      <c r="C42" s="250"/>
      <c r="D42" s="155"/>
      <c r="E42" s="155"/>
      <c r="F42" s="156"/>
      <c r="G42" s="155"/>
      <c r="H42" s="204"/>
      <c r="I42" s="204"/>
      <c r="J42" s="155"/>
      <c r="K42" s="243"/>
      <c r="L42" s="206"/>
      <c r="M42" s="155"/>
      <c r="N42" s="204"/>
      <c r="O42" s="206"/>
      <c r="P42" s="143"/>
      <c r="Q42" s="143"/>
      <c r="R42" s="143" t="s">
        <v>130</v>
      </c>
      <c r="S42" s="143">
        <v>-4</v>
      </c>
      <c r="T42" s="143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</row>
    <row r="43" spans="1:52">
      <c r="A43" s="143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 t="s">
        <v>134</v>
      </c>
      <c r="S43" s="162" t="s">
        <v>135</v>
      </c>
      <c r="T43" s="14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</row>
    <row r="44" spans="1:52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 t="s">
        <v>139</v>
      </c>
      <c r="S44" s="162"/>
      <c r="T44" s="143"/>
      <c r="U44" s="164">
        <f>IF(U41="Y",-2,0)+IF(U42="Y",-4,0)</f>
        <v>0</v>
      </c>
      <c r="V44" s="164">
        <f t="shared" ref="V44:AZ44" si="12">IF(V41="Y",-2,0)+IF(V42="Y",-4,0)</f>
        <v>0</v>
      </c>
      <c r="W44" s="164">
        <f t="shared" si="12"/>
        <v>0</v>
      </c>
      <c r="X44" s="164">
        <f t="shared" si="12"/>
        <v>0</v>
      </c>
      <c r="Y44" s="164">
        <f t="shared" si="12"/>
        <v>0</v>
      </c>
      <c r="Z44" s="164">
        <f t="shared" si="12"/>
        <v>0</v>
      </c>
      <c r="AA44" s="164">
        <f t="shared" si="12"/>
        <v>0</v>
      </c>
      <c r="AB44" s="164">
        <f t="shared" si="12"/>
        <v>0</v>
      </c>
      <c r="AC44" s="164">
        <f t="shared" si="12"/>
        <v>0</v>
      </c>
      <c r="AD44" s="164">
        <f t="shared" si="12"/>
        <v>0</v>
      </c>
      <c r="AE44" s="164">
        <f t="shared" si="12"/>
        <v>0</v>
      </c>
      <c r="AF44" s="164">
        <f t="shared" si="12"/>
        <v>0</v>
      </c>
      <c r="AG44" s="164">
        <f t="shared" si="12"/>
        <v>0</v>
      </c>
      <c r="AH44" s="164">
        <f t="shared" si="12"/>
        <v>0</v>
      </c>
      <c r="AI44" s="164">
        <f t="shared" si="12"/>
        <v>0</v>
      </c>
      <c r="AJ44" s="164">
        <f t="shared" si="12"/>
        <v>0</v>
      </c>
      <c r="AK44" s="164">
        <f t="shared" si="12"/>
        <v>0</v>
      </c>
      <c r="AL44" s="164">
        <f t="shared" si="12"/>
        <v>0</v>
      </c>
      <c r="AM44" s="164">
        <f t="shared" si="12"/>
        <v>0</v>
      </c>
      <c r="AN44" s="164">
        <f t="shared" si="12"/>
        <v>0</v>
      </c>
      <c r="AO44" s="164">
        <f t="shared" si="12"/>
        <v>0</v>
      </c>
      <c r="AP44" s="164">
        <f t="shared" si="12"/>
        <v>0</v>
      </c>
      <c r="AQ44" s="164">
        <f t="shared" si="12"/>
        <v>0</v>
      </c>
      <c r="AR44" s="164">
        <f t="shared" si="12"/>
        <v>0</v>
      </c>
      <c r="AS44" s="164">
        <f t="shared" si="12"/>
        <v>0</v>
      </c>
      <c r="AT44" s="164">
        <f t="shared" si="12"/>
        <v>0</v>
      </c>
      <c r="AU44" s="164">
        <f t="shared" si="12"/>
        <v>0</v>
      </c>
      <c r="AV44" s="164">
        <f t="shared" si="12"/>
        <v>0</v>
      </c>
      <c r="AW44" s="164">
        <f t="shared" si="12"/>
        <v>0</v>
      </c>
      <c r="AX44" s="164">
        <f t="shared" si="12"/>
        <v>0</v>
      </c>
      <c r="AY44" s="164">
        <f t="shared" si="12"/>
        <v>0</v>
      </c>
      <c r="AZ44" s="164">
        <f t="shared" si="12"/>
        <v>0</v>
      </c>
    </row>
    <row r="45" spans="1:52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0" t="s">
        <v>140</v>
      </c>
      <c r="S45" s="162"/>
      <c r="T45" s="143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</row>
    <row r="46" spans="1:52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>
        <v>-5.0000000000000001E-3</v>
      </c>
      <c r="T46" s="143"/>
      <c r="U46" s="166">
        <f>$S$46*$S$39*U45</f>
        <v>0</v>
      </c>
      <c r="V46" s="166">
        <f t="shared" ref="V46:AZ46" si="13">$S$46*$S$39*V45</f>
        <v>0</v>
      </c>
      <c r="W46" s="166">
        <f t="shared" si="13"/>
        <v>0</v>
      </c>
      <c r="X46" s="166">
        <f t="shared" si="13"/>
        <v>0</v>
      </c>
      <c r="Y46" s="166">
        <f t="shared" si="13"/>
        <v>0</v>
      </c>
      <c r="Z46" s="166">
        <f t="shared" si="13"/>
        <v>0</v>
      </c>
      <c r="AA46" s="166">
        <f t="shared" si="13"/>
        <v>0</v>
      </c>
      <c r="AB46" s="166">
        <f t="shared" si="13"/>
        <v>0</v>
      </c>
      <c r="AC46" s="166">
        <f t="shared" si="13"/>
        <v>0</v>
      </c>
      <c r="AD46" s="166">
        <f t="shared" si="13"/>
        <v>0</v>
      </c>
      <c r="AE46" s="166">
        <f t="shared" si="13"/>
        <v>0</v>
      </c>
      <c r="AF46" s="166">
        <f t="shared" si="13"/>
        <v>0</v>
      </c>
      <c r="AG46" s="166">
        <f t="shared" si="13"/>
        <v>0</v>
      </c>
      <c r="AH46" s="166">
        <f t="shared" si="13"/>
        <v>0</v>
      </c>
      <c r="AI46" s="166">
        <f t="shared" si="13"/>
        <v>0</v>
      </c>
      <c r="AJ46" s="166">
        <f t="shared" si="13"/>
        <v>0</v>
      </c>
      <c r="AK46" s="166">
        <f t="shared" si="13"/>
        <v>0</v>
      </c>
      <c r="AL46" s="166">
        <f t="shared" si="13"/>
        <v>0</v>
      </c>
      <c r="AM46" s="166">
        <f t="shared" si="13"/>
        <v>0</v>
      </c>
      <c r="AN46" s="166">
        <f t="shared" si="13"/>
        <v>0</v>
      </c>
      <c r="AO46" s="166">
        <f t="shared" si="13"/>
        <v>0</v>
      </c>
      <c r="AP46" s="166">
        <f t="shared" si="13"/>
        <v>0</v>
      </c>
      <c r="AQ46" s="166">
        <f t="shared" si="13"/>
        <v>0</v>
      </c>
      <c r="AR46" s="166">
        <f t="shared" si="13"/>
        <v>0</v>
      </c>
      <c r="AS46" s="166">
        <f t="shared" si="13"/>
        <v>0</v>
      </c>
      <c r="AT46" s="166">
        <f t="shared" si="13"/>
        <v>0</v>
      </c>
      <c r="AU46" s="166">
        <f t="shared" si="13"/>
        <v>0</v>
      </c>
      <c r="AV46" s="166">
        <f t="shared" si="13"/>
        <v>0</v>
      </c>
      <c r="AW46" s="166">
        <f t="shared" si="13"/>
        <v>0</v>
      </c>
      <c r="AX46" s="166">
        <f t="shared" si="13"/>
        <v>0</v>
      </c>
      <c r="AY46" s="166">
        <f t="shared" si="13"/>
        <v>0</v>
      </c>
      <c r="AZ46" s="166">
        <f t="shared" si="13"/>
        <v>0</v>
      </c>
    </row>
    <row r="47" spans="1:52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 t="s">
        <v>141</v>
      </c>
      <c r="S47" s="143"/>
      <c r="T47" s="143"/>
      <c r="U47" s="160">
        <f>U39+U44+U46</f>
        <v>0</v>
      </c>
      <c r="V47" s="160">
        <f t="shared" ref="V47:AZ47" si="14">V39+V44+V46</f>
        <v>0</v>
      </c>
      <c r="W47" s="160">
        <f t="shared" si="14"/>
        <v>0</v>
      </c>
      <c r="X47" s="160">
        <f t="shared" si="14"/>
        <v>0</v>
      </c>
      <c r="Y47" s="160">
        <f t="shared" si="14"/>
        <v>0</v>
      </c>
      <c r="Z47" s="160">
        <f t="shared" si="14"/>
        <v>0</v>
      </c>
      <c r="AA47" s="160">
        <f t="shared" si="14"/>
        <v>0</v>
      </c>
      <c r="AB47" s="160">
        <f t="shared" si="14"/>
        <v>0</v>
      </c>
      <c r="AC47" s="160">
        <f t="shared" si="14"/>
        <v>0</v>
      </c>
      <c r="AD47" s="160">
        <f t="shared" si="14"/>
        <v>0</v>
      </c>
      <c r="AE47" s="160">
        <f t="shared" si="14"/>
        <v>0</v>
      </c>
      <c r="AF47" s="160">
        <f t="shared" si="14"/>
        <v>0</v>
      </c>
      <c r="AG47" s="160">
        <f t="shared" si="14"/>
        <v>0</v>
      </c>
      <c r="AH47" s="160">
        <f t="shared" si="14"/>
        <v>0</v>
      </c>
      <c r="AI47" s="160">
        <f t="shared" si="14"/>
        <v>0</v>
      </c>
      <c r="AJ47" s="160">
        <f t="shared" si="14"/>
        <v>0</v>
      </c>
      <c r="AK47" s="160">
        <f t="shared" si="14"/>
        <v>0</v>
      </c>
      <c r="AL47" s="160">
        <f t="shared" si="14"/>
        <v>0</v>
      </c>
      <c r="AM47" s="160">
        <f t="shared" si="14"/>
        <v>0</v>
      </c>
      <c r="AN47" s="160">
        <f t="shared" si="14"/>
        <v>0</v>
      </c>
      <c r="AO47" s="160">
        <f t="shared" si="14"/>
        <v>0</v>
      </c>
      <c r="AP47" s="160">
        <f t="shared" si="14"/>
        <v>0</v>
      </c>
      <c r="AQ47" s="160">
        <f t="shared" si="14"/>
        <v>0</v>
      </c>
      <c r="AR47" s="160">
        <f t="shared" si="14"/>
        <v>0</v>
      </c>
      <c r="AS47" s="160">
        <f t="shared" si="14"/>
        <v>0</v>
      </c>
      <c r="AT47" s="160">
        <f t="shared" si="14"/>
        <v>0</v>
      </c>
      <c r="AU47" s="160">
        <f t="shared" si="14"/>
        <v>0</v>
      </c>
      <c r="AV47" s="160">
        <f t="shared" si="14"/>
        <v>0</v>
      </c>
      <c r="AW47" s="160">
        <f t="shared" si="14"/>
        <v>0</v>
      </c>
      <c r="AX47" s="160">
        <f t="shared" si="14"/>
        <v>0</v>
      </c>
      <c r="AY47" s="160">
        <f t="shared" si="14"/>
        <v>0</v>
      </c>
      <c r="AZ47" s="160">
        <f t="shared" si="14"/>
        <v>0</v>
      </c>
    </row>
    <row r="48" spans="1:52">
      <c r="A48" s="143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 t="s">
        <v>142</v>
      </c>
      <c r="S48" s="143"/>
      <c r="T48" s="143"/>
      <c r="U48" s="167">
        <f t="shared" ref="U48:AD48" si="15">U47/$S$39</f>
        <v>0</v>
      </c>
      <c r="V48" s="167">
        <f t="shared" si="15"/>
        <v>0</v>
      </c>
      <c r="W48" s="167">
        <f t="shared" si="15"/>
        <v>0</v>
      </c>
      <c r="X48" s="167">
        <f t="shared" si="15"/>
        <v>0</v>
      </c>
      <c r="Y48" s="167">
        <f t="shared" si="15"/>
        <v>0</v>
      </c>
      <c r="Z48" s="167">
        <f t="shared" si="15"/>
        <v>0</v>
      </c>
      <c r="AA48" s="167">
        <f t="shared" si="15"/>
        <v>0</v>
      </c>
      <c r="AB48" s="167">
        <f t="shared" si="15"/>
        <v>0</v>
      </c>
      <c r="AC48" s="167">
        <f t="shared" si="15"/>
        <v>0</v>
      </c>
      <c r="AD48" s="167">
        <f t="shared" si="15"/>
        <v>0</v>
      </c>
      <c r="AE48" s="167">
        <f t="shared" ref="AE48" si="16">AE47/$S$39</f>
        <v>0</v>
      </c>
      <c r="AF48" s="167">
        <f t="shared" ref="AF48" si="17">AF47/$S$39</f>
        <v>0</v>
      </c>
      <c r="AG48" s="167">
        <f t="shared" ref="AG48" si="18">AG47/$S$39</f>
        <v>0</v>
      </c>
      <c r="AH48" s="167">
        <f t="shared" ref="AH48" si="19">AH47/$S$39</f>
        <v>0</v>
      </c>
      <c r="AI48" s="167">
        <f t="shared" ref="AI48" si="20">AI47/$S$39</f>
        <v>0</v>
      </c>
      <c r="AJ48" s="167">
        <f t="shared" ref="AJ48" si="21">AJ47/$S$39</f>
        <v>0</v>
      </c>
      <c r="AK48" s="167">
        <f t="shared" ref="AK48" si="22">AK47/$S$39</f>
        <v>0</v>
      </c>
      <c r="AL48" s="167">
        <f t="shared" ref="AL48" si="23">AL47/$S$39</f>
        <v>0</v>
      </c>
      <c r="AM48" s="167">
        <f t="shared" ref="AM48" si="24">AM47/$S$39</f>
        <v>0</v>
      </c>
      <c r="AN48" s="167">
        <f t="shared" ref="AN48" si="25">AN47/$S$39</f>
        <v>0</v>
      </c>
      <c r="AO48" s="167">
        <f t="shared" ref="AO48" si="26">AO47/$S$39</f>
        <v>0</v>
      </c>
      <c r="AP48" s="167">
        <f t="shared" ref="AP48" si="27">AP47/$S$39</f>
        <v>0</v>
      </c>
      <c r="AQ48" s="167">
        <f t="shared" ref="AQ48" si="28">AQ47/$S$39</f>
        <v>0</v>
      </c>
      <c r="AR48" s="167">
        <f t="shared" ref="AR48" si="29">AR47/$S$39</f>
        <v>0</v>
      </c>
      <c r="AS48" s="167">
        <f t="shared" ref="AS48" si="30">AS47/$S$39</f>
        <v>0</v>
      </c>
      <c r="AT48" s="167">
        <f t="shared" ref="AT48" si="31">AT47/$S$39</f>
        <v>0</v>
      </c>
      <c r="AU48" s="167">
        <f t="shared" ref="AU48" si="32">AU47/$S$39</f>
        <v>0</v>
      </c>
      <c r="AV48" s="167">
        <f t="shared" ref="AV48" si="33">AV47/$S$39</f>
        <v>0</v>
      </c>
      <c r="AW48" s="167">
        <f t="shared" ref="AW48" si="34">AW47/$S$39</f>
        <v>0</v>
      </c>
      <c r="AX48" s="167">
        <f t="shared" ref="AX48" si="35">AX47/$S$39</f>
        <v>0</v>
      </c>
      <c r="AY48" s="167">
        <f t="shared" ref="AY48:AZ48" si="36">AY47/$S$39</f>
        <v>0</v>
      </c>
      <c r="AZ48" s="167">
        <f t="shared" si="36"/>
        <v>0</v>
      </c>
    </row>
    <row r="49" spans="21:52"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43"/>
    </row>
    <row r="50" spans="21:52"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</row>
    <row r="51" spans="21:52"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43"/>
    </row>
    <row r="52" spans="21:52">
      <c r="U52" s="169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</row>
    <row r="53" spans="21:52"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</row>
    <row r="54" spans="21:52">
      <c r="U54" s="169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</row>
    <row r="55" spans="21:52"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</row>
    <row r="56" spans="21:52">
      <c r="U56" s="169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</row>
    <row r="57" spans="21:52"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</row>
    <row r="58" spans="21:52">
      <c r="U58" s="16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</row>
    <row r="59" spans="21:52"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</row>
    <row r="60" spans="21:52">
      <c r="U60" s="169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43"/>
      <c r="AT60" s="143"/>
      <c r="AU60" s="143"/>
      <c r="AV60" s="143"/>
      <c r="AW60" s="143"/>
      <c r="AX60" s="143"/>
      <c r="AY60" s="143"/>
      <c r="AZ60" s="143"/>
    </row>
    <row r="61" spans="21:52"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43"/>
      <c r="AT61" s="143"/>
      <c r="AU61" s="143"/>
      <c r="AV61" s="143"/>
      <c r="AW61" s="143"/>
      <c r="AX61" s="143"/>
      <c r="AY61" s="143"/>
      <c r="AZ61" s="143"/>
    </row>
    <row r="62" spans="21:52">
      <c r="U62" s="169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</row>
    <row r="63" spans="21:52"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</row>
    <row r="64" spans="21:52">
      <c r="U64" s="169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3"/>
      <c r="AV64" s="143"/>
      <c r="AW64" s="143"/>
      <c r="AX64" s="143"/>
      <c r="AY64" s="143"/>
      <c r="AZ64" s="143"/>
    </row>
    <row r="65" spans="21:21">
      <c r="U65" s="143"/>
    </row>
    <row r="66" spans="21:21">
      <c r="U66" s="169"/>
    </row>
    <row r="67" spans="21:21">
      <c r="U67" s="143"/>
    </row>
    <row r="68" spans="21:21">
      <c r="U68" s="169"/>
    </row>
    <row r="69" spans="21:21">
      <c r="U69" s="143"/>
    </row>
    <row r="70" spans="21:21">
      <c r="U70" s="169"/>
    </row>
    <row r="71" spans="21:21">
      <c r="U71" s="143"/>
    </row>
    <row r="72" spans="21:21">
      <c r="U72" s="169"/>
    </row>
    <row r="73" spans="21:21">
      <c r="U73" s="143"/>
    </row>
    <row r="74" spans="21:21">
      <c r="U74" s="169"/>
    </row>
    <row r="75" spans="21:21">
      <c r="U75" s="143"/>
    </row>
    <row r="76" spans="21:21">
      <c r="U76" s="169"/>
    </row>
    <row r="77" spans="21:21">
      <c r="U77" s="143"/>
    </row>
    <row r="78" spans="21:21">
      <c r="U78" s="169"/>
    </row>
    <row r="79" spans="21:21">
      <c r="U79" s="143"/>
    </row>
    <row r="80" spans="21:21">
      <c r="U80" s="169"/>
    </row>
    <row r="81" spans="21:21">
      <c r="U81" s="143"/>
    </row>
    <row r="82" spans="21:21">
      <c r="U82" s="169"/>
    </row>
    <row r="83" spans="21:21">
      <c r="U83" s="143"/>
    </row>
    <row r="84" spans="21:21">
      <c r="U84" s="169"/>
    </row>
    <row r="85" spans="21:21">
      <c r="U85" s="143"/>
    </row>
    <row r="86" spans="21:21">
      <c r="U86" s="169"/>
    </row>
    <row r="87" spans="21:21">
      <c r="U87" s="143"/>
    </row>
    <row r="88" spans="21:21">
      <c r="U88" s="169"/>
    </row>
    <row r="89" spans="21:21">
      <c r="U89" s="143"/>
    </row>
  </sheetData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customProperties>
    <customPr name="_pios_id" r:id="rId2"/>
    <customPr name="GUID" r:id="rId3"/>
  </customPropertie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3E34D-5A7C-4F43-BC12-2E494BBA87C5}">
  <sheetPr codeName="Sheet13">
    <tabColor rgb="FFFFCCFF"/>
  </sheetPr>
  <dimension ref="A1:N162"/>
  <sheetViews>
    <sheetView topLeftCell="A13" zoomScaleNormal="100" workbookViewId="0">
      <selection activeCell="F52" sqref="F52"/>
    </sheetView>
  </sheetViews>
  <sheetFormatPr defaultColWidth="9.5" defaultRowHeight="15"/>
  <cols>
    <col min="1" max="1" width="8.625" style="62" bestFit="1" customWidth="1"/>
    <col min="2" max="2" width="4.5" style="62" customWidth="1"/>
    <col min="3" max="3" width="7.125" style="62" customWidth="1"/>
    <col min="4" max="4" width="46.125" style="63" bestFit="1" customWidth="1"/>
    <col min="5" max="5" width="19.5" style="64" customWidth="1"/>
    <col min="6" max="6" width="34.625" style="65" bestFit="1" customWidth="1"/>
    <col min="7" max="7" width="8" style="113" bestFit="1" customWidth="1"/>
    <col min="8" max="8" width="18.125" style="67" customWidth="1"/>
    <col min="9" max="9" width="13.625" style="62" customWidth="1"/>
    <col min="10" max="10" width="14.625" style="62" customWidth="1"/>
    <col min="11" max="11" width="3.375" style="39" bestFit="1" customWidth="1"/>
    <col min="12" max="12" width="13.625" style="62" customWidth="1"/>
    <col min="13" max="13" width="7.125" style="39" customWidth="1"/>
    <col min="14" max="16384" width="9.5" style="39"/>
  </cols>
  <sheetData>
    <row r="1" spans="1:13" s="40" customFormat="1">
      <c r="C1" s="41" t="s">
        <v>864</v>
      </c>
      <c r="E1" s="42"/>
      <c r="F1" s="43"/>
      <c r="G1" s="48"/>
      <c r="H1" s="45"/>
      <c r="I1" s="46"/>
      <c r="J1" s="46"/>
      <c r="K1" s="103"/>
      <c r="L1" s="48"/>
    </row>
    <row r="2" spans="1:13" s="51" customFormat="1" ht="12.95" customHeight="1">
      <c r="A2" s="104" t="s">
        <v>432</v>
      </c>
      <c r="B2" s="105" t="s">
        <v>865</v>
      </c>
      <c r="C2" s="106" t="s">
        <v>662</v>
      </c>
      <c r="D2" s="107" t="s">
        <v>446</v>
      </c>
      <c r="E2" s="108" t="s">
        <v>4</v>
      </c>
      <c r="F2" s="107" t="s">
        <v>5</v>
      </c>
      <c r="G2" s="106" t="s">
        <v>663</v>
      </c>
      <c r="H2" s="107" t="s">
        <v>146</v>
      </c>
      <c r="I2" s="106"/>
      <c r="J2" s="106" t="s">
        <v>665</v>
      </c>
      <c r="K2" s="106" t="s">
        <v>666</v>
      </c>
      <c r="L2" s="109" t="s">
        <v>448</v>
      </c>
      <c r="M2" s="110"/>
    </row>
    <row r="3" spans="1:13" s="32" customFormat="1" ht="15" customHeight="1">
      <c r="A3" s="3">
        <v>0.33333333333333331</v>
      </c>
      <c r="B3" s="52">
        <v>5.5555555555555558E-3</v>
      </c>
      <c r="C3" s="53">
        <v>34</v>
      </c>
      <c r="D3" s="54" t="s">
        <v>866</v>
      </c>
      <c r="E3" s="54" t="s">
        <v>656</v>
      </c>
      <c r="F3" s="54" t="s">
        <v>657</v>
      </c>
      <c r="G3" s="53"/>
      <c r="H3" s="56" t="s">
        <v>77</v>
      </c>
      <c r="I3" s="53"/>
      <c r="J3" s="53"/>
      <c r="K3" s="58">
        <v>1</v>
      </c>
      <c r="L3" s="58" t="s">
        <v>591</v>
      </c>
    </row>
    <row r="4" spans="1:13" s="32" customFormat="1" ht="15" customHeight="1">
      <c r="A4" s="3">
        <f>SUM(A3,B3)</f>
        <v>0.33888888888888885</v>
      </c>
      <c r="B4" s="52">
        <v>5.5555555555555558E-3</v>
      </c>
      <c r="C4" s="53">
        <v>34</v>
      </c>
      <c r="D4" s="54" t="s">
        <v>866</v>
      </c>
      <c r="E4" s="54" t="s">
        <v>118</v>
      </c>
      <c r="F4" s="54" t="s">
        <v>119</v>
      </c>
      <c r="G4" s="53"/>
      <c r="H4" s="56" t="s">
        <v>33</v>
      </c>
      <c r="I4" s="53"/>
      <c r="J4" s="53"/>
      <c r="K4" s="58">
        <v>2</v>
      </c>
      <c r="L4" s="58" t="s">
        <v>591</v>
      </c>
    </row>
    <row r="5" spans="1:13" s="32" customFormat="1" ht="15" customHeight="1">
      <c r="A5" s="3">
        <f t="shared" ref="A5:A68" si="0">SUM(A4,B4)</f>
        <v>0.34444444444444439</v>
      </c>
      <c r="B5" s="52">
        <v>5.5555555555555558E-3</v>
      </c>
      <c r="C5" s="53">
        <v>34</v>
      </c>
      <c r="D5" s="54" t="s">
        <v>866</v>
      </c>
      <c r="E5" s="54" t="s">
        <v>578</v>
      </c>
      <c r="F5" s="54" t="s">
        <v>579</v>
      </c>
      <c r="G5" s="53"/>
      <c r="H5" s="56" t="s">
        <v>37</v>
      </c>
      <c r="I5" s="53"/>
      <c r="J5" s="53"/>
      <c r="K5" s="58">
        <v>3</v>
      </c>
      <c r="L5" s="58" t="s">
        <v>591</v>
      </c>
    </row>
    <row r="6" spans="1:13" s="32" customFormat="1" ht="15" customHeight="1">
      <c r="A6" s="3">
        <f t="shared" si="0"/>
        <v>0.34999999999999992</v>
      </c>
      <c r="B6" s="52">
        <v>5.5555555555555558E-3</v>
      </c>
      <c r="C6" s="53">
        <v>34</v>
      </c>
      <c r="D6" s="54" t="s">
        <v>866</v>
      </c>
      <c r="E6" s="54" t="s">
        <v>136</v>
      </c>
      <c r="F6" s="54" t="s">
        <v>137</v>
      </c>
      <c r="G6" s="53"/>
      <c r="H6" s="56" t="s">
        <v>90</v>
      </c>
      <c r="I6" s="53"/>
      <c r="J6" s="53"/>
      <c r="K6" s="58">
        <v>4</v>
      </c>
      <c r="L6" s="58" t="s">
        <v>591</v>
      </c>
    </row>
    <row r="7" spans="1:13" s="32" customFormat="1" ht="15" customHeight="1">
      <c r="A7" s="3">
        <f t="shared" si="0"/>
        <v>0.35555555555555546</v>
      </c>
      <c r="B7" s="52">
        <v>5.5555555555555601E-3</v>
      </c>
      <c r="C7" s="53">
        <v>34</v>
      </c>
      <c r="D7" s="54" t="s">
        <v>866</v>
      </c>
      <c r="E7" s="54" t="s">
        <v>84</v>
      </c>
      <c r="F7" s="54" t="s">
        <v>85</v>
      </c>
      <c r="G7" s="53"/>
      <c r="H7" s="56" t="s">
        <v>33</v>
      </c>
      <c r="I7" s="53"/>
      <c r="J7" s="53"/>
      <c r="K7" s="58">
        <v>5</v>
      </c>
      <c r="L7" s="58" t="s">
        <v>591</v>
      </c>
    </row>
    <row r="8" spans="1:13" s="32" customFormat="1" ht="15" customHeight="1">
      <c r="A8" s="3">
        <f t="shared" si="0"/>
        <v>0.36111111111111099</v>
      </c>
      <c r="B8" s="52">
        <v>5.5555555555555601E-3</v>
      </c>
      <c r="C8" s="53">
        <v>34</v>
      </c>
      <c r="D8" s="54" t="s">
        <v>866</v>
      </c>
      <c r="E8" s="54" t="s">
        <v>102</v>
      </c>
      <c r="F8" s="54" t="s">
        <v>103</v>
      </c>
      <c r="G8" s="53"/>
      <c r="H8" s="56" t="s">
        <v>77</v>
      </c>
      <c r="I8" s="53"/>
      <c r="J8" s="53"/>
      <c r="K8" s="58">
        <v>6</v>
      </c>
      <c r="L8" s="58" t="s">
        <v>591</v>
      </c>
    </row>
    <row r="9" spans="1:13" s="32" customFormat="1" ht="15" customHeight="1">
      <c r="A9" s="3">
        <f t="shared" si="0"/>
        <v>0.36666666666666653</v>
      </c>
      <c r="B9" s="52">
        <v>5.5555555555555601E-3</v>
      </c>
      <c r="C9" s="53">
        <v>34</v>
      </c>
      <c r="D9" s="54" t="s">
        <v>866</v>
      </c>
      <c r="E9" s="54" t="s">
        <v>69</v>
      </c>
      <c r="F9" s="54" t="s">
        <v>70</v>
      </c>
      <c r="G9" s="53"/>
      <c r="H9" s="56" t="s">
        <v>30</v>
      </c>
      <c r="I9" s="53"/>
      <c r="J9" s="53"/>
      <c r="K9" s="58">
        <v>7</v>
      </c>
      <c r="L9" s="58" t="s">
        <v>591</v>
      </c>
    </row>
    <row r="10" spans="1:13" s="32" customFormat="1" ht="15" customHeight="1">
      <c r="A10" s="3">
        <f t="shared" si="0"/>
        <v>0.37222222222222207</v>
      </c>
      <c r="B10" s="52">
        <v>5.5555555555555601E-3</v>
      </c>
      <c r="C10" s="53">
        <v>34</v>
      </c>
      <c r="D10" s="54" t="s">
        <v>866</v>
      </c>
      <c r="E10" s="54" t="s">
        <v>653</v>
      </c>
      <c r="F10" s="54" t="s">
        <v>654</v>
      </c>
      <c r="G10" s="53"/>
      <c r="H10" s="56" t="s">
        <v>164</v>
      </c>
      <c r="I10" s="53"/>
      <c r="J10" s="53"/>
      <c r="K10" s="58">
        <v>8</v>
      </c>
      <c r="L10" s="58" t="s">
        <v>591</v>
      </c>
    </row>
    <row r="11" spans="1:13" s="32" customFormat="1" ht="15" customHeight="1">
      <c r="A11" s="3">
        <f t="shared" si="0"/>
        <v>0.3777777777777776</v>
      </c>
      <c r="B11" s="52">
        <v>5.5555555555555601E-3</v>
      </c>
      <c r="C11" s="53">
        <v>34</v>
      </c>
      <c r="D11" s="54" t="s">
        <v>866</v>
      </c>
      <c r="E11" s="54" t="s">
        <v>844</v>
      </c>
      <c r="F11" s="54" t="s">
        <v>845</v>
      </c>
      <c r="G11" s="53"/>
      <c r="H11" s="56" t="s">
        <v>286</v>
      </c>
      <c r="I11" s="53"/>
      <c r="J11" s="53"/>
      <c r="K11" s="58">
        <v>9</v>
      </c>
      <c r="L11" s="58" t="s">
        <v>591</v>
      </c>
    </row>
    <row r="12" spans="1:13" s="32" customFormat="1" ht="15" customHeight="1">
      <c r="A12" s="3">
        <f t="shared" si="0"/>
        <v>0.38333333333333314</v>
      </c>
      <c r="B12" s="52">
        <v>5.5555555555555601E-3</v>
      </c>
      <c r="C12" s="53">
        <v>34</v>
      </c>
      <c r="D12" s="54" t="s">
        <v>866</v>
      </c>
      <c r="E12" s="54" t="s">
        <v>580</v>
      </c>
      <c r="F12" s="54" t="s">
        <v>581</v>
      </c>
      <c r="G12" s="53"/>
      <c r="H12" s="56" t="s">
        <v>37</v>
      </c>
      <c r="I12" s="53"/>
      <c r="J12" s="53"/>
      <c r="K12" s="58">
        <v>10</v>
      </c>
      <c r="L12" s="58" t="s">
        <v>591</v>
      </c>
    </row>
    <row r="13" spans="1:13">
      <c r="A13" s="3">
        <f t="shared" si="0"/>
        <v>0.38888888888888867</v>
      </c>
      <c r="B13" s="60">
        <v>6.9444444444444441E-3</v>
      </c>
      <c r="C13" s="38"/>
      <c r="D13" s="61" t="s">
        <v>678</v>
      </c>
      <c r="E13" s="38"/>
      <c r="F13" s="38"/>
      <c r="G13" s="38"/>
      <c r="H13" s="38"/>
      <c r="I13" s="38"/>
      <c r="J13" s="38"/>
      <c r="K13" s="38"/>
      <c r="L13" s="38"/>
    </row>
    <row r="14" spans="1:13" s="32" customFormat="1" ht="15" customHeight="1">
      <c r="A14" s="3">
        <f t="shared" si="0"/>
        <v>0.39583333333333309</v>
      </c>
      <c r="B14" s="52">
        <v>5.5555555555555601E-3</v>
      </c>
      <c r="C14" s="53">
        <v>34</v>
      </c>
      <c r="D14" s="54" t="s">
        <v>866</v>
      </c>
      <c r="E14" s="54" t="s">
        <v>106</v>
      </c>
      <c r="F14" s="54" t="s">
        <v>107</v>
      </c>
      <c r="G14" s="53"/>
      <c r="H14" s="56" t="s">
        <v>55</v>
      </c>
      <c r="I14" s="53"/>
      <c r="J14" s="53"/>
      <c r="K14" s="58">
        <v>11</v>
      </c>
      <c r="L14" s="58" t="s">
        <v>591</v>
      </c>
    </row>
    <row r="15" spans="1:13" s="32" customFormat="1" ht="15" customHeight="1">
      <c r="A15" s="3">
        <f t="shared" si="0"/>
        <v>0.40138888888888863</v>
      </c>
      <c r="B15" s="52">
        <v>5.5555555555555601E-3</v>
      </c>
      <c r="C15" s="53">
        <v>34</v>
      </c>
      <c r="D15" s="54" t="s">
        <v>866</v>
      </c>
      <c r="E15" s="54" t="s">
        <v>110</v>
      </c>
      <c r="F15" s="54" t="s">
        <v>111</v>
      </c>
      <c r="G15" s="53"/>
      <c r="H15" s="56" t="s">
        <v>90</v>
      </c>
      <c r="I15" s="53"/>
      <c r="J15" s="53"/>
      <c r="K15" s="58">
        <v>12</v>
      </c>
      <c r="L15" s="58" t="s">
        <v>591</v>
      </c>
    </row>
    <row r="16" spans="1:13" s="32" customFormat="1" ht="15" customHeight="1">
      <c r="A16" s="3">
        <f t="shared" si="0"/>
        <v>0.40694444444444416</v>
      </c>
      <c r="B16" s="52">
        <v>5.5555555555555601E-3</v>
      </c>
      <c r="C16" s="53">
        <v>34</v>
      </c>
      <c r="D16" s="54" t="s">
        <v>866</v>
      </c>
      <c r="E16" s="54" t="s">
        <v>80</v>
      </c>
      <c r="F16" s="54" t="s">
        <v>81</v>
      </c>
      <c r="G16" s="53"/>
      <c r="H16" s="56" t="s">
        <v>82</v>
      </c>
      <c r="I16" s="53"/>
      <c r="J16" s="53"/>
      <c r="K16" s="58">
        <v>13</v>
      </c>
      <c r="L16" s="58" t="s">
        <v>591</v>
      </c>
    </row>
    <row r="17" spans="1:14" s="32" customFormat="1" ht="15" customHeight="1">
      <c r="A17" s="3">
        <f t="shared" si="0"/>
        <v>0.4124999999999997</v>
      </c>
      <c r="B17" s="52">
        <v>5.5555555555555601E-3</v>
      </c>
      <c r="C17" s="53">
        <v>34</v>
      </c>
      <c r="D17" s="54" t="s">
        <v>866</v>
      </c>
      <c r="E17" s="54" t="s">
        <v>42</v>
      </c>
      <c r="F17" s="54" t="s">
        <v>43</v>
      </c>
      <c r="G17" s="53"/>
      <c r="H17" s="56" t="s">
        <v>44</v>
      </c>
      <c r="I17" s="53"/>
      <c r="J17" s="53"/>
      <c r="K17" s="58">
        <v>14</v>
      </c>
      <c r="L17" s="58" t="s">
        <v>591</v>
      </c>
    </row>
    <row r="18" spans="1:14" s="32" customFormat="1" ht="15" customHeight="1">
      <c r="A18" s="3">
        <f t="shared" si="0"/>
        <v>0.41805555555555524</v>
      </c>
      <c r="B18" s="52">
        <v>5.5555555555555601E-3</v>
      </c>
      <c r="C18" s="53">
        <v>34</v>
      </c>
      <c r="D18" s="54" t="s">
        <v>866</v>
      </c>
      <c r="E18" s="54" t="s">
        <v>72</v>
      </c>
      <c r="F18" s="54" t="s">
        <v>73</v>
      </c>
      <c r="G18" s="53"/>
      <c r="H18" s="56" t="s">
        <v>37</v>
      </c>
      <c r="I18" s="53"/>
      <c r="J18" s="53"/>
      <c r="K18" s="58">
        <v>15</v>
      </c>
      <c r="L18" s="58" t="s">
        <v>591</v>
      </c>
    </row>
    <row r="19" spans="1:14" s="32" customFormat="1" ht="15" customHeight="1">
      <c r="A19" s="3">
        <f t="shared" si="0"/>
        <v>0.42361111111111077</v>
      </c>
      <c r="B19" s="52">
        <v>5.5555555555555601E-3</v>
      </c>
      <c r="C19" s="53">
        <v>34</v>
      </c>
      <c r="D19" s="54" t="s">
        <v>866</v>
      </c>
      <c r="E19" s="54" t="s">
        <v>28</v>
      </c>
      <c r="F19" s="54" t="s">
        <v>29</v>
      </c>
      <c r="G19" s="53"/>
      <c r="H19" s="56" t="s">
        <v>30</v>
      </c>
      <c r="I19" s="53"/>
      <c r="J19" s="53"/>
      <c r="K19" s="58">
        <v>16</v>
      </c>
      <c r="L19" s="58" t="s">
        <v>591</v>
      </c>
    </row>
    <row r="20" spans="1:14" s="32" customFormat="1" ht="15" customHeight="1">
      <c r="A20" s="3">
        <f t="shared" si="0"/>
        <v>0.42916666666666631</v>
      </c>
      <c r="B20" s="52">
        <v>5.5555555555555601E-3</v>
      </c>
      <c r="C20" s="53">
        <v>34</v>
      </c>
      <c r="D20" s="54" t="s">
        <v>866</v>
      </c>
      <c r="E20" s="54" t="s">
        <v>122</v>
      </c>
      <c r="F20" s="54" t="s">
        <v>604</v>
      </c>
      <c r="G20" s="53"/>
      <c r="H20" s="56" t="s">
        <v>124</v>
      </c>
      <c r="I20" s="53"/>
      <c r="J20" s="53"/>
      <c r="K20" s="58">
        <v>17</v>
      </c>
      <c r="L20" s="58" t="s">
        <v>591</v>
      </c>
    </row>
    <row r="21" spans="1:14" s="32" customFormat="1" ht="15" customHeight="1">
      <c r="A21" s="3">
        <f t="shared" si="0"/>
        <v>0.43472222222222184</v>
      </c>
      <c r="B21" s="52">
        <v>5.5555555555555601E-3</v>
      </c>
      <c r="C21" s="53">
        <v>34</v>
      </c>
      <c r="D21" s="54" t="s">
        <v>866</v>
      </c>
      <c r="E21" s="54" t="s">
        <v>60</v>
      </c>
      <c r="F21" s="54" t="s">
        <v>61</v>
      </c>
      <c r="G21" s="53"/>
      <c r="H21" s="56" t="s">
        <v>62</v>
      </c>
      <c r="I21" s="53"/>
      <c r="J21" s="53"/>
      <c r="K21" s="58">
        <v>18</v>
      </c>
      <c r="L21" s="58" t="s">
        <v>591</v>
      </c>
      <c r="N21" s="33"/>
    </row>
    <row r="22" spans="1:14" s="32" customFormat="1" ht="15" customHeight="1">
      <c r="A22" s="3">
        <f t="shared" si="0"/>
        <v>0.44027777777777738</v>
      </c>
      <c r="B22" s="52">
        <v>5.5555555555555601E-3</v>
      </c>
      <c r="C22" s="53">
        <v>34</v>
      </c>
      <c r="D22" s="54" t="s">
        <v>866</v>
      </c>
      <c r="E22" s="54" t="s">
        <v>46</v>
      </c>
      <c r="F22" s="54" t="s">
        <v>47</v>
      </c>
      <c r="G22" s="53"/>
      <c r="H22" s="56" t="s">
        <v>48</v>
      </c>
      <c r="I22" s="53"/>
      <c r="J22" s="53"/>
      <c r="K22" s="58">
        <v>19</v>
      </c>
      <c r="L22" s="58" t="s">
        <v>591</v>
      </c>
    </row>
    <row r="23" spans="1:14" s="32" customFormat="1" ht="15" customHeight="1">
      <c r="A23" s="3">
        <f t="shared" si="0"/>
        <v>0.44583333333333292</v>
      </c>
      <c r="B23" s="52">
        <v>5.5555555555555601E-3</v>
      </c>
      <c r="C23" s="53">
        <v>34</v>
      </c>
      <c r="D23" s="54" t="s">
        <v>866</v>
      </c>
      <c r="E23" s="54" t="s">
        <v>39</v>
      </c>
      <c r="F23" s="54" t="s">
        <v>40</v>
      </c>
      <c r="G23" s="53"/>
      <c r="H23" s="56" t="s">
        <v>37</v>
      </c>
      <c r="I23" s="53"/>
      <c r="J23" s="53"/>
      <c r="K23" s="58">
        <v>20</v>
      </c>
      <c r="L23" s="58" t="s">
        <v>591</v>
      </c>
    </row>
    <row r="24" spans="1:14" s="32" customFormat="1" ht="15" customHeight="1">
      <c r="A24" s="3">
        <f t="shared" si="0"/>
        <v>0.45138888888888845</v>
      </c>
      <c r="B24" s="60">
        <v>6.9444444444444441E-3</v>
      </c>
      <c r="C24" s="38"/>
      <c r="D24" s="61" t="s">
        <v>678</v>
      </c>
      <c r="E24" s="38"/>
      <c r="F24" s="38"/>
      <c r="G24" s="38"/>
      <c r="H24" s="38"/>
      <c r="I24" s="38"/>
      <c r="J24" s="38"/>
      <c r="K24" s="38"/>
      <c r="L24" s="38"/>
    </row>
    <row r="25" spans="1:14" s="32" customFormat="1" ht="15" customHeight="1">
      <c r="A25" s="3">
        <f t="shared" si="0"/>
        <v>0.45833333333333287</v>
      </c>
      <c r="B25" s="52">
        <v>5.5555555555555601E-3</v>
      </c>
      <c r="C25" s="53">
        <v>34</v>
      </c>
      <c r="D25" s="54" t="s">
        <v>866</v>
      </c>
      <c r="E25" s="54" t="s">
        <v>35</v>
      </c>
      <c r="F25" s="54" t="s">
        <v>36</v>
      </c>
      <c r="G25" s="53"/>
      <c r="H25" s="56" t="s">
        <v>37</v>
      </c>
      <c r="I25" s="53"/>
      <c r="J25" s="53"/>
      <c r="K25" s="58">
        <v>21</v>
      </c>
      <c r="L25" s="58" t="s">
        <v>591</v>
      </c>
    </row>
    <row r="26" spans="1:14" s="32" customFormat="1" ht="15" customHeight="1">
      <c r="A26" s="3">
        <f t="shared" si="0"/>
        <v>0.46388888888888841</v>
      </c>
      <c r="B26" s="52">
        <v>5.5555555555555601E-3</v>
      </c>
      <c r="C26" s="53">
        <v>34</v>
      </c>
      <c r="D26" s="54" t="s">
        <v>866</v>
      </c>
      <c r="E26" s="54" t="s">
        <v>400</v>
      </c>
      <c r="F26" s="54" t="s">
        <v>403</v>
      </c>
      <c r="G26" s="53"/>
      <c r="H26" s="56" t="s">
        <v>82</v>
      </c>
      <c r="I26" s="53"/>
      <c r="J26" s="53"/>
      <c r="K26" s="58">
        <v>22</v>
      </c>
      <c r="L26" s="58" t="s">
        <v>591</v>
      </c>
    </row>
    <row r="27" spans="1:14" s="32" customFormat="1" ht="15" customHeight="1">
      <c r="A27" s="3">
        <f t="shared" si="0"/>
        <v>0.46944444444444394</v>
      </c>
      <c r="B27" s="60">
        <v>6.9444444444444441E-3</v>
      </c>
      <c r="C27" s="38"/>
      <c r="D27" s="61" t="s">
        <v>678</v>
      </c>
      <c r="E27" s="38"/>
      <c r="F27" s="38"/>
      <c r="G27" s="38"/>
      <c r="H27" s="38"/>
      <c r="I27" s="38"/>
      <c r="J27" s="38"/>
      <c r="K27" s="38"/>
      <c r="L27" s="38"/>
    </row>
    <row r="28" spans="1:14" s="32" customFormat="1" ht="15" customHeight="1">
      <c r="A28" s="3">
        <f t="shared" si="0"/>
        <v>0.47638888888888836</v>
      </c>
      <c r="B28" s="52">
        <v>4.8611111111111112E-3</v>
      </c>
      <c r="C28" s="53">
        <v>32</v>
      </c>
      <c r="D28" s="54" t="s">
        <v>867</v>
      </c>
      <c r="E28" s="54" t="s">
        <v>637</v>
      </c>
      <c r="F28" s="54" t="s">
        <v>638</v>
      </c>
      <c r="G28" s="53"/>
      <c r="H28" s="56" t="s">
        <v>164</v>
      </c>
      <c r="I28" s="53"/>
      <c r="J28" s="53"/>
      <c r="K28" s="58">
        <v>1</v>
      </c>
      <c r="L28" s="58" t="s">
        <v>591</v>
      </c>
    </row>
    <row r="29" spans="1:14" s="32" customFormat="1" ht="15" customHeight="1">
      <c r="A29" s="3">
        <f t="shared" si="0"/>
        <v>0.48124999999999946</v>
      </c>
      <c r="B29" s="52">
        <v>4.8611111111111112E-3</v>
      </c>
      <c r="C29" s="53">
        <v>32</v>
      </c>
      <c r="D29" s="54" t="s">
        <v>867</v>
      </c>
      <c r="E29" s="54" t="s">
        <v>645</v>
      </c>
      <c r="F29" s="54" t="s">
        <v>646</v>
      </c>
      <c r="G29" s="53"/>
      <c r="H29" s="56" t="s">
        <v>172</v>
      </c>
      <c r="I29" s="53"/>
      <c r="J29" s="53"/>
      <c r="K29" s="58">
        <v>2</v>
      </c>
      <c r="L29" s="58" t="s">
        <v>591</v>
      </c>
    </row>
    <row r="30" spans="1:14" s="32" customFormat="1" ht="15" customHeight="1">
      <c r="A30" s="3">
        <f t="shared" si="0"/>
        <v>0.48611111111111055</v>
      </c>
      <c r="B30" s="52">
        <v>4.8611111111111112E-3</v>
      </c>
      <c r="C30" s="53">
        <v>32</v>
      </c>
      <c r="D30" s="54" t="s">
        <v>867</v>
      </c>
      <c r="E30" s="54" t="s">
        <v>551</v>
      </c>
      <c r="F30" s="54" t="s">
        <v>552</v>
      </c>
      <c r="G30" s="53"/>
      <c r="H30" s="56" t="s">
        <v>77</v>
      </c>
      <c r="I30" s="53"/>
      <c r="J30" s="53"/>
      <c r="K30" s="58">
        <v>3</v>
      </c>
      <c r="L30" s="58" t="s">
        <v>591</v>
      </c>
    </row>
    <row r="31" spans="1:14" ht="15" customHeight="1">
      <c r="A31" s="3">
        <f t="shared" si="0"/>
        <v>0.49097222222222164</v>
      </c>
      <c r="B31" s="52">
        <v>4.8611111111111103E-3</v>
      </c>
      <c r="C31" s="53">
        <v>32</v>
      </c>
      <c r="D31" s="54" t="s">
        <v>867</v>
      </c>
      <c r="E31" s="111" t="s">
        <v>641</v>
      </c>
      <c r="F31" s="54" t="s">
        <v>642</v>
      </c>
      <c r="G31" s="53"/>
      <c r="H31" s="56" t="s">
        <v>12</v>
      </c>
      <c r="I31" s="53"/>
      <c r="J31" s="53"/>
      <c r="K31" s="58">
        <v>4</v>
      </c>
      <c r="L31" s="58" t="s">
        <v>591</v>
      </c>
    </row>
    <row r="32" spans="1:14" ht="15" customHeight="1">
      <c r="A32" s="3">
        <f t="shared" si="0"/>
        <v>0.49583333333333274</v>
      </c>
      <c r="B32" s="52">
        <v>4.8611111111111103E-3</v>
      </c>
      <c r="C32" s="53">
        <v>32</v>
      </c>
      <c r="D32" s="54" t="s">
        <v>867</v>
      </c>
      <c r="E32" s="54" t="s">
        <v>338</v>
      </c>
      <c r="F32" s="54" t="s">
        <v>339</v>
      </c>
      <c r="G32" s="53"/>
      <c r="H32" s="56" t="s">
        <v>51</v>
      </c>
      <c r="I32" s="53"/>
      <c r="J32" s="53"/>
      <c r="K32" s="58">
        <v>5</v>
      </c>
      <c r="L32" s="58" t="s">
        <v>591</v>
      </c>
    </row>
    <row r="33" spans="1:12">
      <c r="A33" s="3">
        <f t="shared" si="0"/>
        <v>0.50069444444444389</v>
      </c>
      <c r="B33" s="52">
        <v>4.8611111111111103E-3</v>
      </c>
      <c r="C33" s="53">
        <v>32</v>
      </c>
      <c r="D33" s="54" t="s">
        <v>867</v>
      </c>
      <c r="E33" s="54" t="s">
        <v>639</v>
      </c>
      <c r="F33" s="54" t="s">
        <v>640</v>
      </c>
      <c r="G33" s="53"/>
      <c r="H33" s="56" t="s">
        <v>172</v>
      </c>
      <c r="I33" s="53"/>
      <c r="J33" s="53"/>
      <c r="K33" s="58">
        <v>6</v>
      </c>
      <c r="L33" s="58" t="s">
        <v>591</v>
      </c>
    </row>
    <row r="34" spans="1:12">
      <c r="A34" s="3">
        <f t="shared" si="0"/>
        <v>0.50555555555555498</v>
      </c>
      <c r="B34" s="52">
        <v>4.8611111111111103E-3</v>
      </c>
      <c r="C34" s="53">
        <v>32</v>
      </c>
      <c r="D34" s="54" t="s">
        <v>867</v>
      </c>
      <c r="E34" s="54" t="s">
        <v>868</v>
      </c>
      <c r="F34" s="54" t="s">
        <v>869</v>
      </c>
      <c r="G34" s="53"/>
      <c r="H34" s="56" t="s">
        <v>115</v>
      </c>
      <c r="I34" s="53"/>
      <c r="J34" s="53"/>
      <c r="K34" s="58">
        <v>7</v>
      </c>
      <c r="L34" s="58" t="s">
        <v>591</v>
      </c>
    </row>
    <row r="35" spans="1:12">
      <c r="A35" s="3">
        <f t="shared" si="0"/>
        <v>0.51041666666666607</v>
      </c>
      <c r="B35" s="52">
        <v>4.8611111111111103E-3</v>
      </c>
      <c r="C35" s="53">
        <v>32</v>
      </c>
      <c r="D35" s="54" t="s">
        <v>867</v>
      </c>
      <c r="E35" s="54" t="s">
        <v>870</v>
      </c>
      <c r="F35" s="54" t="s">
        <v>871</v>
      </c>
      <c r="G35" s="53"/>
      <c r="H35" s="56" t="s">
        <v>90</v>
      </c>
      <c r="I35" s="53"/>
      <c r="J35" s="53"/>
      <c r="K35" s="58">
        <v>8</v>
      </c>
      <c r="L35" s="58" t="s">
        <v>591</v>
      </c>
    </row>
    <row r="36" spans="1:12">
      <c r="A36" s="3">
        <f t="shared" si="0"/>
        <v>0.51527777777777717</v>
      </c>
      <c r="B36" s="52">
        <v>4.8611111111111103E-3</v>
      </c>
      <c r="C36" s="53">
        <v>32</v>
      </c>
      <c r="D36" s="54" t="s">
        <v>867</v>
      </c>
      <c r="E36" s="54" t="s">
        <v>532</v>
      </c>
      <c r="F36" s="54" t="s">
        <v>533</v>
      </c>
      <c r="G36" s="53"/>
      <c r="H36" s="56" t="s">
        <v>172</v>
      </c>
      <c r="I36" s="53"/>
      <c r="J36" s="53"/>
      <c r="K36" s="58">
        <v>9</v>
      </c>
      <c r="L36" s="58" t="s">
        <v>591</v>
      </c>
    </row>
    <row r="37" spans="1:12">
      <c r="A37" s="3">
        <f t="shared" si="0"/>
        <v>0.52013888888888826</v>
      </c>
      <c r="B37" s="52">
        <v>4.8611111111111103E-3</v>
      </c>
      <c r="C37" s="53">
        <v>32</v>
      </c>
      <c r="D37" s="54" t="s">
        <v>867</v>
      </c>
      <c r="E37" s="54" t="s">
        <v>334</v>
      </c>
      <c r="F37" s="54" t="s">
        <v>335</v>
      </c>
      <c r="G37" s="53"/>
      <c r="H37" s="56" t="s">
        <v>272</v>
      </c>
      <c r="I37" s="53"/>
      <c r="J37" s="53"/>
      <c r="K37" s="58">
        <v>10</v>
      </c>
      <c r="L37" s="58" t="s">
        <v>591</v>
      </c>
    </row>
    <row r="38" spans="1:12">
      <c r="A38" s="3">
        <f t="shared" si="0"/>
        <v>0.52499999999999936</v>
      </c>
      <c r="B38" s="60">
        <v>6.9444444444444441E-3</v>
      </c>
      <c r="C38" s="38"/>
      <c r="D38" s="61" t="s">
        <v>678</v>
      </c>
      <c r="E38" s="38"/>
      <c r="F38" s="38"/>
      <c r="G38" s="38"/>
      <c r="H38" s="38"/>
      <c r="I38" s="38"/>
      <c r="J38" s="38"/>
      <c r="K38" s="38"/>
      <c r="L38" s="38"/>
    </row>
    <row r="39" spans="1:12">
      <c r="A39" s="3">
        <f t="shared" si="0"/>
        <v>0.53194444444444378</v>
      </c>
      <c r="B39" s="52">
        <v>4.8611111111111103E-3</v>
      </c>
      <c r="C39" s="53">
        <v>32</v>
      </c>
      <c r="D39" s="54" t="s">
        <v>867</v>
      </c>
      <c r="E39" s="54" t="s">
        <v>534</v>
      </c>
      <c r="F39" s="54" t="s">
        <v>535</v>
      </c>
      <c r="G39" s="53"/>
      <c r="H39" s="56" t="s">
        <v>172</v>
      </c>
      <c r="I39" s="53"/>
      <c r="J39" s="53"/>
      <c r="K39" s="58">
        <v>11</v>
      </c>
      <c r="L39" s="58" t="s">
        <v>591</v>
      </c>
    </row>
    <row r="40" spans="1:12">
      <c r="A40" s="3">
        <f t="shared" si="0"/>
        <v>0.53680555555555487</v>
      </c>
      <c r="B40" s="52">
        <v>4.8611111111111103E-3</v>
      </c>
      <c r="C40" s="53">
        <v>32</v>
      </c>
      <c r="D40" s="54" t="s">
        <v>867</v>
      </c>
      <c r="E40" s="54" t="s">
        <v>364</v>
      </c>
      <c r="F40" s="54" t="s">
        <v>365</v>
      </c>
      <c r="G40" s="53"/>
      <c r="H40" s="56" t="s">
        <v>12</v>
      </c>
      <c r="I40" s="53"/>
      <c r="J40" s="53"/>
      <c r="K40" s="58">
        <v>12</v>
      </c>
      <c r="L40" s="58" t="s">
        <v>591</v>
      </c>
    </row>
    <row r="41" spans="1:12">
      <c r="A41" s="3">
        <f t="shared" si="0"/>
        <v>0.54166666666666596</v>
      </c>
      <c r="B41" s="52">
        <v>4.8611111111111103E-3</v>
      </c>
      <c r="C41" s="53">
        <v>32</v>
      </c>
      <c r="D41" s="54" t="s">
        <v>867</v>
      </c>
      <c r="E41" s="54" t="s">
        <v>562</v>
      </c>
      <c r="F41" s="54" t="s">
        <v>563</v>
      </c>
      <c r="G41" s="53"/>
      <c r="H41" s="56" t="s">
        <v>30</v>
      </c>
      <c r="I41" s="53"/>
      <c r="J41" s="53"/>
      <c r="K41" s="58">
        <v>13</v>
      </c>
      <c r="L41" s="58" t="s">
        <v>591</v>
      </c>
    </row>
    <row r="42" spans="1:12">
      <c r="A42" s="3">
        <f t="shared" si="0"/>
        <v>0.54652777777777706</v>
      </c>
      <c r="B42" s="52">
        <v>4.8611111111111103E-3</v>
      </c>
      <c r="C42" s="53">
        <v>32</v>
      </c>
      <c r="D42" s="54" t="s">
        <v>867</v>
      </c>
      <c r="E42" s="54" t="s">
        <v>631</v>
      </c>
      <c r="F42" s="54" t="s">
        <v>632</v>
      </c>
      <c r="G42" s="53"/>
      <c r="H42" s="56" t="s">
        <v>23</v>
      </c>
      <c r="I42" s="53"/>
      <c r="J42" s="53"/>
      <c r="K42" s="58">
        <v>14</v>
      </c>
      <c r="L42" s="58" t="s">
        <v>591</v>
      </c>
    </row>
    <row r="43" spans="1:12">
      <c r="A43" s="3">
        <f t="shared" si="0"/>
        <v>0.55138888888888815</v>
      </c>
      <c r="B43" s="52">
        <v>4.8611111111111103E-3</v>
      </c>
      <c r="C43" s="53">
        <v>32</v>
      </c>
      <c r="D43" s="54" t="s">
        <v>867</v>
      </c>
      <c r="E43" s="54" t="s">
        <v>558</v>
      </c>
      <c r="F43" s="54" t="s">
        <v>559</v>
      </c>
      <c r="G43" s="53"/>
      <c r="H43" s="56" t="s">
        <v>90</v>
      </c>
      <c r="I43" s="53"/>
      <c r="J43" s="53"/>
      <c r="K43" s="58">
        <v>15</v>
      </c>
      <c r="L43" s="58" t="s">
        <v>591</v>
      </c>
    </row>
    <row r="44" spans="1:12">
      <c r="A44" s="3">
        <f t="shared" si="0"/>
        <v>0.55624999999999925</v>
      </c>
      <c r="B44" s="52">
        <v>4.8611111111111103E-3</v>
      </c>
      <c r="C44" s="53">
        <v>32</v>
      </c>
      <c r="D44" s="54" t="s">
        <v>867</v>
      </c>
      <c r="E44" s="54" t="s">
        <v>635</v>
      </c>
      <c r="F44" s="54" t="s">
        <v>636</v>
      </c>
      <c r="G44" s="53"/>
      <c r="H44" s="56" t="s">
        <v>51</v>
      </c>
      <c r="I44" s="53"/>
      <c r="J44" s="53"/>
      <c r="K44" s="58">
        <v>16</v>
      </c>
      <c r="L44" s="58" t="s">
        <v>591</v>
      </c>
    </row>
    <row r="45" spans="1:12">
      <c r="A45" s="3">
        <f t="shared" si="0"/>
        <v>0.56111111111111034</v>
      </c>
      <c r="B45" s="52">
        <v>4.8611111111111103E-3</v>
      </c>
      <c r="C45" s="53">
        <v>32</v>
      </c>
      <c r="D45" s="54" t="s">
        <v>867</v>
      </c>
      <c r="E45" s="54" t="s">
        <v>680</v>
      </c>
      <c r="F45" s="54" t="s">
        <v>681</v>
      </c>
      <c r="G45" s="53"/>
      <c r="H45" s="56" t="s">
        <v>193</v>
      </c>
      <c r="I45" s="53"/>
      <c r="J45" s="53"/>
      <c r="K45" s="58">
        <v>17</v>
      </c>
      <c r="L45" s="58" t="s">
        <v>591</v>
      </c>
    </row>
    <row r="46" spans="1:12">
      <c r="A46" s="3">
        <f t="shared" si="0"/>
        <v>0.56597222222222143</v>
      </c>
      <c r="B46" s="60">
        <v>6.9444444444444441E-3</v>
      </c>
      <c r="C46" s="38"/>
      <c r="D46" s="61" t="s">
        <v>678</v>
      </c>
      <c r="E46" s="38"/>
      <c r="F46" s="38"/>
      <c r="G46" s="38"/>
      <c r="H46" s="38"/>
      <c r="I46" s="38"/>
      <c r="J46" s="38"/>
      <c r="K46" s="38"/>
      <c r="L46" s="38"/>
    </row>
    <row r="47" spans="1:12">
      <c r="A47" s="3">
        <f t="shared" si="0"/>
        <v>0.57291666666666585</v>
      </c>
      <c r="B47" s="52">
        <v>5.5555555555555601E-3</v>
      </c>
      <c r="C47" s="53">
        <v>35</v>
      </c>
      <c r="D47" s="54" t="s">
        <v>872</v>
      </c>
      <c r="E47" s="54" t="s">
        <v>213</v>
      </c>
      <c r="F47" s="54" t="s">
        <v>520</v>
      </c>
      <c r="G47" s="53"/>
      <c r="H47" s="56" t="s">
        <v>71</v>
      </c>
      <c r="I47" s="53"/>
      <c r="J47" s="112" t="s">
        <v>873</v>
      </c>
      <c r="K47" s="58">
        <v>1</v>
      </c>
      <c r="L47" s="58" t="s">
        <v>591</v>
      </c>
    </row>
    <row r="48" spans="1:12">
      <c r="A48" s="3">
        <f t="shared" si="0"/>
        <v>0.57847222222222139</v>
      </c>
      <c r="B48" s="52">
        <v>5.5555555555555601E-3</v>
      </c>
      <c r="C48" s="53">
        <v>35</v>
      </c>
      <c r="D48" s="54" t="s">
        <v>872</v>
      </c>
      <c r="E48" s="54" t="s">
        <v>187</v>
      </c>
      <c r="F48" s="54" t="s">
        <v>188</v>
      </c>
      <c r="G48" s="53"/>
      <c r="H48" s="56" t="s">
        <v>51</v>
      </c>
      <c r="I48" s="53"/>
      <c r="J48" s="112" t="s">
        <v>873</v>
      </c>
      <c r="K48" s="58">
        <v>2</v>
      </c>
      <c r="L48" s="58" t="s">
        <v>591</v>
      </c>
    </row>
    <row r="49" spans="1:12">
      <c r="A49" s="3">
        <f t="shared" si="0"/>
        <v>0.58402777777777692</v>
      </c>
      <c r="B49" s="52">
        <v>5.5555555555555601E-3</v>
      </c>
      <c r="C49" s="53">
        <v>35</v>
      </c>
      <c r="D49" s="54" t="s">
        <v>872</v>
      </c>
      <c r="E49" s="54" t="s">
        <v>273</v>
      </c>
      <c r="F49" s="54" t="s">
        <v>274</v>
      </c>
      <c r="G49" s="53"/>
      <c r="H49" s="56" t="s">
        <v>164</v>
      </c>
      <c r="I49" s="53"/>
      <c r="J49" s="112" t="s">
        <v>873</v>
      </c>
      <c r="K49" s="58">
        <v>3</v>
      </c>
      <c r="L49" s="58" t="s">
        <v>591</v>
      </c>
    </row>
    <row r="50" spans="1:12">
      <c r="A50" s="3">
        <f t="shared" si="0"/>
        <v>0.58958333333333246</v>
      </c>
      <c r="B50" s="52">
        <v>5.5555555555555601E-3</v>
      </c>
      <c r="C50" s="53">
        <v>35</v>
      </c>
      <c r="D50" s="54" t="s">
        <v>872</v>
      </c>
      <c r="E50" s="54" t="s">
        <v>198</v>
      </c>
      <c r="F50" s="54" t="s">
        <v>199</v>
      </c>
      <c r="G50" s="53"/>
      <c r="H50" s="56" t="s">
        <v>164</v>
      </c>
      <c r="I50" s="53"/>
      <c r="J50" s="112" t="s">
        <v>873</v>
      </c>
      <c r="K50" s="58">
        <v>4</v>
      </c>
      <c r="L50" s="58" t="s">
        <v>591</v>
      </c>
    </row>
    <row r="51" spans="1:12">
      <c r="A51" s="3">
        <f t="shared" si="0"/>
        <v>0.595138888888888</v>
      </c>
      <c r="B51" s="52">
        <v>5.5555555555555601E-3</v>
      </c>
      <c r="C51" s="53">
        <v>35</v>
      </c>
      <c r="D51" s="54" t="s">
        <v>872</v>
      </c>
      <c r="E51" s="54" t="s">
        <v>516</v>
      </c>
      <c r="F51" s="54" t="s">
        <v>517</v>
      </c>
      <c r="G51" s="53"/>
      <c r="H51" s="56" t="s">
        <v>59</v>
      </c>
      <c r="I51" s="53"/>
      <c r="J51" s="112" t="s">
        <v>873</v>
      </c>
      <c r="K51" s="58">
        <v>5</v>
      </c>
      <c r="L51" s="58" t="s">
        <v>591</v>
      </c>
    </row>
    <row r="52" spans="1:12">
      <c r="A52" s="3">
        <f t="shared" si="0"/>
        <v>0.60069444444444353</v>
      </c>
      <c r="B52" s="52">
        <v>5.5555555555555601E-3</v>
      </c>
      <c r="C52" s="53">
        <v>35</v>
      </c>
      <c r="D52" s="54" t="s">
        <v>872</v>
      </c>
      <c r="E52" s="54" t="s">
        <v>191</v>
      </c>
      <c r="F52" s="54" t="s">
        <v>192</v>
      </c>
      <c r="G52" s="53"/>
      <c r="H52" s="56" t="s">
        <v>193</v>
      </c>
      <c r="I52" s="53"/>
      <c r="J52" s="112" t="s">
        <v>873</v>
      </c>
      <c r="K52" s="58">
        <v>6</v>
      </c>
      <c r="L52" s="58" t="s">
        <v>591</v>
      </c>
    </row>
    <row r="53" spans="1:12">
      <c r="A53" s="3">
        <f t="shared" si="0"/>
        <v>0.60624999999999907</v>
      </c>
      <c r="B53" s="52">
        <v>5.5555555555555601E-3</v>
      </c>
      <c r="C53" s="53">
        <v>35</v>
      </c>
      <c r="D53" s="54" t="s">
        <v>872</v>
      </c>
      <c r="E53" s="54" t="s">
        <v>205</v>
      </c>
      <c r="F53" s="54" t="s">
        <v>206</v>
      </c>
      <c r="G53" s="53"/>
      <c r="H53" s="56" t="s">
        <v>48</v>
      </c>
      <c r="I53" s="53"/>
      <c r="J53" s="112" t="s">
        <v>873</v>
      </c>
      <c r="K53" s="58">
        <v>7</v>
      </c>
      <c r="L53" s="58" t="s">
        <v>591</v>
      </c>
    </row>
    <row r="54" spans="1:12">
      <c r="A54" s="3">
        <f t="shared" si="0"/>
        <v>0.6118055555555546</v>
      </c>
      <c r="B54" s="52">
        <v>5.5555555555555601E-3</v>
      </c>
      <c r="C54" s="53">
        <v>35</v>
      </c>
      <c r="D54" s="54" t="s">
        <v>872</v>
      </c>
      <c r="E54" s="54" t="s">
        <v>874</v>
      </c>
      <c r="F54" s="54" t="s">
        <v>875</v>
      </c>
      <c r="G54" s="53"/>
      <c r="H54" s="56" t="s">
        <v>90</v>
      </c>
      <c r="I54" s="53"/>
      <c r="J54" s="112" t="s">
        <v>873</v>
      </c>
      <c r="K54" s="58">
        <v>8</v>
      </c>
      <c r="L54" s="58" t="s">
        <v>591</v>
      </c>
    </row>
    <row r="55" spans="1:12">
      <c r="A55" s="3">
        <f t="shared" si="0"/>
        <v>0.61736111111111014</v>
      </c>
      <c r="B55" s="52">
        <v>5.5555555555555601E-3</v>
      </c>
      <c r="C55" s="53">
        <v>35</v>
      </c>
      <c r="D55" s="54" t="s">
        <v>872</v>
      </c>
      <c r="E55" s="54" t="s">
        <v>293</v>
      </c>
      <c r="F55" s="54" t="s">
        <v>294</v>
      </c>
      <c r="G55" s="53"/>
      <c r="H55" s="56" t="s">
        <v>55</v>
      </c>
      <c r="I55" s="53"/>
      <c r="J55" s="112" t="s">
        <v>873</v>
      </c>
      <c r="K55" s="58">
        <v>9</v>
      </c>
      <c r="L55" s="58" t="s">
        <v>591</v>
      </c>
    </row>
    <row r="56" spans="1:12">
      <c r="A56" s="3">
        <f t="shared" si="0"/>
        <v>0.62291666666666567</v>
      </c>
      <c r="B56" s="52">
        <v>5.5555555555555601E-3</v>
      </c>
      <c r="C56" s="53">
        <v>35</v>
      </c>
      <c r="D56" s="54" t="s">
        <v>872</v>
      </c>
      <c r="E56" s="54" t="s">
        <v>268</v>
      </c>
      <c r="F56" s="54" t="s">
        <v>269</v>
      </c>
      <c r="G56" s="53"/>
      <c r="H56" s="56" t="s">
        <v>20</v>
      </c>
      <c r="I56" s="53"/>
      <c r="J56" s="112" t="s">
        <v>873</v>
      </c>
      <c r="K56" s="58">
        <v>10</v>
      </c>
      <c r="L56" s="58" t="s">
        <v>591</v>
      </c>
    </row>
    <row r="57" spans="1:12">
      <c r="A57" s="3">
        <f t="shared" si="0"/>
        <v>0.62847222222222121</v>
      </c>
      <c r="B57" s="60">
        <v>6.9444444444444441E-3</v>
      </c>
      <c r="C57" s="38"/>
      <c r="D57" s="61" t="s">
        <v>678</v>
      </c>
      <c r="E57" s="38"/>
      <c r="F57" s="38"/>
      <c r="G57" s="38"/>
      <c r="H57" s="38"/>
      <c r="I57" s="38"/>
      <c r="J57" s="38"/>
      <c r="K57" s="38"/>
      <c r="L57" s="38"/>
    </row>
    <row r="58" spans="1:12">
      <c r="A58" s="3">
        <f t="shared" si="0"/>
        <v>0.63541666666666563</v>
      </c>
      <c r="B58" s="52">
        <v>5.5555555555555601E-3</v>
      </c>
      <c r="C58" s="53">
        <v>35</v>
      </c>
      <c r="D58" s="54" t="s">
        <v>872</v>
      </c>
      <c r="E58" s="54" t="s">
        <v>414</v>
      </c>
      <c r="F58" s="54" t="s">
        <v>415</v>
      </c>
      <c r="G58" s="53"/>
      <c r="H58" s="56" t="s">
        <v>12</v>
      </c>
      <c r="I58" s="53"/>
      <c r="J58" s="112" t="s">
        <v>873</v>
      </c>
      <c r="K58" s="58">
        <v>11</v>
      </c>
      <c r="L58" s="58" t="s">
        <v>591</v>
      </c>
    </row>
    <row r="59" spans="1:12">
      <c r="A59" s="3">
        <f t="shared" si="0"/>
        <v>0.64097222222222117</v>
      </c>
      <c r="B59" s="52">
        <v>5.5555555555555601E-3</v>
      </c>
      <c r="C59" s="53">
        <v>35</v>
      </c>
      <c r="D59" s="54" t="s">
        <v>872</v>
      </c>
      <c r="E59" s="54" t="s">
        <v>244</v>
      </c>
      <c r="F59" s="54" t="s">
        <v>245</v>
      </c>
      <c r="G59" s="53"/>
      <c r="H59" s="56" t="s">
        <v>12</v>
      </c>
      <c r="I59" s="53"/>
      <c r="J59" s="112" t="s">
        <v>873</v>
      </c>
      <c r="K59" s="58">
        <v>12</v>
      </c>
      <c r="L59" s="58" t="s">
        <v>591</v>
      </c>
    </row>
    <row r="60" spans="1:12">
      <c r="A60" s="3">
        <f t="shared" si="0"/>
        <v>0.6465277777777767</v>
      </c>
      <c r="B60" s="52">
        <v>5.5555555555555601E-3</v>
      </c>
      <c r="C60" s="53">
        <v>35</v>
      </c>
      <c r="D60" s="54" t="s">
        <v>872</v>
      </c>
      <c r="E60" s="54" t="s">
        <v>167</v>
      </c>
      <c r="F60" s="54" t="s">
        <v>168</v>
      </c>
      <c r="G60" s="53"/>
      <c r="H60" s="56" t="s">
        <v>55</v>
      </c>
      <c r="I60" s="53"/>
      <c r="J60" s="112" t="s">
        <v>873</v>
      </c>
      <c r="K60" s="58">
        <v>13</v>
      </c>
      <c r="L60" s="58" t="s">
        <v>591</v>
      </c>
    </row>
    <row r="61" spans="1:12">
      <c r="A61" s="3">
        <f t="shared" si="0"/>
        <v>0.65208333333333224</v>
      </c>
      <c r="B61" s="52">
        <v>5.5555555555555601E-3</v>
      </c>
      <c r="C61" s="53">
        <v>35</v>
      </c>
      <c r="D61" s="54" t="s">
        <v>872</v>
      </c>
      <c r="E61" s="54" t="s">
        <v>266</v>
      </c>
      <c r="F61" s="54" t="s">
        <v>267</v>
      </c>
      <c r="G61" s="53"/>
      <c r="H61" s="56" t="s">
        <v>30</v>
      </c>
      <c r="I61" s="53"/>
      <c r="J61" s="112" t="s">
        <v>873</v>
      </c>
      <c r="K61" s="58">
        <v>14</v>
      </c>
      <c r="L61" s="58" t="s">
        <v>591</v>
      </c>
    </row>
    <row r="62" spans="1:12">
      <c r="A62" s="3">
        <f t="shared" si="0"/>
        <v>0.65763888888888777</v>
      </c>
      <c r="B62" s="52">
        <v>5.5555555555555601E-3</v>
      </c>
      <c r="C62" s="53">
        <v>35</v>
      </c>
      <c r="D62" s="54" t="s">
        <v>872</v>
      </c>
      <c r="E62" s="54" t="s">
        <v>233</v>
      </c>
      <c r="F62" s="54" t="s">
        <v>655</v>
      </c>
      <c r="G62" s="53"/>
      <c r="H62" s="56" t="s">
        <v>51</v>
      </c>
      <c r="I62" s="53"/>
      <c r="J62" s="112" t="s">
        <v>873</v>
      </c>
      <c r="K62" s="58">
        <v>15</v>
      </c>
      <c r="L62" s="58" t="s">
        <v>591</v>
      </c>
    </row>
    <row r="63" spans="1:12">
      <c r="A63" s="3">
        <f t="shared" si="0"/>
        <v>0.66319444444444331</v>
      </c>
      <c r="B63" s="52">
        <v>5.5555555555555601E-3</v>
      </c>
      <c r="C63" s="53">
        <v>35</v>
      </c>
      <c r="D63" s="54" t="s">
        <v>872</v>
      </c>
      <c r="E63" s="54" t="s">
        <v>270</v>
      </c>
      <c r="F63" s="54" t="s">
        <v>271</v>
      </c>
      <c r="G63" s="53"/>
      <c r="H63" s="56" t="s">
        <v>272</v>
      </c>
      <c r="I63" s="53"/>
      <c r="J63" s="112" t="s">
        <v>873</v>
      </c>
      <c r="K63" s="58">
        <v>16</v>
      </c>
      <c r="L63" s="58" t="s">
        <v>591</v>
      </c>
    </row>
    <row r="64" spans="1:12">
      <c r="A64" s="3">
        <f t="shared" si="0"/>
        <v>0.66874999999999885</v>
      </c>
      <c r="B64" s="52">
        <v>5.5555555555555601E-3</v>
      </c>
      <c r="C64" s="53">
        <v>35</v>
      </c>
      <c r="D64" s="54" t="s">
        <v>872</v>
      </c>
      <c r="E64" s="54" t="s">
        <v>173</v>
      </c>
      <c r="F64" s="54" t="s">
        <v>174</v>
      </c>
      <c r="G64" s="53"/>
      <c r="H64" s="56" t="s">
        <v>48</v>
      </c>
      <c r="I64" s="53"/>
      <c r="J64" s="112" t="s">
        <v>873</v>
      </c>
      <c r="K64" s="58">
        <v>17</v>
      </c>
      <c r="L64" s="58" t="s">
        <v>591</v>
      </c>
    </row>
    <row r="65" spans="1:12">
      <c r="A65" s="3">
        <f t="shared" si="0"/>
        <v>0.67430555555555438</v>
      </c>
      <c r="B65" s="52">
        <v>5.5555555555555601E-3</v>
      </c>
      <c r="C65" s="53">
        <v>35</v>
      </c>
      <c r="D65" s="54" t="s">
        <v>872</v>
      </c>
      <c r="E65" s="54" t="s">
        <v>830</v>
      </c>
      <c r="F65" s="54" t="s">
        <v>831</v>
      </c>
      <c r="G65" s="53"/>
      <c r="H65" s="56" t="s">
        <v>23</v>
      </c>
      <c r="I65" s="53"/>
      <c r="J65" s="112" t="s">
        <v>873</v>
      </c>
      <c r="K65" s="58">
        <v>18</v>
      </c>
      <c r="L65" s="58" t="s">
        <v>591</v>
      </c>
    </row>
    <row r="66" spans="1:12">
      <c r="A66" s="3">
        <f t="shared" si="0"/>
        <v>0.67986111111110992</v>
      </c>
      <c r="B66" s="52">
        <v>5.5555555555555601E-3</v>
      </c>
      <c r="C66" s="53">
        <v>35</v>
      </c>
      <c r="D66" s="54" t="s">
        <v>872</v>
      </c>
      <c r="E66" s="54" t="s">
        <v>277</v>
      </c>
      <c r="F66" s="54" t="s">
        <v>278</v>
      </c>
      <c r="G66" s="53"/>
      <c r="H66" s="56" t="s">
        <v>15</v>
      </c>
      <c r="I66" s="53"/>
      <c r="J66" s="112" t="s">
        <v>873</v>
      </c>
      <c r="K66" s="58">
        <v>19</v>
      </c>
      <c r="L66" s="58" t="s">
        <v>591</v>
      </c>
    </row>
    <row r="67" spans="1:12">
      <c r="A67" s="3">
        <f t="shared" si="0"/>
        <v>0.68541666666666545</v>
      </c>
      <c r="B67" s="52">
        <v>5.5555555555555601E-3</v>
      </c>
      <c r="C67" s="53">
        <v>35</v>
      </c>
      <c r="D67" s="54" t="s">
        <v>872</v>
      </c>
      <c r="E67" s="54" t="s">
        <v>225</v>
      </c>
      <c r="F67" s="54" t="s">
        <v>226</v>
      </c>
      <c r="G67" s="53"/>
      <c r="H67" s="56" t="s">
        <v>51</v>
      </c>
      <c r="I67" s="53"/>
      <c r="J67" s="112" t="s">
        <v>873</v>
      </c>
      <c r="K67" s="58">
        <v>20</v>
      </c>
      <c r="L67" s="58" t="s">
        <v>591</v>
      </c>
    </row>
    <row r="68" spans="1:12">
      <c r="A68" s="3">
        <f t="shared" si="0"/>
        <v>0.69097222222222099</v>
      </c>
      <c r="B68" s="52">
        <v>5.5555555555555601E-3</v>
      </c>
      <c r="C68" s="53">
        <v>35</v>
      </c>
      <c r="D68" s="54" t="s">
        <v>872</v>
      </c>
      <c r="E68" s="54" t="s">
        <v>241</v>
      </c>
      <c r="F68" s="54" t="s">
        <v>242</v>
      </c>
      <c r="G68" s="53"/>
      <c r="H68" s="56" t="s">
        <v>243</v>
      </c>
      <c r="I68" s="53"/>
      <c r="J68" s="112" t="s">
        <v>873</v>
      </c>
      <c r="K68" s="58">
        <v>21</v>
      </c>
      <c r="L68" s="58" t="s">
        <v>591</v>
      </c>
    </row>
    <row r="69" spans="1:12">
      <c r="A69" s="3">
        <f t="shared" ref="A69:A70" si="1">SUM(A68,B68)</f>
        <v>0.69652777777777652</v>
      </c>
      <c r="B69" s="52">
        <v>5.5555555555555601E-3</v>
      </c>
      <c r="C69" s="53">
        <v>35</v>
      </c>
      <c r="D69" s="54" t="s">
        <v>872</v>
      </c>
      <c r="E69" s="54" t="s">
        <v>213</v>
      </c>
      <c r="F69" s="54" t="s">
        <v>214</v>
      </c>
      <c r="G69" s="53"/>
      <c r="H69" s="56" t="s">
        <v>71</v>
      </c>
      <c r="I69" s="53"/>
      <c r="J69" s="112" t="s">
        <v>873</v>
      </c>
      <c r="K69" s="58">
        <v>22</v>
      </c>
      <c r="L69" s="58" t="s">
        <v>591</v>
      </c>
    </row>
    <row r="70" spans="1:12">
      <c r="A70" s="3">
        <f t="shared" si="1"/>
        <v>0.70208333333333206</v>
      </c>
      <c r="B70" s="60" t="s">
        <v>143</v>
      </c>
      <c r="C70" s="38"/>
      <c r="D70" s="61" t="s">
        <v>739</v>
      </c>
      <c r="E70" s="38"/>
      <c r="F70" s="38"/>
      <c r="G70" s="38"/>
      <c r="H70" s="38"/>
      <c r="I70" s="38"/>
      <c r="J70" s="38"/>
      <c r="K70" s="38"/>
      <c r="L70" s="38"/>
    </row>
    <row r="71" spans="1:12">
      <c r="A71" s="39"/>
      <c r="B71" s="39"/>
      <c r="C71" s="39"/>
      <c r="D71" s="39"/>
      <c r="E71" s="39"/>
      <c r="F71" s="39"/>
      <c r="H71" s="39"/>
      <c r="L71" s="39"/>
    </row>
    <row r="72" spans="1:12">
      <c r="A72" s="39"/>
      <c r="B72" s="39"/>
      <c r="C72" s="39"/>
      <c r="D72" s="39"/>
      <c r="L72" s="39"/>
    </row>
    <row r="73" spans="1:12">
      <c r="A73" s="39"/>
      <c r="B73" s="39"/>
      <c r="C73" s="39"/>
      <c r="D73" s="39"/>
      <c r="L73" s="39"/>
    </row>
    <row r="74" spans="1:12">
      <c r="A74" s="39"/>
      <c r="B74" s="39"/>
      <c r="C74" s="39"/>
      <c r="D74" s="39"/>
      <c r="L74" s="39"/>
    </row>
    <row r="75" spans="1:12">
      <c r="A75" s="39"/>
      <c r="B75" s="39"/>
      <c r="C75" s="39"/>
      <c r="D75" s="39"/>
      <c r="E75" s="39"/>
      <c r="F75" s="39"/>
      <c r="H75" s="39"/>
      <c r="L75" s="39"/>
    </row>
    <row r="76" spans="1:12">
      <c r="A76" s="39"/>
      <c r="B76" s="39"/>
      <c r="C76" s="39"/>
      <c r="D76" s="39"/>
      <c r="L76" s="39"/>
    </row>
    <row r="77" spans="1:12">
      <c r="A77" s="39"/>
      <c r="B77" s="39"/>
      <c r="C77" s="39"/>
      <c r="D77" s="39"/>
      <c r="E77" s="39"/>
      <c r="F77" s="39"/>
      <c r="H77" s="39"/>
      <c r="L77" s="39"/>
    </row>
    <row r="78" spans="1:12">
      <c r="A78" s="39"/>
      <c r="B78" s="39"/>
      <c r="C78" s="39"/>
      <c r="D78" s="39"/>
      <c r="E78" s="39"/>
      <c r="F78" s="39"/>
      <c r="H78" s="39"/>
      <c r="L78" s="39"/>
    </row>
    <row r="79" spans="1:12">
      <c r="A79" s="39"/>
      <c r="B79" s="39"/>
      <c r="C79" s="39"/>
      <c r="D79" s="39"/>
      <c r="E79" s="39"/>
      <c r="F79" s="39"/>
      <c r="H79" s="39"/>
      <c r="L79" s="39"/>
    </row>
    <row r="80" spans="1:12">
      <c r="A80" s="39"/>
      <c r="B80" s="39"/>
      <c r="C80" s="39"/>
      <c r="D80" s="39"/>
      <c r="E80" s="39"/>
      <c r="F80" s="39"/>
      <c r="H80" s="39"/>
      <c r="L80" s="39"/>
    </row>
    <row r="81" spans="7:10" s="39" customFormat="1">
      <c r="G81" s="113"/>
      <c r="I81" s="62"/>
      <c r="J81" s="62"/>
    </row>
    <row r="82" spans="7:10" s="39" customFormat="1">
      <c r="G82" s="113"/>
      <c r="I82" s="62"/>
      <c r="J82" s="62"/>
    </row>
    <row r="83" spans="7:10" s="39" customFormat="1">
      <c r="G83" s="113"/>
      <c r="I83" s="62"/>
      <c r="J83" s="62"/>
    </row>
    <row r="84" spans="7:10" s="39" customFormat="1">
      <c r="G84" s="113"/>
      <c r="I84" s="62"/>
      <c r="J84" s="62"/>
    </row>
    <row r="85" spans="7:10" s="39" customFormat="1">
      <c r="G85" s="113"/>
      <c r="I85" s="62"/>
      <c r="J85" s="62"/>
    </row>
    <row r="86" spans="7:10" s="39" customFormat="1">
      <c r="G86" s="113"/>
      <c r="I86" s="62"/>
      <c r="J86" s="62"/>
    </row>
    <row r="87" spans="7:10" s="39" customFormat="1">
      <c r="G87" s="113"/>
      <c r="I87" s="62"/>
      <c r="J87" s="62"/>
    </row>
    <row r="88" spans="7:10" s="39" customFormat="1">
      <c r="G88" s="113"/>
      <c r="I88" s="62"/>
      <c r="J88" s="62"/>
    </row>
    <row r="89" spans="7:10" s="39" customFormat="1">
      <c r="G89" s="113"/>
      <c r="I89" s="62"/>
      <c r="J89" s="62"/>
    </row>
    <row r="90" spans="7:10" s="39" customFormat="1">
      <c r="G90" s="113"/>
      <c r="I90" s="62"/>
      <c r="J90" s="62"/>
    </row>
    <row r="91" spans="7:10" s="39" customFormat="1">
      <c r="G91" s="113"/>
      <c r="I91" s="62"/>
      <c r="J91" s="62"/>
    </row>
    <row r="92" spans="7:10" s="39" customFormat="1">
      <c r="G92" s="113"/>
      <c r="I92" s="62"/>
      <c r="J92" s="62"/>
    </row>
    <row r="93" spans="7:10" s="39" customFormat="1">
      <c r="G93" s="113"/>
      <c r="I93" s="62"/>
      <c r="J93" s="62"/>
    </row>
    <row r="94" spans="7:10" s="39" customFormat="1">
      <c r="G94" s="113"/>
      <c r="I94" s="62"/>
      <c r="J94" s="62"/>
    </row>
    <row r="95" spans="7:10" s="39" customFormat="1">
      <c r="G95" s="113"/>
      <c r="I95" s="62"/>
      <c r="J95" s="62"/>
    </row>
    <row r="96" spans="7:10" s="39" customFormat="1">
      <c r="G96" s="113"/>
      <c r="I96" s="62"/>
      <c r="J96" s="62"/>
    </row>
    <row r="97" spans="7:10" s="39" customFormat="1">
      <c r="G97" s="113"/>
      <c r="I97" s="62"/>
      <c r="J97" s="62"/>
    </row>
    <row r="98" spans="7:10" s="39" customFormat="1">
      <c r="G98" s="113"/>
      <c r="I98" s="62"/>
      <c r="J98" s="62"/>
    </row>
    <row r="99" spans="7:10" s="39" customFormat="1">
      <c r="G99" s="113"/>
      <c r="I99" s="62"/>
      <c r="J99" s="62"/>
    </row>
    <row r="100" spans="7:10" s="39" customFormat="1">
      <c r="G100" s="113"/>
      <c r="I100" s="62"/>
      <c r="J100" s="62"/>
    </row>
    <row r="101" spans="7:10" s="39" customFormat="1">
      <c r="G101" s="113"/>
      <c r="I101" s="62"/>
      <c r="J101" s="62"/>
    </row>
    <row r="102" spans="7:10" s="39" customFormat="1">
      <c r="G102" s="113"/>
      <c r="I102" s="62"/>
      <c r="J102" s="62"/>
    </row>
    <row r="103" spans="7:10" s="39" customFormat="1">
      <c r="G103" s="113"/>
      <c r="I103" s="62"/>
      <c r="J103" s="62"/>
    </row>
    <row r="104" spans="7:10" s="39" customFormat="1">
      <c r="G104" s="113"/>
      <c r="I104" s="62"/>
      <c r="J104" s="62"/>
    </row>
    <row r="105" spans="7:10" s="39" customFormat="1">
      <c r="G105" s="113"/>
      <c r="I105" s="62"/>
      <c r="J105" s="62"/>
    </row>
    <row r="106" spans="7:10" s="39" customFormat="1">
      <c r="G106" s="113"/>
      <c r="I106" s="62"/>
      <c r="J106" s="62"/>
    </row>
    <row r="107" spans="7:10" s="39" customFormat="1">
      <c r="G107" s="113"/>
      <c r="I107" s="62"/>
      <c r="J107" s="62"/>
    </row>
    <row r="108" spans="7:10" s="39" customFormat="1">
      <c r="G108" s="113"/>
      <c r="I108" s="62"/>
      <c r="J108" s="62"/>
    </row>
    <row r="109" spans="7:10" s="39" customFormat="1">
      <c r="G109" s="113"/>
      <c r="I109" s="62"/>
      <c r="J109" s="62"/>
    </row>
    <row r="110" spans="7:10" s="39" customFormat="1">
      <c r="G110" s="113"/>
      <c r="I110" s="62"/>
      <c r="J110" s="62"/>
    </row>
    <row r="111" spans="7:10" s="39" customFormat="1">
      <c r="G111" s="113"/>
      <c r="I111" s="62"/>
      <c r="J111" s="62"/>
    </row>
    <row r="112" spans="7:10" s="39" customFormat="1">
      <c r="G112" s="113"/>
      <c r="I112" s="62"/>
      <c r="J112" s="62"/>
    </row>
    <row r="113" spans="7:10" s="39" customFormat="1">
      <c r="G113" s="113"/>
      <c r="I113" s="62"/>
      <c r="J113" s="62"/>
    </row>
    <row r="114" spans="7:10" s="39" customFormat="1">
      <c r="G114" s="113"/>
      <c r="I114" s="62"/>
      <c r="J114" s="62"/>
    </row>
    <row r="115" spans="7:10" s="39" customFormat="1">
      <c r="G115" s="113"/>
      <c r="I115" s="62"/>
      <c r="J115" s="62"/>
    </row>
    <row r="116" spans="7:10" s="39" customFormat="1">
      <c r="G116" s="113"/>
      <c r="I116" s="62"/>
      <c r="J116" s="62"/>
    </row>
    <row r="117" spans="7:10" s="39" customFormat="1">
      <c r="G117" s="113"/>
      <c r="I117" s="62"/>
      <c r="J117" s="62"/>
    </row>
    <row r="118" spans="7:10" s="39" customFormat="1">
      <c r="G118" s="113"/>
      <c r="I118" s="62"/>
      <c r="J118" s="62"/>
    </row>
    <row r="119" spans="7:10" s="39" customFormat="1">
      <c r="G119" s="113"/>
      <c r="I119" s="62"/>
      <c r="J119" s="62"/>
    </row>
    <row r="120" spans="7:10" s="39" customFormat="1">
      <c r="G120" s="113"/>
      <c r="I120" s="62"/>
      <c r="J120" s="62"/>
    </row>
    <row r="121" spans="7:10" s="39" customFormat="1">
      <c r="G121" s="113"/>
      <c r="I121" s="62"/>
      <c r="J121" s="62"/>
    </row>
    <row r="122" spans="7:10" s="39" customFormat="1">
      <c r="G122" s="113"/>
      <c r="I122" s="62"/>
      <c r="J122" s="62"/>
    </row>
    <row r="123" spans="7:10" s="39" customFormat="1">
      <c r="G123" s="113"/>
      <c r="I123" s="62"/>
      <c r="J123" s="62"/>
    </row>
    <row r="124" spans="7:10" s="39" customFormat="1">
      <c r="G124" s="113"/>
      <c r="I124" s="62"/>
      <c r="J124" s="62"/>
    </row>
    <row r="125" spans="7:10" s="39" customFormat="1">
      <c r="G125" s="113"/>
      <c r="I125" s="62"/>
      <c r="J125" s="62"/>
    </row>
    <row r="126" spans="7:10" s="39" customFormat="1">
      <c r="G126" s="113"/>
      <c r="I126" s="62"/>
      <c r="J126" s="62"/>
    </row>
    <row r="127" spans="7:10" s="39" customFormat="1">
      <c r="G127" s="113"/>
      <c r="I127" s="62"/>
      <c r="J127" s="62"/>
    </row>
    <row r="128" spans="7:10" s="39" customFormat="1">
      <c r="G128" s="113"/>
      <c r="I128" s="62"/>
      <c r="J128" s="62"/>
    </row>
    <row r="129" spans="7:10" s="39" customFormat="1">
      <c r="G129" s="113"/>
      <c r="I129" s="62"/>
      <c r="J129" s="62"/>
    </row>
    <row r="130" spans="7:10" s="39" customFormat="1">
      <c r="G130" s="113"/>
      <c r="I130" s="62"/>
      <c r="J130" s="62"/>
    </row>
    <row r="131" spans="7:10" s="39" customFormat="1">
      <c r="G131" s="113"/>
      <c r="I131" s="62"/>
      <c r="J131" s="62"/>
    </row>
    <row r="132" spans="7:10" s="39" customFormat="1">
      <c r="G132" s="113"/>
      <c r="I132" s="62"/>
      <c r="J132" s="62"/>
    </row>
    <row r="133" spans="7:10" s="39" customFormat="1">
      <c r="G133" s="113"/>
      <c r="I133" s="62"/>
      <c r="J133" s="62"/>
    </row>
    <row r="134" spans="7:10" s="39" customFormat="1">
      <c r="G134" s="113"/>
      <c r="I134" s="62"/>
      <c r="J134" s="62"/>
    </row>
    <row r="135" spans="7:10" s="39" customFormat="1">
      <c r="G135" s="113"/>
      <c r="I135" s="62"/>
      <c r="J135" s="62"/>
    </row>
    <row r="136" spans="7:10" s="39" customFormat="1">
      <c r="G136" s="113"/>
      <c r="I136" s="62"/>
      <c r="J136" s="62"/>
    </row>
    <row r="137" spans="7:10" s="39" customFormat="1">
      <c r="G137" s="113"/>
      <c r="I137" s="62"/>
      <c r="J137" s="62"/>
    </row>
    <row r="138" spans="7:10" s="39" customFormat="1">
      <c r="G138" s="113"/>
      <c r="I138" s="62"/>
      <c r="J138" s="62"/>
    </row>
    <row r="139" spans="7:10" s="39" customFormat="1">
      <c r="G139" s="113"/>
      <c r="I139" s="62"/>
      <c r="J139" s="62"/>
    </row>
    <row r="140" spans="7:10" s="39" customFormat="1">
      <c r="G140" s="113"/>
      <c r="I140" s="62"/>
      <c r="J140" s="62"/>
    </row>
    <row r="141" spans="7:10" s="39" customFormat="1">
      <c r="G141" s="113"/>
      <c r="I141" s="62"/>
      <c r="J141" s="62"/>
    </row>
    <row r="142" spans="7:10" s="39" customFormat="1">
      <c r="G142" s="113"/>
      <c r="I142" s="62"/>
      <c r="J142" s="62"/>
    </row>
    <row r="143" spans="7:10" s="39" customFormat="1">
      <c r="G143" s="113"/>
      <c r="I143" s="62"/>
      <c r="J143" s="62"/>
    </row>
    <row r="144" spans="7:10" s="39" customFormat="1">
      <c r="G144" s="113"/>
      <c r="I144" s="62"/>
      <c r="J144" s="62"/>
    </row>
    <row r="145" spans="1:12">
      <c r="A145" s="39"/>
      <c r="B145" s="39"/>
      <c r="C145" s="39"/>
      <c r="D145" s="39"/>
      <c r="E145" s="39"/>
      <c r="F145" s="39"/>
      <c r="H145" s="39"/>
      <c r="L145" s="39"/>
    </row>
    <row r="146" spans="1:12">
      <c r="A146" s="39"/>
      <c r="B146" s="39"/>
      <c r="C146" s="39"/>
      <c r="D146" s="39"/>
      <c r="E146" s="39"/>
      <c r="F146" s="39"/>
      <c r="H146" s="39"/>
      <c r="L146" s="39"/>
    </row>
    <row r="147" spans="1:12">
      <c r="A147" s="39"/>
      <c r="B147" s="39"/>
      <c r="C147" s="39"/>
      <c r="D147" s="39"/>
      <c r="E147" s="39"/>
      <c r="F147" s="39"/>
      <c r="H147" s="39"/>
      <c r="L147" s="39"/>
    </row>
    <row r="148" spans="1:12">
      <c r="A148" s="39"/>
      <c r="B148" s="39"/>
      <c r="C148" s="39"/>
      <c r="D148" s="39"/>
      <c r="E148" s="39"/>
      <c r="F148" s="39"/>
      <c r="H148" s="39"/>
      <c r="L148" s="39"/>
    </row>
    <row r="149" spans="1:12">
      <c r="A149" s="39"/>
      <c r="B149" s="39"/>
      <c r="C149" s="39"/>
      <c r="D149" s="39"/>
      <c r="E149" s="39"/>
      <c r="F149" s="39"/>
      <c r="H149" s="39"/>
      <c r="L149" s="39"/>
    </row>
    <row r="150" spans="1:12">
      <c r="A150" s="39"/>
      <c r="B150" s="39"/>
      <c r="C150" s="39"/>
      <c r="D150" s="39"/>
      <c r="E150" s="39"/>
      <c r="F150" s="39"/>
      <c r="H150" s="39"/>
      <c r="L150" s="39"/>
    </row>
    <row r="151" spans="1:12">
      <c r="A151" s="39"/>
      <c r="B151" s="39"/>
      <c r="C151" s="39"/>
      <c r="D151" s="39"/>
      <c r="E151" s="39"/>
      <c r="F151" s="39"/>
      <c r="H151" s="39"/>
      <c r="L151" s="39"/>
    </row>
    <row r="152" spans="1:12">
      <c r="A152" s="39"/>
      <c r="B152" s="39"/>
      <c r="C152" s="39"/>
      <c r="D152" s="39"/>
      <c r="E152" s="39"/>
      <c r="F152" s="39"/>
      <c r="H152" s="39"/>
      <c r="L152" s="39"/>
    </row>
    <row r="153" spans="1:12">
      <c r="A153" s="39"/>
      <c r="B153" s="39"/>
      <c r="C153" s="39"/>
      <c r="D153" s="39"/>
      <c r="E153" s="39"/>
      <c r="F153" s="39"/>
      <c r="H153" s="39"/>
      <c r="L153" s="39"/>
    </row>
    <row r="154" spans="1:12">
      <c r="A154" s="39"/>
      <c r="B154" s="39"/>
      <c r="C154" s="39"/>
      <c r="D154" s="39"/>
      <c r="E154" s="39"/>
      <c r="F154" s="39"/>
      <c r="H154" s="39"/>
      <c r="L154" s="39"/>
    </row>
    <row r="155" spans="1:12">
      <c r="B155" s="39"/>
      <c r="C155" s="39"/>
      <c r="D155" s="39"/>
      <c r="E155" s="39"/>
      <c r="F155" s="39"/>
      <c r="H155" s="39"/>
      <c r="L155" s="39"/>
    </row>
    <row r="156" spans="1:12">
      <c r="B156" s="39"/>
      <c r="C156" s="39"/>
      <c r="D156" s="39"/>
      <c r="E156" s="39"/>
      <c r="F156" s="39"/>
      <c r="H156" s="39"/>
      <c r="L156" s="39"/>
    </row>
    <row r="157" spans="1:12">
      <c r="B157" s="39"/>
      <c r="C157" s="39"/>
      <c r="D157" s="39"/>
      <c r="E157" s="39"/>
      <c r="F157" s="39"/>
      <c r="H157" s="39"/>
      <c r="L157" s="39"/>
    </row>
    <row r="158" spans="1:12">
      <c r="B158" s="39"/>
      <c r="C158" s="39"/>
      <c r="D158" s="39"/>
      <c r="E158" s="39"/>
      <c r="F158" s="39"/>
      <c r="H158" s="39"/>
      <c r="L158" s="39"/>
    </row>
    <row r="159" spans="1:12">
      <c r="B159" s="39"/>
      <c r="C159" s="39"/>
      <c r="D159" s="39"/>
      <c r="E159" s="39"/>
      <c r="F159" s="39"/>
      <c r="H159" s="39"/>
      <c r="L159" s="39"/>
    </row>
    <row r="160" spans="1:12">
      <c r="B160" s="39"/>
      <c r="C160" s="39"/>
      <c r="D160" s="39"/>
      <c r="E160" s="39"/>
      <c r="F160" s="39"/>
      <c r="H160" s="39"/>
      <c r="L160" s="39"/>
    </row>
    <row r="161" spans="2:12">
      <c r="B161" s="39"/>
      <c r="C161" s="39"/>
      <c r="D161" s="39"/>
      <c r="E161" s="39"/>
      <c r="F161" s="39"/>
      <c r="H161" s="39"/>
      <c r="L161" s="39"/>
    </row>
    <row r="162" spans="2:12">
      <c r="B162" s="39"/>
      <c r="C162" s="39"/>
      <c r="D162" s="39"/>
      <c r="E162" s="39"/>
      <c r="F162" s="39"/>
      <c r="H162" s="39"/>
      <c r="L162" s="39"/>
    </row>
  </sheetData>
  <pageMargins left="0.7" right="0.7" top="0.75" bottom="0.75" header="0.3" footer="0.3"/>
  <pageSetup paperSize="9" orientation="portrait" horizontalDpi="0" verticalDpi="0"/>
  <rowBreaks count="1" manualBreakCount="1">
    <brk id="26" max="16383" man="1"/>
  </rowBreaks>
  <customProperties>
    <customPr name="_pios_id" r:id="rId1"/>
    <customPr name="GUID" r:id="rId2"/>
  </customPropertie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5AA23-8C24-4729-9BF7-40057AFAA7D1}">
  <sheetPr codeName="Sheet66">
    <tabColor rgb="FFFF85FF"/>
    <pageSetUpPr fitToPage="1"/>
  </sheetPr>
  <dimension ref="A1:AL82"/>
  <sheetViews>
    <sheetView topLeftCell="A7" workbookViewId="0">
      <selection activeCell="F52" sqref="F52"/>
    </sheetView>
  </sheetViews>
  <sheetFormatPr defaultColWidth="11" defaultRowHeight="15"/>
  <cols>
    <col min="1" max="1" width="11" style="9"/>
    <col min="2" max="2" width="12.375" style="9" customWidth="1"/>
    <col min="3" max="3" width="27.625" style="9" bestFit="1" customWidth="1"/>
    <col min="4" max="4" width="26.875" style="9" bestFit="1" customWidth="1"/>
    <col min="5" max="5" width="16.875" style="9" bestFit="1" customWidth="1"/>
    <col min="6" max="8" width="11" style="9"/>
    <col min="9" max="9" width="16.125" style="9" bestFit="1" customWidth="1"/>
    <col min="10" max="12" width="11" style="9"/>
    <col min="13" max="13" width="19.375" style="9" customWidth="1"/>
    <col min="14" max="14" width="11" style="9"/>
    <col min="15" max="15" width="3.625" style="9" customWidth="1"/>
    <col min="16" max="38" width="7.875" style="9" customWidth="1"/>
    <col min="39" max="16384" width="11" style="9"/>
  </cols>
  <sheetData>
    <row r="1" spans="1:38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0" t="s">
        <v>310</v>
      </c>
      <c r="N1" s="172" t="s">
        <v>311</v>
      </c>
      <c r="O1" s="172"/>
      <c r="P1" s="172"/>
      <c r="Q1" s="172"/>
      <c r="R1" s="172"/>
      <c r="S1" s="172"/>
      <c r="T1" s="172"/>
      <c r="U1" s="172"/>
      <c r="V1" s="172"/>
      <c r="W1" s="172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</row>
    <row r="2" spans="1:38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74" t="s">
        <v>312</v>
      </c>
      <c r="O2" s="174"/>
      <c r="P2" s="174"/>
      <c r="Q2" s="174"/>
      <c r="R2" s="174"/>
      <c r="S2" s="174"/>
      <c r="T2" s="174"/>
      <c r="U2" s="174"/>
      <c r="V2" s="174"/>
      <c r="W2" s="174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</row>
    <row r="3" spans="1:38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8" t="s">
        <v>860</v>
      </c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</row>
    <row r="4" spans="1:38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1" t="s">
        <v>220</v>
      </c>
      <c r="Q4" s="12"/>
      <c r="R4" s="13" t="s">
        <v>316</v>
      </c>
      <c r="S4" s="13"/>
      <c r="T4" s="13"/>
      <c r="U4" s="13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8">
      <c r="A5" s="143" t="s">
        <v>444</v>
      </c>
      <c r="B5" s="152">
        <v>44780</v>
      </c>
      <c r="C5" s="143"/>
      <c r="D5" s="10" t="s">
        <v>445</v>
      </c>
      <c r="E5" s="10"/>
      <c r="F5" s="189"/>
      <c r="G5" s="143"/>
      <c r="H5" s="143"/>
      <c r="I5" s="143"/>
      <c r="J5" s="143"/>
      <c r="K5" s="143"/>
      <c r="L5" s="143"/>
      <c r="M5" s="143"/>
      <c r="N5" s="143"/>
      <c r="O5" s="143"/>
      <c r="P5" s="153">
        <f>B11</f>
        <v>1</v>
      </c>
      <c r="Q5" s="153">
        <f>B12</f>
        <v>2</v>
      </c>
      <c r="R5" s="153">
        <f>B13</f>
        <v>3</v>
      </c>
      <c r="S5" s="153">
        <f>B14</f>
        <v>4</v>
      </c>
      <c r="T5" s="153">
        <f>B15</f>
        <v>5</v>
      </c>
      <c r="U5" s="153">
        <f>B16</f>
        <v>6</v>
      </c>
      <c r="V5" s="153">
        <f>B17</f>
        <v>7</v>
      </c>
      <c r="W5" s="153">
        <f>B18</f>
        <v>8</v>
      </c>
      <c r="X5" s="153">
        <f>B19</f>
        <v>9</v>
      </c>
      <c r="Y5" s="153">
        <f>B20</f>
        <v>10</v>
      </c>
      <c r="Z5" s="153">
        <f>B21</f>
        <v>11</v>
      </c>
      <c r="AA5" s="153">
        <f>B22</f>
        <v>12</v>
      </c>
      <c r="AB5" s="153">
        <f>B23</f>
        <v>13</v>
      </c>
      <c r="AC5" s="153">
        <f>B24</f>
        <v>14</v>
      </c>
      <c r="AD5" s="153">
        <f>B25</f>
        <v>15</v>
      </c>
      <c r="AE5" s="153">
        <f>B26</f>
        <v>16</v>
      </c>
      <c r="AF5" s="143">
        <f>B27</f>
        <v>17</v>
      </c>
      <c r="AG5" s="143">
        <f>B28</f>
        <v>18</v>
      </c>
      <c r="AH5" s="143">
        <f>B29</f>
        <v>19</v>
      </c>
      <c r="AI5" s="143">
        <f>B30</f>
        <v>20</v>
      </c>
      <c r="AJ5" s="143">
        <f>B31</f>
        <v>21</v>
      </c>
      <c r="AK5" s="143">
        <f>B32</f>
        <v>22</v>
      </c>
      <c r="AL5" s="143">
        <f>B33</f>
        <v>0</v>
      </c>
    </row>
    <row r="6" spans="1:38">
      <c r="A6" s="143" t="s">
        <v>446</v>
      </c>
      <c r="B6" s="8" t="s">
        <v>876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 t="str">
        <f>C11</f>
        <v>Jayne Travers</v>
      </c>
      <c r="Q6" s="143" t="str">
        <f>C12</f>
        <v>Sarah Carter</v>
      </c>
      <c r="R6" s="143" t="str">
        <f>C13</f>
        <v>Indi Smith</v>
      </c>
      <c r="S6" s="143" t="str">
        <f>C14</f>
        <v>Aleisha Guest</v>
      </c>
      <c r="T6" s="143" t="str">
        <f>C15</f>
        <v>Nicole Dragovich</v>
      </c>
      <c r="U6" s="143" t="str">
        <f>C16</f>
        <v>Rebecca Simpson</v>
      </c>
      <c r="V6" s="143" t="str">
        <f>C17</f>
        <v>Kaitlyn Brown</v>
      </c>
      <c r="W6" s="143" t="str">
        <f>C18</f>
        <v>Ashlyn O'Brien</v>
      </c>
      <c r="X6" s="143" t="str">
        <f>C19</f>
        <v>Kaitlin Goss</v>
      </c>
      <c r="Y6" s="143" t="str">
        <f>C20</f>
        <v>Mia Staines</v>
      </c>
      <c r="Z6" s="143" t="str">
        <f>C21</f>
        <v>Jasmine Barron</v>
      </c>
      <c r="AA6" s="143" t="str">
        <f>C22</f>
        <v>Fay Groom</v>
      </c>
      <c r="AB6" s="143" t="str">
        <f>C23</f>
        <v>Abby Coulson</v>
      </c>
      <c r="AC6" s="143" t="str">
        <f>C24</f>
        <v>Jewel Pivac</v>
      </c>
      <c r="AD6" s="143" t="str">
        <f>C25</f>
        <v>Amberlee Brown</v>
      </c>
      <c r="AE6" s="143" t="str">
        <f>C26</f>
        <v>Tameaka Smith</v>
      </c>
      <c r="AF6" s="143" t="str">
        <f>C27</f>
        <v>Taiah Curtis</v>
      </c>
      <c r="AG6" s="143" t="str">
        <f>C28</f>
        <v>Eliza Hutton</v>
      </c>
      <c r="AH6" s="143" t="str">
        <f>C29</f>
        <v>Shannon Meakins</v>
      </c>
      <c r="AI6" s="143" t="str">
        <f>C30</f>
        <v>Rachelle Brown</v>
      </c>
      <c r="AJ6" s="143" t="str">
        <f>C31</f>
        <v>Kaeleigh Brown</v>
      </c>
      <c r="AK6" s="143" t="str">
        <f>C32</f>
        <v>Tiarlie Wareham</v>
      </c>
      <c r="AL6" s="143">
        <f>C33</f>
        <v>0</v>
      </c>
    </row>
    <row r="7" spans="1:38">
      <c r="A7" s="143" t="s">
        <v>448</v>
      </c>
      <c r="B7" s="143" t="s">
        <v>651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 t="s">
        <v>587</v>
      </c>
      <c r="N7" s="143" t="s">
        <v>453</v>
      </c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</row>
    <row r="8" spans="1:38">
      <c r="A8" s="8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>
        <v>1</v>
      </c>
      <c r="N8" s="143"/>
      <c r="O8" s="143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</row>
    <row r="9" spans="1:38">
      <c r="A9" s="143"/>
      <c r="B9" s="143"/>
      <c r="C9" s="143"/>
      <c r="D9" s="143"/>
      <c r="E9" s="143"/>
      <c r="F9" s="14" t="s">
        <v>3</v>
      </c>
      <c r="G9" s="143"/>
      <c r="H9" s="143"/>
      <c r="I9" s="143"/>
      <c r="J9" s="143"/>
      <c r="K9" s="143"/>
      <c r="L9" s="143"/>
      <c r="M9" s="143">
        <v>2</v>
      </c>
      <c r="N9" s="143"/>
      <c r="O9" s="143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</row>
    <row r="10" spans="1:38" ht="45">
      <c r="A10" s="6" t="s">
        <v>432</v>
      </c>
      <c r="B10" s="14" t="s">
        <v>433</v>
      </c>
      <c r="C10" s="14" t="s">
        <v>4</v>
      </c>
      <c r="D10" s="14" t="s">
        <v>5</v>
      </c>
      <c r="E10" s="14" t="s">
        <v>383</v>
      </c>
      <c r="F10" s="16" t="s">
        <v>877</v>
      </c>
      <c r="G10" s="14" t="s">
        <v>387</v>
      </c>
      <c r="H10" s="14" t="s">
        <v>458</v>
      </c>
      <c r="I10" s="16" t="s">
        <v>459</v>
      </c>
      <c r="J10" s="14" t="s">
        <v>460</v>
      </c>
      <c r="K10" s="143"/>
      <c r="L10" s="143"/>
      <c r="M10" s="143">
        <v>3</v>
      </c>
      <c r="N10" s="143">
        <v>2</v>
      </c>
      <c r="O10" s="143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</row>
    <row r="11" spans="1:38">
      <c r="A11" s="4">
        <v>0.33333333333333331</v>
      </c>
      <c r="B11" s="157">
        <v>1</v>
      </c>
      <c r="C11" s="155" t="s">
        <v>656</v>
      </c>
      <c r="D11" s="155" t="s">
        <v>657</v>
      </c>
      <c r="E11" s="155" t="s">
        <v>77</v>
      </c>
      <c r="F11" s="156">
        <f>P41</f>
        <v>0</v>
      </c>
      <c r="G11" s="155">
        <f>IF(H11&gt;J11,H11,J11)</f>
        <v>1</v>
      </c>
      <c r="H11" s="155">
        <f t="shared" ref="H11:H32" si="0">RANK(F11,$F$11:$F$45,0)</f>
        <v>1</v>
      </c>
      <c r="I11" s="243">
        <f>P30</f>
        <v>0</v>
      </c>
      <c r="J11" s="241"/>
      <c r="K11" s="143"/>
      <c r="L11" s="143"/>
      <c r="M11" s="143">
        <v>4</v>
      </c>
      <c r="N11" s="143"/>
      <c r="O11" s="143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</row>
    <row r="12" spans="1:38">
      <c r="A12" s="4">
        <v>0.33888888888888885</v>
      </c>
      <c r="B12" s="157">
        <v>2</v>
      </c>
      <c r="C12" s="155" t="s">
        <v>118</v>
      </c>
      <c r="D12" s="155" t="s">
        <v>119</v>
      </c>
      <c r="E12" s="155" t="s">
        <v>33</v>
      </c>
      <c r="F12" s="158">
        <f>Q41</f>
        <v>0</v>
      </c>
      <c r="G12" s="155">
        <f t="shared" ref="G12:G32" si="1">IF(H12&gt;J12,H12,J12)</f>
        <v>1</v>
      </c>
      <c r="H12" s="155">
        <f t="shared" si="0"/>
        <v>1</v>
      </c>
      <c r="I12" s="243">
        <f>Q30</f>
        <v>0</v>
      </c>
      <c r="J12" s="241"/>
      <c r="K12" s="143"/>
      <c r="L12" s="143"/>
      <c r="M12" s="143">
        <v>5</v>
      </c>
      <c r="N12" s="143"/>
      <c r="O12" s="143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</row>
    <row r="13" spans="1:38">
      <c r="A13" s="4">
        <v>0.34444444444444439</v>
      </c>
      <c r="B13" s="157">
        <v>3</v>
      </c>
      <c r="C13" s="155" t="s">
        <v>60</v>
      </c>
      <c r="D13" s="155" t="s">
        <v>61</v>
      </c>
      <c r="E13" s="155" t="s">
        <v>62</v>
      </c>
      <c r="F13" s="158">
        <f>R41</f>
        <v>0</v>
      </c>
      <c r="G13" s="155">
        <f t="shared" si="1"/>
        <v>1</v>
      </c>
      <c r="H13" s="155">
        <f t="shared" si="0"/>
        <v>1</v>
      </c>
      <c r="I13" s="243">
        <f>R30</f>
        <v>0</v>
      </c>
      <c r="J13" s="241"/>
      <c r="K13" s="143"/>
      <c r="L13" s="143"/>
      <c r="M13" s="143">
        <v>6</v>
      </c>
      <c r="N13" s="143">
        <v>2</v>
      </c>
      <c r="O13" s="143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</row>
    <row r="14" spans="1:38">
      <c r="A14" s="4">
        <v>0.34999999999999992</v>
      </c>
      <c r="B14" s="157">
        <v>4</v>
      </c>
      <c r="C14" s="155" t="s">
        <v>136</v>
      </c>
      <c r="D14" s="155" t="s">
        <v>137</v>
      </c>
      <c r="E14" s="155" t="s">
        <v>90</v>
      </c>
      <c r="F14" s="158">
        <f>S41</f>
        <v>0</v>
      </c>
      <c r="G14" s="155">
        <f t="shared" si="1"/>
        <v>1</v>
      </c>
      <c r="H14" s="155">
        <f t="shared" si="0"/>
        <v>1</v>
      </c>
      <c r="I14" s="243">
        <f>S30</f>
        <v>0</v>
      </c>
      <c r="J14" s="241"/>
      <c r="K14" s="143"/>
      <c r="L14" s="143"/>
      <c r="M14" s="143">
        <v>7</v>
      </c>
      <c r="N14" s="143">
        <v>2</v>
      </c>
      <c r="O14" s="143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</row>
    <row r="15" spans="1:38">
      <c r="A15" s="4">
        <v>0.35555555555555546</v>
      </c>
      <c r="B15" s="157">
        <v>5</v>
      </c>
      <c r="C15" s="155" t="s">
        <v>84</v>
      </c>
      <c r="D15" s="155" t="s">
        <v>85</v>
      </c>
      <c r="E15" s="155" t="s">
        <v>33</v>
      </c>
      <c r="F15" s="156">
        <f>T41</f>
        <v>0</v>
      </c>
      <c r="G15" s="155">
        <f t="shared" si="1"/>
        <v>1</v>
      </c>
      <c r="H15" s="155">
        <f t="shared" si="0"/>
        <v>1</v>
      </c>
      <c r="I15" s="243">
        <f>T30</f>
        <v>0</v>
      </c>
      <c r="J15" s="189"/>
      <c r="K15" s="143"/>
      <c r="L15" s="143"/>
      <c r="M15" s="143">
        <v>8</v>
      </c>
      <c r="N15" s="143">
        <v>2</v>
      </c>
      <c r="O15" s="143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</row>
    <row r="16" spans="1:38">
      <c r="A16" s="4">
        <v>0.36111111111111099</v>
      </c>
      <c r="B16" s="157">
        <v>6</v>
      </c>
      <c r="C16" s="155" t="s">
        <v>102</v>
      </c>
      <c r="D16" s="155" t="s">
        <v>103</v>
      </c>
      <c r="E16" s="155" t="s">
        <v>77</v>
      </c>
      <c r="F16" s="156">
        <f>U41</f>
        <v>0</v>
      </c>
      <c r="G16" s="155">
        <f t="shared" si="1"/>
        <v>1</v>
      </c>
      <c r="H16" s="155">
        <f t="shared" si="0"/>
        <v>1</v>
      </c>
      <c r="I16" s="243">
        <f>U30</f>
        <v>0</v>
      </c>
      <c r="J16" s="189"/>
      <c r="K16" s="143"/>
      <c r="L16" s="143"/>
      <c r="M16" s="143">
        <v>9</v>
      </c>
      <c r="N16" s="143"/>
      <c r="O16" s="143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</row>
    <row r="17" spans="1:38">
      <c r="A17" s="4">
        <v>0.36666666666666653</v>
      </c>
      <c r="B17" s="157">
        <v>7</v>
      </c>
      <c r="C17" s="155" t="s">
        <v>69</v>
      </c>
      <c r="D17" s="155" t="s">
        <v>70</v>
      </c>
      <c r="E17" s="155" t="s">
        <v>30</v>
      </c>
      <c r="F17" s="156">
        <f>V41</f>
        <v>0</v>
      </c>
      <c r="G17" s="155">
        <f t="shared" si="1"/>
        <v>1</v>
      </c>
      <c r="H17" s="155">
        <f t="shared" si="0"/>
        <v>1</v>
      </c>
      <c r="I17" s="243">
        <f>V30</f>
        <v>0</v>
      </c>
      <c r="J17" s="189"/>
      <c r="K17" s="143"/>
      <c r="L17" s="143"/>
      <c r="M17" s="143">
        <v>10</v>
      </c>
      <c r="N17" s="143">
        <v>2</v>
      </c>
      <c r="O17" s="143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</row>
    <row r="18" spans="1:38">
      <c r="A18" s="4">
        <v>0.37222222222222207</v>
      </c>
      <c r="B18" s="157">
        <v>8</v>
      </c>
      <c r="C18" s="155" t="s">
        <v>653</v>
      </c>
      <c r="D18" s="155" t="s">
        <v>654</v>
      </c>
      <c r="E18" s="155" t="s">
        <v>164</v>
      </c>
      <c r="F18" s="156">
        <f>W41</f>
        <v>0</v>
      </c>
      <c r="G18" s="155">
        <f t="shared" si="1"/>
        <v>1</v>
      </c>
      <c r="H18" s="155">
        <f t="shared" si="0"/>
        <v>1</v>
      </c>
      <c r="I18" s="243">
        <f>W30</f>
        <v>0</v>
      </c>
      <c r="J18" s="189"/>
      <c r="K18" s="143"/>
      <c r="L18" s="143"/>
      <c r="M18" s="143">
        <v>11</v>
      </c>
      <c r="N18" s="143"/>
      <c r="O18" s="143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</row>
    <row r="19" spans="1:38">
      <c r="A19" s="4">
        <v>0.3777777777777776</v>
      </c>
      <c r="B19" s="157">
        <v>9</v>
      </c>
      <c r="C19" s="155" t="s">
        <v>844</v>
      </c>
      <c r="D19" s="155" t="s">
        <v>845</v>
      </c>
      <c r="E19" s="155" t="s">
        <v>286</v>
      </c>
      <c r="F19" s="156">
        <f>X41</f>
        <v>0</v>
      </c>
      <c r="G19" s="155">
        <f t="shared" si="1"/>
        <v>1</v>
      </c>
      <c r="H19" s="155">
        <f t="shared" si="0"/>
        <v>1</v>
      </c>
      <c r="I19" s="243">
        <f>X30</f>
        <v>0</v>
      </c>
      <c r="J19" s="189"/>
      <c r="K19" s="143"/>
      <c r="L19" s="143"/>
      <c r="M19" s="143">
        <v>12</v>
      </c>
      <c r="N19" s="143"/>
      <c r="O19" s="143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</row>
    <row r="20" spans="1:38">
      <c r="A20" s="4">
        <v>0.38333333333333314</v>
      </c>
      <c r="B20" s="157">
        <v>10</v>
      </c>
      <c r="C20" s="155" t="s">
        <v>580</v>
      </c>
      <c r="D20" s="155" t="s">
        <v>581</v>
      </c>
      <c r="E20" s="155" t="s">
        <v>37</v>
      </c>
      <c r="F20" s="156">
        <f>Y41</f>
        <v>0</v>
      </c>
      <c r="G20" s="155">
        <f t="shared" si="1"/>
        <v>1</v>
      </c>
      <c r="H20" s="155">
        <f t="shared" si="0"/>
        <v>1</v>
      </c>
      <c r="I20" s="243">
        <f>Y30</f>
        <v>0</v>
      </c>
      <c r="J20" s="189"/>
      <c r="K20" s="143"/>
      <c r="L20" s="143"/>
      <c r="M20" s="143">
        <v>13</v>
      </c>
      <c r="N20" s="143">
        <v>2</v>
      </c>
      <c r="O20" s="143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</row>
    <row r="21" spans="1:38">
      <c r="A21" s="4">
        <v>0.39583333333333309</v>
      </c>
      <c r="B21" s="157">
        <v>11</v>
      </c>
      <c r="C21" s="155" t="s">
        <v>106</v>
      </c>
      <c r="D21" s="155" t="s">
        <v>107</v>
      </c>
      <c r="E21" s="155" t="s">
        <v>55</v>
      </c>
      <c r="F21" s="156">
        <f>Z41</f>
        <v>0</v>
      </c>
      <c r="G21" s="155">
        <f t="shared" si="1"/>
        <v>1</v>
      </c>
      <c r="H21" s="155">
        <f t="shared" si="0"/>
        <v>1</v>
      </c>
      <c r="I21" s="243">
        <f>Z30</f>
        <v>0</v>
      </c>
      <c r="J21" s="189"/>
      <c r="K21" s="143"/>
      <c r="L21" s="143"/>
      <c r="M21" s="143">
        <v>14</v>
      </c>
      <c r="N21" s="143">
        <v>2</v>
      </c>
      <c r="O21" s="143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</row>
    <row r="22" spans="1:38">
      <c r="A22" s="4">
        <v>0.40138888888888863</v>
      </c>
      <c r="B22" s="157">
        <v>12</v>
      </c>
      <c r="C22" s="155" t="s">
        <v>110</v>
      </c>
      <c r="D22" s="155" t="s">
        <v>111</v>
      </c>
      <c r="E22" s="155" t="s">
        <v>90</v>
      </c>
      <c r="F22" s="156">
        <f>AA41</f>
        <v>0</v>
      </c>
      <c r="G22" s="155">
        <f t="shared" si="1"/>
        <v>1</v>
      </c>
      <c r="H22" s="155">
        <f t="shared" si="0"/>
        <v>1</v>
      </c>
      <c r="I22" s="243">
        <f>AA30</f>
        <v>0</v>
      </c>
      <c r="J22" s="189"/>
      <c r="K22" s="143"/>
      <c r="L22" s="143"/>
      <c r="M22" s="143">
        <v>15</v>
      </c>
      <c r="N22" s="143"/>
      <c r="O22" s="143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</row>
    <row r="23" spans="1:38">
      <c r="A23" s="4">
        <v>0.40694444444444416</v>
      </c>
      <c r="B23" s="157">
        <v>13</v>
      </c>
      <c r="C23" s="155" t="s">
        <v>80</v>
      </c>
      <c r="D23" s="155" t="s">
        <v>81</v>
      </c>
      <c r="E23" s="155" t="s">
        <v>82</v>
      </c>
      <c r="F23" s="156">
        <f>AB41</f>
        <v>0</v>
      </c>
      <c r="G23" s="155">
        <f t="shared" si="1"/>
        <v>1</v>
      </c>
      <c r="H23" s="155">
        <f t="shared" si="0"/>
        <v>1</v>
      </c>
      <c r="I23" s="243">
        <f>AB30</f>
        <v>0</v>
      </c>
      <c r="J23" s="189"/>
      <c r="K23" s="143"/>
      <c r="L23" s="143"/>
      <c r="M23" s="143" t="s">
        <v>79</v>
      </c>
      <c r="N23" s="143"/>
      <c r="O23" s="143"/>
      <c r="P23" s="160">
        <f>SUM(P8:P22)+P10+SUM(P13:P15)+P17+SUM(P20:P21)</f>
        <v>0</v>
      </c>
      <c r="Q23" s="160">
        <f t="shared" ref="Q23:AL23" si="2">SUM(Q8:Q22)+Q10+SUM(Q13:Q15)+Q17+SUM(Q20:Q21)</f>
        <v>0</v>
      </c>
      <c r="R23" s="160">
        <f t="shared" si="2"/>
        <v>0</v>
      </c>
      <c r="S23" s="160">
        <f t="shared" si="2"/>
        <v>0</v>
      </c>
      <c r="T23" s="160">
        <f t="shared" si="2"/>
        <v>0</v>
      </c>
      <c r="U23" s="160">
        <f t="shared" si="2"/>
        <v>0</v>
      </c>
      <c r="V23" s="160">
        <f t="shared" si="2"/>
        <v>0</v>
      </c>
      <c r="W23" s="160">
        <f t="shared" si="2"/>
        <v>0</v>
      </c>
      <c r="X23" s="160">
        <f t="shared" si="2"/>
        <v>0</v>
      </c>
      <c r="Y23" s="160">
        <f t="shared" si="2"/>
        <v>0</v>
      </c>
      <c r="Z23" s="160">
        <f t="shared" si="2"/>
        <v>0</v>
      </c>
      <c r="AA23" s="160">
        <f t="shared" si="2"/>
        <v>0</v>
      </c>
      <c r="AB23" s="160">
        <f t="shared" si="2"/>
        <v>0</v>
      </c>
      <c r="AC23" s="160">
        <f t="shared" si="2"/>
        <v>0</v>
      </c>
      <c r="AD23" s="160">
        <f t="shared" si="2"/>
        <v>0</v>
      </c>
      <c r="AE23" s="160">
        <f t="shared" si="2"/>
        <v>0</v>
      </c>
      <c r="AF23" s="160">
        <f t="shared" si="2"/>
        <v>0</v>
      </c>
      <c r="AG23" s="160">
        <f t="shared" si="2"/>
        <v>0</v>
      </c>
      <c r="AH23" s="160">
        <f t="shared" si="2"/>
        <v>0</v>
      </c>
      <c r="AI23" s="160">
        <f t="shared" si="2"/>
        <v>0</v>
      </c>
      <c r="AJ23" s="160">
        <f t="shared" si="2"/>
        <v>0</v>
      </c>
      <c r="AK23" s="160">
        <f t="shared" si="2"/>
        <v>0</v>
      </c>
      <c r="AL23" s="160">
        <f t="shared" si="2"/>
        <v>0</v>
      </c>
    </row>
    <row r="24" spans="1:38">
      <c r="A24" s="4">
        <v>0.4124999999999997</v>
      </c>
      <c r="B24" s="157">
        <v>14</v>
      </c>
      <c r="C24" s="155" t="s">
        <v>42</v>
      </c>
      <c r="D24" s="155" t="s">
        <v>43</v>
      </c>
      <c r="E24" s="155" t="s">
        <v>44</v>
      </c>
      <c r="F24" s="156">
        <f>AC41</f>
        <v>0</v>
      </c>
      <c r="G24" s="155">
        <f t="shared" si="1"/>
        <v>1</v>
      </c>
      <c r="H24" s="155">
        <f t="shared" si="0"/>
        <v>1</v>
      </c>
      <c r="I24" s="243">
        <f>AC30</f>
        <v>0</v>
      </c>
      <c r="J24" s="189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</row>
    <row r="25" spans="1:38">
      <c r="A25" s="4">
        <v>0.41805555555555524</v>
      </c>
      <c r="B25" s="157">
        <v>15</v>
      </c>
      <c r="C25" s="155" t="s">
        <v>72</v>
      </c>
      <c r="D25" s="155" t="s">
        <v>73</v>
      </c>
      <c r="E25" s="155" t="s">
        <v>37</v>
      </c>
      <c r="F25" s="156">
        <f>AD41</f>
        <v>0</v>
      </c>
      <c r="G25" s="155">
        <f t="shared" si="1"/>
        <v>1</v>
      </c>
      <c r="H25" s="155">
        <f t="shared" si="0"/>
        <v>1</v>
      </c>
      <c r="I25" s="243">
        <f>AD30</f>
        <v>0</v>
      </c>
      <c r="J25" s="189"/>
      <c r="K25" s="143"/>
      <c r="L25" s="143"/>
      <c r="M25" s="143" t="s">
        <v>87</v>
      </c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</row>
    <row r="26" spans="1:38">
      <c r="A26" s="4">
        <v>0.42361111111111077</v>
      </c>
      <c r="B26" s="157">
        <v>16</v>
      </c>
      <c r="C26" s="155" t="s">
        <v>28</v>
      </c>
      <c r="D26" s="155" t="s">
        <v>29</v>
      </c>
      <c r="E26" s="155" t="s">
        <v>30</v>
      </c>
      <c r="F26" s="156">
        <f>AE41</f>
        <v>0</v>
      </c>
      <c r="G26" s="155">
        <f t="shared" si="1"/>
        <v>1</v>
      </c>
      <c r="H26" s="155">
        <f t="shared" si="0"/>
        <v>1</v>
      </c>
      <c r="I26" s="243">
        <f>AE30</f>
        <v>0</v>
      </c>
      <c r="J26" s="189"/>
      <c r="K26" s="143"/>
      <c r="L26" s="143"/>
      <c r="M26" s="143" t="s">
        <v>92</v>
      </c>
      <c r="N26" s="143">
        <v>1</v>
      </c>
      <c r="O26" s="143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</row>
    <row r="27" spans="1:38">
      <c r="A27" s="4">
        <v>0.42916666666666631</v>
      </c>
      <c r="B27" s="157">
        <v>17</v>
      </c>
      <c r="C27" s="155" t="s">
        <v>122</v>
      </c>
      <c r="D27" s="155" t="s">
        <v>604</v>
      </c>
      <c r="E27" s="155" t="s">
        <v>124</v>
      </c>
      <c r="F27" s="156">
        <f>AF41</f>
        <v>0</v>
      </c>
      <c r="G27" s="155">
        <f t="shared" si="1"/>
        <v>1</v>
      </c>
      <c r="H27" s="155">
        <f t="shared" si="0"/>
        <v>1</v>
      </c>
      <c r="I27" s="243">
        <f>AF30</f>
        <v>0</v>
      </c>
      <c r="J27" s="189"/>
      <c r="K27" s="143"/>
      <c r="L27" s="143"/>
      <c r="M27" s="143" t="s">
        <v>97</v>
      </c>
      <c r="N27" s="143">
        <v>1</v>
      </c>
      <c r="O27" s="143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</row>
    <row r="28" spans="1:38">
      <c r="A28" s="4">
        <v>0.43472222222222184</v>
      </c>
      <c r="B28" s="157">
        <v>18</v>
      </c>
      <c r="C28" s="155" t="s">
        <v>578</v>
      </c>
      <c r="D28" s="155" t="s">
        <v>579</v>
      </c>
      <c r="E28" s="155" t="s">
        <v>37</v>
      </c>
      <c r="F28" s="156">
        <f>AG41</f>
        <v>0</v>
      </c>
      <c r="G28" s="155">
        <f t="shared" si="1"/>
        <v>1</v>
      </c>
      <c r="H28" s="155">
        <f t="shared" si="0"/>
        <v>1</v>
      </c>
      <c r="I28" s="243">
        <f>AG30</f>
        <v>0</v>
      </c>
      <c r="J28" s="189"/>
      <c r="K28" s="143"/>
      <c r="L28" s="143"/>
      <c r="M28" s="143" t="s">
        <v>101</v>
      </c>
      <c r="N28" s="143">
        <v>2</v>
      </c>
      <c r="O28" s="143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</row>
    <row r="29" spans="1:38">
      <c r="A29" s="4">
        <v>0.44027777777777738</v>
      </c>
      <c r="B29" s="157">
        <v>19</v>
      </c>
      <c r="C29" s="155" t="s">
        <v>46</v>
      </c>
      <c r="D29" s="155" t="s">
        <v>47</v>
      </c>
      <c r="E29" s="155" t="s">
        <v>48</v>
      </c>
      <c r="F29" s="156">
        <f>AH41</f>
        <v>0</v>
      </c>
      <c r="G29" s="155">
        <f t="shared" si="1"/>
        <v>1</v>
      </c>
      <c r="H29" s="155">
        <f t="shared" si="0"/>
        <v>1</v>
      </c>
      <c r="I29" s="243">
        <f>AH30</f>
        <v>0</v>
      </c>
      <c r="J29" s="189"/>
      <c r="K29" s="143"/>
      <c r="L29" s="143"/>
      <c r="M29" s="143" t="s">
        <v>105</v>
      </c>
      <c r="N29" s="143">
        <v>2</v>
      </c>
      <c r="O29" s="143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</row>
    <row r="30" spans="1:38">
      <c r="A30" s="4">
        <v>0.44583333333333292</v>
      </c>
      <c r="B30" s="157">
        <v>20</v>
      </c>
      <c r="C30" s="155" t="s">
        <v>39</v>
      </c>
      <c r="D30" s="155" t="s">
        <v>40</v>
      </c>
      <c r="E30" s="155" t="s">
        <v>37</v>
      </c>
      <c r="F30" s="156">
        <f>AI41</f>
        <v>0</v>
      </c>
      <c r="G30" s="155">
        <f t="shared" si="1"/>
        <v>1</v>
      </c>
      <c r="H30" s="155">
        <f t="shared" si="0"/>
        <v>1</v>
      </c>
      <c r="I30" s="243">
        <f>AI30</f>
        <v>0</v>
      </c>
      <c r="J30" s="189"/>
      <c r="K30" s="143"/>
      <c r="L30" s="143"/>
      <c r="M30" s="143" t="s">
        <v>109</v>
      </c>
      <c r="N30" s="143"/>
      <c r="O30" s="143"/>
      <c r="P30" s="160">
        <f>SUM(P26:P29)+SUM(P28:P29)</f>
        <v>0</v>
      </c>
      <c r="Q30" s="160">
        <f t="shared" ref="Q30:S30" si="3">SUM(Q26:Q29)+SUM(Q28:Q29)</f>
        <v>0</v>
      </c>
      <c r="R30" s="160">
        <f t="shared" si="3"/>
        <v>0</v>
      </c>
      <c r="S30" s="160">
        <f t="shared" si="3"/>
        <v>0</v>
      </c>
      <c r="T30" s="160">
        <f t="shared" ref="T30:AE30" si="4">SUM(T26:T29)+SUM(T28:T29)</f>
        <v>0</v>
      </c>
      <c r="U30" s="160">
        <f t="shared" si="4"/>
        <v>0</v>
      </c>
      <c r="V30" s="160">
        <f t="shared" si="4"/>
        <v>0</v>
      </c>
      <c r="W30" s="160">
        <f t="shared" si="4"/>
        <v>0</v>
      </c>
      <c r="X30" s="160">
        <f t="shared" si="4"/>
        <v>0</v>
      </c>
      <c r="Y30" s="160">
        <f t="shared" si="4"/>
        <v>0</v>
      </c>
      <c r="Z30" s="160">
        <f t="shared" si="4"/>
        <v>0</v>
      </c>
      <c r="AA30" s="160">
        <f t="shared" si="4"/>
        <v>0</v>
      </c>
      <c r="AB30" s="160">
        <f t="shared" si="4"/>
        <v>0</v>
      </c>
      <c r="AC30" s="160">
        <f t="shared" si="4"/>
        <v>0</v>
      </c>
      <c r="AD30" s="160">
        <f t="shared" si="4"/>
        <v>0</v>
      </c>
      <c r="AE30" s="160">
        <f t="shared" si="4"/>
        <v>0</v>
      </c>
      <c r="AF30" s="160">
        <f t="shared" ref="AF30:AL30" si="5">SUM(AF26:AF29)+SUM(AF28:AF29)</f>
        <v>0</v>
      </c>
      <c r="AG30" s="160">
        <f t="shared" si="5"/>
        <v>0</v>
      </c>
      <c r="AH30" s="160">
        <f t="shared" si="5"/>
        <v>0</v>
      </c>
      <c r="AI30" s="160">
        <f t="shared" si="5"/>
        <v>0</v>
      </c>
      <c r="AJ30" s="160">
        <f t="shared" si="5"/>
        <v>0</v>
      </c>
      <c r="AK30" s="160">
        <f t="shared" si="5"/>
        <v>0</v>
      </c>
      <c r="AL30" s="160">
        <f t="shared" si="5"/>
        <v>0</v>
      </c>
    </row>
    <row r="31" spans="1:38">
      <c r="A31" s="4">
        <v>0.45833333333333287</v>
      </c>
      <c r="B31" s="157">
        <v>21</v>
      </c>
      <c r="C31" s="155" t="s">
        <v>35</v>
      </c>
      <c r="D31" s="155" t="s">
        <v>36</v>
      </c>
      <c r="E31" s="155" t="s">
        <v>37</v>
      </c>
      <c r="F31" s="156">
        <f>AJ41</f>
        <v>0</v>
      </c>
      <c r="G31" s="155">
        <f t="shared" si="1"/>
        <v>1</v>
      </c>
      <c r="H31" s="155">
        <f t="shared" si="0"/>
        <v>1</v>
      </c>
      <c r="I31" s="243">
        <f>AJ30</f>
        <v>0</v>
      </c>
      <c r="J31" s="189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</row>
    <row r="32" spans="1:38">
      <c r="A32" s="3">
        <v>0.46388888888888841</v>
      </c>
      <c r="B32" s="157">
        <v>22</v>
      </c>
      <c r="C32" s="155" t="s">
        <v>400</v>
      </c>
      <c r="D32" s="155" t="s">
        <v>403</v>
      </c>
      <c r="E32" s="155" t="s">
        <v>82</v>
      </c>
      <c r="F32" s="156">
        <f>AK41</f>
        <v>0</v>
      </c>
      <c r="G32" s="155">
        <f t="shared" si="1"/>
        <v>1</v>
      </c>
      <c r="H32" s="155">
        <f t="shared" si="0"/>
        <v>1</v>
      </c>
      <c r="I32" s="243">
        <f>AK30</f>
        <v>0</v>
      </c>
      <c r="J32" s="189"/>
      <c r="K32" s="143"/>
      <c r="L32" s="143"/>
      <c r="M32" s="143" t="s">
        <v>117</v>
      </c>
      <c r="N32" s="143">
        <v>280</v>
      </c>
      <c r="O32" s="143"/>
      <c r="P32" s="160">
        <f>P23+P30</f>
        <v>0</v>
      </c>
      <c r="Q32" s="160">
        <f t="shared" ref="Q32:AL32" si="6">Q23+Q30</f>
        <v>0</v>
      </c>
      <c r="R32" s="160">
        <f t="shared" si="6"/>
        <v>0</v>
      </c>
      <c r="S32" s="160">
        <f t="shared" si="6"/>
        <v>0</v>
      </c>
      <c r="T32" s="160">
        <f t="shared" si="6"/>
        <v>0</v>
      </c>
      <c r="U32" s="160">
        <f t="shared" si="6"/>
        <v>0</v>
      </c>
      <c r="V32" s="160">
        <f t="shared" si="6"/>
        <v>0</v>
      </c>
      <c r="W32" s="160">
        <f t="shared" si="6"/>
        <v>0</v>
      </c>
      <c r="X32" s="160">
        <f t="shared" si="6"/>
        <v>0</v>
      </c>
      <c r="Y32" s="160">
        <f t="shared" si="6"/>
        <v>0</v>
      </c>
      <c r="Z32" s="160">
        <f t="shared" si="6"/>
        <v>0</v>
      </c>
      <c r="AA32" s="160">
        <f t="shared" si="6"/>
        <v>0</v>
      </c>
      <c r="AB32" s="160">
        <f t="shared" si="6"/>
        <v>0</v>
      </c>
      <c r="AC32" s="160">
        <f t="shared" si="6"/>
        <v>0</v>
      </c>
      <c r="AD32" s="160">
        <f t="shared" si="6"/>
        <v>0</v>
      </c>
      <c r="AE32" s="160">
        <f t="shared" si="6"/>
        <v>0</v>
      </c>
      <c r="AF32" s="160">
        <f t="shared" si="6"/>
        <v>0</v>
      </c>
      <c r="AG32" s="160">
        <f t="shared" si="6"/>
        <v>0</v>
      </c>
      <c r="AH32" s="160">
        <f t="shared" si="6"/>
        <v>0</v>
      </c>
      <c r="AI32" s="160">
        <f t="shared" si="6"/>
        <v>0</v>
      </c>
      <c r="AJ32" s="160">
        <f t="shared" si="6"/>
        <v>0</v>
      </c>
      <c r="AK32" s="160">
        <f t="shared" si="6"/>
        <v>0</v>
      </c>
      <c r="AL32" s="160">
        <f t="shared" si="6"/>
        <v>0</v>
      </c>
    </row>
    <row r="33" spans="1:38">
      <c r="A33" s="3"/>
      <c r="B33" s="157"/>
      <c r="C33" s="155"/>
      <c r="D33" s="155"/>
      <c r="E33" s="155"/>
      <c r="F33" s="156"/>
      <c r="G33" s="155"/>
      <c r="H33" s="155"/>
      <c r="I33" s="243"/>
      <c r="J33" s="189"/>
      <c r="K33" s="143"/>
      <c r="L33" s="143"/>
      <c r="M33" s="10" t="s">
        <v>121</v>
      </c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</row>
    <row r="34" spans="1:38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 t="s">
        <v>125</v>
      </c>
      <c r="N34" s="143">
        <v>-2</v>
      </c>
      <c r="O34" s="143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</row>
    <row r="35" spans="1:38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 t="s">
        <v>130</v>
      </c>
      <c r="N35" s="143">
        <v>-4</v>
      </c>
      <c r="O35" s="143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</row>
    <row r="36" spans="1:38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 t="s">
        <v>134</v>
      </c>
      <c r="N36" s="162" t="s">
        <v>135</v>
      </c>
      <c r="O36" s="14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</row>
    <row r="37" spans="1:38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 t="s">
        <v>139</v>
      </c>
      <c r="N37" s="162"/>
      <c r="O37" s="143"/>
      <c r="P37" s="164">
        <f>IF(P34="Y",-2,0)+IF(P35="Y",-4,0)</f>
        <v>0</v>
      </c>
      <c r="Q37" s="164">
        <f t="shared" ref="Q37:AL37" si="7">IF(Q34="Y",-2,0)+IF(Q35="Y",-4,0)</f>
        <v>0</v>
      </c>
      <c r="R37" s="164">
        <f t="shared" si="7"/>
        <v>0</v>
      </c>
      <c r="S37" s="164">
        <f t="shared" si="7"/>
        <v>0</v>
      </c>
      <c r="T37" s="164">
        <f t="shared" si="7"/>
        <v>0</v>
      </c>
      <c r="U37" s="164">
        <f t="shared" si="7"/>
        <v>0</v>
      </c>
      <c r="V37" s="164">
        <f t="shared" si="7"/>
        <v>0</v>
      </c>
      <c r="W37" s="164">
        <f t="shared" si="7"/>
        <v>0</v>
      </c>
      <c r="X37" s="164">
        <f t="shared" si="7"/>
        <v>0</v>
      </c>
      <c r="Y37" s="164">
        <f t="shared" si="7"/>
        <v>0</v>
      </c>
      <c r="Z37" s="164">
        <f t="shared" si="7"/>
        <v>0</v>
      </c>
      <c r="AA37" s="164">
        <f t="shared" si="7"/>
        <v>0</v>
      </c>
      <c r="AB37" s="164">
        <f t="shared" si="7"/>
        <v>0</v>
      </c>
      <c r="AC37" s="164">
        <f t="shared" si="7"/>
        <v>0</v>
      </c>
      <c r="AD37" s="164">
        <f t="shared" si="7"/>
        <v>0</v>
      </c>
      <c r="AE37" s="164">
        <f t="shared" si="7"/>
        <v>0</v>
      </c>
      <c r="AF37" s="164">
        <f t="shared" si="7"/>
        <v>0</v>
      </c>
      <c r="AG37" s="164">
        <f t="shared" si="7"/>
        <v>0</v>
      </c>
      <c r="AH37" s="164">
        <f t="shared" si="7"/>
        <v>0</v>
      </c>
      <c r="AI37" s="164">
        <f t="shared" si="7"/>
        <v>0</v>
      </c>
      <c r="AJ37" s="164">
        <f t="shared" si="7"/>
        <v>0</v>
      </c>
      <c r="AK37" s="164">
        <f t="shared" si="7"/>
        <v>0</v>
      </c>
      <c r="AL37" s="164">
        <f t="shared" si="7"/>
        <v>0</v>
      </c>
    </row>
    <row r="38" spans="1:38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0" t="s">
        <v>140</v>
      </c>
      <c r="N38" s="162"/>
      <c r="O38" s="143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</row>
    <row r="39" spans="1:38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>
        <v>-5.0000000000000001E-3</v>
      </c>
      <c r="O39" s="143"/>
      <c r="P39" s="166">
        <f>$N$39*$N$32*P38</f>
        <v>0</v>
      </c>
      <c r="Q39" s="166">
        <f t="shared" ref="Q39:AL39" si="8">$N$39*$N$32*Q38</f>
        <v>0</v>
      </c>
      <c r="R39" s="166">
        <f t="shared" si="8"/>
        <v>0</v>
      </c>
      <c r="S39" s="166">
        <f t="shared" si="8"/>
        <v>0</v>
      </c>
      <c r="T39" s="166">
        <f t="shared" si="8"/>
        <v>0</v>
      </c>
      <c r="U39" s="166">
        <f t="shared" si="8"/>
        <v>0</v>
      </c>
      <c r="V39" s="166">
        <f t="shared" si="8"/>
        <v>0</v>
      </c>
      <c r="W39" s="166">
        <f t="shared" si="8"/>
        <v>0</v>
      </c>
      <c r="X39" s="166">
        <f t="shared" si="8"/>
        <v>0</v>
      </c>
      <c r="Y39" s="166">
        <f t="shared" si="8"/>
        <v>0</v>
      </c>
      <c r="Z39" s="166">
        <f t="shared" si="8"/>
        <v>0</v>
      </c>
      <c r="AA39" s="166">
        <f t="shared" si="8"/>
        <v>0</v>
      </c>
      <c r="AB39" s="166">
        <f t="shared" si="8"/>
        <v>0</v>
      </c>
      <c r="AC39" s="166">
        <f t="shared" si="8"/>
        <v>0</v>
      </c>
      <c r="AD39" s="166">
        <f t="shared" si="8"/>
        <v>0</v>
      </c>
      <c r="AE39" s="166">
        <f t="shared" si="8"/>
        <v>0</v>
      </c>
      <c r="AF39" s="166">
        <f t="shared" si="8"/>
        <v>0</v>
      </c>
      <c r="AG39" s="166">
        <f t="shared" si="8"/>
        <v>0</v>
      </c>
      <c r="AH39" s="166">
        <f t="shared" si="8"/>
        <v>0</v>
      </c>
      <c r="AI39" s="166">
        <f t="shared" si="8"/>
        <v>0</v>
      </c>
      <c r="AJ39" s="166">
        <f t="shared" si="8"/>
        <v>0</v>
      </c>
      <c r="AK39" s="166">
        <f t="shared" si="8"/>
        <v>0</v>
      </c>
      <c r="AL39" s="166">
        <f t="shared" si="8"/>
        <v>0</v>
      </c>
    </row>
    <row r="40" spans="1:38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 t="s">
        <v>141</v>
      </c>
      <c r="N40" s="143"/>
      <c r="O40" s="143"/>
      <c r="P40" s="160">
        <f>P32+P37+P39</f>
        <v>0</v>
      </c>
      <c r="Q40" s="160">
        <f t="shared" ref="Q40:AL40" si="9">Q32+Q37+Q39</f>
        <v>0</v>
      </c>
      <c r="R40" s="160">
        <f t="shared" si="9"/>
        <v>0</v>
      </c>
      <c r="S40" s="160">
        <f t="shared" si="9"/>
        <v>0</v>
      </c>
      <c r="T40" s="160">
        <f t="shared" si="9"/>
        <v>0</v>
      </c>
      <c r="U40" s="160">
        <f t="shared" si="9"/>
        <v>0</v>
      </c>
      <c r="V40" s="160">
        <f t="shared" si="9"/>
        <v>0</v>
      </c>
      <c r="W40" s="160">
        <f t="shared" si="9"/>
        <v>0</v>
      </c>
      <c r="X40" s="160">
        <f t="shared" si="9"/>
        <v>0</v>
      </c>
      <c r="Y40" s="160">
        <f t="shared" si="9"/>
        <v>0</v>
      </c>
      <c r="Z40" s="160">
        <f t="shared" si="9"/>
        <v>0</v>
      </c>
      <c r="AA40" s="160">
        <f t="shared" si="9"/>
        <v>0</v>
      </c>
      <c r="AB40" s="160">
        <f t="shared" si="9"/>
        <v>0</v>
      </c>
      <c r="AC40" s="160">
        <f t="shared" si="9"/>
        <v>0</v>
      </c>
      <c r="AD40" s="160">
        <f t="shared" si="9"/>
        <v>0</v>
      </c>
      <c r="AE40" s="160">
        <f t="shared" si="9"/>
        <v>0</v>
      </c>
      <c r="AF40" s="160">
        <f t="shared" si="9"/>
        <v>0</v>
      </c>
      <c r="AG40" s="160">
        <f t="shared" si="9"/>
        <v>0</v>
      </c>
      <c r="AH40" s="160">
        <f t="shared" si="9"/>
        <v>0</v>
      </c>
      <c r="AI40" s="160">
        <f t="shared" si="9"/>
        <v>0</v>
      </c>
      <c r="AJ40" s="160">
        <f t="shared" si="9"/>
        <v>0</v>
      </c>
      <c r="AK40" s="160">
        <f t="shared" si="9"/>
        <v>0</v>
      </c>
      <c r="AL40" s="160">
        <f t="shared" si="9"/>
        <v>0</v>
      </c>
    </row>
    <row r="41" spans="1:38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 t="s">
        <v>142</v>
      </c>
      <c r="N41" s="143"/>
      <c r="O41" s="143"/>
      <c r="P41" s="167">
        <f>P40/$N$32</f>
        <v>0</v>
      </c>
      <c r="Q41" s="167">
        <f t="shared" ref="Q41:AL41" si="10">Q40/$N$32</f>
        <v>0</v>
      </c>
      <c r="R41" s="167">
        <f t="shared" si="10"/>
        <v>0</v>
      </c>
      <c r="S41" s="167">
        <f t="shared" si="10"/>
        <v>0</v>
      </c>
      <c r="T41" s="167">
        <f t="shared" si="10"/>
        <v>0</v>
      </c>
      <c r="U41" s="167">
        <f t="shared" si="10"/>
        <v>0</v>
      </c>
      <c r="V41" s="167">
        <f t="shared" si="10"/>
        <v>0</v>
      </c>
      <c r="W41" s="167">
        <f t="shared" si="10"/>
        <v>0</v>
      </c>
      <c r="X41" s="167">
        <f t="shared" si="10"/>
        <v>0</v>
      </c>
      <c r="Y41" s="167">
        <f t="shared" si="10"/>
        <v>0</v>
      </c>
      <c r="Z41" s="167">
        <f t="shared" si="10"/>
        <v>0</v>
      </c>
      <c r="AA41" s="167">
        <f t="shared" si="10"/>
        <v>0</v>
      </c>
      <c r="AB41" s="167">
        <f t="shared" si="10"/>
        <v>0</v>
      </c>
      <c r="AC41" s="167">
        <f t="shared" si="10"/>
        <v>0</v>
      </c>
      <c r="AD41" s="167">
        <f t="shared" si="10"/>
        <v>0</v>
      </c>
      <c r="AE41" s="167">
        <f t="shared" si="10"/>
        <v>0</v>
      </c>
      <c r="AF41" s="167">
        <f t="shared" si="10"/>
        <v>0</v>
      </c>
      <c r="AG41" s="167">
        <f t="shared" si="10"/>
        <v>0</v>
      </c>
      <c r="AH41" s="167">
        <f t="shared" si="10"/>
        <v>0</v>
      </c>
      <c r="AI41" s="167">
        <f t="shared" si="10"/>
        <v>0</v>
      </c>
      <c r="AJ41" s="167">
        <f t="shared" si="10"/>
        <v>0</v>
      </c>
      <c r="AK41" s="167">
        <f t="shared" si="10"/>
        <v>0</v>
      </c>
      <c r="AL41" s="167">
        <f t="shared" si="10"/>
        <v>0</v>
      </c>
    </row>
    <row r="42" spans="1:38">
      <c r="A42" s="143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</row>
    <row r="43" spans="1:38">
      <c r="A43" s="143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</row>
    <row r="44" spans="1:38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</row>
    <row r="45" spans="1:38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69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</row>
    <row r="46" spans="1:38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</row>
    <row r="47" spans="1:38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69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</row>
    <row r="48" spans="1:38">
      <c r="A48" s="143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</row>
    <row r="49" spans="16:16">
      <c r="P49" s="169"/>
    </row>
    <row r="50" spans="16:16">
      <c r="P50" s="143"/>
    </row>
    <row r="51" spans="16:16">
      <c r="P51" s="169"/>
    </row>
    <row r="52" spans="16:16">
      <c r="P52" s="143"/>
    </row>
    <row r="53" spans="16:16">
      <c r="P53" s="169"/>
    </row>
    <row r="54" spans="16:16">
      <c r="P54" s="143"/>
    </row>
    <row r="55" spans="16:16">
      <c r="P55" s="169"/>
    </row>
    <row r="56" spans="16:16">
      <c r="P56" s="143"/>
    </row>
    <row r="57" spans="16:16">
      <c r="P57" s="169"/>
    </row>
    <row r="58" spans="16:16">
      <c r="P58" s="143"/>
    </row>
    <row r="59" spans="16:16">
      <c r="P59" s="169"/>
    </row>
    <row r="60" spans="16:16">
      <c r="P60" s="143"/>
    </row>
    <row r="61" spans="16:16">
      <c r="P61" s="169"/>
    </row>
    <row r="62" spans="16:16">
      <c r="P62" s="143"/>
    </row>
    <row r="63" spans="16:16">
      <c r="P63" s="169"/>
    </row>
    <row r="64" spans="16:16">
      <c r="P64" s="143"/>
    </row>
    <row r="65" spans="16:16">
      <c r="P65" s="169"/>
    </row>
    <row r="66" spans="16:16">
      <c r="P66" s="143"/>
    </row>
    <row r="67" spans="16:16">
      <c r="P67" s="169"/>
    </row>
    <row r="68" spans="16:16">
      <c r="P68" s="143"/>
    </row>
    <row r="69" spans="16:16">
      <c r="P69" s="169"/>
    </row>
    <row r="70" spans="16:16">
      <c r="P70" s="143"/>
    </row>
    <row r="71" spans="16:16">
      <c r="P71" s="169"/>
    </row>
    <row r="72" spans="16:16">
      <c r="P72" s="143"/>
    </row>
    <row r="73" spans="16:16">
      <c r="P73" s="169"/>
    </row>
    <row r="74" spans="16:16">
      <c r="P74" s="143"/>
    </row>
    <row r="75" spans="16:16">
      <c r="P75" s="169"/>
    </row>
    <row r="76" spans="16:16">
      <c r="P76" s="143"/>
    </row>
    <row r="77" spans="16:16">
      <c r="P77" s="169"/>
    </row>
    <row r="78" spans="16:16">
      <c r="P78" s="143"/>
    </row>
    <row r="79" spans="16:16">
      <c r="P79" s="169"/>
    </row>
    <row r="80" spans="16:16">
      <c r="P80" s="143"/>
    </row>
    <row r="81" spans="16:16">
      <c r="P81" s="169"/>
    </row>
    <row r="82" spans="16:16">
      <c r="P82" s="143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DC523-D89E-4DB5-BF78-85DBC3E57A3F}">
  <sheetPr codeName="Sheet67">
    <tabColor rgb="FFFF85FF"/>
    <pageSetUpPr fitToPage="1"/>
  </sheetPr>
  <dimension ref="A1:AL80"/>
  <sheetViews>
    <sheetView workbookViewId="0">
      <selection activeCell="F52" sqref="F52"/>
    </sheetView>
  </sheetViews>
  <sheetFormatPr defaultColWidth="11" defaultRowHeight="15"/>
  <cols>
    <col min="1" max="1" width="11" style="9"/>
    <col min="2" max="2" width="12.375" style="9" customWidth="1"/>
    <col min="3" max="3" width="22.625" style="9" customWidth="1"/>
    <col min="4" max="4" width="26.5" style="9" bestFit="1" customWidth="1"/>
    <col min="5" max="5" width="16.875" style="9" bestFit="1" customWidth="1"/>
    <col min="6" max="8" width="11" style="9"/>
    <col min="9" max="9" width="16.125" style="9" bestFit="1" customWidth="1"/>
    <col min="10" max="12" width="11" style="9"/>
    <col min="13" max="13" width="19.375" style="9" customWidth="1"/>
    <col min="14" max="14" width="11" style="9"/>
    <col min="15" max="15" width="3.625" style="9" customWidth="1"/>
    <col min="16" max="34" width="6.875" style="9" customWidth="1"/>
    <col min="35" max="16384" width="11" style="9"/>
  </cols>
  <sheetData>
    <row r="1" spans="1:38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0" t="s">
        <v>310</v>
      </c>
      <c r="N1" s="172" t="s">
        <v>311</v>
      </c>
      <c r="O1" s="172"/>
      <c r="P1" s="172"/>
      <c r="Q1" s="172"/>
      <c r="R1" s="172"/>
      <c r="S1" s="172"/>
      <c r="T1" s="172"/>
      <c r="U1" s="172"/>
      <c r="V1" s="172"/>
      <c r="W1" s="172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</row>
    <row r="2" spans="1:38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74" t="s">
        <v>312</v>
      </c>
      <c r="O2" s="174"/>
      <c r="P2" s="174"/>
      <c r="Q2" s="174"/>
      <c r="R2" s="174"/>
      <c r="S2" s="174"/>
      <c r="T2" s="174"/>
      <c r="U2" s="174"/>
      <c r="V2" s="174"/>
      <c r="W2" s="174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</row>
    <row r="3" spans="1:38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8" t="s">
        <v>878</v>
      </c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</row>
    <row r="4" spans="1:38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1" t="s">
        <v>523</v>
      </c>
      <c r="Q4" s="12"/>
      <c r="R4" s="13" t="s">
        <v>623</v>
      </c>
      <c r="S4" s="13"/>
      <c r="T4" s="13"/>
      <c r="U4" s="13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43"/>
      <c r="AI4" s="143"/>
      <c r="AJ4" s="143"/>
      <c r="AK4" s="143"/>
      <c r="AL4" s="143"/>
    </row>
    <row r="5" spans="1:38">
      <c r="A5" s="143" t="s">
        <v>444</v>
      </c>
      <c r="B5" s="152">
        <v>44780</v>
      </c>
      <c r="C5" s="143"/>
      <c r="D5" s="10" t="s">
        <v>445</v>
      </c>
      <c r="E5" s="189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53">
        <f>B11</f>
        <v>1</v>
      </c>
      <c r="Q5" s="153">
        <f>B12</f>
        <v>2</v>
      </c>
      <c r="R5" s="153">
        <f>B13</f>
        <v>3</v>
      </c>
      <c r="S5" s="153">
        <f>B14</f>
        <v>4</v>
      </c>
      <c r="T5" s="153">
        <f>B15</f>
        <v>5</v>
      </c>
      <c r="U5" s="153">
        <f>B16</f>
        <v>6</v>
      </c>
      <c r="V5" s="153">
        <f>B17</f>
        <v>7</v>
      </c>
      <c r="W5" s="153">
        <f>B18</f>
        <v>8</v>
      </c>
      <c r="X5" s="153">
        <f>B19</f>
        <v>9</v>
      </c>
      <c r="Y5" s="153">
        <f>B20</f>
        <v>10</v>
      </c>
      <c r="Z5" s="153">
        <f>B21</f>
        <v>11</v>
      </c>
      <c r="AA5" s="153">
        <f>B22</f>
        <v>12</v>
      </c>
      <c r="AB5" s="153">
        <f>B23</f>
        <v>13</v>
      </c>
      <c r="AC5" s="153">
        <f>B24</f>
        <v>14</v>
      </c>
      <c r="AD5" s="153">
        <f>B25</f>
        <v>0</v>
      </c>
      <c r="AE5" s="153">
        <f>B26</f>
        <v>0</v>
      </c>
      <c r="AF5" s="143">
        <f>B27</f>
        <v>0</v>
      </c>
      <c r="AG5" s="143">
        <f>B28</f>
        <v>0</v>
      </c>
      <c r="AH5" s="143"/>
      <c r="AI5" s="143"/>
      <c r="AJ5" s="143"/>
      <c r="AK5" s="143"/>
      <c r="AL5" s="143"/>
    </row>
    <row r="6" spans="1:38">
      <c r="A6" s="143" t="s">
        <v>446</v>
      </c>
      <c r="B6" s="8" t="s">
        <v>879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 t="str">
        <f>C11</f>
        <v>Charlotte Henshall</v>
      </c>
      <c r="Q6" s="143" t="str">
        <f>C12</f>
        <v>Izabel Corrigan</v>
      </c>
      <c r="R6" s="143" t="str">
        <f>C13</f>
        <v>Mia Mcdonald</v>
      </c>
      <c r="S6" s="143" t="str">
        <f>C14</f>
        <v>Skye Boschetti</v>
      </c>
      <c r="T6" s="143" t="str">
        <f>C15</f>
        <v>Elise Stampalia</v>
      </c>
      <c r="U6" s="143" t="str">
        <f>C16</f>
        <v>Alice Colebrook</v>
      </c>
      <c r="V6" s="143" t="str">
        <f>C17</f>
        <v>Holly Ferguson</v>
      </c>
      <c r="W6" s="143" t="str">
        <f>C18</f>
        <v>Pippa O'Neill</v>
      </c>
      <c r="X6" s="143" t="str">
        <f>C19</f>
        <v>Mackenzie Sustek</v>
      </c>
      <c r="Y6" s="143" t="str">
        <f>C20</f>
        <v>Jenaveve Page</v>
      </c>
      <c r="Z6" s="143" t="str">
        <f>C21</f>
        <v>Natalie Berzins</v>
      </c>
      <c r="AA6" s="143" t="str">
        <f>C22</f>
        <v>Eliza Hickman</v>
      </c>
      <c r="AB6" s="143" t="str">
        <f>C23</f>
        <v>Jenna Perkins</v>
      </c>
      <c r="AC6" s="143" t="str">
        <f>C24</f>
        <v>Makenzie Hrubos</v>
      </c>
      <c r="AD6" s="143">
        <f>C25</f>
        <v>0</v>
      </c>
      <c r="AE6" s="143">
        <f>C26</f>
        <v>0</v>
      </c>
      <c r="AF6" s="143">
        <f>C27</f>
        <v>0</v>
      </c>
      <c r="AG6" s="143">
        <f>C28</f>
        <v>0</v>
      </c>
      <c r="AH6" s="143"/>
      <c r="AI6" s="143"/>
      <c r="AJ6" s="143"/>
      <c r="AK6" s="143"/>
      <c r="AL6" s="143"/>
    </row>
    <row r="7" spans="1:38">
      <c r="A7" s="143" t="s">
        <v>448</v>
      </c>
      <c r="B7" s="143" t="s">
        <v>651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 t="s">
        <v>587</v>
      </c>
      <c r="N7" s="143" t="s">
        <v>453</v>
      </c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</row>
    <row r="8" spans="1:38">
      <c r="A8" s="8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>
        <v>1</v>
      </c>
      <c r="N8" s="143"/>
      <c r="O8" s="143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43"/>
      <c r="AI8" s="143"/>
      <c r="AJ8" s="143"/>
      <c r="AK8" s="143"/>
      <c r="AL8" s="143"/>
    </row>
    <row r="9" spans="1:38">
      <c r="A9" s="143"/>
      <c r="B9" s="143"/>
      <c r="C9" s="143"/>
      <c r="D9" s="143"/>
      <c r="E9" s="143"/>
      <c r="F9" s="14" t="s">
        <v>3</v>
      </c>
      <c r="G9" s="143"/>
      <c r="H9" s="143"/>
      <c r="I9" s="143"/>
      <c r="J9" s="143"/>
      <c r="K9" s="143"/>
      <c r="L9" s="143"/>
      <c r="M9" s="143">
        <v>2</v>
      </c>
      <c r="N9" s="143"/>
      <c r="O9" s="143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43"/>
      <c r="AI9" s="143"/>
      <c r="AJ9" s="143"/>
      <c r="AK9" s="143"/>
      <c r="AL9" s="143"/>
    </row>
    <row r="10" spans="1:38" ht="45">
      <c r="A10" s="6" t="s">
        <v>432</v>
      </c>
      <c r="B10" s="14" t="s">
        <v>433</v>
      </c>
      <c r="C10" s="14" t="s">
        <v>4</v>
      </c>
      <c r="D10" s="14" t="s">
        <v>5</v>
      </c>
      <c r="E10" s="14" t="s">
        <v>383</v>
      </c>
      <c r="F10" s="16" t="s">
        <v>627</v>
      </c>
      <c r="G10" s="14" t="s">
        <v>387</v>
      </c>
      <c r="H10" s="14" t="s">
        <v>458</v>
      </c>
      <c r="I10" s="16" t="s">
        <v>459</v>
      </c>
      <c r="J10" s="14" t="s">
        <v>460</v>
      </c>
      <c r="K10" s="143"/>
      <c r="L10" s="143"/>
      <c r="M10" s="143">
        <v>3</v>
      </c>
      <c r="N10" s="143"/>
      <c r="O10" s="143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43"/>
      <c r="AI10" s="143"/>
      <c r="AJ10" s="143"/>
      <c r="AK10" s="143"/>
      <c r="AL10" s="143"/>
    </row>
    <row r="11" spans="1:38">
      <c r="A11" s="4">
        <v>0.47638888888888836</v>
      </c>
      <c r="B11" s="157">
        <v>1</v>
      </c>
      <c r="C11" s="155" t="s">
        <v>637</v>
      </c>
      <c r="D11" s="155" t="s">
        <v>638</v>
      </c>
      <c r="E11" s="155" t="s">
        <v>164</v>
      </c>
      <c r="F11" s="156">
        <f>P39</f>
        <v>0</v>
      </c>
      <c r="G11" s="155">
        <f>IF(H11&gt;J11,H11,J11)</f>
        <v>1</v>
      </c>
      <c r="H11" s="155">
        <f t="shared" ref="H11:H24" si="0">RANK(F11,$F$11:$F$40,0)</f>
        <v>1</v>
      </c>
      <c r="I11" s="243">
        <f>P28</f>
        <v>0</v>
      </c>
      <c r="J11" s="241"/>
      <c r="K11" s="143"/>
      <c r="L11" s="143"/>
      <c r="M11" s="143">
        <v>4</v>
      </c>
      <c r="N11" s="143"/>
      <c r="O11" s="143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43"/>
      <c r="AI11" s="143"/>
      <c r="AJ11" s="143"/>
      <c r="AK11" s="143"/>
      <c r="AL11" s="143"/>
    </row>
    <row r="12" spans="1:38">
      <c r="A12" s="4">
        <v>0.48124999999999946</v>
      </c>
      <c r="B12" s="157">
        <v>2</v>
      </c>
      <c r="C12" s="155" t="s">
        <v>532</v>
      </c>
      <c r="D12" s="155" t="s">
        <v>533</v>
      </c>
      <c r="E12" s="155" t="s">
        <v>172</v>
      </c>
      <c r="F12" s="158">
        <f>Q39</f>
        <v>0</v>
      </c>
      <c r="G12" s="155">
        <f t="shared" ref="G12:G24" si="1">IF(H12&gt;J12,H12,J12)</f>
        <v>1</v>
      </c>
      <c r="H12" s="155">
        <f t="shared" si="0"/>
        <v>1</v>
      </c>
      <c r="I12" s="243">
        <f>Q28</f>
        <v>0</v>
      </c>
      <c r="J12" s="241"/>
      <c r="K12" s="143"/>
      <c r="L12" s="143"/>
      <c r="M12" s="143">
        <v>5</v>
      </c>
      <c r="N12" s="143"/>
      <c r="O12" s="143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43"/>
      <c r="AI12" s="143"/>
      <c r="AJ12" s="143"/>
      <c r="AK12" s="143"/>
      <c r="AL12" s="143"/>
    </row>
    <row r="13" spans="1:38">
      <c r="A13" s="4">
        <v>0.48611111111111055</v>
      </c>
      <c r="B13" s="157">
        <v>3</v>
      </c>
      <c r="C13" s="155" t="s">
        <v>551</v>
      </c>
      <c r="D13" s="155" t="s">
        <v>552</v>
      </c>
      <c r="E13" s="155" t="s">
        <v>77</v>
      </c>
      <c r="F13" s="158">
        <f>R39</f>
        <v>0</v>
      </c>
      <c r="G13" s="155">
        <f t="shared" si="1"/>
        <v>1</v>
      </c>
      <c r="H13" s="155">
        <f t="shared" si="0"/>
        <v>1</v>
      </c>
      <c r="I13" s="243">
        <f>R28</f>
        <v>0</v>
      </c>
      <c r="J13" s="241"/>
      <c r="K13" s="143"/>
      <c r="L13" s="143"/>
      <c r="M13" s="143">
        <v>6</v>
      </c>
      <c r="N13" s="143"/>
      <c r="O13" s="143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43"/>
      <c r="AI13" s="143"/>
      <c r="AJ13" s="143"/>
      <c r="AK13" s="143"/>
      <c r="AL13" s="143"/>
    </row>
    <row r="14" spans="1:38">
      <c r="A14" s="4">
        <v>0.49097222222222164</v>
      </c>
      <c r="B14" s="157">
        <v>4</v>
      </c>
      <c r="C14" s="155" t="s">
        <v>641</v>
      </c>
      <c r="D14" s="155" t="s">
        <v>642</v>
      </c>
      <c r="E14" s="155" t="s">
        <v>12</v>
      </c>
      <c r="F14" s="158">
        <f>S39</f>
        <v>0</v>
      </c>
      <c r="G14" s="155">
        <f t="shared" si="1"/>
        <v>1</v>
      </c>
      <c r="H14" s="155">
        <f t="shared" si="0"/>
        <v>1</v>
      </c>
      <c r="I14" s="243">
        <f>S28</f>
        <v>0</v>
      </c>
      <c r="J14" s="241"/>
      <c r="K14" s="143"/>
      <c r="L14" s="143"/>
      <c r="M14" s="143">
        <v>7</v>
      </c>
      <c r="N14" s="143"/>
      <c r="O14" s="143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43"/>
      <c r="AI14" s="143"/>
      <c r="AJ14" s="143"/>
      <c r="AK14" s="143"/>
      <c r="AL14" s="143"/>
    </row>
    <row r="15" spans="1:38">
      <c r="A15" s="4">
        <v>0.49583333333333274</v>
      </c>
      <c r="B15" s="157">
        <v>5</v>
      </c>
      <c r="C15" s="155" t="s">
        <v>338</v>
      </c>
      <c r="D15" s="155" t="s">
        <v>339</v>
      </c>
      <c r="E15" s="155" t="s">
        <v>51</v>
      </c>
      <c r="F15" s="156">
        <f>T39</f>
        <v>0</v>
      </c>
      <c r="G15" s="155">
        <f t="shared" si="1"/>
        <v>1</v>
      </c>
      <c r="H15" s="155">
        <f t="shared" si="0"/>
        <v>1</v>
      </c>
      <c r="I15" s="243">
        <f>T28</f>
        <v>0</v>
      </c>
      <c r="J15" s="189"/>
      <c r="K15" s="143"/>
      <c r="L15" s="143"/>
      <c r="M15" s="143">
        <v>8</v>
      </c>
      <c r="N15" s="143"/>
      <c r="O15" s="143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43"/>
      <c r="AI15" s="143"/>
      <c r="AJ15" s="143"/>
      <c r="AK15" s="143"/>
      <c r="AL15" s="143"/>
    </row>
    <row r="16" spans="1:38">
      <c r="A16" s="4">
        <v>0.50069444444444389</v>
      </c>
      <c r="B16" s="157">
        <v>6</v>
      </c>
      <c r="C16" s="155" t="s">
        <v>639</v>
      </c>
      <c r="D16" s="155" t="s">
        <v>640</v>
      </c>
      <c r="E16" s="155" t="s">
        <v>172</v>
      </c>
      <c r="F16" s="156">
        <f>U39</f>
        <v>0</v>
      </c>
      <c r="G16" s="155">
        <f t="shared" si="1"/>
        <v>1</v>
      </c>
      <c r="H16" s="155">
        <f t="shared" si="0"/>
        <v>1</v>
      </c>
      <c r="I16" s="243">
        <f>U28</f>
        <v>0</v>
      </c>
      <c r="J16" s="189"/>
      <c r="K16" s="143"/>
      <c r="L16" s="143"/>
      <c r="M16" s="143">
        <v>9</v>
      </c>
      <c r="N16" s="143"/>
      <c r="O16" s="143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43"/>
      <c r="AI16" s="143"/>
      <c r="AJ16" s="143"/>
      <c r="AK16" s="143"/>
      <c r="AL16" s="143"/>
    </row>
    <row r="17" spans="1:33">
      <c r="A17" s="4">
        <v>0.50555555555555498</v>
      </c>
      <c r="B17" s="157">
        <v>7</v>
      </c>
      <c r="C17" s="155" t="s">
        <v>868</v>
      </c>
      <c r="D17" s="155" t="s">
        <v>869</v>
      </c>
      <c r="E17" s="155" t="s">
        <v>115</v>
      </c>
      <c r="F17" s="156">
        <f>V39</f>
        <v>0</v>
      </c>
      <c r="G17" s="155">
        <f t="shared" si="1"/>
        <v>1</v>
      </c>
      <c r="H17" s="155">
        <f t="shared" si="0"/>
        <v>1</v>
      </c>
      <c r="I17" s="243">
        <f>V28</f>
        <v>0</v>
      </c>
      <c r="J17" s="189"/>
      <c r="K17" s="143"/>
      <c r="L17" s="143"/>
      <c r="M17" s="143">
        <v>10</v>
      </c>
      <c r="N17" s="143"/>
      <c r="O17" s="143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</row>
    <row r="18" spans="1:33">
      <c r="A18" s="4">
        <v>0.51041666666666607</v>
      </c>
      <c r="B18" s="157">
        <v>8</v>
      </c>
      <c r="C18" s="155" t="s">
        <v>534</v>
      </c>
      <c r="D18" s="155" t="s">
        <v>535</v>
      </c>
      <c r="E18" s="155" t="s">
        <v>172</v>
      </c>
      <c r="F18" s="156">
        <f>W39</f>
        <v>0</v>
      </c>
      <c r="G18" s="155">
        <f t="shared" si="1"/>
        <v>1</v>
      </c>
      <c r="H18" s="155">
        <f t="shared" si="0"/>
        <v>1</v>
      </c>
      <c r="I18" s="243">
        <f>W28</f>
        <v>0</v>
      </c>
      <c r="J18" s="189"/>
      <c r="K18" s="143"/>
      <c r="L18" s="143"/>
      <c r="M18" s="143">
        <v>11</v>
      </c>
      <c r="N18" s="143"/>
      <c r="O18" s="143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</row>
    <row r="19" spans="1:33">
      <c r="A19" s="4">
        <v>0.51527777777777717</v>
      </c>
      <c r="B19" s="157">
        <v>9</v>
      </c>
      <c r="C19" s="155" t="s">
        <v>562</v>
      </c>
      <c r="D19" s="155" t="s">
        <v>563</v>
      </c>
      <c r="E19" s="155" t="s">
        <v>30</v>
      </c>
      <c r="F19" s="156">
        <f>X39</f>
        <v>0</v>
      </c>
      <c r="G19" s="155">
        <f t="shared" si="1"/>
        <v>1</v>
      </c>
      <c r="H19" s="155">
        <f t="shared" si="0"/>
        <v>1</v>
      </c>
      <c r="I19" s="243">
        <f>X28</f>
        <v>0</v>
      </c>
      <c r="J19" s="189"/>
      <c r="K19" s="143"/>
      <c r="L19" s="143"/>
      <c r="M19" s="143">
        <v>12</v>
      </c>
      <c r="N19" s="143"/>
      <c r="O19" s="143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</row>
    <row r="20" spans="1:33">
      <c r="A20" s="4">
        <v>0.52013888888888826</v>
      </c>
      <c r="B20" s="157">
        <v>10</v>
      </c>
      <c r="C20" s="155" t="s">
        <v>334</v>
      </c>
      <c r="D20" s="155" t="s">
        <v>335</v>
      </c>
      <c r="E20" s="155" t="s">
        <v>272</v>
      </c>
      <c r="F20" s="156">
        <f>Y39</f>
        <v>0</v>
      </c>
      <c r="G20" s="155">
        <f t="shared" si="1"/>
        <v>1</v>
      </c>
      <c r="H20" s="155">
        <f t="shared" si="0"/>
        <v>1</v>
      </c>
      <c r="I20" s="243">
        <f>Y28</f>
        <v>0</v>
      </c>
      <c r="J20" s="189"/>
      <c r="K20" s="143"/>
      <c r="L20" s="143"/>
      <c r="M20" s="143">
        <v>13</v>
      </c>
      <c r="N20" s="143"/>
      <c r="O20" s="143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</row>
    <row r="21" spans="1:33">
      <c r="A21" s="4">
        <v>0.53194444444444378</v>
      </c>
      <c r="B21" s="157">
        <v>11</v>
      </c>
      <c r="C21" s="155" t="s">
        <v>631</v>
      </c>
      <c r="D21" s="155" t="s">
        <v>632</v>
      </c>
      <c r="E21" s="155" t="s">
        <v>23</v>
      </c>
      <c r="F21" s="156">
        <f>Z39</f>
        <v>0</v>
      </c>
      <c r="G21" s="155">
        <f t="shared" si="1"/>
        <v>1</v>
      </c>
      <c r="H21" s="155">
        <f t="shared" si="0"/>
        <v>1</v>
      </c>
      <c r="I21" s="243">
        <f>Z28</f>
        <v>0</v>
      </c>
      <c r="J21" s="189"/>
      <c r="K21" s="143"/>
      <c r="L21" s="143"/>
      <c r="M21" s="143" t="s">
        <v>79</v>
      </c>
      <c r="N21" s="143"/>
      <c r="O21" s="143"/>
      <c r="P21" s="160">
        <f>SUM(P8:P20)</f>
        <v>0</v>
      </c>
      <c r="Q21" s="160">
        <f t="shared" ref="Q21:AG21" si="2">SUM(Q8:Q20)</f>
        <v>0</v>
      </c>
      <c r="R21" s="160">
        <f t="shared" si="2"/>
        <v>0</v>
      </c>
      <c r="S21" s="160">
        <f t="shared" si="2"/>
        <v>0</v>
      </c>
      <c r="T21" s="160">
        <f t="shared" si="2"/>
        <v>0</v>
      </c>
      <c r="U21" s="160">
        <f t="shared" si="2"/>
        <v>0</v>
      </c>
      <c r="V21" s="160">
        <f t="shared" si="2"/>
        <v>0</v>
      </c>
      <c r="W21" s="160">
        <f t="shared" si="2"/>
        <v>0</v>
      </c>
      <c r="X21" s="160">
        <f t="shared" si="2"/>
        <v>0</v>
      </c>
      <c r="Y21" s="160">
        <f t="shared" si="2"/>
        <v>0</v>
      </c>
      <c r="Z21" s="160">
        <f t="shared" si="2"/>
        <v>0</v>
      </c>
      <c r="AA21" s="160">
        <f t="shared" si="2"/>
        <v>0</v>
      </c>
      <c r="AB21" s="160">
        <f t="shared" si="2"/>
        <v>0</v>
      </c>
      <c r="AC21" s="160">
        <f t="shared" si="2"/>
        <v>0</v>
      </c>
      <c r="AD21" s="160">
        <f t="shared" si="2"/>
        <v>0</v>
      </c>
      <c r="AE21" s="160">
        <f t="shared" si="2"/>
        <v>0</v>
      </c>
      <c r="AF21" s="160">
        <f t="shared" si="2"/>
        <v>0</v>
      </c>
      <c r="AG21" s="160">
        <f t="shared" si="2"/>
        <v>0</v>
      </c>
    </row>
    <row r="22" spans="1:33">
      <c r="A22" s="4">
        <v>0.53680555555555487</v>
      </c>
      <c r="B22" s="157">
        <v>12</v>
      </c>
      <c r="C22" s="155" t="s">
        <v>364</v>
      </c>
      <c r="D22" s="155" t="s">
        <v>365</v>
      </c>
      <c r="E22" s="155" t="s">
        <v>12</v>
      </c>
      <c r="F22" s="156">
        <f>AA39</f>
        <v>0</v>
      </c>
      <c r="G22" s="155">
        <f t="shared" si="1"/>
        <v>1</v>
      </c>
      <c r="H22" s="155">
        <f t="shared" si="0"/>
        <v>1</v>
      </c>
      <c r="I22" s="243">
        <f>AA28</f>
        <v>0</v>
      </c>
      <c r="J22" s="189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</row>
    <row r="23" spans="1:33">
      <c r="A23" s="4">
        <v>0.54166666666666596</v>
      </c>
      <c r="B23" s="157">
        <v>13</v>
      </c>
      <c r="C23" s="155" t="s">
        <v>558</v>
      </c>
      <c r="D23" s="155" t="s">
        <v>559</v>
      </c>
      <c r="E23" s="155" t="s">
        <v>90</v>
      </c>
      <c r="F23" s="156">
        <f>AB39</f>
        <v>0</v>
      </c>
      <c r="G23" s="155">
        <f t="shared" si="1"/>
        <v>1</v>
      </c>
      <c r="H23" s="155">
        <f t="shared" si="0"/>
        <v>1</v>
      </c>
      <c r="I23" s="243">
        <f>AB28</f>
        <v>0</v>
      </c>
      <c r="J23" s="189"/>
      <c r="K23" s="143"/>
      <c r="L23" s="143"/>
      <c r="M23" s="143" t="s">
        <v>87</v>
      </c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</row>
    <row r="24" spans="1:33">
      <c r="A24" s="4">
        <v>0.54652777777777706</v>
      </c>
      <c r="B24" s="157">
        <v>14</v>
      </c>
      <c r="C24" s="155" t="s">
        <v>635</v>
      </c>
      <c r="D24" s="155" t="s">
        <v>636</v>
      </c>
      <c r="E24" s="155" t="s">
        <v>51</v>
      </c>
      <c r="F24" s="156">
        <f>AC39</f>
        <v>0</v>
      </c>
      <c r="G24" s="155">
        <f t="shared" si="1"/>
        <v>1</v>
      </c>
      <c r="H24" s="155">
        <f t="shared" si="0"/>
        <v>1</v>
      </c>
      <c r="I24" s="243">
        <f>AC28</f>
        <v>0</v>
      </c>
      <c r="J24" s="189"/>
      <c r="K24" s="143"/>
      <c r="L24" s="143"/>
      <c r="M24" s="143" t="s">
        <v>92</v>
      </c>
      <c r="N24" s="143">
        <v>1</v>
      </c>
      <c r="O24" s="143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</row>
    <row r="25" spans="1:33">
      <c r="A25" s="4"/>
      <c r="B25" s="157"/>
      <c r="C25" s="155"/>
      <c r="D25" s="155"/>
      <c r="E25" s="155"/>
      <c r="F25" s="156"/>
      <c r="G25" s="155"/>
      <c r="H25" s="155"/>
      <c r="I25" s="243"/>
      <c r="J25" s="189"/>
      <c r="K25" s="143"/>
      <c r="L25" s="143"/>
      <c r="M25" s="143" t="s">
        <v>97</v>
      </c>
      <c r="N25" s="143">
        <v>1</v>
      </c>
      <c r="O25" s="143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</row>
    <row r="26" spans="1:33">
      <c r="A26" s="4"/>
      <c r="B26" s="157"/>
      <c r="C26" s="155"/>
      <c r="D26" s="155"/>
      <c r="E26" s="155"/>
      <c r="F26" s="156"/>
      <c r="G26" s="155"/>
      <c r="H26" s="155"/>
      <c r="I26" s="243"/>
      <c r="J26" s="189"/>
      <c r="K26" s="143"/>
      <c r="L26" s="143"/>
      <c r="M26" s="143" t="s">
        <v>101</v>
      </c>
      <c r="N26" s="143">
        <v>2</v>
      </c>
      <c r="O26" s="143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</row>
    <row r="27" spans="1:33">
      <c r="A27" s="4"/>
      <c r="B27" s="157"/>
      <c r="C27" s="155"/>
      <c r="D27" s="155"/>
      <c r="E27" s="155"/>
      <c r="F27" s="156"/>
      <c r="G27" s="155"/>
      <c r="H27" s="155"/>
      <c r="I27" s="243"/>
      <c r="J27" s="189"/>
      <c r="K27" s="143"/>
      <c r="L27" s="143"/>
      <c r="M27" s="143" t="s">
        <v>105</v>
      </c>
      <c r="N27" s="143">
        <v>2</v>
      </c>
      <c r="O27" s="143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</row>
    <row r="28" spans="1:33">
      <c r="A28" s="4"/>
      <c r="B28" s="157"/>
      <c r="C28" s="155"/>
      <c r="D28" s="155"/>
      <c r="E28" s="155"/>
      <c r="F28" s="156"/>
      <c r="G28" s="155"/>
      <c r="H28" s="155"/>
      <c r="I28" s="243"/>
      <c r="J28" s="189"/>
      <c r="K28" s="143"/>
      <c r="L28" s="143"/>
      <c r="M28" s="143" t="s">
        <v>109</v>
      </c>
      <c r="N28" s="143"/>
      <c r="O28" s="143"/>
      <c r="P28" s="160">
        <f>SUM(P24:P27)+SUM(P26:P27)</f>
        <v>0</v>
      </c>
      <c r="Q28" s="160">
        <f t="shared" ref="Q28:S28" si="3">SUM(Q24:Q27)+SUM(Q26:Q27)</f>
        <v>0</v>
      </c>
      <c r="R28" s="160">
        <f t="shared" si="3"/>
        <v>0</v>
      </c>
      <c r="S28" s="160">
        <f t="shared" si="3"/>
        <v>0</v>
      </c>
      <c r="T28" s="160">
        <f t="shared" ref="T28:AE28" si="4">SUM(T24:T27)+SUM(T26:T27)</f>
        <v>0</v>
      </c>
      <c r="U28" s="160">
        <f t="shared" si="4"/>
        <v>0</v>
      </c>
      <c r="V28" s="160">
        <f t="shared" si="4"/>
        <v>0</v>
      </c>
      <c r="W28" s="160">
        <f t="shared" si="4"/>
        <v>0</v>
      </c>
      <c r="X28" s="160">
        <f t="shared" si="4"/>
        <v>0</v>
      </c>
      <c r="Y28" s="160">
        <f t="shared" si="4"/>
        <v>0</v>
      </c>
      <c r="Z28" s="160">
        <f t="shared" si="4"/>
        <v>0</v>
      </c>
      <c r="AA28" s="160">
        <f t="shared" si="4"/>
        <v>0</v>
      </c>
      <c r="AB28" s="160">
        <f t="shared" si="4"/>
        <v>0</v>
      </c>
      <c r="AC28" s="160">
        <f t="shared" si="4"/>
        <v>0</v>
      </c>
      <c r="AD28" s="160">
        <f t="shared" si="4"/>
        <v>0</v>
      </c>
      <c r="AE28" s="160">
        <f t="shared" si="4"/>
        <v>0</v>
      </c>
      <c r="AF28" s="160">
        <f t="shared" ref="AF28:AG28" si="5">SUM(AF24:AF27)+SUM(AF26:AF27)</f>
        <v>0</v>
      </c>
      <c r="AG28" s="160">
        <f t="shared" si="5"/>
        <v>0</v>
      </c>
    </row>
    <row r="30" spans="1:33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 t="s">
        <v>117</v>
      </c>
      <c r="N30" s="143">
        <v>190</v>
      </c>
      <c r="O30" s="143"/>
      <c r="P30" s="160">
        <f>P21+P28</f>
        <v>0</v>
      </c>
      <c r="Q30" s="160">
        <f t="shared" ref="Q30:AG30" si="6">Q21+Q28</f>
        <v>0</v>
      </c>
      <c r="R30" s="160">
        <f t="shared" si="6"/>
        <v>0</v>
      </c>
      <c r="S30" s="160">
        <f t="shared" si="6"/>
        <v>0</v>
      </c>
      <c r="T30" s="160">
        <f t="shared" si="6"/>
        <v>0</v>
      </c>
      <c r="U30" s="160">
        <f t="shared" si="6"/>
        <v>0</v>
      </c>
      <c r="V30" s="160">
        <f t="shared" si="6"/>
        <v>0</v>
      </c>
      <c r="W30" s="160">
        <f t="shared" si="6"/>
        <v>0</v>
      </c>
      <c r="X30" s="160">
        <f t="shared" si="6"/>
        <v>0</v>
      </c>
      <c r="Y30" s="160">
        <f t="shared" si="6"/>
        <v>0</v>
      </c>
      <c r="Z30" s="160">
        <f t="shared" si="6"/>
        <v>0</v>
      </c>
      <c r="AA30" s="160">
        <f t="shared" si="6"/>
        <v>0</v>
      </c>
      <c r="AB30" s="160">
        <f t="shared" si="6"/>
        <v>0</v>
      </c>
      <c r="AC30" s="160">
        <f t="shared" si="6"/>
        <v>0</v>
      </c>
      <c r="AD30" s="160">
        <f t="shared" si="6"/>
        <v>0</v>
      </c>
      <c r="AE30" s="160">
        <f t="shared" si="6"/>
        <v>0</v>
      </c>
      <c r="AF30" s="160">
        <f t="shared" si="6"/>
        <v>0</v>
      </c>
      <c r="AG30" s="160">
        <f t="shared" si="6"/>
        <v>0</v>
      </c>
    </row>
    <row r="31" spans="1:33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0" t="s">
        <v>121</v>
      </c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</row>
    <row r="32" spans="1:33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 t="s">
        <v>125</v>
      </c>
      <c r="N32" s="143">
        <v>-2</v>
      </c>
      <c r="O32" s="143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</row>
    <row r="33" spans="13:33">
      <c r="M33" s="143" t="s">
        <v>130</v>
      </c>
      <c r="N33" s="143">
        <v>-4</v>
      </c>
      <c r="O33" s="143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</row>
    <row r="34" spans="13:33">
      <c r="M34" s="143" t="s">
        <v>134</v>
      </c>
      <c r="N34" s="162" t="s">
        <v>135</v>
      </c>
      <c r="O34" s="14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</row>
    <row r="35" spans="13:33">
      <c r="M35" s="143" t="s">
        <v>139</v>
      </c>
      <c r="N35" s="162"/>
      <c r="O35" s="143"/>
      <c r="P35" s="164">
        <f>IF(P32="Y",-2,0)+IF(P33="Y",-4,0)</f>
        <v>0</v>
      </c>
      <c r="Q35" s="164">
        <f t="shared" ref="Q35:AG35" si="7">IF(Q32="Y",-2,0)+IF(Q33="Y",-4,0)</f>
        <v>0</v>
      </c>
      <c r="R35" s="164">
        <f t="shared" si="7"/>
        <v>0</v>
      </c>
      <c r="S35" s="164">
        <f t="shared" si="7"/>
        <v>0</v>
      </c>
      <c r="T35" s="164">
        <f t="shared" si="7"/>
        <v>0</v>
      </c>
      <c r="U35" s="164">
        <f t="shared" si="7"/>
        <v>0</v>
      </c>
      <c r="V35" s="164">
        <f t="shared" si="7"/>
        <v>0</v>
      </c>
      <c r="W35" s="164">
        <f t="shared" si="7"/>
        <v>0</v>
      </c>
      <c r="X35" s="164">
        <f t="shared" si="7"/>
        <v>0</v>
      </c>
      <c r="Y35" s="164">
        <f t="shared" si="7"/>
        <v>0</v>
      </c>
      <c r="Z35" s="164">
        <f t="shared" si="7"/>
        <v>0</v>
      </c>
      <c r="AA35" s="164">
        <f t="shared" si="7"/>
        <v>0</v>
      </c>
      <c r="AB35" s="164">
        <f t="shared" si="7"/>
        <v>0</v>
      </c>
      <c r="AC35" s="164">
        <f t="shared" si="7"/>
        <v>0</v>
      </c>
      <c r="AD35" s="164">
        <f t="shared" si="7"/>
        <v>0</v>
      </c>
      <c r="AE35" s="164">
        <f t="shared" si="7"/>
        <v>0</v>
      </c>
      <c r="AF35" s="164">
        <f t="shared" si="7"/>
        <v>0</v>
      </c>
      <c r="AG35" s="164">
        <f t="shared" si="7"/>
        <v>0</v>
      </c>
    </row>
    <row r="36" spans="13:33">
      <c r="M36" s="10" t="s">
        <v>140</v>
      </c>
      <c r="N36" s="162"/>
      <c r="O36" s="143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</row>
    <row r="37" spans="13:33">
      <c r="M37" s="143"/>
      <c r="N37" s="143">
        <v>-5.0000000000000001E-3</v>
      </c>
      <c r="O37" s="143"/>
      <c r="P37" s="166">
        <f>$N$37*$N$30*P36</f>
        <v>0</v>
      </c>
      <c r="Q37" s="166">
        <f t="shared" ref="Q37:AG37" si="8">$N$37*$N$30*Q36</f>
        <v>0</v>
      </c>
      <c r="R37" s="166">
        <f t="shared" si="8"/>
        <v>0</v>
      </c>
      <c r="S37" s="166">
        <f t="shared" si="8"/>
        <v>0</v>
      </c>
      <c r="T37" s="166">
        <f t="shared" si="8"/>
        <v>0</v>
      </c>
      <c r="U37" s="166">
        <f t="shared" si="8"/>
        <v>0</v>
      </c>
      <c r="V37" s="166">
        <f t="shared" si="8"/>
        <v>0</v>
      </c>
      <c r="W37" s="166">
        <f t="shared" si="8"/>
        <v>0</v>
      </c>
      <c r="X37" s="166">
        <f t="shared" si="8"/>
        <v>0</v>
      </c>
      <c r="Y37" s="166">
        <f t="shared" si="8"/>
        <v>0</v>
      </c>
      <c r="Z37" s="166">
        <f t="shared" si="8"/>
        <v>0</v>
      </c>
      <c r="AA37" s="166">
        <f t="shared" si="8"/>
        <v>0</v>
      </c>
      <c r="AB37" s="166">
        <f t="shared" si="8"/>
        <v>0</v>
      </c>
      <c r="AC37" s="166">
        <f t="shared" si="8"/>
        <v>0</v>
      </c>
      <c r="AD37" s="166">
        <f t="shared" si="8"/>
        <v>0</v>
      </c>
      <c r="AE37" s="166">
        <f t="shared" si="8"/>
        <v>0</v>
      </c>
      <c r="AF37" s="166">
        <f t="shared" si="8"/>
        <v>0</v>
      </c>
      <c r="AG37" s="166">
        <f t="shared" si="8"/>
        <v>0</v>
      </c>
    </row>
    <row r="38" spans="13:33">
      <c r="M38" s="143" t="s">
        <v>141</v>
      </c>
      <c r="N38" s="143"/>
      <c r="O38" s="143"/>
      <c r="P38" s="160">
        <f>P30+P35+P37</f>
        <v>0</v>
      </c>
      <c r="Q38" s="160">
        <f t="shared" ref="Q38:AG38" si="9">Q30+Q35+Q37</f>
        <v>0</v>
      </c>
      <c r="R38" s="160">
        <f t="shared" si="9"/>
        <v>0</v>
      </c>
      <c r="S38" s="160">
        <f t="shared" si="9"/>
        <v>0</v>
      </c>
      <c r="T38" s="160">
        <f t="shared" si="9"/>
        <v>0</v>
      </c>
      <c r="U38" s="160">
        <f t="shared" si="9"/>
        <v>0</v>
      </c>
      <c r="V38" s="160">
        <f t="shared" si="9"/>
        <v>0</v>
      </c>
      <c r="W38" s="160">
        <f t="shared" si="9"/>
        <v>0</v>
      </c>
      <c r="X38" s="160">
        <f t="shared" si="9"/>
        <v>0</v>
      </c>
      <c r="Y38" s="160">
        <f t="shared" si="9"/>
        <v>0</v>
      </c>
      <c r="Z38" s="160">
        <f t="shared" si="9"/>
        <v>0</v>
      </c>
      <c r="AA38" s="160">
        <f t="shared" si="9"/>
        <v>0</v>
      </c>
      <c r="AB38" s="160">
        <f t="shared" si="9"/>
        <v>0</v>
      </c>
      <c r="AC38" s="160">
        <f t="shared" si="9"/>
        <v>0</v>
      </c>
      <c r="AD38" s="160">
        <f t="shared" si="9"/>
        <v>0</v>
      </c>
      <c r="AE38" s="160">
        <f t="shared" si="9"/>
        <v>0</v>
      </c>
      <c r="AF38" s="160">
        <f t="shared" si="9"/>
        <v>0</v>
      </c>
      <c r="AG38" s="160">
        <f t="shared" si="9"/>
        <v>0</v>
      </c>
    </row>
    <row r="39" spans="13:33">
      <c r="M39" s="143" t="s">
        <v>142</v>
      </c>
      <c r="N39" s="143"/>
      <c r="O39" s="143"/>
      <c r="P39" s="167">
        <f>P38/$N$30</f>
        <v>0</v>
      </c>
      <c r="Q39" s="167">
        <f t="shared" ref="Q39:AG39" si="10">Q38/$N$30</f>
        <v>0</v>
      </c>
      <c r="R39" s="167">
        <f t="shared" si="10"/>
        <v>0</v>
      </c>
      <c r="S39" s="167">
        <f t="shared" si="10"/>
        <v>0</v>
      </c>
      <c r="T39" s="167">
        <f t="shared" si="10"/>
        <v>0</v>
      </c>
      <c r="U39" s="167">
        <f t="shared" si="10"/>
        <v>0</v>
      </c>
      <c r="V39" s="167">
        <f t="shared" si="10"/>
        <v>0</v>
      </c>
      <c r="W39" s="167">
        <f t="shared" si="10"/>
        <v>0</v>
      </c>
      <c r="X39" s="167">
        <f t="shared" si="10"/>
        <v>0</v>
      </c>
      <c r="Y39" s="167">
        <f t="shared" si="10"/>
        <v>0</v>
      </c>
      <c r="Z39" s="167">
        <f t="shared" si="10"/>
        <v>0</v>
      </c>
      <c r="AA39" s="167">
        <f t="shared" si="10"/>
        <v>0</v>
      </c>
      <c r="AB39" s="167">
        <f t="shared" si="10"/>
        <v>0</v>
      </c>
      <c r="AC39" s="167">
        <f t="shared" si="10"/>
        <v>0</v>
      </c>
      <c r="AD39" s="167">
        <f t="shared" si="10"/>
        <v>0</v>
      </c>
      <c r="AE39" s="167">
        <f t="shared" si="10"/>
        <v>0</v>
      </c>
      <c r="AF39" s="167">
        <f t="shared" si="10"/>
        <v>0</v>
      </c>
      <c r="AG39" s="167">
        <f t="shared" si="10"/>
        <v>0</v>
      </c>
    </row>
    <row r="40" spans="13:33">
      <c r="M40" s="143"/>
      <c r="N40" s="143"/>
      <c r="O40" s="143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</row>
    <row r="41" spans="13:33">
      <c r="M41" s="143"/>
      <c r="N41" s="143"/>
      <c r="O41" s="143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</row>
    <row r="42" spans="13:33"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</row>
    <row r="43" spans="13:33">
      <c r="M43" s="143"/>
      <c r="N43" s="143"/>
      <c r="O43" s="143"/>
      <c r="P43" s="169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</row>
    <row r="44" spans="13:33"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</row>
    <row r="45" spans="13:33">
      <c r="M45" s="143"/>
      <c r="N45" s="143"/>
      <c r="O45" s="143"/>
      <c r="P45" s="169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</row>
    <row r="46" spans="13:33"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</row>
    <row r="47" spans="13:33">
      <c r="M47" s="143"/>
      <c r="N47" s="143"/>
      <c r="O47" s="143"/>
      <c r="P47" s="169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</row>
    <row r="48" spans="13:33"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</row>
    <row r="49" spans="16:16">
      <c r="P49" s="169"/>
    </row>
    <row r="50" spans="16:16">
      <c r="P50" s="143"/>
    </row>
    <row r="51" spans="16:16">
      <c r="P51" s="169"/>
    </row>
    <row r="52" spans="16:16">
      <c r="P52" s="143"/>
    </row>
    <row r="53" spans="16:16">
      <c r="P53" s="169"/>
    </row>
    <row r="54" spans="16:16">
      <c r="P54" s="143"/>
    </row>
    <row r="55" spans="16:16">
      <c r="P55" s="169"/>
    </row>
    <row r="56" spans="16:16">
      <c r="P56" s="143"/>
    </row>
    <row r="57" spans="16:16">
      <c r="P57" s="169"/>
    </row>
    <row r="58" spans="16:16">
      <c r="P58" s="143"/>
    </row>
    <row r="59" spans="16:16">
      <c r="P59" s="169"/>
    </row>
    <row r="60" spans="16:16">
      <c r="P60" s="143"/>
    </row>
    <row r="61" spans="16:16">
      <c r="P61" s="169"/>
    </row>
    <row r="62" spans="16:16">
      <c r="P62" s="143"/>
    </row>
    <row r="63" spans="16:16">
      <c r="P63" s="169"/>
    </row>
    <row r="64" spans="16:16">
      <c r="P64" s="143"/>
    </row>
    <row r="65" spans="16:16">
      <c r="P65" s="169"/>
    </row>
    <row r="66" spans="16:16">
      <c r="P66" s="143"/>
    </row>
    <row r="67" spans="16:16">
      <c r="P67" s="169"/>
    </row>
    <row r="68" spans="16:16">
      <c r="P68" s="143"/>
    </row>
    <row r="69" spans="16:16">
      <c r="P69" s="169"/>
    </row>
    <row r="70" spans="16:16">
      <c r="P70" s="143"/>
    </row>
    <row r="71" spans="16:16">
      <c r="P71" s="169"/>
    </row>
    <row r="72" spans="16:16">
      <c r="P72" s="143"/>
    </row>
    <row r="73" spans="16:16">
      <c r="P73" s="169"/>
    </row>
    <row r="74" spans="16:16">
      <c r="P74" s="143"/>
    </row>
    <row r="75" spans="16:16">
      <c r="P75" s="169"/>
    </row>
    <row r="76" spans="16:16">
      <c r="P76" s="143"/>
    </row>
    <row r="77" spans="16:16">
      <c r="P77" s="169"/>
    </row>
    <row r="78" spans="16:16">
      <c r="P78" s="143"/>
    </row>
    <row r="79" spans="16:16">
      <c r="P79" s="169"/>
    </row>
    <row r="80" spans="16:16">
      <c r="P80" s="143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60F12-6680-4525-B998-45F1D579004E}">
  <sheetPr codeName="Sheet68">
    <tabColor rgb="FFFF85FF"/>
    <pageSetUpPr fitToPage="1"/>
  </sheetPr>
  <dimension ref="A1:AL88"/>
  <sheetViews>
    <sheetView topLeftCell="A10" workbookViewId="0">
      <selection activeCell="F52" sqref="F52"/>
    </sheetView>
  </sheetViews>
  <sheetFormatPr defaultColWidth="11" defaultRowHeight="15"/>
  <cols>
    <col min="1" max="1" width="11" style="9"/>
    <col min="2" max="2" width="12.375" style="9" customWidth="1"/>
    <col min="3" max="3" width="20.875" style="9" customWidth="1"/>
    <col min="4" max="4" width="33.125" style="9" bestFit="1" customWidth="1"/>
    <col min="5" max="5" width="18.375" style="9" customWidth="1"/>
    <col min="6" max="8" width="11" style="9"/>
    <col min="9" max="9" width="16.125" style="9" bestFit="1" customWidth="1"/>
    <col min="10" max="12" width="11" style="9"/>
    <col min="13" max="13" width="19.375" style="9" customWidth="1"/>
    <col min="14" max="14" width="11" style="9"/>
    <col min="15" max="15" width="3.625" style="9" customWidth="1"/>
    <col min="16" max="38" width="7" style="9" customWidth="1"/>
    <col min="39" max="16384" width="11" style="9"/>
  </cols>
  <sheetData>
    <row r="1" spans="1:38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0" t="s">
        <v>310</v>
      </c>
      <c r="N1" s="172" t="s">
        <v>311</v>
      </c>
      <c r="O1" s="172"/>
      <c r="P1" s="172"/>
      <c r="Q1" s="172"/>
      <c r="R1" s="172"/>
      <c r="S1" s="172"/>
      <c r="T1" s="172"/>
      <c r="U1" s="172"/>
      <c r="V1" s="172"/>
      <c r="W1" s="172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</row>
    <row r="2" spans="1:38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74" t="s">
        <v>312</v>
      </c>
      <c r="O2" s="174"/>
      <c r="P2" s="174"/>
      <c r="Q2" s="174"/>
      <c r="R2" s="174"/>
      <c r="S2" s="174"/>
      <c r="T2" s="174"/>
      <c r="U2" s="174"/>
      <c r="V2" s="174"/>
      <c r="W2" s="174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</row>
    <row r="3" spans="1:38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8" t="s">
        <v>145</v>
      </c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</row>
    <row r="4" spans="1:38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1" t="s">
        <v>220</v>
      </c>
      <c r="Q4" s="12"/>
      <c r="R4" s="13" t="s">
        <v>583</v>
      </c>
      <c r="S4" s="13"/>
      <c r="T4" s="13"/>
      <c r="U4" s="13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8">
      <c r="A5" s="143" t="s">
        <v>444</v>
      </c>
      <c r="B5" s="152">
        <v>44780</v>
      </c>
      <c r="C5" s="143"/>
      <c r="D5" s="10" t="s">
        <v>445</v>
      </c>
      <c r="E5" s="189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53">
        <f>B11</f>
        <v>1</v>
      </c>
      <c r="Q5" s="153">
        <f>B12</f>
        <v>2</v>
      </c>
      <c r="R5" s="153">
        <f>B13</f>
        <v>3</v>
      </c>
      <c r="S5" s="153">
        <f>B14</f>
        <v>4</v>
      </c>
      <c r="T5" s="153">
        <f>B15</f>
        <v>5</v>
      </c>
      <c r="U5" s="153">
        <f>B16</f>
        <v>6</v>
      </c>
      <c r="V5" s="153">
        <f>B17</f>
        <v>7</v>
      </c>
      <c r="W5" s="153">
        <f>B18</f>
        <v>8</v>
      </c>
      <c r="X5" s="153">
        <f>B19</f>
        <v>9</v>
      </c>
      <c r="Y5" s="153">
        <f>B20</f>
        <v>10</v>
      </c>
      <c r="Z5" s="153">
        <f>B21</f>
        <v>11</v>
      </c>
      <c r="AA5" s="153">
        <f>B22</f>
        <v>12</v>
      </c>
      <c r="AB5" s="153">
        <f>B23</f>
        <v>13</v>
      </c>
      <c r="AC5" s="153">
        <f>B24</f>
        <v>14</v>
      </c>
      <c r="AD5" s="153">
        <f>B25</f>
        <v>15</v>
      </c>
      <c r="AE5" s="153">
        <f>B26</f>
        <v>16</v>
      </c>
      <c r="AF5" s="143">
        <f>B27</f>
        <v>17</v>
      </c>
      <c r="AG5" s="143">
        <f>B28</f>
        <v>18</v>
      </c>
      <c r="AH5" s="143">
        <f>B29</f>
        <v>19</v>
      </c>
      <c r="AI5" s="143">
        <f>B30</f>
        <v>20</v>
      </c>
      <c r="AJ5" s="143">
        <f>B31</f>
        <v>21</v>
      </c>
      <c r="AK5" s="143">
        <f>B32</f>
        <v>0</v>
      </c>
      <c r="AL5" s="143">
        <f>B33</f>
        <v>0</v>
      </c>
    </row>
    <row r="6" spans="1:38">
      <c r="A6" s="143" t="s">
        <v>446</v>
      </c>
      <c r="B6" s="8" t="s">
        <v>880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 t="str">
        <f>C11</f>
        <v>Amy Lethlean</v>
      </c>
      <c r="Q6" s="143" t="str">
        <f>C12</f>
        <v>Mia Fellows</v>
      </c>
      <c r="R6" s="143" t="str">
        <f>C13</f>
        <v>Harriet Forrest</v>
      </c>
      <c r="S6" s="143" t="str">
        <f>C14</f>
        <v>Ellie Gilberd</v>
      </c>
      <c r="T6" s="143" t="str">
        <f>C15</f>
        <v>Emily Stampalia</v>
      </c>
      <c r="U6" s="143" t="str">
        <f>C16</f>
        <v>Zali Ryan</v>
      </c>
      <c r="V6" s="143" t="str">
        <f>C17</f>
        <v>Krystina Bercene</v>
      </c>
      <c r="W6" s="143" t="str">
        <f>C18</f>
        <v>Amelia Mcdonald</v>
      </c>
      <c r="X6" s="143" t="str">
        <f>C19</f>
        <v>Kenzie Manson</v>
      </c>
      <c r="Y6" s="143" t="str">
        <f>C20</f>
        <v>Annalyce Page</v>
      </c>
      <c r="Z6" s="143" t="str">
        <f>C21</f>
        <v>Mia Dicandilo</v>
      </c>
      <c r="AA6" s="143" t="str">
        <f>C22</f>
        <v>Chenin Hislop</v>
      </c>
      <c r="AB6" s="143" t="str">
        <f>C23</f>
        <v>Aleska Wearne</v>
      </c>
      <c r="AC6" s="143" t="str">
        <f>C24</f>
        <v>Lateesha Coppin</v>
      </c>
      <c r="AD6" s="143" t="str">
        <f>C25</f>
        <v>Lolah Day</v>
      </c>
      <c r="AE6" s="143" t="str">
        <f>C26</f>
        <v>Sune Snyman</v>
      </c>
      <c r="AF6" s="143" t="str">
        <f>C27</f>
        <v>Hannah Horne</v>
      </c>
      <c r="AG6" s="143" t="str">
        <f>C28</f>
        <v>Stella Brown</v>
      </c>
      <c r="AH6" s="143" t="str">
        <f>C29</f>
        <v>Alyssa Scott</v>
      </c>
      <c r="AI6" s="143" t="str">
        <f>C30</f>
        <v>Sophie Tennant</v>
      </c>
      <c r="AJ6" s="143" t="str">
        <f>C31</f>
        <v>Harriet Forrest</v>
      </c>
      <c r="AK6" s="143">
        <f>C32</f>
        <v>0</v>
      </c>
      <c r="AL6" s="143">
        <f>C33</f>
        <v>0</v>
      </c>
    </row>
    <row r="7" spans="1:38">
      <c r="A7" s="143" t="s">
        <v>448</v>
      </c>
      <c r="B7" s="143" t="s">
        <v>591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 t="s">
        <v>587</v>
      </c>
      <c r="N7" s="143" t="s">
        <v>453</v>
      </c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</row>
    <row r="8" spans="1:38">
      <c r="A8" s="8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>
        <v>1</v>
      </c>
      <c r="N8" s="143"/>
      <c r="O8" s="143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</row>
    <row r="9" spans="1:38">
      <c r="A9" s="143"/>
      <c r="B9" s="143"/>
      <c r="C9" s="143"/>
      <c r="D9" s="143"/>
      <c r="E9" s="143"/>
      <c r="F9" s="14" t="s">
        <v>3</v>
      </c>
      <c r="G9" s="143"/>
      <c r="H9" s="143"/>
      <c r="I9" s="143"/>
      <c r="J9" s="143"/>
      <c r="K9" s="143"/>
      <c r="L9" s="143"/>
      <c r="M9" s="143">
        <v>2</v>
      </c>
      <c r="N9" s="143"/>
      <c r="O9" s="143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</row>
    <row r="10" spans="1:38" ht="45">
      <c r="A10" s="6" t="s">
        <v>432</v>
      </c>
      <c r="B10" s="14" t="s">
        <v>433</v>
      </c>
      <c r="C10" s="14" t="s">
        <v>4</v>
      </c>
      <c r="D10" s="14" t="s">
        <v>5</v>
      </c>
      <c r="E10" s="14" t="s">
        <v>383</v>
      </c>
      <c r="F10" s="16" t="s">
        <v>592</v>
      </c>
      <c r="G10" s="14" t="s">
        <v>387</v>
      </c>
      <c r="H10" s="14" t="s">
        <v>458</v>
      </c>
      <c r="I10" s="16" t="s">
        <v>459</v>
      </c>
      <c r="J10" s="14" t="s">
        <v>460</v>
      </c>
      <c r="K10" s="143"/>
      <c r="L10" s="143"/>
      <c r="M10" s="143">
        <v>3</v>
      </c>
      <c r="N10" s="143"/>
      <c r="O10" s="143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</row>
    <row r="11" spans="1:38">
      <c r="A11" s="4">
        <v>0.57291666666666585</v>
      </c>
      <c r="B11" s="157">
        <v>1</v>
      </c>
      <c r="C11" s="155" t="s">
        <v>244</v>
      </c>
      <c r="D11" s="155" t="s">
        <v>245</v>
      </c>
      <c r="E11" s="155" t="s">
        <v>12</v>
      </c>
      <c r="F11" s="156">
        <f>P47</f>
        <v>0</v>
      </c>
      <c r="G11" s="155">
        <f>IF(H11&gt;J11,H11,J11)</f>
        <v>1</v>
      </c>
      <c r="H11" s="155">
        <f t="shared" ref="H11:H31" si="0">RANK(F11,$F$11:$F$45,0)</f>
        <v>1</v>
      </c>
      <c r="I11" s="243">
        <f>P36</f>
        <v>0</v>
      </c>
      <c r="J11" s="241"/>
      <c r="K11" s="143"/>
      <c r="L11" s="143"/>
      <c r="M11" s="143">
        <v>4</v>
      </c>
      <c r="N11" s="143">
        <v>2</v>
      </c>
      <c r="O11" s="143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</row>
    <row r="12" spans="1:38">
      <c r="A12" s="4">
        <v>0.57847222222222139</v>
      </c>
      <c r="B12" s="157">
        <v>2</v>
      </c>
      <c r="C12" s="155" t="s">
        <v>187</v>
      </c>
      <c r="D12" s="155" t="s">
        <v>823</v>
      </c>
      <c r="E12" s="155" t="s">
        <v>51</v>
      </c>
      <c r="F12" s="158">
        <f>Q47</f>
        <v>0</v>
      </c>
      <c r="G12" s="155">
        <f t="shared" ref="G12:G31" si="1">IF(H12&gt;J12,H12,J12)</f>
        <v>1</v>
      </c>
      <c r="H12" s="155">
        <f t="shared" si="0"/>
        <v>1</v>
      </c>
      <c r="I12" s="243">
        <f>Q36</f>
        <v>0</v>
      </c>
      <c r="J12" s="241"/>
      <c r="K12" s="143"/>
      <c r="L12" s="143"/>
      <c r="M12" s="143">
        <v>5</v>
      </c>
      <c r="N12" s="143"/>
      <c r="O12" s="143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</row>
    <row r="13" spans="1:38">
      <c r="A13" s="4">
        <v>0.58402777777777692</v>
      </c>
      <c r="B13" s="157">
        <v>3</v>
      </c>
      <c r="C13" s="155" t="s">
        <v>213</v>
      </c>
      <c r="D13" s="155" t="s">
        <v>520</v>
      </c>
      <c r="E13" s="155" t="s">
        <v>71</v>
      </c>
      <c r="F13" s="158">
        <f>R47</f>
        <v>0</v>
      </c>
      <c r="G13" s="155">
        <f t="shared" si="1"/>
        <v>1</v>
      </c>
      <c r="H13" s="155">
        <f t="shared" si="0"/>
        <v>1</v>
      </c>
      <c r="I13" s="243">
        <f>R36</f>
        <v>0</v>
      </c>
      <c r="J13" s="241"/>
      <c r="K13" s="143"/>
      <c r="L13" s="143"/>
      <c r="M13" s="143">
        <v>6</v>
      </c>
      <c r="N13" s="143"/>
      <c r="O13" s="143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</row>
    <row r="14" spans="1:38">
      <c r="A14" s="4">
        <v>0.58958333333333246</v>
      </c>
      <c r="B14" s="157">
        <v>4</v>
      </c>
      <c r="C14" s="155" t="s">
        <v>167</v>
      </c>
      <c r="D14" s="155" t="s">
        <v>168</v>
      </c>
      <c r="E14" s="155" t="s">
        <v>55</v>
      </c>
      <c r="F14" s="158">
        <f>S47</f>
        <v>0</v>
      </c>
      <c r="G14" s="155">
        <f t="shared" si="1"/>
        <v>1</v>
      </c>
      <c r="H14" s="155">
        <f t="shared" si="0"/>
        <v>1</v>
      </c>
      <c r="I14" s="243">
        <f>S36</f>
        <v>0</v>
      </c>
      <c r="J14" s="241"/>
      <c r="K14" s="143"/>
      <c r="L14" s="143"/>
      <c r="M14" s="143">
        <v>7</v>
      </c>
      <c r="N14" s="143">
        <v>2</v>
      </c>
      <c r="O14" s="143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</row>
    <row r="15" spans="1:38">
      <c r="A15" s="4">
        <v>0.595138888888888</v>
      </c>
      <c r="B15" s="157">
        <v>5</v>
      </c>
      <c r="C15" s="155" t="s">
        <v>233</v>
      </c>
      <c r="D15" s="155" t="s">
        <v>655</v>
      </c>
      <c r="E15" s="155" t="s">
        <v>51</v>
      </c>
      <c r="F15" s="156">
        <f>T47</f>
        <v>0</v>
      </c>
      <c r="G15" s="155">
        <f t="shared" si="1"/>
        <v>1</v>
      </c>
      <c r="H15" s="155">
        <f t="shared" si="0"/>
        <v>1</v>
      </c>
      <c r="I15" s="243">
        <f>T36</f>
        <v>0</v>
      </c>
      <c r="J15" s="189"/>
      <c r="K15" s="143"/>
      <c r="L15" s="143"/>
      <c r="M15" s="143">
        <v>8</v>
      </c>
      <c r="N15" s="143">
        <v>2</v>
      </c>
      <c r="O15" s="143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</row>
    <row r="16" spans="1:38">
      <c r="A16" s="4">
        <v>0.60069444444444353</v>
      </c>
      <c r="B16" s="157">
        <v>6</v>
      </c>
      <c r="C16" s="155" t="s">
        <v>198</v>
      </c>
      <c r="D16" s="155" t="s">
        <v>199</v>
      </c>
      <c r="E16" s="155" t="s">
        <v>164</v>
      </c>
      <c r="F16" s="156">
        <f>U47</f>
        <v>0</v>
      </c>
      <c r="G16" s="155">
        <f t="shared" si="1"/>
        <v>1</v>
      </c>
      <c r="H16" s="155">
        <f t="shared" si="0"/>
        <v>1</v>
      </c>
      <c r="I16" s="243">
        <f>U36</f>
        <v>0</v>
      </c>
      <c r="J16" s="189"/>
      <c r="K16" s="143"/>
      <c r="L16" s="143"/>
      <c r="M16" s="143">
        <v>9</v>
      </c>
      <c r="N16" s="143">
        <v>2</v>
      </c>
      <c r="O16" s="143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</row>
    <row r="17" spans="1:38">
      <c r="A17" s="4">
        <v>0.60624999999999907</v>
      </c>
      <c r="B17" s="157">
        <v>7</v>
      </c>
      <c r="C17" s="155" t="s">
        <v>191</v>
      </c>
      <c r="D17" s="155" t="s">
        <v>192</v>
      </c>
      <c r="E17" s="155" t="s">
        <v>193</v>
      </c>
      <c r="F17" s="156">
        <f>V47</f>
        <v>0</v>
      </c>
      <c r="G17" s="155">
        <f t="shared" si="1"/>
        <v>1</v>
      </c>
      <c r="H17" s="155">
        <f t="shared" si="0"/>
        <v>1</v>
      </c>
      <c r="I17" s="243">
        <f>V36</f>
        <v>0</v>
      </c>
      <c r="J17" s="189"/>
      <c r="K17" s="143"/>
      <c r="L17" s="143"/>
      <c r="M17" s="143">
        <v>10</v>
      </c>
      <c r="N17" s="143"/>
      <c r="O17" s="143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</row>
    <row r="18" spans="1:38">
      <c r="A18" s="4">
        <v>0.6118055555555546</v>
      </c>
      <c r="B18" s="157">
        <v>8</v>
      </c>
      <c r="C18" s="155" t="s">
        <v>277</v>
      </c>
      <c r="D18" s="155" t="s">
        <v>278</v>
      </c>
      <c r="E18" s="155" t="s">
        <v>15</v>
      </c>
      <c r="F18" s="156">
        <f>W47</f>
        <v>0</v>
      </c>
      <c r="G18" s="155">
        <f t="shared" si="1"/>
        <v>1</v>
      </c>
      <c r="H18" s="155">
        <f t="shared" si="0"/>
        <v>1</v>
      </c>
      <c r="I18" s="243">
        <f>W36</f>
        <v>0</v>
      </c>
      <c r="J18" s="189"/>
      <c r="K18" s="143"/>
      <c r="L18" s="143"/>
      <c r="M18" s="143">
        <v>11</v>
      </c>
      <c r="N18" s="143"/>
      <c r="O18" s="143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</row>
    <row r="19" spans="1:38">
      <c r="A19" s="4">
        <v>0.61736111111111014</v>
      </c>
      <c r="B19" s="157">
        <v>9</v>
      </c>
      <c r="C19" s="155" t="s">
        <v>273</v>
      </c>
      <c r="D19" s="155" t="s">
        <v>274</v>
      </c>
      <c r="E19" s="155" t="s">
        <v>164</v>
      </c>
      <c r="F19" s="156">
        <f>X47</f>
        <v>0</v>
      </c>
      <c r="G19" s="155">
        <f t="shared" si="1"/>
        <v>1</v>
      </c>
      <c r="H19" s="155">
        <f t="shared" si="0"/>
        <v>1</v>
      </c>
      <c r="I19" s="243">
        <f>X36</f>
        <v>0</v>
      </c>
      <c r="J19" s="189"/>
      <c r="K19" s="143"/>
      <c r="L19" s="143"/>
      <c r="M19" s="143">
        <v>12</v>
      </c>
      <c r="N19" s="143">
        <v>2</v>
      </c>
      <c r="O19" s="143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</row>
    <row r="20" spans="1:38">
      <c r="A20" s="4">
        <v>0.62291666666666567</v>
      </c>
      <c r="B20" s="157">
        <v>10</v>
      </c>
      <c r="C20" s="155" t="s">
        <v>270</v>
      </c>
      <c r="D20" s="155" t="s">
        <v>271</v>
      </c>
      <c r="E20" s="155" t="s">
        <v>272</v>
      </c>
      <c r="F20" s="156">
        <f>Y47</f>
        <v>0</v>
      </c>
      <c r="G20" s="155">
        <f t="shared" si="1"/>
        <v>1</v>
      </c>
      <c r="H20" s="155">
        <f t="shared" si="0"/>
        <v>1</v>
      </c>
      <c r="I20" s="243">
        <f>Y36</f>
        <v>0</v>
      </c>
      <c r="J20" s="189"/>
      <c r="K20" s="143"/>
      <c r="L20" s="143"/>
      <c r="M20" s="143">
        <v>13</v>
      </c>
      <c r="N20" s="143"/>
      <c r="O20" s="143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</row>
    <row r="21" spans="1:38">
      <c r="A21" s="4">
        <v>0.63541666666666563</v>
      </c>
      <c r="B21" s="157">
        <v>11</v>
      </c>
      <c r="C21" s="155" t="s">
        <v>293</v>
      </c>
      <c r="D21" s="155" t="s">
        <v>294</v>
      </c>
      <c r="E21" s="155" t="s">
        <v>55</v>
      </c>
      <c r="F21" s="156">
        <f>Z47</f>
        <v>0</v>
      </c>
      <c r="G21" s="155">
        <f t="shared" si="1"/>
        <v>1</v>
      </c>
      <c r="H21" s="155">
        <f t="shared" si="0"/>
        <v>1</v>
      </c>
      <c r="I21" s="243">
        <f>Z36</f>
        <v>0</v>
      </c>
      <c r="J21" s="189"/>
      <c r="K21" s="143"/>
      <c r="L21" s="143"/>
      <c r="M21" s="143">
        <v>14</v>
      </c>
      <c r="N21" s="143"/>
      <c r="O21" s="143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</row>
    <row r="22" spans="1:38">
      <c r="A22" s="4">
        <v>0.64097222222222117</v>
      </c>
      <c r="B22" s="157">
        <v>12</v>
      </c>
      <c r="C22" s="155" t="s">
        <v>268</v>
      </c>
      <c r="D22" s="155" t="s">
        <v>269</v>
      </c>
      <c r="E22" s="155" t="s">
        <v>20</v>
      </c>
      <c r="F22" s="156">
        <f>AA47</f>
        <v>0</v>
      </c>
      <c r="G22" s="155">
        <f t="shared" si="1"/>
        <v>1</v>
      </c>
      <c r="H22" s="155">
        <f t="shared" si="0"/>
        <v>1</v>
      </c>
      <c r="I22" s="243">
        <f>AA36</f>
        <v>0</v>
      </c>
      <c r="J22" s="189"/>
      <c r="K22" s="143"/>
      <c r="L22" s="143"/>
      <c r="M22" s="143">
        <v>15</v>
      </c>
      <c r="N22" s="143"/>
      <c r="O22" s="143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</row>
    <row r="23" spans="1:38">
      <c r="A23" s="4">
        <v>0.6465277777777767</v>
      </c>
      <c r="B23" s="157">
        <v>13</v>
      </c>
      <c r="C23" s="155" t="s">
        <v>205</v>
      </c>
      <c r="D23" s="155" t="s">
        <v>206</v>
      </c>
      <c r="E23" s="155" t="s">
        <v>48</v>
      </c>
      <c r="F23" s="156">
        <f>AB47</f>
        <v>0</v>
      </c>
      <c r="G23" s="155">
        <f t="shared" si="1"/>
        <v>1</v>
      </c>
      <c r="H23" s="155">
        <f t="shared" si="0"/>
        <v>1</v>
      </c>
      <c r="I23" s="243">
        <f>AB36</f>
        <v>0</v>
      </c>
      <c r="J23" s="189"/>
      <c r="K23" s="143"/>
      <c r="L23" s="143"/>
      <c r="M23" s="143">
        <v>16</v>
      </c>
      <c r="N23" s="143"/>
      <c r="O23" s="143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</row>
    <row r="24" spans="1:38">
      <c r="A24" s="4">
        <v>0.65208333333333224</v>
      </c>
      <c r="B24" s="157">
        <v>14</v>
      </c>
      <c r="C24" s="155" t="s">
        <v>414</v>
      </c>
      <c r="D24" s="155" t="s">
        <v>415</v>
      </c>
      <c r="E24" s="155" t="s">
        <v>12</v>
      </c>
      <c r="F24" s="156">
        <f>AC47</f>
        <v>0</v>
      </c>
      <c r="G24" s="155">
        <f t="shared" si="1"/>
        <v>1</v>
      </c>
      <c r="H24" s="155">
        <f t="shared" si="0"/>
        <v>1</v>
      </c>
      <c r="I24" s="243">
        <f>AC36</f>
        <v>0</v>
      </c>
      <c r="J24" s="189"/>
      <c r="K24" s="143"/>
      <c r="L24" s="143"/>
      <c r="M24" s="143">
        <v>17</v>
      </c>
      <c r="N24" s="143">
        <v>2</v>
      </c>
      <c r="O24" s="143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</row>
    <row r="25" spans="1:38">
      <c r="A25" s="4">
        <v>0.65763888888888777</v>
      </c>
      <c r="B25" s="157">
        <v>15</v>
      </c>
      <c r="C25" s="155" t="s">
        <v>266</v>
      </c>
      <c r="D25" s="155" t="s">
        <v>267</v>
      </c>
      <c r="E25" s="155" t="s">
        <v>30</v>
      </c>
      <c r="F25" s="156">
        <f>AD47</f>
        <v>0</v>
      </c>
      <c r="G25" s="155">
        <f t="shared" si="1"/>
        <v>1</v>
      </c>
      <c r="H25" s="155">
        <f t="shared" si="0"/>
        <v>1</v>
      </c>
      <c r="I25" s="243">
        <f>AD36</f>
        <v>0</v>
      </c>
      <c r="J25" s="189"/>
      <c r="K25" s="143"/>
      <c r="L25" s="143"/>
      <c r="M25" s="143">
        <v>18</v>
      </c>
      <c r="N25" s="143"/>
      <c r="O25" s="143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</row>
    <row r="26" spans="1:38">
      <c r="A26" s="4">
        <v>0.66319444444444331</v>
      </c>
      <c r="B26" s="157">
        <v>16</v>
      </c>
      <c r="C26" s="155" t="s">
        <v>173</v>
      </c>
      <c r="D26" s="155" t="s">
        <v>174</v>
      </c>
      <c r="E26" s="155" t="s">
        <v>48</v>
      </c>
      <c r="F26" s="156">
        <f>AE47</f>
        <v>0</v>
      </c>
      <c r="G26" s="155">
        <f t="shared" si="1"/>
        <v>1</v>
      </c>
      <c r="H26" s="155">
        <f t="shared" si="0"/>
        <v>1</v>
      </c>
      <c r="I26" s="243">
        <f>AE36</f>
        <v>0</v>
      </c>
      <c r="J26" s="189"/>
      <c r="K26" s="143"/>
      <c r="L26" s="143"/>
      <c r="M26" s="143">
        <v>19</v>
      </c>
      <c r="N26" s="143"/>
      <c r="O26" s="143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</row>
    <row r="27" spans="1:38">
      <c r="A27" s="4">
        <v>0.66874999999999885</v>
      </c>
      <c r="B27" s="157">
        <v>17</v>
      </c>
      <c r="C27" s="155" t="s">
        <v>830</v>
      </c>
      <c r="D27" s="155" t="s">
        <v>831</v>
      </c>
      <c r="E27" s="155" t="s">
        <v>23</v>
      </c>
      <c r="F27" s="156">
        <f>AF47</f>
        <v>0</v>
      </c>
      <c r="G27" s="155">
        <f t="shared" si="1"/>
        <v>1</v>
      </c>
      <c r="H27" s="155">
        <f t="shared" si="0"/>
        <v>1</v>
      </c>
      <c r="I27" s="243">
        <f>AF36</f>
        <v>0</v>
      </c>
      <c r="J27" s="189"/>
      <c r="K27" s="143"/>
      <c r="L27" s="143"/>
      <c r="M27" s="143">
        <v>20</v>
      </c>
      <c r="N27" s="143">
        <v>2</v>
      </c>
      <c r="O27" s="143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</row>
    <row r="28" spans="1:38">
      <c r="A28" s="4">
        <v>0.67430555555555438</v>
      </c>
      <c r="B28" s="157">
        <v>18</v>
      </c>
      <c r="C28" s="155" t="s">
        <v>516</v>
      </c>
      <c r="D28" s="155" t="s">
        <v>517</v>
      </c>
      <c r="E28" s="155" t="s">
        <v>59</v>
      </c>
      <c r="F28" s="156">
        <f>AG47</f>
        <v>0</v>
      </c>
      <c r="G28" s="155">
        <f t="shared" si="1"/>
        <v>1</v>
      </c>
      <c r="H28" s="155">
        <f t="shared" si="0"/>
        <v>1</v>
      </c>
      <c r="I28" s="243">
        <f>AG36</f>
        <v>0</v>
      </c>
      <c r="J28" s="189"/>
      <c r="K28" s="143"/>
      <c r="L28" s="143"/>
      <c r="M28" s="143">
        <v>21</v>
      </c>
      <c r="N28" s="143"/>
      <c r="O28" s="143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</row>
    <row r="29" spans="1:38">
      <c r="A29" s="4">
        <v>0.67986111111110992</v>
      </c>
      <c r="B29" s="157">
        <v>19</v>
      </c>
      <c r="C29" s="155" t="s">
        <v>225</v>
      </c>
      <c r="D29" s="155" t="s">
        <v>226</v>
      </c>
      <c r="E29" s="155" t="s">
        <v>51</v>
      </c>
      <c r="F29" s="156">
        <f>AH47</f>
        <v>0</v>
      </c>
      <c r="G29" s="155">
        <f t="shared" si="1"/>
        <v>1</v>
      </c>
      <c r="H29" s="155">
        <f t="shared" si="0"/>
        <v>1</v>
      </c>
      <c r="I29" s="243">
        <f>AH36</f>
        <v>0</v>
      </c>
      <c r="J29" s="189"/>
      <c r="K29" s="143"/>
      <c r="L29" s="143"/>
      <c r="M29" s="143" t="s">
        <v>79</v>
      </c>
      <c r="N29" s="143"/>
      <c r="O29" s="143"/>
      <c r="P29" s="160">
        <f>SUM(P8:P28)+P11+SUM(P14:P16)+P24+P19+P27</f>
        <v>0</v>
      </c>
      <c r="Q29" s="160">
        <f t="shared" ref="Q29:AL29" si="2">SUM(Q8:Q28)+Q11+SUM(Q14:Q16)+Q24+Q19+Q27</f>
        <v>0</v>
      </c>
      <c r="R29" s="160">
        <f t="shared" si="2"/>
        <v>0</v>
      </c>
      <c r="S29" s="160">
        <f t="shared" si="2"/>
        <v>0</v>
      </c>
      <c r="T29" s="160">
        <f t="shared" si="2"/>
        <v>0</v>
      </c>
      <c r="U29" s="160">
        <f t="shared" si="2"/>
        <v>0</v>
      </c>
      <c r="V29" s="160">
        <f t="shared" si="2"/>
        <v>0</v>
      </c>
      <c r="W29" s="160">
        <f t="shared" si="2"/>
        <v>0</v>
      </c>
      <c r="X29" s="160">
        <f t="shared" si="2"/>
        <v>0</v>
      </c>
      <c r="Y29" s="160">
        <f t="shared" si="2"/>
        <v>0</v>
      </c>
      <c r="Z29" s="160">
        <f t="shared" si="2"/>
        <v>0</v>
      </c>
      <c r="AA29" s="160">
        <f t="shared" si="2"/>
        <v>0</v>
      </c>
      <c r="AB29" s="160">
        <f t="shared" si="2"/>
        <v>0</v>
      </c>
      <c r="AC29" s="160">
        <f t="shared" si="2"/>
        <v>0</v>
      </c>
      <c r="AD29" s="160">
        <f t="shared" si="2"/>
        <v>0</v>
      </c>
      <c r="AE29" s="160">
        <f t="shared" si="2"/>
        <v>0</v>
      </c>
      <c r="AF29" s="160">
        <f t="shared" si="2"/>
        <v>0</v>
      </c>
      <c r="AG29" s="160">
        <f t="shared" si="2"/>
        <v>0</v>
      </c>
      <c r="AH29" s="160">
        <f t="shared" si="2"/>
        <v>0</v>
      </c>
      <c r="AI29" s="160">
        <f t="shared" si="2"/>
        <v>0</v>
      </c>
      <c r="AJ29" s="160">
        <f t="shared" si="2"/>
        <v>0</v>
      </c>
      <c r="AK29" s="160">
        <f t="shared" si="2"/>
        <v>0</v>
      </c>
      <c r="AL29" s="160">
        <f t="shared" si="2"/>
        <v>0</v>
      </c>
    </row>
    <row r="30" spans="1:38">
      <c r="A30" s="4">
        <v>0.68541666666666545</v>
      </c>
      <c r="B30" s="157">
        <v>20</v>
      </c>
      <c r="C30" s="155" t="s">
        <v>241</v>
      </c>
      <c r="D30" s="155" t="s">
        <v>242</v>
      </c>
      <c r="E30" s="155" t="s">
        <v>243</v>
      </c>
      <c r="F30" s="156">
        <f>AI47</f>
        <v>0</v>
      </c>
      <c r="G30" s="155">
        <f t="shared" si="1"/>
        <v>1</v>
      </c>
      <c r="H30" s="155">
        <f t="shared" si="0"/>
        <v>1</v>
      </c>
      <c r="I30" s="243">
        <f>AI36</f>
        <v>0</v>
      </c>
      <c r="J30" s="189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</row>
    <row r="31" spans="1:38">
      <c r="A31" s="4">
        <v>0.69097222222222099</v>
      </c>
      <c r="B31" s="157">
        <v>21</v>
      </c>
      <c r="C31" s="155" t="s">
        <v>213</v>
      </c>
      <c r="D31" s="155" t="s">
        <v>214</v>
      </c>
      <c r="E31" s="155" t="s">
        <v>71</v>
      </c>
      <c r="F31" s="156">
        <f>AJ47</f>
        <v>0</v>
      </c>
      <c r="G31" s="155">
        <f t="shared" si="1"/>
        <v>1</v>
      </c>
      <c r="H31" s="155">
        <f t="shared" si="0"/>
        <v>1</v>
      </c>
      <c r="I31" s="243">
        <f>AJ36</f>
        <v>0</v>
      </c>
      <c r="J31" s="189"/>
      <c r="K31" s="143"/>
      <c r="L31" s="143"/>
      <c r="M31" s="143" t="s">
        <v>87</v>
      </c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</row>
    <row r="32" spans="1:38">
      <c r="A32" s="3"/>
      <c r="B32" s="157"/>
      <c r="C32" s="155"/>
      <c r="D32" s="155"/>
      <c r="E32" s="155"/>
      <c r="F32" s="156"/>
      <c r="G32" s="155"/>
      <c r="H32" s="155"/>
      <c r="I32" s="243"/>
      <c r="J32" s="189"/>
      <c r="K32" s="143"/>
      <c r="L32" s="143"/>
      <c r="M32" s="143" t="s">
        <v>92</v>
      </c>
      <c r="N32" s="143">
        <v>1</v>
      </c>
      <c r="O32" s="143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</row>
    <row r="33" spans="1:38">
      <c r="A33" s="3"/>
      <c r="B33" s="157"/>
      <c r="C33" s="155"/>
      <c r="D33" s="155"/>
      <c r="E33" s="155"/>
      <c r="F33" s="156"/>
      <c r="G33" s="155"/>
      <c r="H33" s="155"/>
      <c r="I33" s="243"/>
      <c r="J33" s="189"/>
      <c r="K33" s="143"/>
      <c r="L33" s="143"/>
      <c r="M33" s="143" t="s">
        <v>97</v>
      </c>
      <c r="N33" s="143">
        <v>1</v>
      </c>
      <c r="O33" s="143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</row>
    <row r="34" spans="1:38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 t="s">
        <v>101</v>
      </c>
      <c r="N34" s="143">
        <v>2</v>
      </c>
      <c r="O34" s="143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</row>
    <row r="35" spans="1:38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 t="s">
        <v>105</v>
      </c>
      <c r="N35" s="143">
        <v>2</v>
      </c>
      <c r="O35" s="143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</row>
    <row r="36" spans="1:38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 t="s">
        <v>109</v>
      </c>
      <c r="N36" s="143"/>
      <c r="O36" s="143"/>
      <c r="P36" s="160">
        <f>SUM(P32:P35)+SUM(P34:P35)</f>
        <v>0</v>
      </c>
      <c r="Q36" s="160">
        <f t="shared" ref="Q36:S36" si="3">SUM(Q32:Q35)+SUM(Q34:Q35)</f>
        <v>0</v>
      </c>
      <c r="R36" s="160">
        <f t="shared" si="3"/>
        <v>0</v>
      </c>
      <c r="S36" s="160">
        <f t="shared" si="3"/>
        <v>0</v>
      </c>
      <c r="T36" s="160">
        <f t="shared" ref="T36:AE36" si="4">SUM(T32:T35)+SUM(T34:T35)</f>
        <v>0</v>
      </c>
      <c r="U36" s="160">
        <f t="shared" si="4"/>
        <v>0</v>
      </c>
      <c r="V36" s="160">
        <f t="shared" si="4"/>
        <v>0</v>
      </c>
      <c r="W36" s="160">
        <f t="shared" si="4"/>
        <v>0</v>
      </c>
      <c r="X36" s="160">
        <f t="shared" si="4"/>
        <v>0</v>
      </c>
      <c r="Y36" s="160">
        <f t="shared" si="4"/>
        <v>0</v>
      </c>
      <c r="Z36" s="160">
        <f t="shared" si="4"/>
        <v>0</v>
      </c>
      <c r="AA36" s="160">
        <f t="shared" si="4"/>
        <v>0</v>
      </c>
      <c r="AB36" s="160">
        <f t="shared" si="4"/>
        <v>0</v>
      </c>
      <c r="AC36" s="160">
        <f t="shared" si="4"/>
        <v>0</v>
      </c>
      <c r="AD36" s="160">
        <f t="shared" si="4"/>
        <v>0</v>
      </c>
      <c r="AE36" s="160">
        <f t="shared" si="4"/>
        <v>0</v>
      </c>
      <c r="AF36" s="160">
        <f t="shared" ref="AF36:AL36" si="5">SUM(AF32:AF35)+SUM(AF34:AF35)</f>
        <v>0</v>
      </c>
      <c r="AG36" s="160">
        <f t="shared" si="5"/>
        <v>0</v>
      </c>
      <c r="AH36" s="160">
        <f t="shared" si="5"/>
        <v>0</v>
      </c>
      <c r="AI36" s="160">
        <f t="shared" si="5"/>
        <v>0</v>
      </c>
      <c r="AJ36" s="160">
        <f t="shared" si="5"/>
        <v>0</v>
      </c>
      <c r="AK36" s="160">
        <f t="shared" si="5"/>
        <v>0</v>
      </c>
      <c r="AL36" s="160">
        <f t="shared" si="5"/>
        <v>0</v>
      </c>
    </row>
    <row r="38" spans="1:38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 t="s">
        <v>117</v>
      </c>
      <c r="N38" s="143">
        <v>340</v>
      </c>
      <c r="O38" s="143"/>
      <c r="P38" s="160">
        <f>P29+P36</f>
        <v>0</v>
      </c>
      <c r="Q38" s="160">
        <f t="shared" ref="Q38:AL38" si="6">Q29+Q36</f>
        <v>0</v>
      </c>
      <c r="R38" s="160">
        <f t="shared" si="6"/>
        <v>0</v>
      </c>
      <c r="S38" s="160">
        <f t="shared" si="6"/>
        <v>0</v>
      </c>
      <c r="T38" s="160">
        <f t="shared" si="6"/>
        <v>0</v>
      </c>
      <c r="U38" s="160">
        <f t="shared" si="6"/>
        <v>0</v>
      </c>
      <c r="V38" s="160">
        <f t="shared" si="6"/>
        <v>0</v>
      </c>
      <c r="W38" s="160">
        <f t="shared" si="6"/>
        <v>0</v>
      </c>
      <c r="X38" s="160">
        <f t="shared" si="6"/>
        <v>0</v>
      </c>
      <c r="Y38" s="160">
        <f t="shared" si="6"/>
        <v>0</v>
      </c>
      <c r="Z38" s="160">
        <f t="shared" si="6"/>
        <v>0</v>
      </c>
      <c r="AA38" s="160">
        <f t="shared" si="6"/>
        <v>0</v>
      </c>
      <c r="AB38" s="160">
        <f t="shared" si="6"/>
        <v>0</v>
      </c>
      <c r="AC38" s="160">
        <f t="shared" si="6"/>
        <v>0</v>
      </c>
      <c r="AD38" s="160">
        <f t="shared" si="6"/>
        <v>0</v>
      </c>
      <c r="AE38" s="160">
        <f t="shared" si="6"/>
        <v>0</v>
      </c>
      <c r="AF38" s="160">
        <f t="shared" si="6"/>
        <v>0</v>
      </c>
      <c r="AG38" s="160">
        <f t="shared" si="6"/>
        <v>0</v>
      </c>
      <c r="AH38" s="160">
        <f t="shared" si="6"/>
        <v>0</v>
      </c>
      <c r="AI38" s="160">
        <f t="shared" si="6"/>
        <v>0</v>
      </c>
      <c r="AJ38" s="160">
        <f t="shared" si="6"/>
        <v>0</v>
      </c>
      <c r="AK38" s="160">
        <f t="shared" si="6"/>
        <v>0</v>
      </c>
      <c r="AL38" s="160">
        <f t="shared" si="6"/>
        <v>0</v>
      </c>
    </row>
    <row r="39" spans="1:38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0" t="s">
        <v>121</v>
      </c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</row>
    <row r="40" spans="1:38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 t="s">
        <v>125</v>
      </c>
      <c r="N40" s="143">
        <v>-2</v>
      </c>
      <c r="O40" s="143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</row>
    <row r="41" spans="1:38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 t="s">
        <v>130</v>
      </c>
      <c r="N41" s="143">
        <v>-4</v>
      </c>
      <c r="O41" s="143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</row>
    <row r="42" spans="1:38">
      <c r="A42" s="143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 t="s">
        <v>134</v>
      </c>
      <c r="N42" s="162" t="s">
        <v>135</v>
      </c>
      <c r="O42" s="14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</row>
    <row r="43" spans="1:38">
      <c r="A43" s="143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 t="s">
        <v>139</v>
      </c>
      <c r="N43" s="162"/>
      <c r="O43" s="143"/>
      <c r="P43" s="164">
        <f>IF(P40="Y",-2,0)+IF(P41="Y",-4,0)</f>
        <v>0</v>
      </c>
      <c r="Q43" s="164">
        <f t="shared" ref="Q43:AL43" si="7">IF(Q40="Y",-2,0)+IF(Q41="Y",-4,0)</f>
        <v>0</v>
      </c>
      <c r="R43" s="164">
        <f t="shared" si="7"/>
        <v>0</v>
      </c>
      <c r="S43" s="164">
        <f t="shared" si="7"/>
        <v>0</v>
      </c>
      <c r="T43" s="164">
        <f t="shared" si="7"/>
        <v>0</v>
      </c>
      <c r="U43" s="164">
        <f t="shared" si="7"/>
        <v>0</v>
      </c>
      <c r="V43" s="164">
        <f t="shared" si="7"/>
        <v>0</v>
      </c>
      <c r="W43" s="164">
        <f t="shared" si="7"/>
        <v>0</v>
      </c>
      <c r="X43" s="164">
        <f t="shared" si="7"/>
        <v>0</v>
      </c>
      <c r="Y43" s="164">
        <f t="shared" si="7"/>
        <v>0</v>
      </c>
      <c r="Z43" s="164">
        <f t="shared" si="7"/>
        <v>0</v>
      </c>
      <c r="AA43" s="164">
        <f t="shared" si="7"/>
        <v>0</v>
      </c>
      <c r="AB43" s="164">
        <f t="shared" si="7"/>
        <v>0</v>
      </c>
      <c r="AC43" s="164">
        <f t="shared" si="7"/>
        <v>0</v>
      </c>
      <c r="AD43" s="164">
        <f t="shared" si="7"/>
        <v>0</v>
      </c>
      <c r="AE43" s="164">
        <f t="shared" si="7"/>
        <v>0</v>
      </c>
      <c r="AF43" s="164">
        <f t="shared" si="7"/>
        <v>0</v>
      </c>
      <c r="AG43" s="164">
        <f t="shared" si="7"/>
        <v>0</v>
      </c>
      <c r="AH43" s="164">
        <f t="shared" si="7"/>
        <v>0</v>
      </c>
      <c r="AI43" s="164">
        <f t="shared" si="7"/>
        <v>0</v>
      </c>
      <c r="AJ43" s="164">
        <f t="shared" si="7"/>
        <v>0</v>
      </c>
      <c r="AK43" s="164">
        <f t="shared" si="7"/>
        <v>0</v>
      </c>
      <c r="AL43" s="164">
        <f t="shared" si="7"/>
        <v>0</v>
      </c>
    </row>
    <row r="44" spans="1:38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0" t="s">
        <v>140</v>
      </c>
      <c r="N44" s="162"/>
      <c r="O44" s="143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</row>
    <row r="45" spans="1:38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>
        <v>-5.0000000000000001E-3</v>
      </c>
      <c r="O45" s="143"/>
      <c r="P45" s="166">
        <f>$N$45*$N$38*P44</f>
        <v>0</v>
      </c>
      <c r="Q45" s="166">
        <f t="shared" ref="Q45:AL45" si="8">$N$45*$N$38*Q44</f>
        <v>0</v>
      </c>
      <c r="R45" s="166">
        <f t="shared" si="8"/>
        <v>0</v>
      </c>
      <c r="S45" s="166">
        <f t="shared" si="8"/>
        <v>0</v>
      </c>
      <c r="T45" s="166">
        <f t="shared" si="8"/>
        <v>0</v>
      </c>
      <c r="U45" s="166">
        <f t="shared" si="8"/>
        <v>0</v>
      </c>
      <c r="V45" s="166">
        <f t="shared" si="8"/>
        <v>0</v>
      </c>
      <c r="W45" s="166">
        <f t="shared" si="8"/>
        <v>0</v>
      </c>
      <c r="X45" s="166">
        <f t="shared" si="8"/>
        <v>0</v>
      </c>
      <c r="Y45" s="166">
        <f t="shared" si="8"/>
        <v>0</v>
      </c>
      <c r="Z45" s="166">
        <f t="shared" si="8"/>
        <v>0</v>
      </c>
      <c r="AA45" s="166">
        <f t="shared" si="8"/>
        <v>0</v>
      </c>
      <c r="AB45" s="166">
        <f t="shared" si="8"/>
        <v>0</v>
      </c>
      <c r="AC45" s="166">
        <f t="shared" si="8"/>
        <v>0</v>
      </c>
      <c r="AD45" s="166">
        <f t="shared" si="8"/>
        <v>0</v>
      </c>
      <c r="AE45" s="166">
        <f t="shared" si="8"/>
        <v>0</v>
      </c>
      <c r="AF45" s="166">
        <f t="shared" si="8"/>
        <v>0</v>
      </c>
      <c r="AG45" s="166">
        <f t="shared" si="8"/>
        <v>0</v>
      </c>
      <c r="AH45" s="166">
        <f t="shared" si="8"/>
        <v>0</v>
      </c>
      <c r="AI45" s="166">
        <f t="shared" si="8"/>
        <v>0</v>
      </c>
      <c r="AJ45" s="166">
        <f t="shared" si="8"/>
        <v>0</v>
      </c>
      <c r="AK45" s="166">
        <f t="shared" si="8"/>
        <v>0</v>
      </c>
      <c r="AL45" s="166">
        <f t="shared" si="8"/>
        <v>0</v>
      </c>
    </row>
    <row r="46" spans="1:38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 t="s">
        <v>141</v>
      </c>
      <c r="N46" s="143"/>
      <c r="O46" s="143"/>
      <c r="P46" s="160">
        <f>P38+P43+P45</f>
        <v>0</v>
      </c>
      <c r="Q46" s="160">
        <f t="shared" ref="Q46:AL46" si="9">Q38+Q43+Q45</f>
        <v>0</v>
      </c>
      <c r="R46" s="160">
        <f t="shared" si="9"/>
        <v>0</v>
      </c>
      <c r="S46" s="160">
        <f t="shared" si="9"/>
        <v>0</v>
      </c>
      <c r="T46" s="160">
        <f t="shared" si="9"/>
        <v>0</v>
      </c>
      <c r="U46" s="160">
        <f t="shared" si="9"/>
        <v>0</v>
      </c>
      <c r="V46" s="160">
        <f t="shared" si="9"/>
        <v>0</v>
      </c>
      <c r="W46" s="160">
        <f t="shared" si="9"/>
        <v>0</v>
      </c>
      <c r="X46" s="160">
        <f t="shared" si="9"/>
        <v>0</v>
      </c>
      <c r="Y46" s="160">
        <f t="shared" si="9"/>
        <v>0</v>
      </c>
      <c r="Z46" s="160">
        <f t="shared" si="9"/>
        <v>0</v>
      </c>
      <c r="AA46" s="160">
        <f t="shared" si="9"/>
        <v>0</v>
      </c>
      <c r="AB46" s="160">
        <f t="shared" si="9"/>
        <v>0</v>
      </c>
      <c r="AC46" s="160">
        <f t="shared" si="9"/>
        <v>0</v>
      </c>
      <c r="AD46" s="160">
        <f t="shared" si="9"/>
        <v>0</v>
      </c>
      <c r="AE46" s="160">
        <f t="shared" si="9"/>
        <v>0</v>
      </c>
      <c r="AF46" s="160">
        <f t="shared" si="9"/>
        <v>0</v>
      </c>
      <c r="AG46" s="160">
        <f t="shared" si="9"/>
        <v>0</v>
      </c>
      <c r="AH46" s="160">
        <f t="shared" si="9"/>
        <v>0</v>
      </c>
      <c r="AI46" s="160">
        <f t="shared" si="9"/>
        <v>0</v>
      </c>
      <c r="AJ46" s="160">
        <f t="shared" si="9"/>
        <v>0</v>
      </c>
      <c r="AK46" s="160">
        <f t="shared" si="9"/>
        <v>0</v>
      </c>
      <c r="AL46" s="160">
        <f t="shared" si="9"/>
        <v>0</v>
      </c>
    </row>
    <row r="47" spans="1:38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 t="s">
        <v>142</v>
      </c>
      <c r="N47" s="143"/>
      <c r="O47" s="143"/>
      <c r="P47" s="167">
        <f>P46/$N$38</f>
        <v>0</v>
      </c>
      <c r="Q47" s="167">
        <f t="shared" ref="Q47:AL47" si="10">Q46/$N$38</f>
        <v>0</v>
      </c>
      <c r="R47" s="167">
        <f t="shared" si="10"/>
        <v>0</v>
      </c>
      <c r="S47" s="167">
        <f t="shared" si="10"/>
        <v>0</v>
      </c>
      <c r="T47" s="167">
        <f t="shared" si="10"/>
        <v>0</v>
      </c>
      <c r="U47" s="167">
        <f t="shared" si="10"/>
        <v>0</v>
      </c>
      <c r="V47" s="167">
        <f t="shared" si="10"/>
        <v>0</v>
      </c>
      <c r="W47" s="167">
        <f t="shared" si="10"/>
        <v>0</v>
      </c>
      <c r="X47" s="167">
        <f t="shared" si="10"/>
        <v>0</v>
      </c>
      <c r="Y47" s="167">
        <f t="shared" si="10"/>
        <v>0</v>
      </c>
      <c r="Z47" s="167">
        <f t="shared" si="10"/>
        <v>0</v>
      </c>
      <c r="AA47" s="167">
        <f t="shared" si="10"/>
        <v>0</v>
      </c>
      <c r="AB47" s="167">
        <f t="shared" si="10"/>
        <v>0</v>
      </c>
      <c r="AC47" s="167">
        <f t="shared" si="10"/>
        <v>0</v>
      </c>
      <c r="AD47" s="167">
        <f t="shared" si="10"/>
        <v>0</v>
      </c>
      <c r="AE47" s="167">
        <f t="shared" si="10"/>
        <v>0</v>
      </c>
      <c r="AF47" s="167">
        <f t="shared" si="10"/>
        <v>0</v>
      </c>
      <c r="AG47" s="167">
        <f t="shared" si="10"/>
        <v>0</v>
      </c>
      <c r="AH47" s="167">
        <f t="shared" si="10"/>
        <v>0</v>
      </c>
      <c r="AI47" s="167">
        <f t="shared" si="10"/>
        <v>0</v>
      </c>
      <c r="AJ47" s="167">
        <f t="shared" si="10"/>
        <v>0</v>
      </c>
      <c r="AK47" s="167">
        <f t="shared" si="10"/>
        <v>0</v>
      </c>
      <c r="AL47" s="167">
        <f t="shared" si="10"/>
        <v>0</v>
      </c>
    </row>
    <row r="48" spans="1:38">
      <c r="A48" s="143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8"/>
    </row>
    <row r="49" spans="16:38"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</row>
    <row r="50" spans="16:38"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</row>
    <row r="51" spans="16:38">
      <c r="P51" s="169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</row>
    <row r="52" spans="16:38"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</row>
    <row r="53" spans="16:38">
      <c r="P53" s="169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</row>
    <row r="54" spans="16:38"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</row>
    <row r="55" spans="16:38">
      <c r="P55" s="169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</row>
    <row r="56" spans="16:38"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</row>
    <row r="57" spans="16:38">
      <c r="P57" s="169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</row>
    <row r="58" spans="16:38"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</row>
    <row r="59" spans="16:38">
      <c r="P59" s="169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</row>
    <row r="60" spans="16:38"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</row>
    <row r="61" spans="16:38">
      <c r="P61" s="169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</row>
    <row r="62" spans="16:38"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</row>
    <row r="63" spans="16:38">
      <c r="P63" s="169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</row>
    <row r="64" spans="16:38"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</row>
    <row r="65" spans="16:16">
      <c r="P65" s="169"/>
    </row>
    <row r="66" spans="16:16">
      <c r="P66" s="143"/>
    </row>
    <row r="67" spans="16:16">
      <c r="P67" s="169"/>
    </row>
    <row r="68" spans="16:16">
      <c r="P68" s="143"/>
    </row>
    <row r="69" spans="16:16">
      <c r="P69" s="169"/>
    </row>
    <row r="70" spans="16:16">
      <c r="P70" s="143"/>
    </row>
    <row r="71" spans="16:16">
      <c r="P71" s="169"/>
    </row>
    <row r="72" spans="16:16">
      <c r="P72" s="143"/>
    </row>
    <row r="73" spans="16:16">
      <c r="P73" s="169"/>
    </row>
    <row r="74" spans="16:16">
      <c r="P74" s="143"/>
    </row>
    <row r="75" spans="16:16">
      <c r="P75" s="169"/>
    </row>
    <row r="76" spans="16:16">
      <c r="P76" s="143"/>
    </row>
    <row r="77" spans="16:16">
      <c r="P77" s="169"/>
    </row>
    <row r="78" spans="16:16">
      <c r="P78" s="143"/>
    </row>
    <row r="79" spans="16:16">
      <c r="P79" s="169"/>
    </row>
    <row r="80" spans="16:16">
      <c r="P80" s="143"/>
    </row>
    <row r="81" spans="16:16">
      <c r="P81" s="169"/>
    </row>
    <row r="82" spans="16:16">
      <c r="P82" s="143"/>
    </row>
    <row r="83" spans="16:16">
      <c r="P83" s="169"/>
    </row>
    <row r="84" spans="16:16">
      <c r="P84" s="143"/>
    </row>
    <row r="85" spans="16:16">
      <c r="P85" s="169"/>
    </row>
    <row r="86" spans="16:16">
      <c r="P86" s="143"/>
    </row>
    <row r="87" spans="16:16">
      <c r="P87" s="169"/>
    </row>
    <row r="88" spans="16:16">
      <c r="P88" s="143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C34B0-E2C1-416F-BD5C-B507760FDDA1}">
  <sheetPr codeName="Sheet69">
    <tabColor rgb="FFFFC000"/>
    <pageSetUpPr fitToPage="1"/>
  </sheetPr>
  <dimension ref="A2:AB88"/>
  <sheetViews>
    <sheetView topLeftCell="A13" workbookViewId="0">
      <selection activeCell="F52" sqref="F52"/>
    </sheetView>
  </sheetViews>
  <sheetFormatPr defaultColWidth="11" defaultRowHeight="15"/>
  <cols>
    <col min="1" max="2" width="11" style="9"/>
    <col min="3" max="3" width="12.375" style="9" customWidth="1"/>
    <col min="4" max="4" width="27.625" style="9" bestFit="1" customWidth="1"/>
    <col min="5" max="5" width="22.625" style="9" customWidth="1"/>
    <col min="6" max="6" width="16.875" style="9" bestFit="1" customWidth="1"/>
    <col min="7" max="9" width="11" style="9"/>
    <col min="10" max="10" width="16.125" style="9" bestFit="1" customWidth="1"/>
    <col min="11" max="13" width="11" style="9"/>
    <col min="14" max="14" width="19.375" style="9" customWidth="1"/>
    <col min="15" max="15" width="11" style="9"/>
    <col min="16" max="16" width="3.625" style="9" customWidth="1"/>
    <col min="17" max="28" width="6.375" style="9" customWidth="1"/>
    <col min="29" max="16384" width="11" style="9"/>
  </cols>
  <sheetData>
    <row r="2" spans="1:28">
      <c r="A2" s="10" t="s">
        <v>440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</row>
    <row r="3" spans="1:28">
      <c r="A3" s="10" t="s">
        <v>441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8" t="s">
        <v>881</v>
      </c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</row>
    <row r="4" spans="1:28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1" t="s">
        <v>315</v>
      </c>
      <c r="R4" s="12"/>
      <c r="S4" s="13"/>
      <c r="T4" s="13"/>
      <c r="U4" s="13"/>
      <c r="V4" s="13"/>
      <c r="W4" s="12"/>
      <c r="X4" s="12"/>
      <c r="Y4" s="12"/>
      <c r="Z4" s="12"/>
      <c r="AA4" s="12"/>
      <c r="AB4" s="12"/>
    </row>
    <row r="5" spans="1:28">
      <c r="A5" s="143" t="s">
        <v>444</v>
      </c>
      <c r="B5" s="143"/>
      <c r="C5" s="152">
        <v>44780</v>
      </c>
      <c r="D5" s="143"/>
      <c r="E5" s="10" t="s">
        <v>445</v>
      </c>
      <c r="F5" s="10"/>
      <c r="G5" s="189"/>
      <c r="H5" s="143"/>
      <c r="I5" s="143"/>
      <c r="J5" s="143"/>
      <c r="K5" s="143"/>
      <c r="L5" s="143"/>
      <c r="M5" s="143"/>
      <c r="N5" s="143"/>
      <c r="O5" s="143"/>
      <c r="P5" s="143"/>
      <c r="Q5" s="153">
        <f>C11</f>
        <v>1</v>
      </c>
      <c r="R5" s="153">
        <f>C12</f>
        <v>2</v>
      </c>
      <c r="S5" s="153">
        <f>C13</f>
        <v>3</v>
      </c>
      <c r="T5" s="153">
        <f>C14</f>
        <v>4</v>
      </c>
      <c r="U5" s="153">
        <f>C15</f>
        <v>5</v>
      </c>
      <c r="V5" s="153">
        <f>C16</f>
        <v>6</v>
      </c>
      <c r="W5" s="153">
        <f>C17</f>
        <v>7</v>
      </c>
      <c r="X5" s="153">
        <f>C18</f>
        <v>8</v>
      </c>
      <c r="Y5" s="153">
        <f>C19</f>
        <v>9</v>
      </c>
      <c r="Z5" s="153">
        <f>C20</f>
        <v>10</v>
      </c>
      <c r="AA5" s="153">
        <f>C21</f>
        <v>11</v>
      </c>
      <c r="AB5" s="153">
        <f>C22</f>
        <v>12</v>
      </c>
    </row>
    <row r="6" spans="1:28">
      <c r="A6" s="143" t="s">
        <v>446</v>
      </c>
      <c r="B6" s="143"/>
      <c r="C6" s="8" t="s">
        <v>882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 t="s">
        <v>587</v>
      </c>
      <c r="O6" s="143" t="s">
        <v>453</v>
      </c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</row>
    <row r="7" spans="1:28">
      <c r="A7" s="143" t="s">
        <v>448</v>
      </c>
      <c r="B7" s="143"/>
      <c r="C7" s="143" t="s">
        <v>764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>
        <v>1</v>
      </c>
      <c r="O7" s="143"/>
      <c r="P7" s="143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</row>
    <row r="8" spans="1:28">
      <c r="A8" s="8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>
        <v>2</v>
      </c>
      <c r="O8" s="143"/>
      <c r="P8" s="143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</row>
    <row r="9" spans="1:28">
      <c r="A9" s="143"/>
      <c r="B9" s="143"/>
      <c r="C9" s="143"/>
      <c r="D9" s="143"/>
      <c r="E9" s="143"/>
      <c r="F9" s="143"/>
      <c r="G9" s="14" t="s">
        <v>3</v>
      </c>
      <c r="H9" s="143"/>
      <c r="I9" s="143"/>
      <c r="J9" s="143"/>
      <c r="K9" s="143"/>
      <c r="L9" s="143"/>
      <c r="M9" s="143"/>
      <c r="N9" s="143">
        <v>3</v>
      </c>
      <c r="O9" s="143"/>
      <c r="P9" s="143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</row>
    <row r="10" spans="1:28" ht="15.75">
      <c r="A10" s="6" t="s">
        <v>432</v>
      </c>
      <c r="B10" s="7"/>
      <c r="C10" s="14" t="s">
        <v>433</v>
      </c>
      <c r="D10" s="14" t="s">
        <v>4</v>
      </c>
      <c r="E10" s="14" t="s">
        <v>5</v>
      </c>
      <c r="F10" s="14" t="s">
        <v>383</v>
      </c>
      <c r="G10" s="14" t="s">
        <v>315</v>
      </c>
      <c r="H10" s="14" t="s">
        <v>387</v>
      </c>
      <c r="I10" s="14" t="s">
        <v>458</v>
      </c>
      <c r="J10" s="16" t="s">
        <v>459</v>
      </c>
      <c r="K10" s="14" t="s">
        <v>460</v>
      </c>
      <c r="L10" s="143"/>
      <c r="M10" s="143"/>
      <c r="N10" s="143">
        <v>4</v>
      </c>
      <c r="O10" s="143"/>
      <c r="P10" s="143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</row>
    <row r="11" spans="1:28">
      <c r="A11" s="4">
        <v>0.69236111111111109</v>
      </c>
      <c r="B11" s="5">
        <v>5.5555555555555558E-3</v>
      </c>
      <c r="C11" s="157">
        <v>1</v>
      </c>
      <c r="D11" s="155"/>
      <c r="E11" s="155"/>
      <c r="F11" s="155"/>
      <c r="G11" s="156">
        <f>Q47</f>
        <v>0</v>
      </c>
      <c r="H11" s="155">
        <f>IF(I11&gt;K11,I11,K11)</f>
        <v>1</v>
      </c>
      <c r="I11" s="155">
        <f t="shared" ref="I11:I22" si="0">RANK(G11,$G$11:$G$34,0)</f>
        <v>1</v>
      </c>
      <c r="J11" s="243">
        <f>Q37</f>
        <v>0</v>
      </c>
      <c r="K11" s="241"/>
      <c r="L11" s="143"/>
      <c r="M11" s="143"/>
      <c r="N11" s="143">
        <v>5</v>
      </c>
      <c r="O11" s="143">
        <v>2</v>
      </c>
      <c r="P11" s="143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</row>
    <row r="12" spans="1:28">
      <c r="A12" s="4">
        <f t="shared" ref="A12:A22" si="1">SUM(A11,B11)</f>
        <v>0.69791666666666663</v>
      </c>
      <c r="B12" s="5">
        <v>5.5555555555555558E-3</v>
      </c>
      <c r="C12" s="157">
        <v>2</v>
      </c>
      <c r="D12" s="155"/>
      <c r="E12" s="155"/>
      <c r="F12" s="155"/>
      <c r="G12" s="158">
        <f>R47</f>
        <v>0</v>
      </c>
      <c r="H12" s="155">
        <f t="shared" ref="H12:H22" si="2">IF(I12&gt;K12,I12,K12)</f>
        <v>1</v>
      </c>
      <c r="I12" s="155">
        <f t="shared" si="0"/>
        <v>1</v>
      </c>
      <c r="J12" s="243">
        <f>R37</f>
        <v>0</v>
      </c>
      <c r="K12" s="241"/>
      <c r="L12" s="143"/>
      <c r="M12" s="143"/>
      <c r="N12" s="143">
        <v>6</v>
      </c>
      <c r="O12" s="143"/>
      <c r="P12" s="143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</row>
    <row r="13" spans="1:28">
      <c r="A13" s="4">
        <f t="shared" si="1"/>
        <v>0.70347222222222217</v>
      </c>
      <c r="B13" s="5">
        <v>5.5555555555555558E-3</v>
      </c>
      <c r="C13" s="157">
        <v>3</v>
      </c>
      <c r="D13" s="155"/>
      <c r="E13" s="155"/>
      <c r="F13" s="155"/>
      <c r="G13" s="158">
        <f>S47</f>
        <v>0</v>
      </c>
      <c r="H13" s="155">
        <f t="shared" si="2"/>
        <v>1</v>
      </c>
      <c r="I13" s="155">
        <f t="shared" si="0"/>
        <v>1</v>
      </c>
      <c r="J13" s="243">
        <f>S37</f>
        <v>0</v>
      </c>
      <c r="K13" s="241"/>
      <c r="L13" s="143"/>
      <c r="M13" s="143"/>
      <c r="N13" s="143">
        <v>7</v>
      </c>
      <c r="O13" s="143"/>
      <c r="P13" s="143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</row>
    <row r="14" spans="1:28">
      <c r="A14" s="4">
        <f t="shared" si="1"/>
        <v>0.7090277777777777</v>
      </c>
      <c r="B14" s="5">
        <v>5.5555555555555558E-3</v>
      </c>
      <c r="C14" s="157">
        <v>4</v>
      </c>
      <c r="D14" s="155"/>
      <c r="E14" s="155"/>
      <c r="F14" s="155"/>
      <c r="G14" s="158">
        <f>T47</f>
        <v>0</v>
      </c>
      <c r="H14" s="155">
        <f t="shared" si="2"/>
        <v>1</v>
      </c>
      <c r="I14" s="155">
        <f t="shared" si="0"/>
        <v>1</v>
      </c>
      <c r="J14" s="243">
        <f>T37</f>
        <v>0</v>
      </c>
      <c r="K14" s="241"/>
      <c r="L14" s="143"/>
      <c r="M14" s="143"/>
      <c r="N14" s="143">
        <v>8</v>
      </c>
      <c r="O14" s="143"/>
      <c r="P14" s="143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</row>
    <row r="15" spans="1:28">
      <c r="A15" s="4">
        <f t="shared" si="1"/>
        <v>0.71458333333333324</v>
      </c>
      <c r="B15" s="5">
        <v>5.5555555555555601E-3</v>
      </c>
      <c r="C15" s="157">
        <v>5</v>
      </c>
      <c r="D15" s="155"/>
      <c r="E15" s="155"/>
      <c r="F15" s="155"/>
      <c r="G15" s="156">
        <f>U47</f>
        <v>0</v>
      </c>
      <c r="H15" s="155">
        <f t="shared" si="2"/>
        <v>1</v>
      </c>
      <c r="I15" s="155">
        <f t="shared" si="0"/>
        <v>1</v>
      </c>
      <c r="J15" s="243">
        <f>U37</f>
        <v>0</v>
      </c>
      <c r="K15" s="189"/>
      <c r="L15" s="143"/>
      <c r="M15" s="143"/>
      <c r="N15" s="143">
        <v>9</v>
      </c>
      <c r="O15" s="143"/>
      <c r="P15" s="143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</row>
    <row r="16" spans="1:28">
      <c r="A16" s="4">
        <f t="shared" si="1"/>
        <v>0.72013888888888877</v>
      </c>
      <c r="B16" s="5">
        <v>5.5555555555555601E-3</v>
      </c>
      <c r="C16" s="157">
        <v>6</v>
      </c>
      <c r="D16" s="155"/>
      <c r="E16" s="155"/>
      <c r="F16" s="155"/>
      <c r="G16" s="156">
        <f>V47</f>
        <v>0</v>
      </c>
      <c r="H16" s="155">
        <f t="shared" si="2"/>
        <v>1</v>
      </c>
      <c r="I16" s="155">
        <f t="shared" si="0"/>
        <v>1</v>
      </c>
      <c r="J16" s="243">
        <f>V37</f>
        <v>0</v>
      </c>
      <c r="K16" s="189"/>
      <c r="L16" s="143"/>
      <c r="M16" s="143"/>
      <c r="N16" s="143">
        <v>10</v>
      </c>
      <c r="O16" s="143">
        <v>2</v>
      </c>
      <c r="P16" s="143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</row>
    <row r="17" spans="1:28">
      <c r="A17" s="4">
        <f t="shared" si="1"/>
        <v>0.72569444444444431</v>
      </c>
      <c r="B17" s="5">
        <v>5.5555555555555601E-3</v>
      </c>
      <c r="C17" s="157">
        <v>7</v>
      </c>
      <c r="D17" s="155"/>
      <c r="E17" s="155"/>
      <c r="F17" s="155"/>
      <c r="G17" s="156">
        <f>W47</f>
        <v>0</v>
      </c>
      <c r="H17" s="155">
        <f t="shared" si="2"/>
        <v>1</v>
      </c>
      <c r="I17" s="155">
        <f t="shared" si="0"/>
        <v>1</v>
      </c>
      <c r="J17" s="243">
        <f>W37</f>
        <v>0</v>
      </c>
      <c r="K17" s="189"/>
      <c r="L17" s="143"/>
      <c r="M17" s="143"/>
      <c r="N17" s="143">
        <v>11</v>
      </c>
      <c r="O17" s="143"/>
      <c r="P17" s="143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</row>
    <row r="18" spans="1:28">
      <c r="A18" s="4">
        <f t="shared" si="1"/>
        <v>0.73124999999999984</v>
      </c>
      <c r="B18" s="5">
        <v>5.5555555555555601E-3</v>
      </c>
      <c r="C18" s="157">
        <v>8</v>
      </c>
      <c r="D18" s="155"/>
      <c r="E18" s="155"/>
      <c r="F18" s="155"/>
      <c r="G18" s="156">
        <f>X47</f>
        <v>0</v>
      </c>
      <c r="H18" s="155">
        <f t="shared" si="2"/>
        <v>1</v>
      </c>
      <c r="I18" s="155">
        <f t="shared" si="0"/>
        <v>1</v>
      </c>
      <c r="J18" s="243">
        <f>X37</f>
        <v>0</v>
      </c>
      <c r="K18" s="189"/>
      <c r="L18" s="143"/>
      <c r="M18" s="143"/>
      <c r="N18" s="143">
        <v>12</v>
      </c>
      <c r="O18" s="143"/>
      <c r="P18" s="143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</row>
    <row r="19" spans="1:28">
      <c r="A19" s="4">
        <f t="shared" si="1"/>
        <v>0.73680555555555538</v>
      </c>
      <c r="B19" s="5">
        <v>5.5555555555555601E-3</v>
      </c>
      <c r="C19" s="157">
        <v>9</v>
      </c>
      <c r="D19" s="155"/>
      <c r="E19" s="155"/>
      <c r="F19" s="155"/>
      <c r="G19" s="156">
        <f>Y47</f>
        <v>0</v>
      </c>
      <c r="H19" s="155">
        <f t="shared" si="2"/>
        <v>1</v>
      </c>
      <c r="I19" s="155">
        <f t="shared" si="0"/>
        <v>1</v>
      </c>
      <c r="J19" s="243">
        <f>Y37</f>
        <v>0</v>
      </c>
      <c r="K19" s="189"/>
      <c r="L19" s="143"/>
      <c r="M19" s="143"/>
      <c r="N19" s="143">
        <v>13</v>
      </c>
      <c r="O19" s="143">
        <v>2</v>
      </c>
      <c r="P19" s="143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</row>
    <row r="20" spans="1:28">
      <c r="A20" s="4">
        <f t="shared" si="1"/>
        <v>0.74236111111111092</v>
      </c>
      <c r="B20" s="5">
        <v>5.5555555555555601E-3</v>
      </c>
      <c r="C20" s="157">
        <v>10</v>
      </c>
      <c r="D20" s="155"/>
      <c r="E20" s="155"/>
      <c r="F20" s="155"/>
      <c r="G20" s="156">
        <f>Z47</f>
        <v>0</v>
      </c>
      <c r="H20" s="155">
        <f t="shared" si="2"/>
        <v>1</v>
      </c>
      <c r="I20" s="155">
        <f t="shared" si="0"/>
        <v>1</v>
      </c>
      <c r="J20" s="243">
        <f>Z37</f>
        <v>0</v>
      </c>
      <c r="K20" s="189"/>
      <c r="L20" s="143"/>
      <c r="M20" s="143"/>
      <c r="N20" s="143">
        <v>14</v>
      </c>
      <c r="O20" s="143">
        <v>2</v>
      </c>
      <c r="P20" s="143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</row>
    <row r="21" spans="1:28">
      <c r="A21" s="4">
        <f t="shared" si="1"/>
        <v>0.74791666666666645</v>
      </c>
      <c r="B21" s="5">
        <v>5.5555555555555601E-3</v>
      </c>
      <c r="C21" s="157">
        <v>11</v>
      </c>
      <c r="D21" s="155"/>
      <c r="E21" s="155"/>
      <c r="F21" s="155"/>
      <c r="G21" s="156">
        <f>AA47</f>
        <v>0</v>
      </c>
      <c r="H21" s="155">
        <f t="shared" si="2"/>
        <v>1</v>
      </c>
      <c r="I21" s="155">
        <f t="shared" si="0"/>
        <v>1</v>
      </c>
      <c r="J21" s="243">
        <f>AA37</f>
        <v>0</v>
      </c>
      <c r="K21" s="189"/>
      <c r="L21" s="143"/>
      <c r="M21" s="143"/>
      <c r="N21" s="143">
        <v>15</v>
      </c>
      <c r="O21" s="143"/>
      <c r="P21" s="143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</row>
    <row r="22" spans="1:28">
      <c r="A22" s="4">
        <f t="shared" si="1"/>
        <v>0.75347222222222199</v>
      </c>
      <c r="B22" s="5">
        <v>5.5555555555555601E-3</v>
      </c>
      <c r="C22" s="157">
        <v>12</v>
      </c>
      <c r="D22" s="155"/>
      <c r="E22" s="155"/>
      <c r="F22" s="155"/>
      <c r="G22" s="156">
        <f>AB47</f>
        <v>0</v>
      </c>
      <c r="H22" s="155">
        <f t="shared" si="2"/>
        <v>1</v>
      </c>
      <c r="I22" s="155">
        <f t="shared" si="0"/>
        <v>1</v>
      </c>
      <c r="J22" s="243">
        <f>AB37</f>
        <v>0</v>
      </c>
      <c r="K22" s="189"/>
      <c r="L22" s="143"/>
      <c r="M22" s="143"/>
      <c r="N22" s="143">
        <v>16</v>
      </c>
      <c r="O22" s="143"/>
      <c r="P22" s="143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</row>
    <row r="23" spans="1:28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>
        <v>17</v>
      </c>
      <c r="O23" s="143"/>
      <c r="P23" s="143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</row>
    <row r="24" spans="1:28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>
        <v>18</v>
      </c>
      <c r="O24" s="143">
        <v>2</v>
      </c>
      <c r="P24" s="143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</row>
    <row r="25" spans="1:28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>
        <v>19</v>
      </c>
      <c r="O25" s="143"/>
      <c r="P25" s="143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</row>
    <row r="26" spans="1:28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>
        <v>20</v>
      </c>
      <c r="O26" s="143">
        <v>2</v>
      </c>
      <c r="P26" s="143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</row>
    <row r="27" spans="1:28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>
        <v>21</v>
      </c>
      <c r="O27" s="143"/>
      <c r="P27" s="143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</row>
    <row r="28" spans="1:28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>
        <v>22</v>
      </c>
      <c r="O28" s="143"/>
      <c r="P28" s="143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</row>
    <row r="29" spans="1:28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>
        <v>23</v>
      </c>
      <c r="O29" s="143"/>
      <c r="P29" s="143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</row>
    <row r="30" spans="1:28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>
        <v>24</v>
      </c>
      <c r="O30" s="143"/>
      <c r="P30" s="143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</row>
    <row r="31" spans="1:28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>
        <v>25</v>
      </c>
      <c r="O31" s="143"/>
      <c r="P31" s="143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</row>
    <row r="32" spans="1:28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>
        <v>26</v>
      </c>
      <c r="O32" s="143"/>
      <c r="P32" s="143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</row>
    <row r="33" spans="14:28">
      <c r="N33" s="143" t="s">
        <v>79</v>
      </c>
      <c r="O33" s="143">
        <v>320</v>
      </c>
      <c r="P33" s="143"/>
      <c r="Q33" s="160">
        <f>SUM(Q7:Q32)+Q11+Q16+SUM(Q19:Q20)+Q24+Q26</f>
        <v>0</v>
      </c>
      <c r="R33" s="160">
        <f t="shared" ref="R33:AB33" si="3">SUM(R7:R32)+R11+R16+SUM(R19:R20)+R24+R26</f>
        <v>0</v>
      </c>
      <c r="S33" s="160">
        <f t="shared" si="3"/>
        <v>0</v>
      </c>
      <c r="T33" s="160">
        <f t="shared" si="3"/>
        <v>0</v>
      </c>
      <c r="U33" s="160">
        <f t="shared" si="3"/>
        <v>0</v>
      </c>
      <c r="V33" s="160">
        <f t="shared" si="3"/>
        <v>0</v>
      </c>
      <c r="W33" s="160">
        <f t="shared" si="3"/>
        <v>0</v>
      </c>
      <c r="X33" s="160">
        <f t="shared" si="3"/>
        <v>0</v>
      </c>
      <c r="Y33" s="160">
        <f t="shared" si="3"/>
        <v>0</v>
      </c>
      <c r="Z33" s="160">
        <f t="shared" si="3"/>
        <v>0</v>
      </c>
      <c r="AA33" s="160">
        <f t="shared" si="3"/>
        <v>0</v>
      </c>
      <c r="AB33" s="160">
        <f t="shared" si="3"/>
        <v>0</v>
      </c>
    </row>
    <row r="35" spans="14:28">
      <c r="N35" s="143" t="s">
        <v>87</v>
      </c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</row>
    <row r="36" spans="14:28">
      <c r="N36" s="143" t="s">
        <v>883</v>
      </c>
      <c r="O36" s="143">
        <v>2</v>
      </c>
      <c r="P36" s="143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</row>
    <row r="37" spans="14:28">
      <c r="N37" s="143" t="s">
        <v>109</v>
      </c>
      <c r="O37" s="143"/>
      <c r="P37" s="143"/>
      <c r="Q37" s="160">
        <f>Q36*$O$36</f>
        <v>0</v>
      </c>
      <c r="R37" s="160">
        <f t="shared" ref="R37:AB37" si="4">R36*$O$36</f>
        <v>0</v>
      </c>
      <c r="S37" s="160">
        <f t="shared" si="4"/>
        <v>0</v>
      </c>
      <c r="T37" s="160">
        <f t="shared" si="4"/>
        <v>0</v>
      </c>
      <c r="U37" s="160">
        <f t="shared" si="4"/>
        <v>0</v>
      </c>
      <c r="V37" s="160">
        <f t="shared" si="4"/>
        <v>0</v>
      </c>
      <c r="W37" s="160">
        <f t="shared" si="4"/>
        <v>0</v>
      </c>
      <c r="X37" s="160">
        <f t="shared" si="4"/>
        <v>0</v>
      </c>
      <c r="Y37" s="160">
        <f t="shared" si="4"/>
        <v>0</v>
      </c>
      <c r="Z37" s="160">
        <f t="shared" si="4"/>
        <v>0</v>
      </c>
      <c r="AA37" s="160">
        <f t="shared" si="4"/>
        <v>0</v>
      </c>
      <c r="AB37" s="160">
        <f t="shared" si="4"/>
        <v>0</v>
      </c>
    </row>
    <row r="39" spans="14:28">
      <c r="N39" s="143" t="s">
        <v>117</v>
      </c>
      <c r="O39" s="143">
        <v>340</v>
      </c>
      <c r="P39" s="143"/>
      <c r="Q39" s="160">
        <f t="shared" ref="Q39:AB39" si="5">Q33+Q37</f>
        <v>0</v>
      </c>
      <c r="R39" s="160">
        <f t="shared" si="5"/>
        <v>0</v>
      </c>
      <c r="S39" s="160">
        <f t="shared" si="5"/>
        <v>0</v>
      </c>
      <c r="T39" s="160">
        <f t="shared" si="5"/>
        <v>0</v>
      </c>
      <c r="U39" s="160">
        <f t="shared" si="5"/>
        <v>0</v>
      </c>
      <c r="V39" s="160">
        <f t="shared" si="5"/>
        <v>0</v>
      </c>
      <c r="W39" s="160">
        <f t="shared" si="5"/>
        <v>0</v>
      </c>
      <c r="X39" s="160">
        <f t="shared" si="5"/>
        <v>0</v>
      </c>
      <c r="Y39" s="160">
        <f t="shared" si="5"/>
        <v>0</v>
      </c>
      <c r="Z39" s="160">
        <f t="shared" si="5"/>
        <v>0</v>
      </c>
      <c r="AA39" s="160">
        <f t="shared" si="5"/>
        <v>0</v>
      </c>
      <c r="AB39" s="160">
        <f t="shared" si="5"/>
        <v>0</v>
      </c>
    </row>
    <row r="40" spans="14:28">
      <c r="N40" s="10" t="s">
        <v>121</v>
      </c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</row>
    <row r="41" spans="14:28">
      <c r="N41" s="143" t="s">
        <v>884</v>
      </c>
      <c r="O41" s="143">
        <f>-$O$39*2%</f>
        <v>-6.8</v>
      </c>
      <c r="P41" s="143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</row>
    <row r="42" spans="14:28">
      <c r="N42" s="143" t="s">
        <v>885</v>
      </c>
      <c r="O42" s="162" t="s">
        <v>589</v>
      </c>
      <c r="P42" s="143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</row>
    <row r="44" spans="14:28">
      <c r="N44" s="10" t="s">
        <v>886</v>
      </c>
      <c r="O44" s="143">
        <f>-$O$39*0.5%</f>
        <v>-1.7</v>
      </c>
      <c r="P44" s="143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</row>
    <row r="46" spans="14:28">
      <c r="N46" s="143" t="s">
        <v>141</v>
      </c>
      <c r="O46" s="143"/>
      <c r="P46" s="143"/>
      <c r="Q46" s="160">
        <f t="shared" ref="Q46:AB46" si="6">SUM(Q39:Q45)</f>
        <v>0</v>
      </c>
      <c r="R46" s="160">
        <f t="shared" si="6"/>
        <v>0</v>
      </c>
      <c r="S46" s="160">
        <f t="shared" si="6"/>
        <v>0</v>
      </c>
      <c r="T46" s="160">
        <f t="shared" si="6"/>
        <v>0</v>
      </c>
      <c r="U46" s="160">
        <f t="shared" si="6"/>
        <v>0</v>
      </c>
      <c r="V46" s="160">
        <f t="shared" si="6"/>
        <v>0</v>
      </c>
      <c r="W46" s="160">
        <f t="shared" si="6"/>
        <v>0</v>
      </c>
      <c r="X46" s="160">
        <f t="shared" si="6"/>
        <v>0</v>
      </c>
      <c r="Y46" s="160">
        <f t="shared" si="6"/>
        <v>0</v>
      </c>
      <c r="Z46" s="160">
        <f t="shared" si="6"/>
        <v>0</v>
      </c>
      <c r="AA46" s="160">
        <f t="shared" si="6"/>
        <v>0</v>
      </c>
      <c r="AB46" s="160">
        <f t="shared" si="6"/>
        <v>0</v>
      </c>
    </row>
    <row r="47" spans="14:28">
      <c r="N47" s="143" t="s">
        <v>142</v>
      </c>
      <c r="O47" s="143"/>
      <c r="P47" s="143"/>
      <c r="Q47" s="167">
        <f>Q46/$O$39</f>
        <v>0</v>
      </c>
      <c r="R47" s="167">
        <f t="shared" ref="R47:AB47" si="7">R46/$O$39</f>
        <v>0</v>
      </c>
      <c r="S47" s="167">
        <f t="shared" si="7"/>
        <v>0</v>
      </c>
      <c r="T47" s="167">
        <f t="shared" si="7"/>
        <v>0</v>
      </c>
      <c r="U47" s="167">
        <f t="shared" si="7"/>
        <v>0</v>
      </c>
      <c r="V47" s="167">
        <f t="shared" si="7"/>
        <v>0</v>
      </c>
      <c r="W47" s="167">
        <f t="shared" si="7"/>
        <v>0</v>
      </c>
      <c r="X47" s="167">
        <f t="shared" si="7"/>
        <v>0</v>
      </c>
      <c r="Y47" s="167">
        <f t="shared" si="7"/>
        <v>0</v>
      </c>
      <c r="Z47" s="167">
        <f t="shared" si="7"/>
        <v>0</v>
      </c>
      <c r="AA47" s="167">
        <f t="shared" si="7"/>
        <v>0</v>
      </c>
      <c r="AB47" s="167">
        <f t="shared" si="7"/>
        <v>0</v>
      </c>
    </row>
    <row r="48" spans="14:28">
      <c r="N48" s="143"/>
      <c r="O48" s="143"/>
      <c r="P48" s="143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</row>
    <row r="49" spans="17:28"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</row>
    <row r="50" spans="17:28"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</row>
    <row r="51" spans="17:28">
      <c r="Q51" s="169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</row>
    <row r="52" spans="17:28"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</row>
    <row r="53" spans="17:28">
      <c r="Q53" s="169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</row>
    <row r="54" spans="17:28"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</row>
    <row r="55" spans="17:28">
      <c r="Q55" s="169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</row>
    <row r="56" spans="17:28"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</row>
    <row r="57" spans="17:28">
      <c r="Q57" s="169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</row>
    <row r="58" spans="17:28"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</row>
    <row r="59" spans="17:28">
      <c r="Q59" s="169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</row>
    <row r="60" spans="17:28"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</row>
    <row r="61" spans="17:28">
      <c r="Q61" s="169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</row>
    <row r="62" spans="17:28"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</row>
    <row r="63" spans="17:28">
      <c r="Q63" s="169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</row>
    <row r="64" spans="17:28"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</row>
    <row r="65" spans="17:17">
      <c r="Q65" s="169"/>
    </row>
    <row r="66" spans="17:17">
      <c r="Q66" s="143"/>
    </row>
    <row r="67" spans="17:17">
      <c r="Q67" s="169"/>
    </row>
    <row r="68" spans="17:17">
      <c r="Q68" s="143"/>
    </row>
    <row r="69" spans="17:17">
      <c r="Q69" s="169"/>
    </row>
    <row r="70" spans="17:17">
      <c r="Q70" s="143"/>
    </row>
    <row r="71" spans="17:17">
      <c r="Q71" s="169"/>
    </row>
    <row r="72" spans="17:17">
      <c r="Q72" s="143"/>
    </row>
    <row r="73" spans="17:17">
      <c r="Q73" s="169"/>
    </row>
    <row r="74" spans="17:17">
      <c r="Q74" s="143"/>
    </row>
    <row r="75" spans="17:17">
      <c r="Q75" s="169"/>
    </row>
    <row r="76" spans="17:17">
      <c r="Q76" s="143"/>
    </row>
    <row r="77" spans="17:17">
      <c r="Q77" s="169"/>
    </row>
    <row r="78" spans="17:17">
      <c r="Q78" s="143"/>
    </row>
    <row r="79" spans="17:17">
      <c r="Q79" s="169"/>
    </row>
    <row r="80" spans="17:17">
      <c r="Q80" s="143"/>
    </row>
    <row r="81" spans="17:17">
      <c r="Q81" s="169"/>
    </row>
    <row r="82" spans="17:17">
      <c r="Q82" s="143"/>
    </row>
    <row r="83" spans="17:17">
      <c r="Q83" s="169"/>
    </row>
    <row r="84" spans="17:17">
      <c r="Q84" s="143"/>
    </row>
    <row r="85" spans="17:17">
      <c r="Q85" s="169"/>
    </row>
    <row r="86" spans="17:17">
      <c r="Q86" s="143"/>
    </row>
    <row r="87" spans="17:17">
      <c r="Q87" s="169"/>
    </row>
    <row r="88" spans="17:17">
      <c r="Q88" s="143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8F190-8142-4E06-A5F0-BCE049A21D60}">
  <sheetPr codeName="Sheet32">
    <tabColor theme="5" tint="-0.249977111117893"/>
    <pageSetUpPr fitToPage="1"/>
  </sheetPr>
  <dimension ref="A1:BL82"/>
  <sheetViews>
    <sheetView workbookViewId="0">
      <selection sqref="A1:A3"/>
    </sheetView>
  </sheetViews>
  <sheetFormatPr defaultColWidth="11" defaultRowHeight="15"/>
  <cols>
    <col min="1" max="1" width="17.125" style="134" bestFit="1" customWidth="1"/>
    <col min="2" max="2" width="25.375" style="134" bestFit="1" customWidth="1"/>
    <col min="3" max="3" width="15.5" style="134" bestFit="1" customWidth="1"/>
    <col min="4" max="4" width="32.375" style="134" bestFit="1" customWidth="1"/>
    <col min="5" max="6" width="11" style="137"/>
    <col min="7" max="7" width="11" style="134"/>
    <col min="8" max="8" width="0" style="134" hidden="1" customWidth="1"/>
    <col min="9" max="9" width="19.375" style="134" hidden="1" customWidth="1"/>
    <col min="10" max="10" width="0" style="134" hidden="1" customWidth="1"/>
    <col min="11" max="11" width="3.625" style="134" hidden="1" customWidth="1"/>
    <col min="12" max="12" width="7" style="134" hidden="1" customWidth="1"/>
    <col min="13" max="13" width="8.625" style="134" hidden="1" customWidth="1"/>
    <col min="14" max="14" width="8.125" style="134" hidden="1" customWidth="1"/>
    <col min="15" max="15" width="7.5" style="134" hidden="1" customWidth="1"/>
    <col min="16" max="16" width="8.375" style="134" hidden="1" customWidth="1"/>
    <col min="17" max="17" width="7.125" style="134" hidden="1" customWidth="1"/>
    <col min="18" max="19" width="7.625" style="134" hidden="1" customWidth="1"/>
    <col min="20" max="20" width="7.5" style="134" hidden="1" customWidth="1"/>
    <col min="21" max="21" width="6.375" style="134" hidden="1" customWidth="1"/>
    <col min="22" max="22" width="6.875" style="134" hidden="1" customWidth="1"/>
    <col min="23" max="24" width="7.125" style="134" hidden="1" customWidth="1"/>
    <col min="25" max="25" width="6.375" style="134" hidden="1" customWidth="1"/>
    <col min="26" max="26" width="7.5" style="134" hidden="1" customWidth="1"/>
    <col min="27" max="27" width="7.375" style="134" hidden="1" customWidth="1"/>
    <col min="28" max="28" width="6.375" style="134" hidden="1" customWidth="1"/>
    <col min="29" max="30" width="7.375" style="134" hidden="1" customWidth="1"/>
    <col min="31" max="31" width="7.125" style="134" hidden="1" customWidth="1"/>
    <col min="32" max="44" width="6.375" style="134" hidden="1" customWidth="1"/>
    <col min="45" max="47" width="0" style="134" hidden="1" customWidth="1"/>
    <col min="48" max="16384" width="11" style="134"/>
  </cols>
  <sheetData>
    <row r="1" spans="1:64">
      <c r="A1" s="143"/>
      <c r="B1" s="143"/>
      <c r="C1" s="143"/>
      <c r="D1" s="143"/>
      <c r="E1" s="149"/>
      <c r="F1" s="149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</row>
    <row r="2" spans="1:64" s="143" customFormat="1">
      <c r="A2" s="150" t="s">
        <v>0</v>
      </c>
      <c r="D2" s="149"/>
      <c r="E2" s="149"/>
      <c r="F2" s="149"/>
      <c r="G2" s="149"/>
    </row>
    <row r="3" spans="1:64" s="143" customFormat="1">
      <c r="A3" s="150" t="s">
        <v>1</v>
      </c>
      <c r="D3" s="149"/>
      <c r="E3" s="149"/>
      <c r="F3" s="149"/>
      <c r="G3" s="149"/>
    </row>
    <row r="4" spans="1:64">
      <c r="A4" s="151" t="s">
        <v>265</v>
      </c>
      <c r="B4" s="143"/>
      <c r="C4" s="143"/>
      <c r="D4" s="143"/>
      <c r="E4" s="149"/>
      <c r="F4" s="149"/>
      <c r="G4" s="143"/>
      <c r="H4" s="143"/>
      <c r="I4" s="143"/>
      <c r="J4" s="143"/>
      <c r="K4" s="143"/>
      <c r="L4" s="11" t="s">
        <v>220</v>
      </c>
      <c r="M4" s="12"/>
      <c r="N4" s="13" t="s">
        <v>221</v>
      </c>
      <c r="O4" s="13"/>
      <c r="P4" s="13"/>
      <c r="Q4" s="1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</row>
    <row r="5" spans="1:64">
      <c r="A5" s="143"/>
      <c r="B5" s="143"/>
      <c r="C5" s="143"/>
      <c r="D5" s="143"/>
      <c r="E5" s="149"/>
      <c r="F5" s="149"/>
      <c r="G5" s="143"/>
      <c r="H5" s="143"/>
      <c r="I5" s="143">
        <v>1</v>
      </c>
      <c r="J5" s="143"/>
      <c r="K5" s="143"/>
      <c r="L5" s="154">
        <v>7</v>
      </c>
      <c r="M5" s="154">
        <v>8</v>
      </c>
      <c r="N5" s="154">
        <v>6</v>
      </c>
      <c r="O5" s="154">
        <v>6.5</v>
      </c>
      <c r="P5" s="154">
        <v>6.5</v>
      </c>
      <c r="Q5" s="154">
        <v>6.5</v>
      </c>
      <c r="R5" s="154">
        <v>6.5</v>
      </c>
      <c r="S5" s="154">
        <v>7</v>
      </c>
      <c r="T5" s="154">
        <v>7</v>
      </c>
      <c r="U5" s="154"/>
      <c r="V5" s="154">
        <v>6</v>
      </c>
      <c r="W5" s="154">
        <v>6</v>
      </c>
      <c r="X5" s="154">
        <v>6</v>
      </c>
      <c r="Y5" s="154"/>
      <c r="Z5" s="154">
        <v>5.5</v>
      </c>
      <c r="AA5" s="154">
        <v>8</v>
      </c>
      <c r="AB5" s="154"/>
      <c r="AC5" s="154">
        <v>6.5</v>
      </c>
      <c r="AD5" s="154">
        <v>8</v>
      </c>
      <c r="AE5" s="154">
        <v>7</v>
      </c>
      <c r="AF5" s="154"/>
      <c r="AG5" s="154"/>
      <c r="AH5" s="154"/>
      <c r="AI5" s="154"/>
      <c r="AJ5" s="154"/>
      <c r="AK5" s="154"/>
      <c r="AL5" s="154"/>
      <c r="AM5" s="154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</row>
    <row r="6" spans="1:64">
      <c r="A6" s="143"/>
      <c r="B6" s="143"/>
      <c r="C6" s="143"/>
      <c r="D6" s="143"/>
      <c r="E6" s="15" t="s">
        <v>3</v>
      </c>
      <c r="F6" s="149"/>
      <c r="G6" s="143"/>
      <c r="H6" s="143"/>
      <c r="I6" s="143">
        <v>2</v>
      </c>
      <c r="J6" s="143"/>
      <c r="K6" s="143"/>
      <c r="L6" s="154">
        <v>8</v>
      </c>
      <c r="M6" s="154">
        <v>7.5</v>
      </c>
      <c r="N6" s="154">
        <v>6.5</v>
      </c>
      <c r="O6" s="154">
        <v>6.5</v>
      </c>
      <c r="P6" s="154">
        <v>8</v>
      </c>
      <c r="Q6" s="154">
        <v>6</v>
      </c>
      <c r="R6" s="154">
        <v>6.5</v>
      </c>
      <c r="S6" s="154">
        <v>6.5</v>
      </c>
      <c r="T6" s="154">
        <v>6.5</v>
      </c>
      <c r="U6" s="154"/>
      <c r="V6" s="154">
        <v>7</v>
      </c>
      <c r="W6" s="154">
        <v>6</v>
      </c>
      <c r="X6" s="154">
        <v>6</v>
      </c>
      <c r="Y6" s="154"/>
      <c r="Z6" s="154">
        <v>6</v>
      </c>
      <c r="AA6" s="154">
        <v>8</v>
      </c>
      <c r="AB6" s="154"/>
      <c r="AC6" s="154">
        <v>6.5</v>
      </c>
      <c r="AD6" s="154">
        <v>7</v>
      </c>
      <c r="AE6" s="154">
        <v>6</v>
      </c>
      <c r="AF6" s="154"/>
      <c r="AG6" s="154"/>
      <c r="AH6" s="154"/>
      <c r="AI6" s="154"/>
      <c r="AJ6" s="154"/>
      <c r="AK6" s="154"/>
      <c r="AL6" s="154"/>
      <c r="AM6" s="154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</row>
    <row r="7" spans="1:64" ht="30">
      <c r="A7" s="24" t="s">
        <v>4</v>
      </c>
      <c r="B7" s="24" t="s">
        <v>5</v>
      </c>
      <c r="C7" s="24" t="s">
        <v>146</v>
      </c>
      <c r="D7" s="24" t="s">
        <v>147</v>
      </c>
      <c r="E7" s="23" t="s">
        <v>222</v>
      </c>
      <c r="F7" s="23" t="s">
        <v>9</v>
      </c>
      <c r="G7" s="143"/>
      <c r="H7" s="143"/>
      <c r="I7" s="143">
        <v>3</v>
      </c>
      <c r="J7" s="143">
        <v>2</v>
      </c>
      <c r="K7" s="143"/>
      <c r="L7" s="154">
        <v>8</v>
      </c>
      <c r="M7" s="154">
        <v>8</v>
      </c>
      <c r="N7" s="154">
        <v>7</v>
      </c>
      <c r="O7" s="154">
        <v>6.5</v>
      </c>
      <c r="P7" s="154">
        <v>8</v>
      </c>
      <c r="Q7" s="154">
        <v>7</v>
      </c>
      <c r="R7" s="154">
        <v>7</v>
      </c>
      <c r="S7" s="154">
        <v>7</v>
      </c>
      <c r="T7" s="154">
        <v>7</v>
      </c>
      <c r="U7" s="154"/>
      <c r="V7" s="154">
        <v>6.5</v>
      </c>
      <c r="W7" s="154">
        <v>6.5</v>
      </c>
      <c r="X7" s="154">
        <v>6.5</v>
      </c>
      <c r="Y7" s="154"/>
      <c r="Z7" s="154">
        <v>6</v>
      </c>
      <c r="AA7" s="154">
        <v>8</v>
      </c>
      <c r="AB7" s="154"/>
      <c r="AC7" s="154">
        <v>7</v>
      </c>
      <c r="AD7" s="154">
        <v>7</v>
      </c>
      <c r="AE7" s="154">
        <v>6</v>
      </c>
      <c r="AF7" s="154"/>
      <c r="AG7" s="154"/>
      <c r="AH7" s="154"/>
      <c r="AI7" s="154"/>
      <c r="AJ7" s="154"/>
      <c r="AK7" s="154"/>
      <c r="AL7" s="154"/>
      <c r="AM7" s="154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</row>
    <row r="8" spans="1:64">
      <c r="A8" s="155" t="s">
        <v>266</v>
      </c>
      <c r="B8" s="155" t="s">
        <v>267</v>
      </c>
      <c r="C8" s="155" t="s">
        <v>30</v>
      </c>
      <c r="D8" s="155" t="s">
        <v>34</v>
      </c>
      <c r="E8" s="170">
        <v>0.71964285714285714</v>
      </c>
      <c r="F8" s="157">
        <v>1</v>
      </c>
      <c r="G8" s="143"/>
      <c r="H8" s="143"/>
      <c r="I8" s="143">
        <v>4</v>
      </c>
      <c r="J8" s="143">
        <v>2</v>
      </c>
      <c r="K8" s="143"/>
      <c r="L8" s="154">
        <v>7</v>
      </c>
      <c r="M8" s="154">
        <v>7</v>
      </c>
      <c r="N8" s="154">
        <v>7</v>
      </c>
      <c r="O8" s="154">
        <v>6.5</v>
      </c>
      <c r="P8" s="154">
        <v>7</v>
      </c>
      <c r="Q8" s="154">
        <v>7</v>
      </c>
      <c r="R8" s="154">
        <v>6</v>
      </c>
      <c r="S8" s="154">
        <v>6</v>
      </c>
      <c r="T8" s="154">
        <v>7</v>
      </c>
      <c r="U8" s="154"/>
      <c r="V8" s="154">
        <v>7</v>
      </c>
      <c r="W8" s="154">
        <v>6</v>
      </c>
      <c r="X8" s="154">
        <v>6.5</v>
      </c>
      <c r="Y8" s="154"/>
      <c r="Z8" s="154">
        <v>6</v>
      </c>
      <c r="AA8" s="154">
        <v>7</v>
      </c>
      <c r="AB8" s="154"/>
      <c r="AC8" s="154">
        <v>6</v>
      </c>
      <c r="AD8" s="154">
        <v>7</v>
      </c>
      <c r="AE8" s="154">
        <v>6.5</v>
      </c>
      <c r="AF8" s="154"/>
      <c r="AG8" s="154"/>
      <c r="AH8" s="154"/>
      <c r="AI8" s="154"/>
      <c r="AJ8" s="154"/>
      <c r="AK8" s="154"/>
      <c r="AL8" s="154"/>
      <c r="AM8" s="154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</row>
    <row r="9" spans="1:64">
      <c r="A9" s="155" t="s">
        <v>268</v>
      </c>
      <c r="B9" s="155" t="s">
        <v>269</v>
      </c>
      <c r="C9" s="155" t="s">
        <v>20</v>
      </c>
      <c r="D9" s="155" t="s">
        <v>20</v>
      </c>
      <c r="E9" s="171">
        <v>0.71785714285714286</v>
      </c>
      <c r="F9" s="157">
        <v>2</v>
      </c>
      <c r="G9" s="143"/>
      <c r="H9" s="143"/>
      <c r="I9" s="143">
        <v>5</v>
      </c>
      <c r="J9" s="143"/>
      <c r="K9" s="143"/>
      <c r="L9" s="154">
        <v>8</v>
      </c>
      <c r="M9" s="154">
        <v>8</v>
      </c>
      <c r="N9" s="154">
        <v>6</v>
      </c>
      <c r="O9" s="154">
        <v>6</v>
      </c>
      <c r="P9" s="154">
        <v>7</v>
      </c>
      <c r="Q9" s="154">
        <v>7</v>
      </c>
      <c r="R9" s="154">
        <v>6</v>
      </c>
      <c r="S9" s="154">
        <v>6</v>
      </c>
      <c r="T9" s="154">
        <v>8</v>
      </c>
      <c r="U9" s="154"/>
      <c r="V9" s="154">
        <v>6.5</v>
      </c>
      <c r="W9" s="154">
        <v>6</v>
      </c>
      <c r="X9" s="154">
        <v>5.5</v>
      </c>
      <c r="Y9" s="154"/>
      <c r="Z9" s="154">
        <v>6</v>
      </c>
      <c r="AA9" s="154">
        <v>6</v>
      </c>
      <c r="AB9" s="154"/>
      <c r="AC9" s="154">
        <v>6</v>
      </c>
      <c r="AD9" s="154">
        <v>6</v>
      </c>
      <c r="AE9" s="154">
        <v>6</v>
      </c>
      <c r="AF9" s="154"/>
      <c r="AG9" s="154"/>
      <c r="AH9" s="154"/>
      <c r="AI9" s="154"/>
      <c r="AJ9" s="154"/>
      <c r="AK9" s="154"/>
      <c r="AL9" s="154"/>
      <c r="AM9" s="154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</row>
    <row r="10" spans="1:64">
      <c r="A10" s="155" t="s">
        <v>270</v>
      </c>
      <c r="B10" s="155" t="s">
        <v>271</v>
      </c>
      <c r="C10" s="155" t="s">
        <v>272</v>
      </c>
      <c r="D10" s="155" t="s">
        <v>138</v>
      </c>
      <c r="E10" s="170">
        <v>0.71607142857142858</v>
      </c>
      <c r="F10" s="157">
        <v>3</v>
      </c>
      <c r="G10" s="143"/>
      <c r="H10" s="143"/>
      <c r="I10" s="143">
        <v>6</v>
      </c>
      <c r="J10" s="143"/>
      <c r="K10" s="143"/>
      <c r="L10" s="154">
        <v>7</v>
      </c>
      <c r="M10" s="154">
        <v>6.5</v>
      </c>
      <c r="N10" s="154">
        <v>6.5</v>
      </c>
      <c r="O10" s="154">
        <v>6.5</v>
      </c>
      <c r="P10" s="154">
        <v>7</v>
      </c>
      <c r="Q10" s="154">
        <v>6.5</v>
      </c>
      <c r="R10" s="154">
        <v>6.5</v>
      </c>
      <c r="S10" s="154">
        <v>6</v>
      </c>
      <c r="T10" s="154">
        <v>7</v>
      </c>
      <c r="U10" s="154"/>
      <c r="V10" s="154">
        <v>6.5</v>
      </c>
      <c r="W10" s="154">
        <v>6.5</v>
      </c>
      <c r="X10" s="154">
        <v>5.5</v>
      </c>
      <c r="Y10" s="154"/>
      <c r="Z10" s="154">
        <v>6.5</v>
      </c>
      <c r="AA10" s="154">
        <v>6.5</v>
      </c>
      <c r="AB10" s="154"/>
      <c r="AC10" s="154">
        <v>5.5</v>
      </c>
      <c r="AD10" s="154">
        <v>6.5</v>
      </c>
      <c r="AE10" s="154">
        <v>5.5</v>
      </c>
      <c r="AF10" s="154"/>
      <c r="AG10" s="154"/>
      <c r="AH10" s="154"/>
      <c r="AI10" s="154"/>
      <c r="AJ10" s="154"/>
      <c r="AK10" s="154"/>
      <c r="AL10" s="154"/>
      <c r="AM10" s="154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</row>
    <row r="11" spans="1:64">
      <c r="A11" s="155" t="s">
        <v>273</v>
      </c>
      <c r="B11" s="155" t="s">
        <v>274</v>
      </c>
      <c r="C11" s="155" t="s">
        <v>164</v>
      </c>
      <c r="D11" s="155" t="s">
        <v>74</v>
      </c>
      <c r="E11" s="170">
        <v>0.7</v>
      </c>
      <c r="F11" s="157">
        <v>4</v>
      </c>
      <c r="G11" s="143"/>
      <c r="H11" s="143"/>
      <c r="I11" s="143">
        <v>7</v>
      </c>
      <c r="J11" s="143"/>
      <c r="K11" s="143"/>
      <c r="L11" s="154">
        <v>7</v>
      </c>
      <c r="M11" s="154">
        <v>6</v>
      </c>
      <c r="N11" s="154">
        <v>7</v>
      </c>
      <c r="O11" s="154">
        <v>7</v>
      </c>
      <c r="P11" s="154">
        <v>7</v>
      </c>
      <c r="Q11" s="154">
        <v>6</v>
      </c>
      <c r="R11" s="154">
        <v>6</v>
      </c>
      <c r="S11" s="154">
        <v>7</v>
      </c>
      <c r="T11" s="154">
        <v>7</v>
      </c>
      <c r="U11" s="154"/>
      <c r="V11" s="154">
        <v>6.5</v>
      </c>
      <c r="W11" s="154">
        <v>6</v>
      </c>
      <c r="X11" s="154">
        <v>6</v>
      </c>
      <c r="Y11" s="154"/>
      <c r="Z11" s="154">
        <v>5</v>
      </c>
      <c r="AA11" s="154">
        <v>6.5</v>
      </c>
      <c r="AB11" s="154"/>
      <c r="AC11" s="154">
        <v>7</v>
      </c>
      <c r="AD11" s="154">
        <v>6.5</v>
      </c>
      <c r="AE11" s="154">
        <v>6</v>
      </c>
      <c r="AF11" s="154"/>
      <c r="AG11" s="154"/>
      <c r="AH11" s="154"/>
      <c r="AI11" s="154"/>
      <c r="AJ11" s="154"/>
      <c r="AK11" s="154"/>
      <c r="AL11" s="154"/>
      <c r="AM11" s="154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</row>
    <row r="12" spans="1:64">
      <c r="A12" s="155" t="s">
        <v>275</v>
      </c>
      <c r="B12" s="155" t="s">
        <v>276</v>
      </c>
      <c r="C12" s="155" t="s">
        <v>15</v>
      </c>
      <c r="D12" s="155" t="s">
        <v>15</v>
      </c>
      <c r="E12" s="170">
        <v>0.67500000000000004</v>
      </c>
      <c r="F12" s="157">
        <v>5</v>
      </c>
      <c r="G12" s="143"/>
      <c r="H12" s="143"/>
      <c r="I12" s="143">
        <v>8</v>
      </c>
      <c r="J12" s="143">
        <v>2</v>
      </c>
      <c r="K12" s="143"/>
      <c r="L12" s="154">
        <v>6</v>
      </c>
      <c r="M12" s="154">
        <v>6.5</v>
      </c>
      <c r="N12" s="154">
        <v>6</v>
      </c>
      <c r="O12" s="154">
        <v>7</v>
      </c>
      <c r="P12" s="154">
        <v>6</v>
      </c>
      <c r="Q12" s="154">
        <v>7</v>
      </c>
      <c r="R12" s="154">
        <v>6</v>
      </c>
      <c r="S12" s="154">
        <v>6.5</v>
      </c>
      <c r="T12" s="154">
        <v>7</v>
      </c>
      <c r="U12" s="154"/>
      <c r="V12" s="154">
        <v>6.5</v>
      </c>
      <c r="W12" s="154">
        <v>6</v>
      </c>
      <c r="X12" s="154">
        <v>6.5</v>
      </c>
      <c r="Y12" s="154"/>
      <c r="Z12" s="154">
        <v>6</v>
      </c>
      <c r="AA12" s="154">
        <v>5</v>
      </c>
      <c r="AB12" s="154"/>
      <c r="AC12" s="154">
        <v>7</v>
      </c>
      <c r="AD12" s="154">
        <v>7</v>
      </c>
      <c r="AE12" s="154">
        <v>7</v>
      </c>
      <c r="AF12" s="154"/>
      <c r="AG12" s="154"/>
      <c r="AH12" s="154"/>
      <c r="AI12" s="154"/>
      <c r="AJ12" s="154"/>
      <c r="AK12" s="154"/>
      <c r="AL12" s="154"/>
      <c r="AM12" s="154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</row>
    <row r="13" spans="1:64">
      <c r="A13" s="155" t="s">
        <v>277</v>
      </c>
      <c r="B13" s="155" t="s">
        <v>278</v>
      </c>
      <c r="C13" s="155" t="s">
        <v>279</v>
      </c>
      <c r="D13" s="155"/>
      <c r="E13" s="170">
        <v>0.67321428571428577</v>
      </c>
      <c r="F13" s="157">
        <v>6</v>
      </c>
      <c r="G13" s="143"/>
      <c r="H13" s="143"/>
      <c r="I13" s="143">
        <v>9</v>
      </c>
      <c r="J13" s="143">
        <v>2</v>
      </c>
      <c r="K13" s="143"/>
      <c r="L13" s="154">
        <v>6.5</v>
      </c>
      <c r="M13" s="154">
        <v>6.5</v>
      </c>
      <c r="N13" s="154">
        <v>8</v>
      </c>
      <c r="O13" s="154">
        <v>6.5</v>
      </c>
      <c r="P13" s="154">
        <v>7</v>
      </c>
      <c r="Q13" s="154">
        <v>6.5</v>
      </c>
      <c r="R13" s="154">
        <v>6.5</v>
      </c>
      <c r="S13" s="154">
        <v>7</v>
      </c>
      <c r="T13" s="154">
        <v>5</v>
      </c>
      <c r="U13" s="154"/>
      <c r="V13" s="154">
        <v>6</v>
      </c>
      <c r="W13" s="154">
        <v>7</v>
      </c>
      <c r="X13" s="154">
        <v>7</v>
      </c>
      <c r="Y13" s="154"/>
      <c r="Z13" s="154">
        <v>6</v>
      </c>
      <c r="AA13" s="154">
        <v>5</v>
      </c>
      <c r="AB13" s="154"/>
      <c r="AC13" s="154">
        <v>7</v>
      </c>
      <c r="AD13" s="154">
        <v>7</v>
      </c>
      <c r="AE13" s="154">
        <v>8</v>
      </c>
      <c r="AF13" s="154"/>
      <c r="AG13" s="154"/>
      <c r="AH13" s="154"/>
      <c r="AI13" s="154"/>
      <c r="AJ13" s="154"/>
      <c r="AK13" s="154"/>
      <c r="AL13" s="154"/>
      <c r="AM13" s="154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</row>
    <row r="14" spans="1:64">
      <c r="A14" s="155" t="s">
        <v>280</v>
      </c>
      <c r="B14" s="155" t="s">
        <v>281</v>
      </c>
      <c r="C14" s="155" t="s">
        <v>37</v>
      </c>
      <c r="D14" s="155" t="s">
        <v>38</v>
      </c>
      <c r="E14" s="171">
        <v>0.66428571428571426</v>
      </c>
      <c r="F14" s="157">
        <v>7</v>
      </c>
      <c r="G14" s="143"/>
      <c r="H14" s="143"/>
      <c r="I14" s="143">
        <v>10</v>
      </c>
      <c r="J14" s="143"/>
      <c r="K14" s="143"/>
      <c r="L14" s="154">
        <v>7</v>
      </c>
      <c r="M14" s="154">
        <v>7</v>
      </c>
      <c r="N14" s="154">
        <v>6.5</v>
      </c>
      <c r="O14" s="154">
        <v>6.5</v>
      </c>
      <c r="P14" s="154">
        <v>7</v>
      </c>
      <c r="Q14" s="154">
        <v>7</v>
      </c>
      <c r="R14" s="154">
        <v>6</v>
      </c>
      <c r="S14" s="154">
        <v>6.5</v>
      </c>
      <c r="T14" s="154">
        <v>7</v>
      </c>
      <c r="U14" s="154"/>
      <c r="V14" s="154">
        <v>6.5</v>
      </c>
      <c r="W14" s="154">
        <v>5.5</v>
      </c>
      <c r="X14" s="154">
        <v>6.5</v>
      </c>
      <c r="Y14" s="154"/>
      <c r="Z14" s="154">
        <v>5</v>
      </c>
      <c r="AA14" s="154">
        <v>6</v>
      </c>
      <c r="AB14" s="154"/>
      <c r="AC14" s="154">
        <v>7</v>
      </c>
      <c r="AD14" s="154">
        <v>6</v>
      </c>
      <c r="AE14" s="154">
        <v>6</v>
      </c>
      <c r="AF14" s="154"/>
      <c r="AG14" s="154"/>
      <c r="AH14" s="154"/>
      <c r="AI14" s="154"/>
      <c r="AJ14" s="154"/>
      <c r="AK14" s="154"/>
      <c r="AL14" s="154"/>
      <c r="AM14" s="154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</row>
    <row r="15" spans="1:64">
      <c r="A15" s="155" t="s">
        <v>282</v>
      </c>
      <c r="B15" s="155" t="s">
        <v>283</v>
      </c>
      <c r="C15" s="155" t="s">
        <v>44</v>
      </c>
      <c r="D15" s="155" t="s">
        <v>68</v>
      </c>
      <c r="E15" s="171">
        <v>0.6607142857142857</v>
      </c>
      <c r="F15" s="157">
        <v>8</v>
      </c>
      <c r="G15" s="143"/>
      <c r="H15" s="143"/>
      <c r="I15" s="143">
        <v>11</v>
      </c>
      <c r="J15" s="143"/>
      <c r="K15" s="143"/>
      <c r="L15" s="154">
        <v>8</v>
      </c>
      <c r="M15" s="154">
        <v>7</v>
      </c>
      <c r="N15" s="154">
        <v>6.5</v>
      </c>
      <c r="O15" s="154">
        <v>6</v>
      </c>
      <c r="P15" s="154">
        <v>7</v>
      </c>
      <c r="Q15" s="154">
        <v>7</v>
      </c>
      <c r="R15" s="154">
        <v>6.5</v>
      </c>
      <c r="S15" s="154">
        <v>6</v>
      </c>
      <c r="T15" s="154">
        <v>8</v>
      </c>
      <c r="U15" s="154"/>
      <c r="V15" s="154">
        <v>6</v>
      </c>
      <c r="W15" s="154">
        <v>6</v>
      </c>
      <c r="X15" s="154">
        <v>5.5</v>
      </c>
      <c r="Y15" s="154"/>
      <c r="Z15" s="154">
        <v>6</v>
      </c>
      <c r="AA15" s="154">
        <v>6</v>
      </c>
      <c r="AB15" s="154"/>
      <c r="AC15" s="154">
        <v>6</v>
      </c>
      <c r="AD15" s="154">
        <v>6.5</v>
      </c>
      <c r="AE15" s="154">
        <v>6</v>
      </c>
      <c r="AF15" s="154"/>
      <c r="AG15" s="154"/>
      <c r="AH15" s="154"/>
      <c r="AI15" s="154"/>
      <c r="AJ15" s="154"/>
      <c r="AK15" s="154"/>
      <c r="AL15" s="154"/>
      <c r="AM15" s="154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</row>
    <row r="16" spans="1:64">
      <c r="A16" s="155" t="s">
        <v>284</v>
      </c>
      <c r="B16" s="155" t="s">
        <v>285</v>
      </c>
      <c r="C16" s="155" t="s">
        <v>286</v>
      </c>
      <c r="D16" s="155"/>
      <c r="E16" s="170">
        <v>0.65892857142857142</v>
      </c>
      <c r="F16" s="157">
        <v>9</v>
      </c>
      <c r="G16" s="143"/>
      <c r="H16" s="143"/>
      <c r="I16" s="143">
        <v>12</v>
      </c>
      <c r="J16" s="143">
        <v>2</v>
      </c>
      <c r="K16" s="143"/>
      <c r="L16" s="154">
        <v>8</v>
      </c>
      <c r="M16" s="154">
        <v>8</v>
      </c>
      <c r="N16" s="154">
        <v>7</v>
      </c>
      <c r="O16" s="154">
        <v>7</v>
      </c>
      <c r="P16" s="154">
        <v>7</v>
      </c>
      <c r="Q16" s="154">
        <v>6.5</v>
      </c>
      <c r="R16" s="154">
        <v>7</v>
      </c>
      <c r="S16" s="154">
        <v>7</v>
      </c>
      <c r="T16" s="154">
        <v>8</v>
      </c>
      <c r="U16" s="154"/>
      <c r="V16" s="154">
        <v>7</v>
      </c>
      <c r="W16" s="154">
        <v>6.5</v>
      </c>
      <c r="X16" s="154">
        <v>7</v>
      </c>
      <c r="Y16" s="154"/>
      <c r="Z16" s="154">
        <v>7</v>
      </c>
      <c r="AA16" s="154">
        <v>6</v>
      </c>
      <c r="AB16" s="154"/>
      <c r="AC16" s="154">
        <v>7</v>
      </c>
      <c r="AD16" s="154">
        <v>6.5</v>
      </c>
      <c r="AE16" s="154">
        <v>6.5</v>
      </c>
      <c r="AF16" s="154"/>
      <c r="AG16" s="154"/>
      <c r="AH16" s="154"/>
      <c r="AI16" s="154"/>
      <c r="AJ16" s="154"/>
      <c r="AK16" s="154"/>
      <c r="AL16" s="154"/>
      <c r="AM16" s="154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</row>
    <row r="17" spans="1:64">
      <c r="A17" s="155" t="s">
        <v>287</v>
      </c>
      <c r="B17" s="155" t="s">
        <v>288</v>
      </c>
      <c r="C17" s="155" t="s">
        <v>172</v>
      </c>
      <c r="D17" s="155" t="s">
        <v>172</v>
      </c>
      <c r="E17" s="170">
        <v>0.65</v>
      </c>
      <c r="F17" s="157">
        <v>10</v>
      </c>
      <c r="G17" s="143"/>
      <c r="H17" s="143"/>
      <c r="I17" s="143">
        <v>13</v>
      </c>
      <c r="J17" s="143">
        <v>2</v>
      </c>
      <c r="K17" s="143"/>
      <c r="L17" s="154">
        <v>8</v>
      </c>
      <c r="M17" s="154">
        <v>7</v>
      </c>
      <c r="N17" s="154">
        <v>7</v>
      </c>
      <c r="O17" s="154">
        <v>6.5</v>
      </c>
      <c r="P17" s="154">
        <v>8</v>
      </c>
      <c r="Q17" s="154">
        <v>8</v>
      </c>
      <c r="R17" s="154">
        <v>5.5</v>
      </c>
      <c r="S17" s="154">
        <v>6.5</v>
      </c>
      <c r="T17" s="154">
        <v>7</v>
      </c>
      <c r="U17" s="154"/>
      <c r="V17" s="154">
        <v>7</v>
      </c>
      <c r="W17" s="154">
        <v>6</v>
      </c>
      <c r="X17" s="154">
        <v>6.5</v>
      </c>
      <c r="Y17" s="154"/>
      <c r="Z17" s="154">
        <v>6.5</v>
      </c>
      <c r="AA17" s="154">
        <v>7</v>
      </c>
      <c r="AB17" s="154"/>
      <c r="AC17" s="154">
        <v>7</v>
      </c>
      <c r="AD17" s="154">
        <v>6.5</v>
      </c>
      <c r="AE17" s="154">
        <v>7</v>
      </c>
      <c r="AF17" s="154"/>
      <c r="AG17" s="154"/>
      <c r="AH17" s="154"/>
      <c r="AI17" s="154"/>
      <c r="AJ17" s="154"/>
      <c r="AK17" s="154"/>
      <c r="AL17" s="154"/>
      <c r="AM17" s="154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</row>
    <row r="18" spans="1:64">
      <c r="A18" s="155" t="s">
        <v>289</v>
      </c>
      <c r="B18" s="155" t="s">
        <v>290</v>
      </c>
      <c r="C18" s="155" t="s">
        <v>23</v>
      </c>
      <c r="D18" s="155" t="s">
        <v>133</v>
      </c>
      <c r="E18" s="170">
        <v>0.64642857142857146</v>
      </c>
      <c r="F18" s="157">
        <v>11</v>
      </c>
      <c r="G18" s="143"/>
      <c r="H18" s="143"/>
      <c r="I18" s="143">
        <v>14</v>
      </c>
      <c r="J18" s="143"/>
      <c r="K18" s="143"/>
      <c r="L18" s="154">
        <v>7</v>
      </c>
      <c r="M18" s="154">
        <v>7</v>
      </c>
      <c r="N18" s="154">
        <v>6</v>
      </c>
      <c r="O18" s="154">
        <v>6</v>
      </c>
      <c r="P18" s="154">
        <v>7</v>
      </c>
      <c r="Q18" s="154">
        <v>7</v>
      </c>
      <c r="R18" s="154">
        <v>6</v>
      </c>
      <c r="S18" s="154">
        <v>6</v>
      </c>
      <c r="T18" s="154">
        <v>6.5</v>
      </c>
      <c r="U18" s="154"/>
      <c r="V18" s="154">
        <v>6</v>
      </c>
      <c r="W18" s="154">
        <v>5.5</v>
      </c>
      <c r="X18" s="154">
        <v>6</v>
      </c>
      <c r="Y18" s="154"/>
      <c r="Z18" s="154">
        <v>6</v>
      </c>
      <c r="AA18" s="154">
        <v>6</v>
      </c>
      <c r="AB18" s="154"/>
      <c r="AC18" s="154">
        <v>6</v>
      </c>
      <c r="AD18" s="154">
        <v>6.5</v>
      </c>
      <c r="AE18" s="154">
        <v>6</v>
      </c>
      <c r="AF18" s="154"/>
      <c r="AG18" s="154"/>
      <c r="AH18" s="154"/>
      <c r="AI18" s="154"/>
      <c r="AJ18" s="154"/>
      <c r="AK18" s="154"/>
      <c r="AL18" s="154"/>
      <c r="AM18" s="154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</row>
    <row r="19" spans="1:64">
      <c r="A19" s="155" t="s">
        <v>291</v>
      </c>
      <c r="B19" s="155" t="s">
        <v>292</v>
      </c>
      <c r="C19" s="155" t="s">
        <v>90</v>
      </c>
      <c r="D19" s="155"/>
      <c r="E19" s="170">
        <v>0.6428571428571429</v>
      </c>
      <c r="F19" s="157">
        <v>12</v>
      </c>
      <c r="G19" s="143"/>
      <c r="H19" s="143"/>
      <c r="I19" s="143">
        <v>15</v>
      </c>
      <c r="J19" s="143"/>
      <c r="K19" s="143"/>
      <c r="L19" s="154">
        <v>6.5</v>
      </c>
      <c r="M19" s="154">
        <v>6</v>
      </c>
      <c r="N19" s="154">
        <v>6.5</v>
      </c>
      <c r="O19" s="154">
        <v>6</v>
      </c>
      <c r="P19" s="154">
        <v>7</v>
      </c>
      <c r="Q19" s="154">
        <v>6.5</v>
      </c>
      <c r="R19" s="154">
        <v>6</v>
      </c>
      <c r="S19" s="154">
        <v>6.5</v>
      </c>
      <c r="T19" s="154">
        <v>6.5</v>
      </c>
      <c r="U19" s="154"/>
      <c r="V19" s="154">
        <v>6</v>
      </c>
      <c r="W19" s="154">
        <v>6</v>
      </c>
      <c r="X19" s="154">
        <v>5</v>
      </c>
      <c r="Y19" s="154"/>
      <c r="Z19" s="154">
        <v>6</v>
      </c>
      <c r="AA19" s="154">
        <v>6.5</v>
      </c>
      <c r="AB19" s="154"/>
      <c r="AC19" s="154">
        <v>6.5</v>
      </c>
      <c r="AD19" s="154">
        <v>7</v>
      </c>
      <c r="AE19" s="154">
        <v>5.5</v>
      </c>
      <c r="AF19" s="154"/>
      <c r="AG19" s="154"/>
      <c r="AH19" s="154"/>
      <c r="AI19" s="154"/>
      <c r="AJ19" s="154"/>
      <c r="AK19" s="154"/>
      <c r="AL19" s="154"/>
      <c r="AM19" s="154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</row>
    <row r="20" spans="1:64">
      <c r="A20" s="155" t="s">
        <v>293</v>
      </c>
      <c r="B20" s="155" t="s">
        <v>294</v>
      </c>
      <c r="C20" s="155" t="s">
        <v>55</v>
      </c>
      <c r="D20" s="155" t="s">
        <v>56</v>
      </c>
      <c r="E20" s="170">
        <v>0.63749999999999996</v>
      </c>
      <c r="F20" s="157">
        <v>13</v>
      </c>
      <c r="G20" s="143"/>
      <c r="H20" s="143"/>
      <c r="I20" s="143">
        <v>16</v>
      </c>
      <c r="J20" s="143"/>
      <c r="K20" s="143"/>
      <c r="L20" s="154">
        <v>7</v>
      </c>
      <c r="M20" s="154">
        <v>8.5</v>
      </c>
      <c r="N20" s="154">
        <v>6</v>
      </c>
      <c r="O20" s="154">
        <v>8</v>
      </c>
      <c r="P20" s="154">
        <v>8</v>
      </c>
      <c r="Q20" s="154">
        <v>7</v>
      </c>
      <c r="R20" s="154">
        <v>5.5</v>
      </c>
      <c r="S20" s="154">
        <v>6.5</v>
      </c>
      <c r="T20" s="154">
        <v>8</v>
      </c>
      <c r="U20" s="154"/>
      <c r="V20" s="154">
        <v>6.5</v>
      </c>
      <c r="W20" s="154">
        <v>7</v>
      </c>
      <c r="X20" s="154">
        <v>6</v>
      </c>
      <c r="Y20" s="154"/>
      <c r="Z20" s="154">
        <v>6</v>
      </c>
      <c r="AA20" s="154">
        <v>6.5</v>
      </c>
      <c r="AB20" s="154"/>
      <c r="AC20" s="154">
        <v>6.5</v>
      </c>
      <c r="AD20" s="154">
        <v>8</v>
      </c>
      <c r="AE20" s="154">
        <v>6.5</v>
      </c>
      <c r="AF20" s="154"/>
      <c r="AG20" s="154"/>
      <c r="AH20" s="154"/>
      <c r="AI20" s="154"/>
      <c r="AJ20" s="154"/>
      <c r="AK20" s="154"/>
      <c r="AL20" s="154"/>
      <c r="AM20" s="154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</row>
    <row r="21" spans="1:64">
      <c r="A21" s="155" t="s">
        <v>295</v>
      </c>
      <c r="B21" s="155" t="s">
        <v>296</v>
      </c>
      <c r="C21" s="155" t="s">
        <v>243</v>
      </c>
      <c r="D21" s="155"/>
      <c r="E21" s="170">
        <v>0.62142857142857144</v>
      </c>
      <c r="F21" s="157">
        <v>14</v>
      </c>
      <c r="G21" s="143"/>
      <c r="H21" s="143"/>
      <c r="I21" s="143" t="s">
        <v>79</v>
      </c>
      <c r="J21" s="143"/>
      <c r="K21" s="143"/>
      <c r="L21" s="160">
        <f>SUM(L5:L20)+SUM(L7:L8)+SUM(L12:L13)+SUM(L16:L17)</f>
        <v>159.5</v>
      </c>
      <c r="M21" s="160">
        <f>SUM(M5:M20)+SUM(M7:M8)+SUM(M12:M13)+SUM(M16:M17)</f>
        <v>157.5</v>
      </c>
      <c r="N21" s="160">
        <f t="shared" ref="N21:AM21" si="0">SUM(N5:N20)+SUM(N7:N8)+SUM(N12:N13)+SUM(N16:N17)</f>
        <v>147.5</v>
      </c>
      <c r="O21" s="160">
        <f t="shared" si="0"/>
        <v>145</v>
      </c>
      <c r="P21" s="160">
        <f t="shared" si="0"/>
        <v>157.5</v>
      </c>
      <c r="Q21" s="160">
        <f t="shared" si="0"/>
        <v>150.5</v>
      </c>
      <c r="R21" s="160">
        <f t="shared" si="0"/>
        <v>137.5</v>
      </c>
      <c r="S21" s="160">
        <f t="shared" si="0"/>
        <v>144</v>
      </c>
      <c r="T21" s="160">
        <f t="shared" si="0"/>
        <v>153.5</v>
      </c>
      <c r="U21" s="160">
        <f t="shared" si="0"/>
        <v>0</v>
      </c>
      <c r="V21" s="160">
        <f t="shared" si="0"/>
        <v>143.5</v>
      </c>
      <c r="W21" s="160">
        <f t="shared" si="0"/>
        <v>136.5</v>
      </c>
      <c r="X21" s="160">
        <f t="shared" si="0"/>
        <v>138</v>
      </c>
      <c r="Y21" s="160">
        <f t="shared" si="0"/>
        <v>0</v>
      </c>
      <c r="Z21" s="160">
        <f t="shared" si="0"/>
        <v>133</v>
      </c>
      <c r="AA21" s="160">
        <f t="shared" si="0"/>
        <v>142</v>
      </c>
      <c r="AB21" s="160">
        <f t="shared" si="0"/>
        <v>0</v>
      </c>
      <c r="AC21" s="160">
        <f t="shared" si="0"/>
        <v>145.5</v>
      </c>
      <c r="AD21" s="160">
        <f t="shared" si="0"/>
        <v>150</v>
      </c>
      <c r="AE21" s="160">
        <f t="shared" si="0"/>
        <v>142.5</v>
      </c>
      <c r="AF21" s="160">
        <f t="shared" si="0"/>
        <v>0</v>
      </c>
      <c r="AG21" s="160">
        <f t="shared" si="0"/>
        <v>0</v>
      </c>
      <c r="AH21" s="160">
        <f t="shared" si="0"/>
        <v>0</v>
      </c>
      <c r="AI21" s="160">
        <f t="shared" si="0"/>
        <v>0</v>
      </c>
      <c r="AJ21" s="160">
        <f t="shared" si="0"/>
        <v>0</v>
      </c>
      <c r="AK21" s="160">
        <f t="shared" si="0"/>
        <v>0</v>
      </c>
      <c r="AL21" s="160">
        <f t="shared" si="0"/>
        <v>0</v>
      </c>
      <c r="AM21" s="160">
        <f t="shared" si="0"/>
        <v>0</v>
      </c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</row>
    <row r="22" spans="1:64">
      <c r="A22" s="155" t="s">
        <v>297</v>
      </c>
      <c r="B22" s="155" t="s">
        <v>298</v>
      </c>
      <c r="C22" s="155" t="s">
        <v>279</v>
      </c>
      <c r="D22" s="155" t="s">
        <v>86</v>
      </c>
      <c r="E22" s="170">
        <v>0.61964285714285716</v>
      </c>
      <c r="F22" s="157">
        <v>15</v>
      </c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</row>
    <row r="23" spans="1:64">
      <c r="A23" s="155" t="s">
        <v>299</v>
      </c>
      <c r="B23" s="155" t="s">
        <v>300</v>
      </c>
      <c r="C23" s="155" t="s">
        <v>243</v>
      </c>
      <c r="D23" s="155"/>
      <c r="E23" s="170">
        <v>0.59642857142857142</v>
      </c>
      <c r="F23" s="157">
        <v>16</v>
      </c>
      <c r="G23" s="143"/>
      <c r="H23" s="143"/>
      <c r="I23" s="143" t="s">
        <v>87</v>
      </c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</row>
    <row r="24" spans="1:64">
      <c r="A24" s="155" t="s">
        <v>301</v>
      </c>
      <c r="B24" s="155" t="s">
        <v>302</v>
      </c>
      <c r="C24" s="155" t="s">
        <v>90</v>
      </c>
      <c r="D24" s="155" t="s">
        <v>112</v>
      </c>
      <c r="E24" s="170">
        <v>0.48749999999999999</v>
      </c>
      <c r="F24" s="157">
        <v>17</v>
      </c>
      <c r="G24" s="143"/>
      <c r="H24" s="143"/>
      <c r="I24" s="143" t="s">
        <v>92</v>
      </c>
      <c r="J24" s="143">
        <v>1</v>
      </c>
      <c r="K24" s="143"/>
      <c r="L24" s="154">
        <v>7</v>
      </c>
      <c r="M24" s="154">
        <v>7.5</v>
      </c>
      <c r="N24" s="154">
        <v>7</v>
      </c>
      <c r="O24" s="154">
        <v>6.5</v>
      </c>
      <c r="P24" s="154">
        <v>7</v>
      </c>
      <c r="Q24" s="154">
        <v>7</v>
      </c>
      <c r="R24" s="154">
        <v>6</v>
      </c>
      <c r="S24" s="154">
        <v>6</v>
      </c>
      <c r="T24" s="154">
        <v>7</v>
      </c>
      <c r="U24" s="154"/>
      <c r="V24" s="154">
        <v>7</v>
      </c>
      <c r="W24" s="154">
        <v>6</v>
      </c>
      <c r="X24" s="154">
        <v>6</v>
      </c>
      <c r="Y24" s="154"/>
      <c r="Z24" s="154">
        <v>6</v>
      </c>
      <c r="AA24" s="154">
        <v>6.5</v>
      </c>
      <c r="AB24" s="154"/>
      <c r="AC24" s="154">
        <v>6</v>
      </c>
      <c r="AD24" s="154">
        <v>7</v>
      </c>
      <c r="AE24" s="154">
        <v>6.5</v>
      </c>
      <c r="AF24" s="154"/>
      <c r="AG24" s="154"/>
      <c r="AH24" s="154"/>
      <c r="AI24" s="154"/>
      <c r="AJ24" s="154"/>
      <c r="AK24" s="154"/>
      <c r="AL24" s="154"/>
      <c r="AM24" s="154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</row>
    <row r="25" spans="1:64">
      <c r="A25" s="155" t="s">
        <v>303</v>
      </c>
      <c r="B25" s="155" t="s">
        <v>304</v>
      </c>
      <c r="C25" s="155" t="s">
        <v>305</v>
      </c>
      <c r="D25" s="155"/>
      <c r="E25" s="170">
        <v>0</v>
      </c>
      <c r="F25" s="157">
        <v>18</v>
      </c>
      <c r="G25" s="143"/>
      <c r="H25" s="143"/>
      <c r="I25" s="143" t="s">
        <v>97</v>
      </c>
      <c r="J25" s="143">
        <v>1</v>
      </c>
      <c r="K25" s="143"/>
      <c r="L25" s="154">
        <v>7</v>
      </c>
      <c r="M25" s="154">
        <v>7</v>
      </c>
      <c r="N25" s="154">
        <v>6.5</v>
      </c>
      <c r="O25" s="154">
        <v>6.5</v>
      </c>
      <c r="P25" s="154">
        <v>7</v>
      </c>
      <c r="Q25" s="154">
        <v>6.5</v>
      </c>
      <c r="R25" s="154">
        <v>6</v>
      </c>
      <c r="S25" s="154">
        <v>6</v>
      </c>
      <c r="T25" s="154">
        <v>6.5</v>
      </c>
      <c r="U25" s="154"/>
      <c r="V25" s="154">
        <v>6.5</v>
      </c>
      <c r="W25" s="154">
        <v>6</v>
      </c>
      <c r="X25" s="154">
        <v>6</v>
      </c>
      <c r="Y25" s="154"/>
      <c r="Z25" s="154">
        <v>6</v>
      </c>
      <c r="AA25" s="154">
        <v>6</v>
      </c>
      <c r="AB25" s="154"/>
      <c r="AC25" s="154">
        <v>6</v>
      </c>
      <c r="AD25" s="154">
        <v>6.5</v>
      </c>
      <c r="AE25" s="154">
        <v>6</v>
      </c>
      <c r="AF25" s="154"/>
      <c r="AG25" s="154"/>
      <c r="AH25" s="154"/>
      <c r="AI25" s="154"/>
      <c r="AJ25" s="154"/>
      <c r="AK25" s="154"/>
      <c r="AL25" s="154"/>
      <c r="AM25" s="154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</row>
    <row r="26" spans="1:64">
      <c r="A26" s="155" t="s">
        <v>306</v>
      </c>
      <c r="B26" s="155" t="s">
        <v>307</v>
      </c>
      <c r="C26" s="155" t="s">
        <v>37</v>
      </c>
      <c r="D26" s="155" t="s">
        <v>41</v>
      </c>
      <c r="E26" s="170"/>
      <c r="F26" s="157"/>
      <c r="G26" s="143"/>
      <c r="H26" s="143"/>
      <c r="I26" s="143" t="s">
        <v>101</v>
      </c>
      <c r="J26" s="143">
        <v>2</v>
      </c>
      <c r="K26" s="143"/>
      <c r="L26" s="154">
        <v>6.5</v>
      </c>
      <c r="M26" s="154">
        <v>6.5</v>
      </c>
      <c r="N26" s="154">
        <v>6</v>
      </c>
      <c r="O26" s="154">
        <v>6.5</v>
      </c>
      <c r="P26" s="154">
        <v>7</v>
      </c>
      <c r="Q26" s="154">
        <v>6</v>
      </c>
      <c r="R26" s="154">
        <v>5.5</v>
      </c>
      <c r="S26" s="154">
        <v>6</v>
      </c>
      <c r="T26" s="154">
        <v>6.5</v>
      </c>
      <c r="U26" s="154"/>
      <c r="V26" s="154">
        <v>6</v>
      </c>
      <c r="W26" s="154">
        <v>5.5</v>
      </c>
      <c r="X26" s="154">
        <v>5.5</v>
      </c>
      <c r="Y26" s="154"/>
      <c r="Z26" s="154">
        <v>5</v>
      </c>
      <c r="AA26" s="154">
        <v>5.5</v>
      </c>
      <c r="AB26" s="154"/>
      <c r="AC26" s="154">
        <v>6.5</v>
      </c>
      <c r="AD26" s="154">
        <v>6</v>
      </c>
      <c r="AE26" s="154">
        <v>6</v>
      </c>
      <c r="AF26" s="154"/>
      <c r="AG26" s="154"/>
      <c r="AH26" s="154"/>
      <c r="AI26" s="154"/>
      <c r="AJ26" s="154"/>
      <c r="AK26" s="154"/>
      <c r="AL26" s="154"/>
      <c r="AM26" s="154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</row>
    <row r="27" spans="1:64">
      <c r="A27" s="155" t="s">
        <v>308</v>
      </c>
      <c r="B27" s="155" t="s">
        <v>309</v>
      </c>
      <c r="C27" s="155" t="s">
        <v>23</v>
      </c>
      <c r="D27" s="155"/>
      <c r="E27" s="170"/>
      <c r="F27" s="157"/>
      <c r="G27" s="143"/>
      <c r="H27" s="143"/>
      <c r="I27" s="143" t="s">
        <v>105</v>
      </c>
      <c r="J27" s="143">
        <v>2</v>
      </c>
      <c r="K27" s="143"/>
      <c r="L27" s="159">
        <v>7.5</v>
      </c>
      <c r="M27" s="159">
        <v>8</v>
      </c>
      <c r="N27" s="159">
        <v>6.5</v>
      </c>
      <c r="O27" s="159">
        <v>7</v>
      </c>
      <c r="P27" s="159">
        <v>7.5</v>
      </c>
      <c r="Q27" s="159">
        <v>6.5</v>
      </c>
      <c r="R27" s="159">
        <v>6.5</v>
      </c>
      <c r="S27" s="159">
        <v>6.5</v>
      </c>
      <c r="T27" s="159">
        <v>8</v>
      </c>
      <c r="U27" s="159"/>
      <c r="V27" s="159">
        <v>6.5</v>
      </c>
      <c r="W27" s="159">
        <v>6.5</v>
      </c>
      <c r="X27" s="159">
        <v>6.5</v>
      </c>
      <c r="Y27" s="159"/>
      <c r="Z27" s="159">
        <v>6</v>
      </c>
      <c r="AA27" s="159">
        <v>6.5</v>
      </c>
      <c r="AB27" s="159"/>
      <c r="AC27" s="159">
        <v>7</v>
      </c>
      <c r="AD27" s="159">
        <v>6.5</v>
      </c>
      <c r="AE27" s="159">
        <v>6.5</v>
      </c>
      <c r="AF27" s="159"/>
      <c r="AG27" s="159"/>
      <c r="AH27" s="159"/>
      <c r="AI27" s="159"/>
      <c r="AJ27" s="159"/>
      <c r="AK27" s="159"/>
      <c r="AL27" s="159"/>
      <c r="AM27" s="159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</row>
    <row r="28" spans="1:64">
      <c r="A28" s="155"/>
      <c r="B28" s="155"/>
      <c r="C28" s="155"/>
      <c r="D28" s="155"/>
      <c r="E28" s="170"/>
      <c r="F28" s="157"/>
      <c r="G28" s="143"/>
      <c r="H28" s="143"/>
      <c r="I28" s="143" t="s">
        <v>109</v>
      </c>
      <c r="J28" s="143"/>
      <c r="K28" s="143"/>
      <c r="L28" s="160">
        <f>SUM(L24:L27)+SUM(L26:L27)</f>
        <v>42</v>
      </c>
      <c r="M28" s="160">
        <f t="shared" ref="M28:O28" si="1">SUM(M24:M27)+SUM(M26:M27)</f>
        <v>43.5</v>
      </c>
      <c r="N28" s="160">
        <f t="shared" si="1"/>
        <v>38.5</v>
      </c>
      <c r="O28" s="160">
        <f t="shared" si="1"/>
        <v>40</v>
      </c>
      <c r="P28" s="160">
        <f t="shared" ref="P28:AA28" si="2">SUM(P24:P27)+SUM(P26:P27)</f>
        <v>43</v>
      </c>
      <c r="Q28" s="160">
        <f t="shared" si="2"/>
        <v>38.5</v>
      </c>
      <c r="R28" s="160">
        <f t="shared" si="2"/>
        <v>36</v>
      </c>
      <c r="S28" s="160">
        <f t="shared" si="2"/>
        <v>37</v>
      </c>
      <c r="T28" s="160">
        <f t="shared" si="2"/>
        <v>42.5</v>
      </c>
      <c r="U28" s="160">
        <f t="shared" si="2"/>
        <v>0</v>
      </c>
      <c r="V28" s="160">
        <f t="shared" si="2"/>
        <v>38.5</v>
      </c>
      <c r="W28" s="160"/>
      <c r="X28" s="160">
        <f t="shared" si="2"/>
        <v>36</v>
      </c>
      <c r="Y28" s="160">
        <f t="shared" si="2"/>
        <v>0</v>
      </c>
      <c r="Z28" s="160">
        <f t="shared" si="2"/>
        <v>34</v>
      </c>
      <c r="AA28" s="160">
        <f t="shared" si="2"/>
        <v>36.5</v>
      </c>
      <c r="AB28" s="160">
        <f t="shared" ref="AB28:AM28" si="3">SUM(AB24:AB27)+SUM(AB26:AB27)</f>
        <v>0</v>
      </c>
      <c r="AC28" s="160">
        <f t="shared" si="3"/>
        <v>39</v>
      </c>
      <c r="AD28" s="160">
        <f t="shared" si="3"/>
        <v>38.5</v>
      </c>
      <c r="AE28" s="160">
        <f t="shared" si="3"/>
        <v>37.5</v>
      </c>
      <c r="AF28" s="160">
        <f t="shared" si="3"/>
        <v>0</v>
      </c>
      <c r="AG28" s="160">
        <f t="shared" si="3"/>
        <v>0</v>
      </c>
      <c r="AH28" s="160">
        <f t="shared" si="3"/>
        <v>0</v>
      </c>
      <c r="AI28" s="160">
        <f t="shared" si="3"/>
        <v>0</v>
      </c>
      <c r="AJ28" s="160">
        <f t="shared" si="3"/>
        <v>0</v>
      </c>
      <c r="AK28" s="160">
        <f t="shared" si="3"/>
        <v>0</v>
      </c>
      <c r="AL28" s="160">
        <f t="shared" si="3"/>
        <v>0</v>
      </c>
      <c r="AM28" s="160">
        <f t="shared" si="3"/>
        <v>0</v>
      </c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</row>
    <row r="30" spans="1:64">
      <c r="A30" s="143"/>
      <c r="B30" s="143"/>
      <c r="C30" s="143"/>
      <c r="D30" s="143"/>
      <c r="E30" s="149"/>
      <c r="F30" s="149"/>
      <c r="G30" s="143"/>
      <c r="H30" s="143"/>
      <c r="I30" s="143" t="s">
        <v>117</v>
      </c>
      <c r="J30" s="143">
        <v>280</v>
      </c>
      <c r="K30" s="143"/>
      <c r="L30" s="160">
        <f>L21+L28</f>
        <v>201.5</v>
      </c>
      <c r="M30" s="160">
        <f t="shared" ref="M30:AM30" si="4">M21+M28</f>
        <v>201</v>
      </c>
      <c r="N30" s="160">
        <f t="shared" si="4"/>
        <v>186</v>
      </c>
      <c r="O30" s="160">
        <f t="shared" si="4"/>
        <v>185</v>
      </c>
      <c r="P30" s="160">
        <f t="shared" si="4"/>
        <v>200.5</v>
      </c>
      <c r="Q30" s="160">
        <f t="shared" si="4"/>
        <v>189</v>
      </c>
      <c r="R30" s="160">
        <f t="shared" si="4"/>
        <v>173.5</v>
      </c>
      <c r="S30" s="160">
        <f t="shared" si="4"/>
        <v>181</v>
      </c>
      <c r="T30" s="160">
        <f t="shared" si="4"/>
        <v>196</v>
      </c>
      <c r="U30" s="160">
        <f t="shared" si="4"/>
        <v>0</v>
      </c>
      <c r="V30" s="160">
        <f t="shared" si="4"/>
        <v>182</v>
      </c>
      <c r="W30" s="160">
        <f t="shared" si="4"/>
        <v>136.5</v>
      </c>
      <c r="X30" s="160">
        <f t="shared" si="4"/>
        <v>174</v>
      </c>
      <c r="Y30" s="160">
        <f t="shared" si="4"/>
        <v>0</v>
      </c>
      <c r="Z30" s="160">
        <f t="shared" si="4"/>
        <v>167</v>
      </c>
      <c r="AA30" s="160">
        <f t="shared" si="4"/>
        <v>178.5</v>
      </c>
      <c r="AB30" s="160">
        <f t="shared" si="4"/>
        <v>0</v>
      </c>
      <c r="AC30" s="160">
        <f t="shared" si="4"/>
        <v>184.5</v>
      </c>
      <c r="AD30" s="160">
        <f t="shared" si="4"/>
        <v>188.5</v>
      </c>
      <c r="AE30" s="160">
        <f t="shared" si="4"/>
        <v>180</v>
      </c>
      <c r="AF30" s="160">
        <f t="shared" si="4"/>
        <v>0</v>
      </c>
      <c r="AG30" s="160">
        <f t="shared" si="4"/>
        <v>0</v>
      </c>
      <c r="AH30" s="160">
        <f t="shared" si="4"/>
        <v>0</v>
      </c>
      <c r="AI30" s="160">
        <f t="shared" si="4"/>
        <v>0</v>
      </c>
      <c r="AJ30" s="160">
        <f t="shared" si="4"/>
        <v>0</v>
      </c>
      <c r="AK30" s="160">
        <f t="shared" si="4"/>
        <v>0</v>
      </c>
      <c r="AL30" s="160">
        <f t="shared" si="4"/>
        <v>0</v>
      </c>
      <c r="AM30" s="160">
        <f t="shared" si="4"/>
        <v>0</v>
      </c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</row>
    <row r="31" spans="1:64">
      <c r="A31" s="143"/>
      <c r="B31" s="143"/>
      <c r="C31" s="143"/>
      <c r="D31" s="143"/>
      <c r="E31" s="149"/>
      <c r="F31" s="149"/>
      <c r="G31" s="143"/>
      <c r="H31" s="143"/>
      <c r="I31" s="10" t="s">
        <v>121</v>
      </c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</row>
    <row r="32" spans="1:64">
      <c r="A32" s="143"/>
      <c r="B32" s="143"/>
      <c r="C32" s="143"/>
      <c r="D32" s="143"/>
      <c r="E32" s="149"/>
      <c r="F32" s="149"/>
      <c r="G32" s="143"/>
      <c r="H32" s="143"/>
      <c r="I32" s="143" t="s">
        <v>125</v>
      </c>
      <c r="J32" s="143">
        <v>-2</v>
      </c>
      <c r="K32" s="143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</row>
    <row r="33" spans="1:64">
      <c r="A33" s="143"/>
      <c r="B33" s="143"/>
      <c r="C33" s="143"/>
      <c r="D33" s="143"/>
      <c r="E33" s="149"/>
      <c r="F33" s="149"/>
      <c r="G33" s="143"/>
      <c r="H33" s="143"/>
      <c r="I33" s="143" t="s">
        <v>130</v>
      </c>
      <c r="J33" s="143">
        <v>-4</v>
      </c>
      <c r="K33" s="143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</row>
    <row r="34" spans="1:64">
      <c r="A34" s="143"/>
      <c r="B34" s="143"/>
      <c r="C34" s="143"/>
      <c r="D34" s="143"/>
      <c r="E34" s="149"/>
      <c r="F34" s="149"/>
      <c r="G34" s="143"/>
      <c r="H34" s="143"/>
      <c r="I34" s="143" t="s">
        <v>134</v>
      </c>
      <c r="J34" s="162" t="s">
        <v>135</v>
      </c>
      <c r="K34" s="14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</row>
    <row r="35" spans="1:64">
      <c r="A35" s="143"/>
      <c r="B35" s="143"/>
      <c r="C35" s="143"/>
      <c r="D35" s="143"/>
      <c r="E35" s="149"/>
      <c r="F35" s="149"/>
      <c r="G35" s="143"/>
      <c r="H35" s="143"/>
      <c r="I35" s="143" t="s">
        <v>139</v>
      </c>
      <c r="J35" s="162"/>
      <c r="K35" s="143"/>
      <c r="L35" s="164">
        <f>IF(L32="Y",-2,0)+IF(L33="Y",-4,0)</f>
        <v>0</v>
      </c>
      <c r="M35" s="164">
        <f t="shared" ref="M35:AM35" si="5">IF(M32="Y",-2,0)+IF(M33="Y",-4,0)</f>
        <v>0</v>
      </c>
      <c r="N35" s="164">
        <f t="shared" si="5"/>
        <v>0</v>
      </c>
      <c r="O35" s="164">
        <f t="shared" si="5"/>
        <v>0</v>
      </c>
      <c r="P35" s="164">
        <f t="shared" si="5"/>
        <v>0</v>
      </c>
      <c r="Q35" s="164">
        <f t="shared" si="5"/>
        <v>0</v>
      </c>
      <c r="R35" s="164">
        <f t="shared" si="5"/>
        <v>0</v>
      </c>
      <c r="S35" s="164">
        <f t="shared" si="5"/>
        <v>0</v>
      </c>
      <c r="T35" s="164">
        <f t="shared" si="5"/>
        <v>0</v>
      </c>
      <c r="U35" s="164">
        <f t="shared" si="5"/>
        <v>0</v>
      </c>
      <c r="V35" s="164">
        <f t="shared" si="5"/>
        <v>0</v>
      </c>
      <c r="W35" s="164">
        <f t="shared" si="5"/>
        <v>0</v>
      </c>
      <c r="X35" s="164">
        <f t="shared" si="5"/>
        <v>0</v>
      </c>
      <c r="Y35" s="164">
        <f t="shared" si="5"/>
        <v>0</v>
      </c>
      <c r="Z35" s="164">
        <f t="shared" si="5"/>
        <v>0</v>
      </c>
      <c r="AA35" s="164">
        <f t="shared" si="5"/>
        <v>0</v>
      </c>
      <c r="AB35" s="164">
        <f t="shared" si="5"/>
        <v>0</v>
      </c>
      <c r="AC35" s="164">
        <f t="shared" si="5"/>
        <v>0</v>
      </c>
      <c r="AD35" s="164">
        <f t="shared" si="5"/>
        <v>0</v>
      </c>
      <c r="AE35" s="164">
        <f t="shared" si="5"/>
        <v>0</v>
      </c>
      <c r="AF35" s="164">
        <f t="shared" si="5"/>
        <v>0</v>
      </c>
      <c r="AG35" s="164">
        <f t="shared" si="5"/>
        <v>0</v>
      </c>
      <c r="AH35" s="164">
        <f t="shared" si="5"/>
        <v>0</v>
      </c>
      <c r="AI35" s="164">
        <f t="shared" si="5"/>
        <v>0</v>
      </c>
      <c r="AJ35" s="164">
        <f t="shared" si="5"/>
        <v>0</v>
      </c>
      <c r="AK35" s="164">
        <f t="shared" si="5"/>
        <v>0</v>
      </c>
      <c r="AL35" s="164">
        <f t="shared" si="5"/>
        <v>0</v>
      </c>
      <c r="AM35" s="164">
        <f t="shared" si="5"/>
        <v>0</v>
      </c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</row>
    <row r="36" spans="1:64">
      <c r="A36" s="143"/>
      <c r="B36" s="143"/>
      <c r="C36" s="143"/>
      <c r="D36" s="143"/>
      <c r="E36" s="149"/>
      <c r="F36" s="149"/>
      <c r="G36" s="143"/>
      <c r="H36" s="143"/>
      <c r="I36" s="10" t="s">
        <v>140</v>
      </c>
      <c r="J36" s="162"/>
      <c r="K36" s="143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</row>
    <row r="37" spans="1:64">
      <c r="A37" s="143"/>
      <c r="B37" s="143"/>
      <c r="C37" s="143"/>
      <c r="D37" s="143"/>
      <c r="E37" s="149"/>
      <c r="F37" s="149"/>
      <c r="G37" s="143"/>
      <c r="H37" s="143"/>
      <c r="I37" s="143"/>
      <c r="J37" s="143">
        <v>-5.0000000000000001E-3</v>
      </c>
      <c r="K37" s="143"/>
      <c r="L37" s="166">
        <f>$J$37*$J$30*L36</f>
        <v>0</v>
      </c>
      <c r="M37" s="166">
        <f t="shared" ref="M37:AM37" si="6">$J$37*$J$30*M36</f>
        <v>0</v>
      </c>
      <c r="N37" s="166">
        <f t="shared" si="6"/>
        <v>0</v>
      </c>
      <c r="O37" s="166">
        <f t="shared" si="6"/>
        <v>0</v>
      </c>
      <c r="P37" s="166">
        <f t="shared" si="6"/>
        <v>0</v>
      </c>
      <c r="Q37" s="166">
        <f t="shared" si="6"/>
        <v>0</v>
      </c>
      <c r="R37" s="166">
        <f t="shared" si="6"/>
        <v>0</v>
      </c>
      <c r="S37" s="166">
        <f t="shared" si="6"/>
        <v>0</v>
      </c>
      <c r="T37" s="166">
        <f t="shared" si="6"/>
        <v>0</v>
      </c>
      <c r="U37" s="166">
        <f t="shared" si="6"/>
        <v>0</v>
      </c>
      <c r="V37" s="166">
        <f t="shared" si="6"/>
        <v>0</v>
      </c>
      <c r="W37" s="166">
        <f t="shared" si="6"/>
        <v>0</v>
      </c>
      <c r="X37" s="166">
        <f t="shared" si="6"/>
        <v>0</v>
      </c>
      <c r="Y37" s="166">
        <f t="shared" si="6"/>
        <v>0</v>
      </c>
      <c r="Z37" s="166">
        <f t="shared" si="6"/>
        <v>0</v>
      </c>
      <c r="AA37" s="166">
        <f t="shared" si="6"/>
        <v>0</v>
      </c>
      <c r="AB37" s="166">
        <f t="shared" si="6"/>
        <v>0</v>
      </c>
      <c r="AC37" s="166">
        <f t="shared" si="6"/>
        <v>0</v>
      </c>
      <c r="AD37" s="166">
        <f t="shared" si="6"/>
        <v>0</v>
      </c>
      <c r="AE37" s="166">
        <f t="shared" si="6"/>
        <v>0</v>
      </c>
      <c r="AF37" s="166">
        <f t="shared" si="6"/>
        <v>0</v>
      </c>
      <c r="AG37" s="166">
        <f t="shared" si="6"/>
        <v>0</v>
      </c>
      <c r="AH37" s="166">
        <f t="shared" si="6"/>
        <v>0</v>
      </c>
      <c r="AI37" s="166">
        <f t="shared" si="6"/>
        <v>0</v>
      </c>
      <c r="AJ37" s="166">
        <f t="shared" si="6"/>
        <v>0</v>
      </c>
      <c r="AK37" s="166">
        <f t="shared" si="6"/>
        <v>0</v>
      </c>
      <c r="AL37" s="166">
        <f t="shared" si="6"/>
        <v>0</v>
      </c>
      <c r="AM37" s="166">
        <f t="shared" si="6"/>
        <v>0</v>
      </c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</row>
    <row r="38" spans="1:64">
      <c r="A38" s="143"/>
      <c r="B38" s="143"/>
      <c r="C38" s="143"/>
      <c r="D38" s="143"/>
      <c r="E38" s="149"/>
      <c r="F38" s="149"/>
      <c r="G38" s="143"/>
      <c r="H38" s="143"/>
      <c r="I38" s="143" t="s">
        <v>141</v>
      </c>
      <c r="J38" s="143"/>
      <c r="K38" s="143"/>
      <c r="L38" s="160">
        <f>L30+L35+L37</f>
        <v>201.5</v>
      </c>
      <c r="M38" s="160">
        <f t="shared" ref="M38:AM38" si="7">M30+M35+M37</f>
        <v>201</v>
      </c>
      <c r="N38" s="160">
        <f t="shared" si="7"/>
        <v>186</v>
      </c>
      <c r="O38" s="160">
        <f t="shared" si="7"/>
        <v>185</v>
      </c>
      <c r="P38" s="160">
        <f t="shared" si="7"/>
        <v>200.5</v>
      </c>
      <c r="Q38" s="160">
        <f t="shared" si="7"/>
        <v>189</v>
      </c>
      <c r="R38" s="160">
        <f t="shared" si="7"/>
        <v>173.5</v>
      </c>
      <c r="S38" s="160">
        <f t="shared" si="7"/>
        <v>181</v>
      </c>
      <c r="T38" s="160">
        <f t="shared" si="7"/>
        <v>196</v>
      </c>
      <c r="U38" s="160">
        <f t="shared" si="7"/>
        <v>0</v>
      </c>
      <c r="V38" s="160">
        <f t="shared" si="7"/>
        <v>182</v>
      </c>
      <c r="W38" s="160">
        <f t="shared" si="7"/>
        <v>136.5</v>
      </c>
      <c r="X38" s="160">
        <f t="shared" si="7"/>
        <v>174</v>
      </c>
      <c r="Y38" s="160">
        <f t="shared" si="7"/>
        <v>0</v>
      </c>
      <c r="Z38" s="160">
        <f t="shared" si="7"/>
        <v>167</v>
      </c>
      <c r="AA38" s="160">
        <f t="shared" si="7"/>
        <v>178.5</v>
      </c>
      <c r="AB38" s="160">
        <f t="shared" si="7"/>
        <v>0</v>
      </c>
      <c r="AC38" s="160">
        <f t="shared" si="7"/>
        <v>184.5</v>
      </c>
      <c r="AD38" s="160">
        <f t="shared" si="7"/>
        <v>188.5</v>
      </c>
      <c r="AE38" s="160">
        <f t="shared" si="7"/>
        <v>180</v>
      </c>
      <c r="AF38" s="160">
        <f t="shared" si="7"/>
        <v>0</v>
      </c>
      <c r="AG38" s="160">
        <f t="shared" si="7"/>
        <v>0</v>
      </c>
      <c r="AH38" s="160">
        <f t="shared" si="7"/>
        <v>0</v>
      </c>
      <c r="AI38" s="160">
        <f t="shared" si="7"/>
        <v>0</v>
      </c>
      <c r="AJ38" s="160">
        <f t="shared" si="7"/>
        <v>0</v>
      </c>
      <c r="AK38" s="160">
        <f t="shared" si="7"/>
        <v>0</v>
      </c>
      <c r="AL38" s="160">
        <f t="shared" si="7"/>
        <v>0</v>
      </c>
      <c r="AM38" s="160">
        <f t="shared" si="7"/>
        <v>0</v>
      </c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</row>
    <row r="39" spans="1:64">
      <c r="A39" s="143"/>
      <c r="B39" s="143"/>
      <c r="C39" s="143"/>
      <c r="D39" s="143"/>
      <c r="E39" s="149"/>
      <c r="F39" s="149"/>
      <c r="G39" s="143"/>
      <c r="H39" s="143"/>
      <c r="I39" s="143" t="s">
        <v>142</v>
      </c>
      <c r="J39" s="143"/>
      <c r="K39" s="143"/>
      <c r="L39" s="167">
        <f>L38/$J$30</f>
        <v>0.71964285714285714</v>
      </c>
      <c r="M39" s="167">
        <f t="shared" ref="M39:AM39" si="8">M38/$J$30</f>
        <v>0.71785714285714286</v>
      </c>
      <c r="N39" s="167">
        <f t="shared" si="8"/>
        <v>0.66428571428571426</v>
      </c>
      <c r="O39" s="167">
        <f t="shared" si="8"/>
        <v>0.6607142857142857</v>
      </c>
      <c r="P39" s="167">
        <f t="shared" si="8"/>
        <v>0.71607142857142858</v>
      </c>
      <c r="Q39" s="167">
        <f t="shared" si="8"/>
        <v>0.67500000000000004</v>
      </c>
      <c r="R39" s="167">
        <f t="shared" si="8"/>
        <v>0.61964285714285716</v>
      </c>
      <c r="S39" s="167">
        <f t="shared" si="8"/>
        <v>0.64642857142857146</v>
      </c>
      <c r="T39" s="167">
        <f t="shared" si="8"/>
        <v>0.7</v>
      </c>
      <c r="U39" s="167">
        <f t="shared" si="8"/>
        <v>0</v>
      </c>
      <c r="V39" s="167">
        <f t="shared" si="8"/>
        <v>0.65</v>
      </c>
      <c r="W39" s="167">
        <f t="shared" si="8"/>
        <v>0.48749999999999999</v>
      </c>
      <c r="X39" s="167">
        <f t="shared" si="8"/>
        <v>0.62142857142857144</v>
      </c>
      <c r="Y39" s="167">
        <f t="shared" si="8"/>
        <v>0</v>
      </c>
      <c r="Z39" s="167">
        <f t="shared" si="8"/>
        <v>0.59642857142857142</v>
      </c>
      <c r="AA39" s="167">
        <f t="shared" si="8"/>
        <v>0.63749999999999996</v>
      </c>
      <c r="AB39" s="167">
        <f t="shared" si="8"/>
        <v>0</v>
      </c>
      <c r="AC39" s="167">
        <f t="shared" si="8"/>
        <v>0.65892857142857142</v>
      </c>
      <c r="AD39" s="167">
        <f t="shared" si="8"/>
        <v>0.67321428571428577</v>
      </c>
      <c r="AE39" s="167">
        <f t="shared" si="8"/>
        <v>0.6428571428571429</v>
      </c>
      <c r="AF39" s="167">
        <f t="shared" si="8"/>
        <v>0</v>
      </c>
      <c r="AG39" s="167">
        <f t="shared" si="8"/>
        <v>0</v>
      </c>
      <c r="AH39" s="167">
        <f t="shared" si="8"/>
        <v>0</v>
      </c>
      <c r="AI39" s="167">
        <f t="shared" si="8"/>
        <v>0</v>
      </c>
      <c r="AJ39" s="167">
        <f t="shared" si="8"/>
        <v>0</v>
      </c>
      <c r="AK39" s="167">
        <f t="shared" si="8"/>
        <v>0</v>
      </c>
      <c r="AL39" s="167">
        <f t="shared" si="8"/>
        <v>0</v>
      </c>
      <c r="AM39" s="167">
        <f t="shared" si="8"/>
        <v>0</v>
      </c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</row>
    <row r="40" spans="1:64">
      <c r="A40" s="143"/>
      <c r="B40" s="143"/>
      <c r="C40" s="143"/>
      <c r="D40" s="143"/>
      <c r="E40" s="149"/>
      <c r="F40" s="149"/>
      <c r="G40" s="143"/>
      <c r="H40" s="143"/>
      <c r="I40" s="143"/>
      <c r="J40" s="143"/>
      <c r="K40" s="143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</row>
    <row r="41" spans="1:64">
      <c r="A41" s="143"/>
      <c r="B41" s="143"/>
      <c r="C41" s="143"/>
      <c r="D41" s="143"/>
      <c r="E41" s="149"/>
      <c r="F41" s="149"/>
      <c r="G41" s="143"/>
      <c r="H41" s="143"/>
      <c r="I41" s="143"/>
      <c r="J41" s="143"/>
      <c r="K41" s="143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</row>
    <row r="43" spans="1:64">
      <c r="A43" s="143"/>
      <c r="B43" s="143"/>
      <c r="C43" s="143"/>
      <c r="D43" s="143"/>
      <c r="E43" s="149"/>
      <c r="F43" s="149"/>
      <c r="G43" s="143"/>
      <c r="H43" s="143"/>
      <c r="I43" s="143"/>
      <c r="J43" s="143"/>
      <c r="K43" s="143"/>
      <c r="L43" s="169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</row>
    <row r="45" spans="1:64">
      <c r="A45" s="143"/>
      <c r="B45" s="143"/>
      <c r="C45" s="143"/>
      <c r="D45" s="143"/>
      <c r="E45" s="149"/>
      <c r="F45" s="149"/>
      <c r="G45" s="143"/>
      <c r="H45" s="143"/>
      <c r="I45" s="143"/>
      <c r="J45" s="143"/>
      <c r="K45" s="143"/>
      <c r="L45" s="169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</row>
    <row r="46" spans="1:64">
      <c r="A46" s="143"/>
      <c r="B46" s="143"/>
      <c r="C46" s="143"/>
      <c r="D46" s="143"/>
      <c r="E46" s="149"/>
      <c r="F46" s="149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</row>
    <row r="47" spans="1:64">
      <c r="A47" s="143"/>
      <c r="B47" s="143"/>
      <c r="C47" s="143"/>
      <c r="D47" s="143"/>
      <c r="E47" s="149"/>
      <c r="F47" s="149"/>
      <c r="G47" s="143"/>
      <c r="H47" s="143"/>
      <c r="I47" s="143"/>
      <c r="J47" s="143"/>
      <c r="K47" s="143"/>
      <c r="L47" s="169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</row>
    <row r="48" spans="1:64">
      <c r="A48" s="143"/>
      <c r="B48" s="143"/>
      <c r="C48" s="143"/>
      <c r="D48" s="143"/>
      <c r="E48" s="149"/>
      <c r="F48" s="149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</row>
    <row r="49" spans="1:64">
      <c r="A49" s="143"/>
      <c r="B49" s="143"/>
      <c r="C49" s="143"/>
      <c r="D49" s="143"/>
      <c r="E49" s="149"/>
      <c r="F49" s="149"/>
      <c r="G49" s="143"/>
      <c r="H49" s="143"/>
      <c r="I49" s="143"/>
      <c r="J49" s="143"/>
      <c r="K49" s="143"/>
      <c r="L49" s="169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</row>
    <row r="51" spans="1:64">
      <c r="A51" s="143"/>
      <c r="B51" s="143"/>
      <c r="C51" s="143"/>
      <c r="D51" s="143"/>
      <c r="E51" s="149"/>
      <c r="F51" s="149"/>
      <c r="G51" s="143"/>
      <c r="H51" s="143"/>
      <c r="I51" s="143"/>
      <c r="J51" s="143"/>
      <c r="K51" s="143"/>
      <c r="L51" s="169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</row>
    <row r="53" spans="1:64">
      <c r="A53" s="143"/>
      <c r="B53" s="143"/>
      <c r="C53" s="143"/>
      <c r="D53" s="143"/>
      <c r="E53" s="149"/>
      <c r="F53" s="149"/>
      <c r="G53" s="143"/>
      <c r="H53" s="143"/>
      <c r="I53" s="143"/>
      <c r="J53" s="143"/>
      <c r="K53" s="143"/>
      <c r="L53" s="169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</row>
    <row r="55" spans="1:64">
      <c r="A55" s="143"/>
      <c r="B55" s="143"/>
      <c r="C55" s="143"/>
      <c r="D55" s="143"/>
      <c r="E55" s="149"/>
      <c r="F55" s="149"/>
      <c r="G55" s="143"/>
      <c r="H55" s="143"/>
      <c r="I55" s="143"/>
      <c r="J55" s="143"/>
      <c r="K55" s="143"/>
      <c r="L55" s="169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3"/>
      <c r="BG55" s="143"/>
      <c r="BH55" s="143"/>
      <c r="BI55" s="143"/>
      <c r="BJ55" s="143"/>
      <c r="BK55" s="143"/>
      <c r="BL55" s="143"/>
    </row>
    <row r="57" spans="1:64">
      <c r="A57" s="143"/>
      <c r="B57" s="143"/>
      <c r="C57" s="143"/>
      <c r="D57" s="143"/>
      <c r="E57" s="149"/>
      <c r="F57" s="149"/>
      <c r="G57" s="143"/>
      <c r="H57" s="143"/>
      <c r="I57" s="143"/>
      <c r="J57" s="143"/>
      <c r="K57" s="143"/>
      <c r="L57" s="169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  <c r="BF57" s="143"/>
      <c r="BG57" s="143"/>
      <c r="BH57" s="143"/>
      <c r="BI57" s="143"/>
      <c r="BJ57" s="143"/>
      <c r="BK57" s="143"/>
      <c r="BL57" s="143"/>
    </row>
    <row r="59" spans="1:64">
      <c r="A59" s="143"/>
      <c r="B59" s="143"/>
      <c r="C59" s="143"/>
      <c r="D59" s="143"/>
      <c r="E59" s="149"/>
      <c r="F59" s="149"/>
      <c r="G59" s="143"/>
      <c r="H59" s="143"/>
      <c r="I59" s="143"/>
      <c r="J59" s="143"/>
      <c r="K59" s="143"/>
      <c r="L59" s="169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143"/>
      <c r="BB59" s="143"/>
      <c r="BC59" s="143"/>
      <c r="BD59" s="143"/>
      <c r="BE59" s="143"/>
      <c r="BF59" s="143"/>
      <c r="BG59" s="143"/>
      <c r="BH59" s="143"/>
      <c r="BI59" s="143"/>
      <c r="BJ59" s="143"/>
      <c r="BK59" s="143"/>
      <c r="BL59" s="143"/>
    </row>
    <row r="61" spans="1:64">
      <c r="A61" s="143"/>
      <c r="B61" s="143"/>
      <c r="C61" s="143"/>
      <c r="D61" s="143"/>
      <c r="E61" s="149"/>
      <c r="F61" s="149"/>
      <c r="G61" s="143"/>
      <c r="H61" s="143"/>
      <c r="I61" s="143"/>
      <c r="J61" s="143"/>
      <c r="K61" s="143"/>
      <c r="L61" s="169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43"/>
      <c r="AT61" s="143"/>
      <c r="AU61" s="143"/>
      <c r="AV61" s="143"/>
      <c r="AW61" s="143"/>
      <c r="AX61" s="143"/>
      <c r="AY61" s="143"/>
      <c r="AZ61" s="143"/>
      <c r="BA61" s="143"/>
      <c r="BB61" s="143"/>
      <c r="BC61" s="143"/>
      <c r="BD61" s="143"/>
      <c r="BE61" s="143"/>
      <c r="BF61" s="143"/>
      <c r="BG61" s="143"/>
      <c r="BH61" s="143"/>
      <c r="BI61" s="143"/>
      <c r="BJ61" s="143"/>
      <c r="BK61" s="143"/>
      <c r="BL61" s="143"/>
    </row>
    <row r="63" spans="1:64">
      <c r="A63" s="143"/>
      <c r="B63" s="143"/>
      <c r="C63" s="143"/>
      <c r="D63" s="143"/>
      <c r="E63" s="149"/>
      <c r="F63" s="149"/>
      <c r="G63" s="143"/>
      <c r="H63" s="143"/>
      <c r="I63" s="143"/>
      <c r="J63" s="143"/>
      <c r="K63" s="143"/>
      <c r="L63" s="169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  <c r="BA63" s="143"/>
      <c r="BB63" s="143"/>
      <c r="BC63" s="143"/>
      <c r="BD63" s="143"/>
      <c r="BE63" s="143"/>
      <c r="BF63" s="143"/>
      <c r="BG63" s="143"/>
      <c r="BH63" s="143"/>
      <c r="BI63" s="143"/>
      <c r="BJ63" s="143"/>
      <c r="BK63" s="143"/>
      <c r="BL63" s="143"/>
    </row>
    <row r="65" spans="1:64">
      <c r="A65" s="143"/>
      <c r="B65" s="143"/>
      <c r="C65" s="143"/>
      <c r="D65" s="143"/>
      <c r="E65" s="149"/>
      <c r="F65" s="149"/>
      <c r="G65" s="143"/>
      <c r="H65" s="143"/>
      <c r="I65" s="143"/>
      <c r="J65" s="143"/>
      <c r="K65" s="143"/>
      <c r="L65" s="169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3"/>
      <c r="BD65" s="143"/>
      <c r="BE65" s="143"/>
      <c r="BF65" s="143"/>
      <c r="BG65" s="143"/>
      <c r="BH65" s="143"/>
      <c r="BI65" s="143"/>
      <c r="BJ65" s="143"/>
      <c r="BK65" s="143"/>
      <c r="BL65" s="143"/>
    </row>
    <row r="67" spans="1:64">
      <c r="A67" s="143"/>
      <c r="B67" s="143"/>
      <c r="C67" s="143"/>
      <c r="D67" s="143"/>
      <c r="E67" s="149"/>
      <c r="F67" s="149"/>
      <c r="G67" s="143"/>
      <c r="H67" s="143"/>
      <c r="I67" s="143"/>
      <c r="J67" s="143"/>
      <c r="K67" s="143"/>
      <c r="L67" s="169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  <c r="AQ67" s="143"/>
      <c r="AR67" s="143"/>
      <c r="AS67" s="143"/>
      <c r="AT67" s="143"/>
      <c r="AU67" s="143"/>
      <c r="AV67" s="143"/>
      <c r="AW67" s="143"/>
      <c r="AX67" s="143"/>
      <c r="AY67" s="143"/>
      <c r="AZ67" s="143"/>
      <c r="BA67" s="143"/>
      <c r="BB67" s="143"/>
      <c r="BC67" s="143"/>
      <c r="BD67" s="143"/>
      <c r="BE67" s="143"/>
      <c r="BF67" s="143"/>
      <c r="BG67" s="143"/>
      <c r="BH67" s="143"/>
      <c r="BI67" s="143"/>
      <c r="BJ67" s="143"/>
      <c r="BK67" s="143"/>
      <c r="BL67" s="143"/>
    </row>
    <row r="69" spans="1:64">
      <c r="A69" s="143"/>
      <c r="B69" s="143"/>
      <c r="C69" s="143"/>
      <c r="D69" s="143"/>
      <c r="E69" s="149"/>
      <c r="F69" s="149"/>
      <c r="G69" s="143"/>
      <c r="H69" s="143"/>
      <c r="I69" s="143"/>
      <c r="J69" s="143"/>
      <c r="K69" s="143"/>
      <c r="L69" s="169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  <c r="AQ69" s="143"/>
      <c r="AR69" s="143"/>
      <c r="AS69" s="143"/>
      <c r="AT69" s="143"/>
      <c r="AU69" s="143"/>
      <c r="AV69" s="143"/>
      <c r="AW69" s="143"/>
      <c r="AX69" s="143"/>
      <c r="AY69" s="143"/>
      <c r="AZ69" s="143"/>
      <c r="BA69" s="143"/>
      <c r="BB69" s="143"/>
      <c r="BC69" s="143"/>
      <c r="BD69" s="143"/>
      <c r="BE69" s="143"/>
      <c r="BF69" s="143"/>
      <c r="BG69" s="143"/>
      <c r="BH69" s="143"/>
      <c r="BI69" s="143"/>
      <c r="BJ69" s="143"/>
      <c r="BK69" s="143"/>
      <c r="BL69" s="143"/>
    </row>
    <row r="71" spans="1:64">
      <c r="A71" s="143"/>
      <c r="B71" s="143"/>
      <c r="C71" s="143"/>
      <c r="D71" s="143"/>
      <c r="E71" s="149"/>
      <c r="F71" s="149"/>
      <c r="G71" s="143"/>
      <c r="H71" s="143"/>
      <c r="I71" s="143"/>
      <c r="J71" s="143"/>
      <c r="K71" s="143"/>
      <c r="L71" s="169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  <c r="AI71" s="143"/>
      <c r="AJ71" s="143"/>
      <c r="AK71" s="143"/>
      <c r="AL71" s="143"/>
      <c r="AM71" s="143"/>
      <c r="AN71" s="143"/>
      <c r="AO71" s="143"/>
      <c r="AP71" s="143"/>
      <c r="AQ71" s="143"/>
      <c r="AR71" s="143"/>
      <c r="AS71" s="143"/>
      <c r="AT71" s="143"/>
      <c r="AU71" s="143"/>
      <c r="AV71" s="143"/>
      <c r="AW71" s="143"/>
      <c r="AX71" s="143"/>
      <c r="AY71" s="143"/>
      <c r="AZ71" s="143"/>
      <c r="BA71" s="143"/>
      <c r="BB71" s="143"/>
      <c r="BC71" s="143"/>
      <c r="BD71" s="143"/>
      <c r="BE71" s="143"/>
      <c r="BF71" s="143"/>
      <c r="BG71" s="143"/>
      <c r="BH71" s="143"/>
      <c r="BI71" s="143"/>
      <c r="BJ71" s="143"/>
      <c r="BK71" s="143"/>
      <c r="BL71" s="143"/>
    </row>
    <row r="73" spans="1:64">
      <c r="A73" s="143"/>
      <c r="B73" s="143"/>
      <c r="C73" s="143"/>
      <c r="D73" s="143"/>
      <c r="E73" s="149"/>
      <c r="F73" s="149"/>
      <c r="G73" s="143"/>
      <c r="H73" s="143"/>
      <c r="I73" s="143"/>
      <c r="J73" s="143"/>
      <c r="K73" s="143"/>
      <c r="L73" s="169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3"/>
      <c r="AJ73" s="143"/>
      <c r="AK73" s="143"/>
      <c r="AL73" s="143"/>
      <c r="AM73" s="143"/>
      <c r="AN73" s="143"/>
      <c r="AO73" s="143"/>
      <c r="AP73" s="143"/>
      <c r="AQ73" s="143"/>
      <c r="AR73" s="143"/>
      <c r="AS73" s="143"/>
      <c r="AT73" s="143"/>
      <c r="AU73" s="143"/>
      <c r="AV73" s="143"/>
      <c r="AW73" s="143"/>
      <c r="AX73" s="143"/>
      <c r="AY73" s="143"/>
      <c r="AZ73" s="143"/>
      <c r="BA73" s="143"/>
      <c r="BB73" s="143"/>
      <c r="BC73" s="143"/>
      <c r="BD73" s="143"/>
      <c r="BE73" s="143"/>
      <c r="BF73" s="143"/>
      <c r="BG73" s="143"/>
      <c r="BH73" s="143"/>
      <c r="BI73" s="143"/>
      <c r="BJ73" s="143"/>
      <c r="BK73" s="143"/>
      <c r="BL73" s="143"/>
    </row>
    <row r="75" spans="1:64">
      <c r="A75" s="143"/>
      <c r="B75" s="143"/>
      <c r="C75" s="143"/>
      <c r="D75" s="143"/>
      <c r="E75" s="149"/>
      <c r="F75" s="149"/>
      <c r="G75" s="143"/>
      <c r="H75" s="143"/>
      <c r="I75" s="143"/>
      <c r="J75" s="143"/>
      <c r="K75" s="143"/>
      <c r="L75" s="169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  <c r="AP75" s="143"/>
      <c r="AQ75" s="143"/>
      <c r="AR75" s="143"/>
      <c r="AS75" s="143"/>
      <c r="AT75" s="143"/>
      <c r="AU75" s="143"/>
      <c r="AV75" s="143"/>
      <c r="AW75" s="143"/>
      <c r="AX75" s="143"/>
      <c r="AY75" s="143"/>
      <c r="AZ75" s="143"/>
      <c r="BA75" s="143"/>
      <c r="BB75" s="143"/>
      <c r="BC75" s="143"/>
      <c r="BD75" s="143"/>
      <c r="BE75" s="143"/>
      <c r="BF75" s="143"/>
      <c r="BG75" s="143"/>
      <c r="BH75" s="143"/>
      <c r="BI75" s="143"/>
      <c r="BJ75" s="143"/>
      <c r="BK75" s="143"/>
      <c r="BL75" s="143"/>
    </row>
    <row r="77" spans="1:64">
      <c r="A77" s="143"/>
      <c r="B77" s="143"/>
      <c r="C77" s="143"/>
      <c r="D77" s="143"/>
      <c r="E77" s="149"/>
      <c r="F77" s="149"/>
      <c r="G77" s="143"/>
      <c r="H77" s="143"/>
      <c r="I77" s="143"/>
      <c r="J77" s="143"/>
      <c r="K77" s="143"/>
      <c r="L77" s="169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3"/>
      <c r="AU77" s="143"/>
      <c r="AV77" s="143"/>
      <c r="AW77" s="143"/>
      <c r="AX77" s="143"/>
      <c r="AY77" s="143"/>
      <c r="AZ77" s="143"/>
      <c r="BA77" s="143"/>
      <c r="BB77" s="143"/>
      <c r="BC77" s="143"/>
      <c r="BD77" s="143"/>
      <c r="BE77" s="143"/>
      <c r="BF77" s="143"/>
      <c r="BG77" s="143"/>
      <c r="BH77" s="143"/>
      <c r="BI77" s="143"/>
      <c r="BJ77" s="143"/>
      <c r="BK77" s="143"/>
      <c r="BL77" s="143"/>
    </row>
    <row r="79" spans="1:64">
      <c r="A79" s="143"/>
      <c r="B79" s="143"/>
      <c r="C79" s="143"/>
      <c r="D79" s="143"/>
      <c r="E79" s="149"/>
      <c r="F79" s="149"/>
      <c r="G79" s="143"/>
      <c r="H79" s="143"/>
      <c r="I79" s="143"/>
      <c r="J79" s="143"/>
      <c r="K79" s="143"/>
      <c r="L79" s="169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  <c r="AR79" s="143"/>
      <c r="AS79" s="143"/>
      <c r="AT79" s="143"/>
      <c r="AU79" s="143"/>
      <c r="AV79" s="143"/>
      <c r="AW79" s="143"/>
      <c r="AX79" s="143"/>
      <c r="AY79" s="143"/>
      <c r="AZ79" s="143"/>
      <c r="BA79" s="143"/>
      <c r="BB79" s="143"/>
      <c r="BC79" s="143"/>
      <c r="BD79" s="143"/>
      <c r="BE79" s="143"/>
      <c r="BF79" s="143"/>
      <c r="BG79" s="143"/>
      <c r="BH79" s="143"/>
      <c r="BI79" s="143"/>
      <c r="BJ79" s="143"/>
      <c r="BK79" s="143"/>
      <c r="BL79" s="143"/>
    </row>
    <row r="82" spans="1:64">
      <c r="A82" s="143"/>
      <c r="B82" s="143"/>
      <c r="C82" s="143"/>
      <c r="D82" s="143"/>
      <c r="E82" s="149"/>
      <c r="F82" s="149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D82" s="143"/>
      <c r="BE82" s="143"/>
      <c r="BF82" s="143"/>
      <c r="BG82" s="143"/>
      <c r="BH82" s="143"/>
      <c r="BI82" s="143"/>
      <c r="BJ82" s="143"/>
      <c r="BK82" s="143"/>
      <c r="BL82" s="143"/>
    </row>
  </sheetData>
  <sheetProtection algorithmName="SHA-512" hashValue="bxXyIEFwvouQho3qm+7dJH+SFM87iHZRD83BsFKj6MD+gNxZb/Cmce6laRUlA2wVowswEdFwf3iQxqOnBICiVw==" saltValue="M4f59miCgXZNU16eeq6axw==" spinCount="100000" sheet="1" objects="1" scenarios="1"/>
  <autoFilter ref="A7:F7" xr:uid="{06F8F190-8142-4E06-A5F0-BCE049A21D60}">
    <sortState xmlns:xlrd2="http://schemas.microsoft.com/office/spreadsheetml/2017/richdata2" ref="A8:F27">
      <sortCondition ref="F7"/>
    </sortState>
  </autoFilter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5DCE0-042A-403C-9737-E70C2A9489D2}">
  <sheetPr codeName="Sheet33">
    <tabColor theme="5" tint="-0.249977111117893"/>
    <pageSetUpPr fitToPage="1"/>
  </sheetPr>
  <dimension ref="A1:AS79"/>
  <sheetViews>
    <sheetView topLeftCell="A17" workbookViewId="0">
      <selection activeCell="AU39" sqref="AU39"/>
    </sheetView>
  </sheetViews>
  <sheetFormatPr defaultColWidth="11" defaultRowHeight="15"/>
  <cols>
    <col min="1" max="1" width="15.625" style="134" bestFit="1" customWidth="1"/>
    <col min="2" max="2" width="26.5" style="134" bestFit="1" customWidth="1"/>
    <col min="3" max="3" width="12.625" style="134" customWidth="1"/>
    <col min="4" max="4" width="35.125" style="134" bestFit="1" customWidth="1"/>
    <col min="5" max="6" width="11" style="137"/>
    <col min="7" max="7" width="11" style="134"/>
    <col min="8" max="8" width="0" style="134" hidden="1" customWidth="1"/>
    <col min="9" max="9" width="19.375" style="134" hidden="1" customWidth="1"/>
    <col min="10" max="10" width="0" style="134" hidden="1" customWidth="1"/>
    <col min="11" max="11" width="3.625" style="134" hidden="1" customWidth="1"/>
    <col min="12" max="14" width="7.125" style="134" hidden="1" customWidth="1"/>
    <col min="15" max="15" width="7.875" style="134" hidden="1" customWidth="1"/>
    <col min="16" max="16" width="7" style="134" hidden="1" customWidth="1"/>
    <col min="17" max="17" width="7.5" style="134" hidden="1" customWidth="1"/>
    <col min="18" max="19" width="7" style="134" hidden="1" customWidth="1"/>
    <col min="20" max="20" width="7.5" style="134" hidden="1" customWidth="1"/>
    <col min="21" max="21" width="6.875" style="134" hidden="1" customWidth="1"/>
    <col min="22" max="22" width="7.125" style="134" hidden="1" customWidth="1"/>
    <col min="23" max="23" width="7" style="134" hidden="1" customWidth="1"/>
    <col min="24" max="24" width="7.125" style="134" hidden="1" customWidth="1"/>
    <col min="25" max="25" width="7" style="134" hidden="1" customWidth="1"/>
    <col min="26" max="27" width="7.375" style="134" hidden="1" customWidth="1"/>
    <col min="28" max="28" width="7.5" style="134" hidden="1" customWidth="1"/>
    <col min="29" max="29" width="7.625" style="134" hidden="1" customWidth="1"/>
    <col min="30" max="30" width="7.125" style="134" hidden="1" customWidth="1"/>
    <col min="31" max="31" width="7" style="134" hidden="1" customWidth="1"/>
    <col min="32" max="32" width="7.625" style="134" hidden="1" customWidth="1"/>
    <col min="33" max="35" width="7.125" style="134" hidden="1" customWidth="1"/>
    <col min="36" max="36" width="7.625" style="134" hidden="1" customWidth="1"/>
    <col min="37" max="37" width="7" style="134" hidden="1" customWidth="1"/>
    <col min="38" max="38" width="7.375" style="134" hidden="1" customWidth="1"/>
    <col min="39" max="40" width="7.125" style="134" hidden="1" customWidth="1"/>
    <col min="41" max="41" width="7.625" style="134" hidden="1" customWidth="1"/>
    <col min="42" max="42" width="7.5" style="134" hidden="1" customWidth="1"/>
    <col min="43" max="45" width="6.375" style="134" hidden="1" customWidth="1"/>
    <col min="46" max="16384" width="11" style="134"/>
  </cols>
  <sheetData>
    <row r="1" spans="1:45">
      <c r="A1" s="143"/>
      <c r="B1" s="143"/>
      <c r="C1" s="143"/>
      <c r="D1" s="143"/>
      <c r="E1" s="149"/>
      <c r="F1" s="149"/>
      <c r="G1" s="143"/>
      <c r="H1" s="143"/>
      <c r="I1" s="10" t="s">
        <v>310</v>
      </c>
      <c r="J1" s="172" t="s">
        <v>311</v>
      </c>
      <c r="K1" s="172"/>
      <c r="L1" s="172"/>
      <c r="M1" s="172"/>
      <c r="N1" s="172"/>
      <c r="O1" s="172"/>
      <c r="P1" s="172"/>
      <c r="Q1" s="172"/>
      <c r="R1" s="172"/>
      <c r="S1" s="172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</row>
    <row r="2" spans="1:45">
      <c r="A2" s="150" t="s">
        <v>0</v>
      </c>
      <c r="B2" s="173"/>
      <c r="C2" s="173"/>
      <c r="D2" s="143"/>
      <c r="E2" s="149"/>
      <c r="F2" s="149"/>
      <c r="G2" s="143"/>
      <c r="H2" s="143"/>
      <c r="I2" s="143"/>
      <c r="J2" s="174" t="s">
        <v>312</v>
      </c>
      <c r="K2" s="174"/>
      <c r="L2" s="174"/>
      <c r="M2" s="174"/>
      <c r="N2" s="174"/>
      <c r="O2" s="174"/>
      <c r="P2" s="174"/>
      <c r="Q2" s="174"/>
      <c r="R2" s="174"/>
      <c r="S2" s="174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</row>
    <row r="3" spans="1:45">
      <c r="A3" s="150" t="s">
        <v>1</v>
      </c>
      <c r="B3" s="173"/>
      <c r="C3" s="173"/>
      <c r="D3" s="143"/>
      <c r="E3" s="149"/>
      <c r="F3" s="149"/>
      <c r="G3" s="143"/>
      <c r="H3" s="143"/>
      <c r="I3" s="8" t="s">
        <v>313</v>
      </c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</row>
    <row r="4" spans="1:45">
      <c r="A4" s="151" t="s">
        <v>314</v>
      </c>
      <c r="B4" s="173"/>
      <c r="C4" s="173"/>
      <c r="D4" s="143"/>
      <c r="E4" s="149"/>
      <c r="F4" s="149"/>
      <c r="G4" s="143"/>
      <c r="H4" s="143"/>
      <c r="I4" s="143"/>
      <c r="J4" s="143"/>
      <c r="K4" s="143"/>
      <c r="L4" s="11" t="s">
        <v>315</v>
      </c>
      <c r="M4" s="12"/>
      <c r="N4" s="13" t="s">
        <v>316</v>
      </c>
      <c r="O4" s="13"/>
      <c r="P4" s="13"/>
      <c r="Q4" s="1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43"/>
    </row>
    <row r="5" spans="1:45">
      <c r="A5" s="173"/>
      <c r="B5" s="173"/>
      <c r="C5" s="173"/>
      <c r="D5" s="143"/>
      <c r="E5" s="149"/>
      <c r="F5" s="149"/>
      <c r="G5" s="143"/>
      <c r="H5" s="143"/>
      <c r="I5" s="143">
        <v>1</v>
      </c>
      <c r="J5" s="143"/>
      <c r="K5" s="143"/>
      <c r="L5" s="154">
        <v>7</v>
      </c>
      <c r="M5" s="154">
        <v>7</v>
      </c>
      <c r="N5" s="154">
        <v>7</v>
      </c>
      <c r="O5" s="154">
        <v>7</v>
      </c>
      <c r="P5" s="154">
        <v>7</v>
      </c>
      <c r="Q5" s="154">
        <v>7.5</v>
      </c>
      <c r="R5" s="154">
        <v>6</v>
      </c>
      <c r="S5" s="154">
        <v>6.5</v>
      </c>
      <c r="T5" s="154">
        <v>6.5</v>
      </c>
      <c r="U5" s="154">
        <v>6.5</v>
      </c>
      <c r="V5" s="154">
        <v>7</v>
      </c>
      <c r="W5" s="154">
        <v>6.5</v>
      </c>
      <c r="X5" s="154">
        <v>6.5</v>
      </c>
      <c r="Y5" s="154">
        <v>6.5</v>
      </c>
      <c r="Z5" s="154">
        <v>8</v>
      </c>
      <c r="AA5" s="154">
        <v>6.5</v>
      </c>
      <c r="AB5" s="154">
        <v>6</v>
      </c>
      <c r="AC5" s="154">
        <v>6</v>
      </c>
      <c r="AD5" s="154">
        <v>5</v>
      </c>
      <c r="AE5" s="154">
        <v>7.5</v>
      </c>
      <c r="AF5" s="154">
        <v>2</v>
      </c>
      <c r="AG5" s="154">
        <v>6.5</v>
      </c>
      <c r="AH5" s="154">
        <v>6</v>
      </c>
      <c r="AI5" s="154">
        <v>6</v>
      </c>
      <c r="AJ5" s="154">
        <v>7</v>
      </c>
      <c r="AK5" s="154">
        <v>6</v>
      </c>
      <c r="AL5" s="154">
        <v>7.5</v>
      </c>
      <c r="AM5" s="154">
        <v>6.5</v>
      </c>
      <c r="AN5" s="154">
        <v>5</v>
      </c>
      <c r="AO5" s="154">
        <v>8</v>
      </c>
      <c r="AP5" s="154">
        <v>6.5</v>
      </c>
      <c r="AQ5" s="154"/>
      <c r="AR5" s="154"/>
      <c r="AS5" s="143"/>
    </row>
    <row r="6" spans="1:45">
      <c r="A6" s="143"/>
      <c r="B6" s="143"/>
      <c r="C6" s="143"/>
      <c r="D6" s="143"/>
      <c r="E6" s="15" t="s">
        <v>3</v>
      </c>
      <c r="F6" s="149"/>
      <c r="G6" s="143"/>
      <c r="H6" s="143"/>
      <c r="I6" s="143">
        <v>2</v>
      </c>
      <c r="J6" s="143">
        <v>2</v>
      </c>
      <c r="K6" s="143"/>
      <c r="L6" s="154">
        <v>7</v>
      </c>
      <c r="M6" s="154">
        <v>6</v>
      </c>
      <c r="N6" s="154">
        <v>6.5</v>
      </c>
      <c r="O6" s="154">
        <v>6.5</v>
      </c>
      <c r="P6" s="154">
        <v>6.5</v>
      </c>
      <c r="Q6" s="154">
        <v>7.5</v>
      </c>
      <c r="R6" s="154">
        <v>6.5</v>
      </c>
      <c r="S6" s="154">
        <v>7</v>
      </c>
      <c r="T6" s="154">
        <v>7</v>
      </c>
      <c r="U6" s="154">
        <v>6.5</v>
      </c>
      <c r="V6" s="154">
        <v>7.5</v>
      </c>
      <c r="W6" s="154">
        <v>6.5</v>
      </c>
      <c r="X6" s="154">
        <v>7</v>
      </c>
      <c r="Y6" s="154">
        <v>6.5</v>
      </c>
      <c r="Z6" s="154">
        <v>7</v>
      </c>
      <c r="AA6" s="154">
        <v>6.5</v>
      </c>
      <c r="AB6" s="154">
        <v>7.5</v>
      </c>
      <c r="AC6" s="154">
        <v>5</v>
      </c>
      <c r="AD6" s="154">
        <v>6</v>
      </c>
      <c r="AE6" s="154">
        <v>7</v>
      </c>
      <c r="AF6" s="154">
        <v>6</v>
      </c>
      <c r="AG6" s="154">
        <v>6.5</v>
      </c>
      <c r="AH6" s="154">
        <v>6.5</v>
      </c>
      <c r="AI6" s="154">
        <v>6</v>
      </c>
      <c r="AJ6" s="154">
        <v>6.5</v>
      </c>
      <c r="AK6" s="154">
        <v>7</v>
      </c>
      <c r="AL6" s="154">
        <v>7.5</v>
      </c>
      <c r="AM6" s="154">
        <v>7.5</v>
      </c>
      <c r="AN6" s="154">
        <v>6.5</v>
      </c>
      <c r="AO6" s="154">
        <v>9</v>
      </c>
      <c r="AP6" s="154">
        <v>7.5</v>
      </c>
      <c r="AQ6" s="154"/>
      <c r="AR6" s="154"/>
      <c r="AS6" s="143"/>
    </row>
    <row r="7" spans="1:45" ht="45">
      <c r="A7" s="24" t="s">
        <v>4</v>
      </c>
      <c r="B7" s="24" t="s">
        <v>5</v>
      </c>
      <c r="C7" s="24" t="s">
        <v>146</v>
      </c>
      <c r="D7" s="24" t="s">
        <v>147</v>
      </c>
      <c r="E7" s="23" t="s">
        <v>317</v>
      </c>
      <c r="F7" s="23" t="s">
        <v>9</v>
      </c>
      <c r="G7" s="143"/>
      <c r="H7" s="143"/>
      <c r="I7" s="143">
        <v>3</v>
      </c>
      <c r="J7" s="143"/>
      <c r="K7" s="143"/>
      <c r="L7" s="154">
        <v>8</v>
      </c>
      <c r="M7" s="154">
        <v>6.5</v>
      </c>
      <c r="N7" s="154">
        <v>6.5</v>
      </c>
      <c r="O7" s="154">
        <v>5</v>
      </c>
      <c r="P7" s="154">
        <v>5.5</v>
      </c>
      <c r="Q7" s="154">
        <v>6.5</v>
      </c>
      <c r="R7" s="154">
        <v>7</v>
      </c>
      <c r="S7" s="154">
        <v>6.5</v>
      </c>
      <c r="T7" s="154">
        <v>6.5</v>
      </c>
      <c r="U7" s="154">
        <v>6.5</v>
      </c>
      <c r="V7" s="154">
        <v>8</v>
      </c>
      <c r="W7" s="154">
        <v>6</v>
      </c>
      <c r="X7" s="154">
        <v>7.5</v>
      </c>
      <c r="Y7" s="154">
        <v>6.5</v>
      </c>
      <c r="Z7" s="154">
        <v>5</v>
      </c>
      <c r="AA7" s="154">
        <v>7</v>
      </c>
      <c r="AB7" s="154">
        <v>7</v>
      </c>
      <c r="AC7" s="154">
        <v>6</v>
      </c>
      <c r="AD7" s="154">
        <v>6</v>
      </c>
      <c r="AE7" s="154">
        <v>7</v>
      </c>
      <c r="AF7" s="154">
        <v>5</v>
      </c>
      <c r="AG7" s="154">
        <v>6</v>
      </c>
      <c r="AH7" s="154">
        <v>5</v>
      </c>
      <c r="AI7" s="154">
        <v>5</v>
      </c>
      <c r="AJ7" s="154">
        <v>6.5</v>
      </c>
      <c r="AK7" s="154">
        <v>5.5</v>
      </c>
      <c r="AL7" s="154">
        <v>7</v>
      </c>
      <c r="AM7" s="154">
        <v>8</v>
      </c>
      <c r="AN7" s="154">
        <v>6.5</v>
      </c>
      <c r="AO7" s="154">
        <v>8</v>
      </c>
      <c r="AP7" s="154">
        <v>7</v>
      </c>
      <c r="AQ7" s="154"/>
      <c r="AR7" s="154"/>
      <c r="AS7" s="143"/>
    </row>
    <row r="8" spans="1:45">
      <c r="A8" s="155" t="s">
        <v>318</v>
      </c>
      <c r="B8" s="155" t="s">
        <v>319</v>
      </c>
      <c r="C8" s="155" t="s">
        <v>71</v>
      </c>
      <c r="D8" s="155" t="s">
        <v>71</v>
      </c>
      <c r="E8" s="170">
        <v>0.82799999999999996</v>
      </c>
      <c r="F8" s="157">
        <v>1</v>
      </c>
      <c r="G8" s="143"/>
      <c r="H8" s="143"/>
      <c r="I8" s="143">
        <v>4</v>
      </c>
      <c r="J8" s="143"/>
      <c r="K8" s="143"/>
      <c r="L8" s="154">
        <v>7.5</v>
      </c>
      <c r="M8" s="154">
        <v>4</v>
      </c>
      <c r="N8" s="154">
        <v>7.5</v>
      </c>
      <c r="O8" s="154">
        <v>5</v>
      </c>
      <c r="P8" s="154">
        <v>5.5</v>
      </c>
      <c r="Q8" s="154">
        <v>7</v>
      </c>
      <c r="R8" s="154">
        <v>7</v>
      </c>
      <c r="S8" s="154">
        <v>6.5</v>
      </c>
      <c r="T8" s="154">
        <v>6.5</v>
      </c>
      <c r="U8" s="154">
        <v>7</v>
      </c>
      <c r="V8" s="154">
        <v>7.5</v>
      </c>
      <c r="W8" s="154">
        <v>6.5</v>
      </c>
      <c r="X8" s="154">
        <v>7.5</v>
      </c>
      <c r="Y8" s="154">
        <v>6</v>
      </c>
      <c r="Z8" s="154">
        <v>7</v>
      </c>
      <c r="AA8" s="154">
        <v>3</v>
      </c>
      <c r="AB8" s="154">
        <v>7</v>
      </c>
      <c r="AC8" s="154">
        <v>6</v>
      </c>
      <c r="AD8" s="154">
        <v>6</v>
      </c>
      <c r="AE8" s="154">
        <v>5</v>
      </c>
      <c r="AF8" s="154">
        <v>6</v>
      </c>
      <c r="AG8" s="154">
        <v>6.5</v>
      </c>
      <c r="AH8" s="154">
        <v>5</v>
      </c>
      <c r="AI8" s="154">
        <v>5</v>
      </c>
      <c r="AJ8" s="154">
        <v>7</v>
      </c>
      <c r="AK8" s="154">
        <v>5</v>
      </c>
      <c r="AL8" s="154">
        <v>7</v>
      </c>
      <c r="AM8" s="154">
        <v>8</v>
      </c>
      <c r="AN8" s="154">
        <v>4</v>
      </c>
      <c r="AO8" s="154">
        <v>8</v>
      </c>
      <c r="AP8" s="154">
        <v>7</v>
      </c>
      <c r="AQ8" s="154"/>
      <c r="AR8" s="154"/>
      <c r="AS8" s="143"/>
    </row>
    <row r="9" spans="1:45">
      <c r="A9" s="155" t="s">
        <v>320</v>
      </c>
      <c r="B9" s="155" t="s">
        <v>321</v>
      </c>
      <c r="C9" s="155" t="s">
        <v>322</v>
      </c>
      <c r="D9" s="155" t="s">
        <v>16</v>
      </c>
      <c r="E9" s="170">
        <v>0.75</v>
      </c>
      <c r="F9" s="157">
        <v>2</v>
      </c>
      <c r="G9" s="143"/>
      <c r="H9" s="143"/>
      <c r="I9" s="143">
        <v>5</v>
      </c>
      <c r="J9" s="143">
        <v>2</v>
      </c>
      <c r="K9" s="143"/>
      <c r="L9" s="154">
        <v>7</v>
      </c>
      <c r="M9" s="154">
        <v>6.5</v>
      </c>
      <c r="N9" s="154">
        <v>7.5</v>
      </c>
      <c r="O9" s="154">
        <v>4</v>
      </c>
      <c r="P9" s="154">
        <v>6</v>
      </c>
      <c r="Q9" s="154">
        <v>7</v>
      </c>
      <c r="R9" s="154">
        <v>7</v>
      </c>
      <c r="S9" s="154">
        <v>6.5</v>
      </c>
      <c r="T9" s="154">
        <v>6.5</v>
      </c>
      <c r="U9" s="154">
        <v>7</v>
      </c>
      <c r="V9" s="154">
        <v>6</v>
      </c>
      <c r="W9" s="154">
        <v>7</v>
      </c>
      <c r="X9" s="154">
        <v>7.5</v>
      </c>
      <c r="Y9" s="154">
        <v>6.5</v>
      </c>
      <c r="Z9" s="154">
        <v>7</v>
      </c>
      <c r="AA9" s="154">
        <v>5.5</v>
      </c>
      <c r="AB9" s="154">
        <v>7</v>
      </c>
      <c r="AC9" s="154">
        <v>6</v>
      </c>
      <c r="AD9" s="154">
        <v>6</v>
      </c>
      <c r="AE9" s="154">
        <v>7</v>
      </c>
      <c r="AF9" s="154">
        <v>6</v>
      </c>
      <c r="AG9" s="154">
        <v>6.5</v>
      </c>
      <c r="AH9" s="154">
        <v>6</v>
      </c>
      <c r="AI9" s="154">
        <v>6</v>
      </c>
      <c r="AJ9" s="154">
        <v>7</v>
      </c>
      <c r="AK9" s="154">
        <v>6.5</v>
      </c>
      <c r="AL9" s="154">
        <v>7</v>
      </c>
      <c r="AM9" s="154">
        <v>7.5</v>
      </c>
      <c r="AN9" s="154">
        <v>6.5</v>
      </c>
      <c r="AO9" s="154">
        <v>9</v>
      </c>
      <c r="AP9" s="154">
        <v>7</v>
      </c>
      <c r="AQ9" s="154"/>
      <c r="AR9" s="154"/>
      <c r="AS9" s="143"/>
    </row>
    <row r="10" spans="1:45">
      <c r="A10" s="155" t="s">
        <v>323</v>
      </c>
      <c r="B10" s="155" t="s">
        <v>324</v>
      </c>
      <c r="C10" s="155" t="s">
        <v>55</v>
      </c>
      <c r="D10" s="155" t="s">
        <v>108</v>
      </c>
      <c r="E10" s="170">
        <v>0.73</v>
      </c>
      <c r="F10" s="157">
        <v>3</v>
      </c>
      <c r="G10" s="143"/>
      <c r="H10" s="143"/>
      <c r="I10" s="143">
        <v>6</v>
      </c>
      <c r="J10" s="143">
        <v>2</v>
      </c>
      <c r="K10" s="143"/>
      <c r="L10" s="154">
        <v>4</v>
      </c>
      <c r="M10" s="154">
        <v>5.5</v>
      </c>
      <c r="N10" s="154">
        <v>7</v>
      </c>
      <c r="O10" s="154">
        <v>5</v>
      </c>
      <c r="P10" s="154">
        <v>7</v>
      </c>
      <c r="Q10" s="154">
        <v>7</v>
      </c>
      <c r="R10" s="154">
        <v>7</v>
      </c>
      <c r="S10" s="154">
        <v>7.5</v>
      </c>
      <c r="T10" s="154">
        <v>5</v>
      </c>
      <c r="U10" s="154">
        <v>7</v>
      </c>
      <c r="V10" s="154">
        <v>7</v>
      </c>
      <c r="W10" s="154">
        <v>6.5</v>
      </c>
      <c r="X10" s="154">
        <v>7</v>
      </c>
      <c r="Y10" s="154">
        <v>6</v>
      </c>
      <c r="Z10" s="154">
        <v>6</v>
      </c>
      <c r="AA10" s="154">
        <v>6.5</v>
      </c>
      <c r="AB10" s="154">
        <v>7</v>
      </c>
      <c r="AC10" s="154">
        <v>6.5</v>
      </c>
      <c r="AD10" s="154">
        <v>6.5</v>
      </c>
      <c r="AE10" s="154">
        <v>7</v>
      </c>
      <c r="AF10" s="154">
        <v>5</v>
      </c>
      <c r="AG10" s="154">
        <v>7</v>
      </c>
      <c r="AH10" s="154">
        <v>6.5</v>
      </c>
      <c r="AI10" s="154">
        <v>5</v>
      </c>
      <c r="AJ10" s="154">
        <v>7</v>
      </c>
      <c r="AK10" s="154">
        <v>7</v>
      </c>
      <c r="AL10" s="154">
        <v>7</v>
      </c>
      <c r="AM10" s="154">
        <v>7</v>
      </c>
      <c r="AN10" s="154">
        <v>7</v>
      </c>
      <c r="AO10" s="154">
        <v>8</v>
      </c>
      <c r="AP10" s="154">
        <v>7.5</v>
      </c>
      <c r="AQ10" s="154"/>
      <c r="AR10" s="154"/>
      <c r="AS10" s="143"/>
    </row>
    <row r="11" spans="1:45">
      <c r="A11" s="155" t="s">
        <v>325</v>
      </c>
      <c r="B11" s="155" t="s">
        <v>326</v>
      </c>
      <c r="C11" s="155" t="s">
        <v>55</v>
      </c>
      <c r="D11" s="155" t="s">
        <v>63</v>
      </c>
      <c r="E11" s="170">
        <v>0.72799999999999998</v>
      </c>
      <c r="F11" s="157">
        <v>4</v>
      </c>
      <c r="G11" s="143"/>
      <c r="H11" s="143"/>
      <c r="I11" s="143">
        <v>7</v>
      </c>
      <c r="J11" s="143">
        <v>2</v>
      </c>
      <c r="K11" s="143"/>
      <c r="L11" s="154">
        <v>6</v>
      </c>
      <c r="M11" s="154">
        <v>5.5</v>
      </c>
      <c r="N11" s="154">
        <v>7</v>
      </c>
      <c r="O11" s="154">
        <v>7.5</v>
      </c>
      <c r="P11" s="154">
        <v>6.5</v>
      </c>
      <c r="Q11" s="154">
        <v>7.5</v>
      </c>
      <c r="R11" s="154">
        <v>5.5</v>
      </c>
      <c r="S11" s="154">
        <v>7</v>
      </c>
      <c r="T11" s="154">
        <v>6.5</v>
      </c>
      <c r="U11" s="154">
        <v>7</v>
      </c>
      <c r="V11" s="154">
        <v>7</v>
      </c>
      <c r="W11" s="154">
        <v>7.5</v>
      </c>
      <c r="X11" s="154">
        <v>5.5</v>
      </c>
      <c r="Y11" s="154">
        <v>7</v>
      </c>
      <c r="Z11" s="154">
        <v>7.5</v>
      </c>
      <c r="AA11" s="154">
        <v>6.5</v>
      </c>
      <c r="AB11" s="154">
        <v>8</v>
      </c>
      <c r="AC11" s="154">
        <v>6</v>
      </c>
      <c r="AD11" s="154">
        <v>6.5</v>
      </c>
      <c r="AE11" s="154">
        <v>6.5</v>
      </c>
      <c r="AF11" s="154">
        <v>5.5</v>
      </c>
      <c r="AG11" s="154">
        <v>7</v>
      </c>
      <c r="AH11" s="154">
        <v>6.5</v>
      </c>
      <c r="AI11" s="154">
        <v>6.5</v>
      </c>
      <c r="AJ11" s="154">
        <v>6</v>
      </c>
      <c r="AK11" s="154">
        <v>7.5</v>
      </c>
      <c r="AL11" s="154">
        <v>7</v>
      </c>
      <c r="AM11" s="154">
        <v>6</v>
      </c>
      <c r="AN11" s="154">
        <v>6</v>
      </c>
      <c r="AO11" s="154">
        <v>8</v>
      </c>
      <c r="AP11" s="154">
        <v>7.5</v>
      </c>
      <c r="AQ11" s="154"/>
      <c r="AR11" s="154"/>
      <c r="AS11" s="143"/>
    </row>
    <row r="12" spans="1:45">
      <c r="A12" s="155" t="s">
        <v>327</v>
      </c>
      <c r="B12" s="155" t="s">
        <v>328</v>
      </c>
      <c r="C12" s="155" t="s">
        <v>59</v>
      </c>
      <c r="D12" s="155" t="s">
        <v>56</v>
      </c>
      <c r="E12" s="170">
        <v>0.72</v>
      </c>
      <c r="F12" s="157">
        <v>5</v>
      </c>
      <c r="G12" s="143"/>
      <c r="H12" s="143"/>
      <c r="I12" s="143">
        <v>8</v>
      </c>
      <c r="J12" s="143"/>
      <c r="K12" s="143"/>
      <c r="L12" s="154">
        <v>8</v>
      </c>
      <c r="M12" s="154">
        <v>6</v>
      </c>
      <c r="N12" s="154">
        <v>7</v>
      </c>
      <c r="O12" s="154">
        <v>6</v>
      </c>
      <c r="P12" s="154">
        <v>7</v>
      </c>
      <c r="Q12" s="154">
        <v>7</v>
      </c>
      <c r="R12" s="154">
        <v>6.5</v>
      </c>
      <c r="S12" s="154">
        <v>6.5</v>
      </c>
      <c r="T12" s="154">
        <v>7</v>
      </c>
      <c r="U12" s="154">
        <v>6.5</v>
      </c>
      <c r="V12" s="154">
        <v>7.5</v>
      </c>
      <c r="W12" s="154">
        <v>7</v>
      </c>
      <c r="X12" s="154">
        <v>7</v>
      </c>
      <c r="Y12" s="154">
        <v>6.5</v>
      </c>
      <c r="Z12" s="154">
        <v>5</v>
      </c>
      <c r="AA12" s="154">
        <v>7</v>
      </c>
      <c r="AB12" s="154">
        <v>7</v>
      </c>
      <c r="AC12" s="154">
        <v>6</v>
      </c>
      <c r="AD12" s="154">
        <v>6</v>
      </c>
      <c r="AE12" s="154">
        <v>7</v>
      </c>
      <c r="AF12" s="154">
        <v>6</v>
      </c>
      <c r="AG12" s="154">
        <v>6.5</v>
      </c>
      <c r="AH12" s="154">
        <v>6</v>
      </c>
      <c r="AI12" s="154">
        <v>6.5</v>
      </c>
      <c r="AJ12" s="154">
        <v>6.5</v>
      </c>
      <c r="AK12" s="154">
        <v>7</v>
      </c>
      <c r="AL12" s="154">
        <v>6.5</v>
      </c>
      <c r="AM12" s="154">
        <v>7.5</v>
      </c>
      <c r="AN12" s="154">
        <v>6</v>
      </c>
      <c r="AO12" s="154">
        <v>9</v>
      </c>
      <c r="AP12" s="154">
        <v>7</v>
      </c>
      <c r="AQ12" s="154"/>
      <c r="AR12" s="154"/>
      <c r="AS12" s="143"/>
    </row>
    <row r="13" spans="1:45">
      <c r="A13" s="155" t="s">
        <v>329</v>
      </c>
      <c r="B13" s="155" t="s">
        <v>330</v>
      </c>
      <c r="C13" s="155" t="s">
        <v>48</v>
      </c>
      <c r="D13" s="155" t="s">
        <v>48</v>
      </c>
      <c r="E13" s="170">
        <v>0.71599999999999997</v>
      </c>
      <c r="F13" s="157">
        <v>6</v>
      </c>
      <c r="G13" s="143"/>
      <c r="H13" s="143"/>
      <c r="I13" s="143">
        <v>9</v>
      </c>
      <c r="J13" s="143">
        <v>2</v>
      </c>
      <c r="K13" s="143"/>
      <c r="L13" s="154">
        <v>8</v>
      </c>
      <c r="M13" s="154">
        <v>6</v>
      </c>
      <c r="N13" s="154">
        <v>7</v>
      </c>
      <c r="O13" s="154">
        <v>6</v>
      </c>
      <c r="P13" s="154">
        <v>6.5</v>
      </c>
      <c r="Q13" s="154">
        <v>7.5</v>
      </c>
      <c r="R13" s="154">
        <v>7</v>
      </c>
      <c r="S13" s="154">
        <v>6.5</v>
      </c>
      <c r="T13" s="154">
        <v>7</v>
      </c>
      <c r="U13" s="154">
        <v>6</v>
      </c>
      <c r="V13" s="154">
        <v>7.5</v>
      </c>
      <c r="W13" s="154">
        <v>6.5</v>
      </c>
      <c r="X13" s="154">
        <v>7</v>
      </c>
      <c r="Y13" s="154">
        <v>6.5</v>
      </c>
      <c r="Z13" s="154">
        <v>7.5</v>
      </c>
      <c r="AA13" s="154">
        <v>6.5</v>
      </c>
      <c r="AB13" s="154">
        <v>8</v>
      </c>
      <c r="AC13" s="154">
        <v>5</v>
      </c>
      <c r="AD13" s="154">
        <v>6</v>
      </c>
      <c r="AE13" s="154">
        <v>7</v>
      </c>
      <c r="AF13" s="154">
        <v>5.5</v>
      </c>
      <c r="AG13" s="154">
        <v>6.5</v>
      </c>
      <c r="AH13" s="154">
        <v>6</v>
      </c>
      <c r="AI13" s="154">
        <v>6</v>
      </c>
      <c r="AJ13" s="154">
        <v>6.5</v>
      </c>
      <c r="AK13" s="154">
        <v>7</v>
      </c>
      <c r="AL13" s="154">
        <v>7.5</v>
      </c>
      <c r="AM13" s="154">
        <v>7.5</v>
      </c>
      <c r="AN13" s="154">
        <v>6</v>
      </c>
      <c r="AO13" s="154">
        <v>9</v>
      </c>
      <c r="AP13" s="154">
        <v>7</v>
      </c>
      <c r="AQ13" s="154"/>
      <c r="AR13" s="154"/>
      <c r="AS13" s="143"/>
    </row>
    <row r="14" spans="1:45">
      <c r="A14" s="155" t="s">
        <v>225</v>
      </c>
      <c r="B14" s="155" t="s">
        <v>226</v>
      </c>
      <c r="C14" s="155" t="s">
        <v>51</v>
      </c>
      <c r="D14" s="155"/>
      <c r="E14" s="170">
        <v>0.71199999999999997</v>
      </c>
      <c r="F14" s="157">
        <v>7</v>
      </c>
      <c r="G14" s="143"/>
      <c r="H14" s="143"/>
      <c r="I14" s="143">
        <v>10</v>
      </c>
      <c r="J14" s="143"/>
      <c r="K14" s="143"/>
      <c r="L14" s="154">
        <v>7.5</v>
      </c>
      <c r="M14" s="154">
        <v>6.5</v>
      </c>
      <c r="N14" s="154">
        <v>7</v>
      </c>
      <c r="O14" s="154">
        <v>5.5</v>
      </c>
      <c r="P14" s="154">
        <v>2</v>
      </c>
      <c r="Q14" s="154">
        <v>7</v>
      </c>
      <c r="R14" s="154">
        <v>7</v>
      </c>
      <c r="S14" s="154">
        <v>6</v>
      </c>
      <c r="T14" s="154">
        <v>6.5</v>
      </c>
      <c r="U14" s="154">
        <v>7</v>
      </c>
      <c r="V14" s="154">
        <v>8</v>
      </c>
      <c r="W14" s="154">
        <v>6</v>
      </c>
      <c r="X14" s="154">
        <v>7</v>
      </c>
      <c r="Y14" s="154">
        <v>6.5</v>
      </c>
      <c r="Z14" s="154">
        <v>8</v>
      </c>
      <c r="AA14" s="154">
        <v>6</v>
      </c>
      <c r="AB14" s="154">
        <v>7</v>
      </c>
      <c r="AC14" s="154">
        <v>5</v>
      </c>
      <c r="AD14" s="154">
        <v>6</v>
      </c>
      <c r="AE14" s="154">
        <v>6.5</v>
      </c>
      <c r="AF14" s="154">
        <v>5</v>
      </c>
      <c r="AG14" s="154">
        <v>6</v>
      </c>
      <c r="AH14" s="154">
        <v>5.5</v>
      </c>
      <c r="AI14" s="154">
        <v>6</v>
      </c>
      <c r="AJ14" s="154">
        <v>6.5</v>
      </c>
      <c r="AK14" s="154">
        <v>8</v>
      </c>
      <c r="AL14" s="154">
        <v>7.5</v>
      </c>
      <c r="AM14" s="154">
        <v>8</v>
      </c>
      <c r="AN14" s="154">
        <v>6</v>
      </c>
      <c r="AO14" s="154">
        <v>7.5</v>
      </c>
      <c r="AP14" s="154">
        <v>7</v>
      </c>
      <c r="AQ14" s="154"/>
      <c r="AR14" s="154"/>
      <c r="AS14" s="143"/>
    </row>
    <row r="15" spans="1:45">
      <c r="A15" s="155" t="s">
        <v>331</v>
      </c>
      <c r="B15" s="155" t="s">
        <v>332</v>
      </c>
      <c r="C15" s="155" t="s">
        <v>172</v>
      </c>
      <c r="D15" s="155" t="s">
        <v>172</v>
      </c>
      <c r="E15" s="170">
        <v>0.70599999999999996</v>
      </c>
      <c r="F15" s="157">
        <v>8</v>
      </c>
      <c r="G15" s="143"/>
      <c r="H15" s="143"/>
      <c r="I15" s="143">
        <v>11</v>
      </c>
      <c r="J15" s="143"/>
      <c r="K15" s="143"/>
      <c r="L15" s="154">
        <v>7.5</v>
      </c>
      <c r="M15" s="154">
        <v>7</v>
      </c>
      <c r="N15" s="154">
        <v>6.5</v>
      </c>
      <c r="O15" s="154">
        <v>5</v>
      </c>
      <c r="P15" s="154">
        <v>1</v>
      </c>
      <c r="Q15" s="154">
        <v>6.5</v>
      </c>
      <c r="R15" s="154">
        <v>4</v>
      </c>
      <c r="S15" s="154">
        <v>6.5</v>
      </c>
      <c r="T15" s="154">
        <v>7</v>
      </c>
      <c r="U15" s="154">
        <v>5.5</v>
      </c>
      <c r="V15" s="154">
        <v>7</v>
      </c>
      <c r="W15" s="154">
        <v>6</v>
      </c>
      <c r="X15" s="154">
        <v>6.5</v>
      </c>
      <c r="Y15" s="154">
        <v>6.5</v>
      </c>
      <c r="Z15" s="154">
        <v>7</v>
      </c>
      <c r="AA15" s="154">
        <v>6</v>
      </c>
      <c r="AB15" s="154">
        <v>7</v>
      </c>
      <c r="AC15" s="154">
        <v>6</v>
      </c>
      <c r="AD15" s="154">
        <v>6</v>
      </c>
      <c r="AE15" s="154">
        <v>7</v>
      </c>
      <c r="AF15" s="154">
        <v>6</v>
      </c>
      <c r="AG15" s="154">
        <v>5</v>
      </c>
      <c r="AH15" s="154">
        <v>5</v>
      </c>
      <c r="AI15" s="154">
        <v>5</v>
      </c>
      <c r="AJ15" s="154">
        <v>7</v>
      </c>
      <c r="AK15" s="154">
        <v>7.5</v>
      </c>
      <c r="AL15" s="154">
        <v>7.5</v>
      </c>
      <c r="AM15" s="154">
        <v>8</v>
      </c>
      <c r="AN15" s="154">
        <v>6.5</v>
      </c>
      <c r="AO15" s="154">
        <v>7.5</v>
      </c>
      <c r="AP15" s="154">
        <v>7.5</v>
      </c>
      <c r="AQ15" s="154"/>
      <c r="AR15" s="154"/>
      <c r="AS15" s="143"/>
    </row>
    <row r="16" spans="1:45">
      <c r="A16" s="155" t="s">
        <v>318</v>
      </c>
      <c r="B16" s="155" t="s">
        <v>333</v>
      </c>
      <c r="C16" s="155" t="s">
        <v>71</v>
      </c>
      <c r="D16" s="155"/>
      <c r="E16" s="171">
        <v>0.69399999999999995</v>
      </c>
      <c r="F16" s="157">
        <v>9</v>
      </c>
      <c r="G16" s="143"/>
      <c r="H16" s="143"/>
      <c r="I16" s="143">
        <v>12</v>
      </c>
      <c r="J16" s="143">
        <v>2</v>
      </c>
      <c r="K16" s="143"/>
      <c r="L16" s="154">
        <v>8</v>
      </c>
      <c r="M16" s="154">
        <v>7</v>
      </c>
      <c r="N16" s="154">
        <v>7</v>
      </c>
      <c r="O16" s="154">
        <v>4</v>
      </c>
      <c r="P16" s="154">
        <v>7</v>
      </c>
      <c r="Q16" s="154">
        <v>7</v>
      </c>
      <c r="R16" s="154">
        <v>7</v>
      </c>
      <c r="S16" s="154">
        <v>7.5</v>
      </c>
      <c r="T16" s="154">
        <v>7</v>
      </c>
      <c r="U16" s="154">
        <v>6</v>
      </c>
      <c r="V16" s="154">
        <v>7</v>
      </c>
      <c r="W16" s="154">
        <v>6.5</v>
      </c>
      <c r="X16" s="154">
        <v>6.5</v>
      </c>
      <c r="Y16" s="154">
        <v>7</v>
      </c>
      <c r="Z16" s="154">
        <v>7.5</v>
      </c>
      <c r="AA16" s="154">
        <v>6</v>
      </c>
      <c r="AB16" s="154">
        <v>7.5</v>
      </c>
      <c r="AC16" s="154">
        <v>5.5</v>
      </c>
      <c r="AD16" s="154">
        <v>6.5</v>
      </c>
      <c r="AE16" s="154">
        <v>7</v>
      </c>
      <c r="AF16" s="154">
        <v>6.5</v>
      </c>
      <c r="AG16" s="154">
        <v>5.5</v>
      </c>
      <c r="AH16" s="154">
        <v>5</v>
      </c>
      <c r="AI16" s="154">
        <v>6</v>
      </c>
      <c r="AJ16" s="154">
        <v>7.5</v>
      </c>
      <c r="AK16" s="154">
        <v>7.5</v>
      </c>
      <c r="AL16" s="154">
        <v>8</v>
      </c>
      <c r="AM16" s="154">
        <v>7</v>
      </c>
      <c r="AN16" s="154">
        <v>6.5</v>
      </c>
      <c r="AO16" s="154">
        <v>8</v>
      </c>
      <c r="AP16" s="154">
        <v>8</v>
      </c>
      <c r="AQ16" s="154"/>
      <c r="AR16" s="154"/>
      <c r="AS16" s="143"/>
    </row>
    <row r="17" spans="1:45">
      <c r="A17" s="155" t="s">
        <v>334</v>
      </c>
      <c r="B17" s="155" t="s">
        <v>335</v>
      </c>
      <c r="C17" s="155" t="s">
        <v>272</v>
      </c>
      <c r="D17" s="155" t="s">
        <v>138</v>
      </c>
      <c r="E17" s="170">
        <v>0.69199999999999995</v>
      </c>
      <c r="F17" s="157">
        <v>10</v>
      </c>
      <c r="G17" s="143"/>
      <c r="H17" s="143"/>
      <c r="I17" s="143">
        <v>13</v>
      </c>
      <c r="J17" s="143"/>
      <c r="K17" s="143"/>
      <c r="L17" s="154">
        <v>9</v>
      </c>
      <c r="M17" s="154">
        <v>6.5</v>
      </c>
      <c r="N17" s="154">
        <v>7</v>
      </c>
      <c r="O17" s="154">
        <v>6</v>
      </c>
      <c r="P17" s="154">
        <v>6.5</v>
      </c>
      <c r="Q17" s="154">
        <v>7</v>
      </c>
      <c r="R17" s="154">
        <v>6</v>
      </c>
      <c r="S17" s="154">
        <v>6.5</v>
      </c>
      <c r="T17" s="154">
        <v>7</v>
      </c>
      <c r="U17" s="154">
        <v>6.5</v>
      </c>
      <c r="V17" s="154">
        <v>6</v>
      </c>
      <c r="W17" s="154">
        <v>7.5</v>
      </c>
      <c r="X17" s="154">
        <v>6.5</v>
      </c>
      <c r="Y17" s="154">
        <v>7</v>
      </c>
      <c r="Z17" s="154">
        <v>7.5</v>
      </c>
      <c r="AA17" s="154">
        <v>7.5</v>
      </c>
      <c r="AB17" s="154">
        <v>7</v>
      </c>
      <c r="AC17" s="154">
        <v>4</v>
      </c>
      <c r="AD17" s="154">
        <v>6.5</v>
      </c>
      <c r="AE17" s="154">
        <v>7</v>
      </c>
      <c r="AF17" s="154">
        <v>2</v>
      </c>
      <c r="AG17" s="154">
        <v>6.5</v>
      </c>
      <c r="AH17" s="154">
        <v>6</v>
      </c>
      <c r="AI17" s="154">
        <v>7.5</v>
      </c>
      <c r="AJ17" s="154">
        <v>7</v>
      </c>
      <c r="AK17" s="154">
        <v>6</v>
      </c>
      <c r="AL17" s="154">
        <v>7.5</v>
      </c>
      <c r="AM17" s="154">
        <v>8</v>
      </c>
      <c r="AN17" s="154">
        <v>6</v>
      </c>
      <c r="AO17" s="154">
        <v>8</v>
      </c>
      <c r="AP17" s="154">
        <v>7</v>
      </c>
      <c r="AQ17" s="154"/>
      <c r="AR17" s="154"/>
      <c r="AS17" s="143"/>
    </row>
    <row r="18" spans="1:45">
      <c r="A18" s="155" t="s">
        <v>336</v>
      </c>
      <c r="B18" s="155" t="s">
        <v>337</v>
      </c>
      <c r="C18" s="155" t="s">
        <v>95</v>
      </c>
      <c r="D18" s="155" t="s">
        <v>96</v>
      </c>
      <c r="E18" s="170">
        <v>0.69</v>
      </c>
      <c r="F18" s="157">
        <v>11</v>
      </c>
      <c r="G18" s="143"/>
      <c r="H18" s="143"/>
      <c r="I18" s="143" t="s">
        <v>79</v>
      </c>
      <c r="J18" s="143"/>
      <c r="K18" s="143"/>
      <c r="L18" s="160">
        <f>SUM(L5:L17)+L6+SUM(L9:L11)+L13+L16</f>
        <v>134.5</v>
      </c>
      <c r="M18" s="160">
        <f t="shared" ref="M18:AR18" si="0">SUM(M5:M17)+SUM(M7:M8)+SUM(M12:M13)+SUM(M16:M17)</f>
        <v>116</v>
      </c>
      <c r="N18" s="160">
        <f t="shared" si="0"/>
        <v>132.5</v>
      </c>
      <c r="O18" s="160">
        <f t="shared" si="0"/>
        <v>104.5</v>
      </c>
      <c r="P18" s="160">
        <f t="shared" si="0"/>
        <v>112</v>
      </c>
      <c r="Q18" s="160">
        <f t="shared" si="0"/>
        <v>134</v>
      </c>
      <c r="R18" s="160">
        <f t="shared" si="0"/>
        <v>124</v>
      </c>
      <c r="S18" s="160">
        <f t="shared" si="0"/>
        <v>127</v>
      </c>
      <c r="T18" s="160">
        <f t="shared" si="0"/>
        <v>127</v>
      </c>
      <c r="U18" s="160">
        <f t="shared" si="0"/>
        <v>123.5</v>
      </c>
      <c r="V18" s="160">
        <f t="shared" si="0"/>
        <v>136.5</v>
      </c>
      <c r="W18" s="160">
        <f t="shared" si="0"/>
        <v>126</v>
      </c>
      <c r="X18" s="160">
        <f t="shared" si="0"/>
        <v>131</v>
      </c>
      <c r="Y18" s="160">
        <f t="shared" si="0"/>
        <v>124.5</v>
      </c>
      <c r="Z18" s="160">
        <f t="shared" si="0"/>
        <v>129.5</v>
      </c>
      <c r="AA18" s="160">
        <f t="shared" si="0"/>
        <v>117.5</v>
      </c>
      <c r="AB18" s="160">
        <f t="shared" si="0"/>
        <v>136.5</v>
      </c>
      <c r="AC18" s="160">
        <f t="shared" si="0"/>
        <v>105.5</v>
      </c>
      <c r="AD18" s="160">
        <f t="shared" si="0"/>
        <v>116</v>
      </c>
      <c r="AE18" s="160">
        <f t="shared" si="0"/>
        <v>128.5</v>
      </c>
      <c r="AF18" s="160">
        <f t="shared" si="0"/>
        <v>97.5</v>
      </c>
      <c r="AG18" s="160">
        <f t="shared" si="0"/>
        <v>119.5</v>
      </c>
      <c r="AH18" s="160">
        <f t="shared" si="0"/>
        <v>108</v>
      </c>
      <c r="AI18" s="160">
        <f t="shared" si="0"/>
        <v>112.5</v>
      </c>
      <c r="AJ18" s="160">
        <f t="shared" si="0"/>
        <v>129</v>
      </c>
      <c r="AK18" s="160">
        <f t="shared" si="0"/>
        <v>125.5</v>
      </c>
      <c r="AL18" s="160">
        <f t="shared" si="0"/>
        <v>138</v>
      </c>
      <c r="AM18" s="160">
        <f t="shared" si="0"/>
        <v>142.5</v>
      </c>
      <c r="AN18" s="160">
        <f t="shared" si="0"/>
        <v>113.5</v>
      </c>
      <c r="AO18" s="160">
        <f t="shared" si="0"/>
        <v>157</v>
      </c>
      <c r="AP18" s="160">
        <f t="shared" si="0"/>
        <v>136.5</v>
      </c>
      <c r="AQ18" s="160">
        <f t="shared" si="0"/>
        <v>0</v>
      </c>
      <c r="AR18" s="160">
        <f t="shared" si="0"/>
        <v>0</v>
      </c>
      <c r="AS18" s="143"/>
    </row>
    <row r="19" spans="1:45">
      <c r="A19" s="155" t="s">
        <v>338</v>
      </c>
      <c r="B19" s="155" t="s">
        <v>339</v>
      </c>
      <c r="C19" s="155" t="s">
        <v>51</v>
      </c>
      <c r="D19" s="155" t="s">
        <v>120</v>
      </c>
      <c r="E19" s="170">
        <v>0.67800000000000005</v>
      </c>
      <c r="F19" s="157">
        <v>12</v>
      </c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</row>
    <row r="20" spans="1:45">
      <c r="A20" s="155" t="s">
        <v>340</v>
      </c>
      <c r="B20" s="155" t="s">
        <v>341</v>
      </c>
      <c r="C20" s="155" t="s">
        <v>124</v>
      </c>
      <c r="D20" s="155" t="s">
        <v>124</v>
      </c>
      <c r="E20" s="170">
        <v>0.67400000000000004</v>
      </c>
      <c r="F20" s="157">
        <v>13</v>
      </c>
      <c r="G20" s="143"/>
      <c r="H20" s="143"/>
      <c r="I20" s="143" t="s">
        <v>87</v>
      </c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</row>
    <row r="21" spans="1:45">
      <c r="A21" s="155" t="s">
        <v>342</v>
      </c>
      <c r="B21" s="155" t="s">
        <v>343</v>
      </c>
      <c r="C21" s="155" t="s">
        <v>305</v>
      </c>
      <c r="D21" s="155" t="s">
        <v>45</v>
      </c>
      <c r="E21" s="170">
        <v>0.67200000000000004</v>
      </c>
      <c r="F21" s="157">
        <v>14</v>
      </c>
      <c r="G21" s="143"/>
      <c r="H21" s="143"/>
      <c r="I21" s="143" t="s">
        <v>92</v>
      </c>
      <c r="J21" s="143">
        <v>1</v>
      </c>
      <c r="K21" s="143"/>
      <c r="L21" s="154">
        <v>7.5</v>
      </c>
      <c r="M21" s="154">
        <v>7</v>
      </c>
      <c r="N21" s="154">
        <v>7</v>
      </c>
      <c r="O21" s="154">
        <v>6.5</v>
      </c>
      <c r="P21" s="154">
        <v>6.5</v>
      </c>
      <c r="Q21" s="154">
        <v>7</v>
      </c>
      <c r="R21" s="154">
        <v>7.5</v>
      </c>
      <c r="S21" s="154">
        <v>7</v>
      </c>
      <c r="T21" s="154">
        <v>7</v>
      </c>
      <c r="U21" s="154">
        <v>7</v>
      </c>
      <c r="V21" s="154">
        <v>7</v>
      </c>
      <c r="W21" s="154">
        <v>7</v>
      </c>
      <c r="X21" s="154">
        <v>7.5</v>
      </c>
      <c r="Y21" s="154">
        <v>6.5</v>
      </c>
      <c r="Z21" s="154">
        <v>7.5</v>
      </c>
      <c r="AA21" s="154">
        <v>6.5</v>
      </c>
      <c r="AB21" s="154">
        <v>7</v>
      </c>
      <c r="AC21" s="154">
        <v>6.5</v>
      </c>
      <c r="AD21" s="154">
        <v>6.5</v>
      </c>
      <c r="AE21" s="154">
        <v>7</v>
      </c>
      <c r="AF21" s="154">
        <v>6</v>
      </c>
      <c r="AG21" s="154">
        <v>7</v>
      </c>
      <c r="AH21" s="154">
        <v>6.5</v>
      </c>
      <c r="AI21" s="154">
        <v>6.5</v>
      </c>
      <c r="AJ21" s="154">
        <v>7</v>
      </c>
      <c r="AK21" s="154">
        <v>7.5</v>
      </c>
      <c r="AL21" s="154">
        <v>7.5</v>
      </c>
      <c r="AM21" s="154">
        <v>7.5</v>
      </c>
      <c r="AN21" s="154">
        <v>6.5</v>
      </c>
      <c r="AO21" s="154">
        <v>8</v>
      </c>
      <c r="AP21" s="154">
        <v>7.5</v>
      </c>
      <c r="AQ21" s="154"/>
      <c r="AR21" s="154"/>
      <c r="AS21" s="143"/>
    </row>
    <row r="22" spans="1:45">
      <c r="A22" s="155" t="s">
        <v>344</v>
      </c>
      <c r="B22" s="155" t="s">
        <v>345</v>
      </c>
      <c r="C22" s="155" t="s">
        <v>51</v>
      </c>
      <c r="D22" s="155" t="s">
        <v>52</v>
      </c>
      <c r="E22" s="170">
        <v>0.66800000000000004</v>
      </c>
      <c r="F22" s="157">
        <v>15</v>
      </c>
      <c r="G22" s="143"/>
      <c r="H22" s="143"/>
      <c r="I22" s="143" t="s">
        <v>97</v>
      </c>
      <c r="J22" s="143">
        <v>1</v>
      </c>
      <c r="K22" s="143"/>
      <c r="L22" s="154">
        <v>7</v>
      </c>
      <c r="M22" s="154">
        <v>6.5</v>
      </c>
      <c r="N22" s="154">
        <v>7</v>
      </c>
      <c r="O22" s="154">
        <v>6</v>
      </c>
      <c r="P22" s="154">
        <v>6</v>
      </c>
      <c r="Q22" s="154">
        <v>6.5</v>
      </c>
      <c r="R22" s="154">
        <v>7</v>
      </c>
      <c r="S22" s="154">
        <v>6</v>
      </c>
      <c r="T22" s="154">
        <v>6</v>
      </c>
      <c r="U22" s="154">
        <v>6</v>
      </c>
      <c r="V22" s="154">
        <v>7.5</v>
      </c>
      <c r="W22" s="154">
        <v>6.5</v>
      </c>
      <c r="X22" s="154">
        <v>7</v>
      </c>
      <c r="Y22" s="154">
        <v>6</v>
      </c>
      <c r="Z22" s="154">
        <v>7</v>
      </c>
      <c r="AA22" s="154">
        <v>6</v>
      </c>
      <c r="AB22" s="154">
        <v>7.5</v>
      </c>
      <c r="AC22" s="154">
        <v>6</v>
      </c>
      <c r="AD22" s="154">
        <v>6.5</v>
      </c>
      <c r="AE22" s="154">
        <v>7</v>
      </c>
      <c r="AF22" s="154">
        <v>5.5</v>
      </c>
      <c r="AG22" s="154">
        <v>6.5</v>
      </c>
      <c r="AH22" s="154">
        <v>6</v>
      </c>
      <c r="AI22" s="154">
        <v>6</v>
      </c>
      <c r="AJ22" s="154">
        <v>6.5</v>
      </c>
      <c r="AK22" s="154">
        <v>7</v>
      </c>
      <c r="AL22" s="154">
        <v>7</v>
      </c>
      <c r="AM22" s="154">
        <v>7.5</v>
      </c>
      <c r="AN22" s="154">
        <v>6</v>
      </c>
      <c r="AO22" s="154">
        <v>8</v>
      </c>
      <c r="AP22" s="154">
        <v>7</v>
      </c>
      <c r="AQ22" s="154"/>
      <c r="AR22" s="154"/>
      <c r="AS22" s="143"/>
    </row>
    <row r="23" spans="1:45">
      <c r="A23" s="155" t="s">
        <v>346</v>
      </c>
      <c r="B23" s="155" t="s">
        <v>347</v>
      </c>
      <c r="C23" s="155" t="s">
        <v>71</v>
      </c>
      <c r="D23" s="155" t="s">
        <v>34</v>
      </c>
      <c r="E23" s="170">
        <v>0.66200000000000003</v>
      </c>
      <c r="F23" s="157">
        <v>16</v>
      </c>
      <c r="G23" s="143"/>
      <c r="H23" s="143"/>
      <c r="I23" s="143" t="s">
        <v>101</v>
      </c>
      <c r="J23" s="143">
        <v>2</v>
      </c>
      <c r="K23" s="143"/>
      <c r="L23" s="154">
        <v>6.5</v>
      </c>
      <c r="M23" s="154">
        <v>6</v>
      </c>
      <c r="N23" s="154">
        <v>6.5</v>
      </c>
      <c r="O23" s="154">
        <v>5</v>
      </c>
      <c r="P23" s="154">
        <v>6</v>
      </c>
      <c r="Q23" s="154">
        <v>7.5</v>
      </c>
      <c r="R23" s="154">
        <v>6</v>
      </c>
      <c r="S23" s="154">
        <v>6</v>
      </c>
      <c r="T23" s="154">
        <v>7</v>
      </c>
      <c r="U23" s="154">
        <v>6</v>
      </c>
      <c r="V23" s="154">
        <v>7.5</v>
      </c>
      <c r="W23" s="154">
        <v>6</v>
      </c>
      <c r="X23" s="154">
        <v>6.5</v>
      </c>
      <c r="Y23" s="154">
        <v>6</v>
      </c>
      <c r="Z23" s="154">
        <v>7</v>
      </c>
      <c r="AA23" s="154">
        <v>6</v>
      </c>
      <c r="AB23" s="154">
        <v>7.5</v>
      </c>
      <c r="AC23" s="154">
        <v>5</v>
      </c>
      <c r="AD23" s="154">
        <v>5.5</v>
      </c>
      <c r="AE23" s="154">
        <v>6.5</v>
      </c>
      <c r="AF23" s="154">
        <v>5</v>
      </c>
      <c r="AG23" s="154">
        <v>6</v>
      </c>
      <c r="AH23" s="154">
        <v>5</v>
      </c>
      <c r="AI23" s="154">
        <v>5</v>
      </c>
      <c r="AJ23" s="154">
        <v>6.5</v>
      </c>
      <c r="AK23" s="154">
        <v>7</v>
      </c>
      <c r="AL23" s="154">
        <v>7</v>
      </c>
      <c r="AM23" s="154">
        <v>7</v>
      </c>
      <c r="AN23" s="154">
        <v>5.5</v>
      </c>
      <c r="AO23" s="154">
        <v>8</v>
      </c>
      <c r="AP23" s="154">
        <v>7</v>
      </c>
      <c r="AQ23" s="154"/>
      <c r="AR23" s="154"/>
      <c r="AS23" s="143"/>
    </row>
    <row r="24" spans="1:45">
      <c r="A24" s="155" t="s">
        <v>348</v>
      </c>
      <c r="B24" s="155" t="s">
        <v>349</v>
      </c>
      <c r="C24" s="155" t="s">
        <v>124</v>
      </c>
      <c r="D24" s="155" t="s">
        <v>74</v>
      </c>
      <c r="E24" s="170">
        <v>0.66</v>
      </c>
      <c r="F24" s="157">
        <v>17</v>
      </c>
      <c r="G24" s="143"/>
      <c r="H24" s="143"/>
      <c r="I24" s="143" t="s">
        <v>105</v>
      </c>
      <c r="J24" s="143">
        <v>2</v>
      </c>
      <c r="K24" s="143"/>
      <c r="L24" s="159">
        <v>8</v>
      </c>
      <c r="M24" s="159">
        <v>6.5</v>
      </c>
      <c r="N24" s="159">
        <v>7</v>
      </c>
      <c r="O24" s="159">
        <v>6</v>
      </c>
      <c r="P24" s="159">
        <v>6</v>
      </c>
      <c r="Q24" s="159">
        <v>7</v>
      </c>
      <c r="R24" s="159">
        <v>7</v>
      </c>
      <c r="S24" s="159">
        <v>6.5</v>
      </c>
      <c r="T24" s="159">
        <v>6.5</v>
      </c>
      <c r="U24" s="159">
        <v>7</v>
      </c>
      <c r="V24" s="159">
        <v>7</v>
      </c>
      <c r="W24" s="159">
        <v>7</v>
      </c>
      <c r="X24" s="159">
        <v>7</v>
      </c>
      <c r="Y24" s="159">
        <v>6.5</v>
      </c>
      <c r="Z24" s="159">
        <v>7.5</v>
      </c>
      <c r="AA24" s="159">
        <v>6.5</v>
      </c>
      <c r="AB24" s="159">
        <v>8</v>
      </c>
      <c r="AC24" s="159">
        <v>5.5</v>
      </c>
      <c r="AD24" s="159">
        <v>6</v>
      </c>
      <c r="AE24" s="159">
        <v>7</v>
      </c>
      <c r="AF24" s="159">
        <v>6</v>
      </c>
      <c r="AG24" s="159">
        <v>6</v>
      </c>
      <c r="AH24" s="159">
        <v>6</v>
      </c>
      <c r="AI24" s="159">
        <v>6</v>
      </c>
      <c r="AJ24" s="159">
        <v>6.5</v>
      </c>
      <c r="AK24" s="159">
        <v>7</v>
      </c>
      <c r="AL24" s="159">
        <v>8</v>
      </c>
      <c r="AM24" s="159">
        <v>8</v>
      </c>
      <c r="AN24" s="159">
        <v>6</v>
      </c>
      <c r="AO24" s="159">
        <v>9</v>
      </c>
      <c r="AP24" s="159">
        <v>7</v>
      </c>
      <c r="AQ24" s="159"/>
      <c r="AR24" s="159"/>
      <c r="AS24" s="143"/>
    </row>
    <row r="25" spans="1:45">
      <c r="A25" s="155" t="s">
        <v>350</v>
      </c>
      <c r="B25" s="155" t="s">
        <v>351</v>
      </c>
      <c r="C25" s="155" t="s">
        <v>172</v>
      </c>
      <c r="D25" s="155" t="s">
        <v>83</v>
      </c>
      <c r="E25" s="170">
        <v>0.65800000000000003</v>
      </c>
      <c r="F25" s="157">
        <v>18</v>
      </c>
      <c r="G25" s="143"/>
      <c r="H25" s="143"/>
      <c r="I25" s="143" t="s">
        <v>109</v>
      </c>
      <c r="J25" s="143"/>
      <c r="K25" s="143"/>
      <c r="L25" s="160">
        <f t="shared" ref="L25:AR25" si="1">SUM(L21:L24)+SUM(L23:L24)</f>
        <v>43.5</v>
      </c>
      <c r="M25" s="160">
        <f t="shared" si="1"/>
        <v>38.5</v>
      </c>
      <c r="N25" s="160">
        <f t="shared" si="1"/>
        <v>41</v>
      </c>
      <c r="O25" s="160">
        <f t="shared" si="1"/>
        <v>34.5</v>
      </c>
      <c r="P25" s="160">
        <f t="shared" si="1"/>
        <v>36.5</v>
      </c>
      <c r="Q25" s="160">
        <f t="shared" si="1"/>
        <v>42.5</v>
      </c>
      <c r="R25" s="160">
        <f t="shared" si="1"/>
        <v>40.5</v>
      </c>
      <c r="S25" s="160">
        <f t="shared" si="1"/>
        <v>38</v>
      </c>
      <c r="T25" s="160">
        <f t="shared" si="1"/>
        <v>40</v>
      </c>
      <c r="U25" s="160">
        <f t="shared" si="1"/>
        <v>39</v>
      </c>
      <c r="V25" s="160">
        <f t="shared" si="1"/>
        <v>43.5</v>
      </c>
      <c r="W25" s="160">
        <f t="shared" si="1"/>
        <v>39.5</v>
      </c>
      <c r="X25" s="160">
        <f t="shared" si="1"/>
        <v>41.5</v>
      </c>
      <c r="Y25" s="160">
        <f t="shared" si="1"/>
        <v>37.5</v>
      </c>
      <c r="Z25" s="160">
        <f t="shared" si="1"/>
        <v>43.5</v>
      </c>
      <c r="AA25" s="160">
        <f t="shared" si="1"/>
        <v>37.5</v>
      </c>
      <c r="AB25" s="160">
        <f t="shared" si="1"/>
        <v>45.5</v>
      </c>
      <c r="AC25" s="160">
        <f t="shared" si="1"/>
        <v>33.5</v>
      </c>
      <c r="AD25" s="160">
        <f t="shared" si="1"/>
        <v>36</v>
      </c>
      <c r="AE25" s="160">
        <f t="shared" si="1"/>
        <v>41</v>
      </c>
      <c r="AF25" s="160">
        <f t="shared" si="1"/>
        <v>33.5</v>
      </c>
      <c r="AG25" s="160">
        <f t="shared" si="1"/>
        <v>37.5</v>
      </c>
      <c r="AH25" s="160">
        <f t="shared" si="1"/>
        <v>34.5</v>
      </c>
      <c r="AI25" s="160">
        <f t="shared" si="1"/>
        <v>34.5</v>
      </c>
      <c r="AJ25" s="160">
        <f t="shared" si="1"/>
        <v>39.5</v>
      </c>
      <c r="AK25" s="160">
        <f t="shared" si="1"/>
        <v>42.5</v>
      </c>
      <c r="AL25" s="160">
        <f t="shared" si="1"/>
        <v>44.5</v>
      </c>
      <c r="AM25" s="160">
        <f t="shared" si="1"/>
        <v>45</v>
      </c>
      <c r="AN25" s="160">
        <f t="shared" si="1"/>
        <v>35.5</v>
      </c>
      <c r="AO25" s="160">
        <f t="shared" si="1"/>
        <v>50</v>
      </c>
      <c r="AP25" s="160">
        <f t="shared" si="1"/>
        <v>42.5</v>
      </c>
      <c r="AQ25" s="160">
        <f t="shared" si="1"/>
        <v>0</v>
      </c>
      <c r="AR25" s="160">
        <f t="shared" si="1"/>
        <v>0</v>
      </c>
      <c r="AS25" s="143"/>
    </row>
    <row r="26" spans="1:45">
      <c r="A26" s="155" t="s">
        <v>352</v>
      </c>
      <c r="B26" s="155" t="s">
        <v>353</v>
      </c>
      <c r="C26" s="155" t="s">
        <v>23</v>
      </c>
      <c r="D26" s="155" t="s">
        <v>68</v>
      </c>
      <c r="E26" s="170">
        <v>0.65</v>
      </c>
      <c r="F26" s="157">
        <v>19</v>
      </c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</row>
    <row r="27" spans="1:45">
      <c r="A27" s="155" t="s">
        <v>354</v>
      </c>
      <c r="B27" s="155" t="s">
        <v>355</v>
      </c>
      <c r="C27" s="155" t="s">
        <v>12</v>
      </c>
      <c r="D27" s="155" t="s">
        <v>12</v>
      </c>
      <c r="E27" s="170">
        <v>0.64800000000000002</v>
      </c>
      <c r="F27" s="157">
        <v>20</v>
      </c>
      <c r="G27" s="143"/>
      <c r="H27" s="143"/>
      <c r="I27" s="143" t="s">
        <v>117</v>
      </c>
      <c r="J27" s="143">
        <v>250</v>
      </c>
      <c r="K27" s="143"/>
      <c r="L27" s="160">
        <f t="shared" ref="L27:AR27" si="2">L18+L25</f>
        <v>178</v>
      </c>
      <c r="M27" s="160">
        <f t="shared" si="2"/>
        <v>154.5</v>
      </c>
      <c r="N27" s="160">
        <f t="shared" si="2"/>
        <v>173.5</v>
      </c>
      <c r="O27" s="160">
        <f t="shared" si="2"/>
        <v>139</v>
      </c>
      <c r="P27" s="160">
        <f t="shared" si="2"/>
        <v>148.5</v>
      </c>
      <c r="Q27" s="160">
        <f t="shared" si="2"/>
        <v>176.5</v>
      </c>
      <c r="R27" s="160">
        <f t="shared" si="2"/>
        <v>164.5</v>
      </c>
      <c r="S27" s="160">
        <f t="shared" si="2"/>
        <v>165</v>
      </c>
      <c r="T27" s="160">
        <f t="shared" si="2"/>
        <v>167</v>
      </c>
      <c r="U27" s="160">
        <f t="shared" si="2"/>
        <v>162.5</v>
      </c>
      <c r="V27" s="160">
        <f t="shared" si="2"/>
        <v>180</v>
      </c>
      <c r="W27" s="160">
        <f t="shared" si="2"/>
        <v>165.5</v>
      </c>
      <c r="X27" s="160">
        <f t="shared" si="2"/>
        <v>172.5</v>
      </c>
      <c r="Y27" s="160">
        <f t="shared" si="2"/>
        <v>162</v>
      </c>
      <c r="Z27" s="160">
        <f t="shared" si="2"/>
        <v>173</v>
      </c>
      <c r="AA27" s="160">
        <f t="shared" si="2"/>
        <v>155</v>
      </c>
      <c r="AB27" s="160">
        <f t="shared" si="2"/>
        <v>182</v>
      </c>
      <c r="AC27" s="160">
        <f t="shared" si="2"/>
        <v>139</v>
      </c>
      <c r="AD27" s="160">
        <f t="shared" si="2"/>
        <v>152</v>
      </c>
      <c r="AE27" s="160">
        <f t="shared" si="2"/>
        <v>169.5</v>
      </c>
      <c r="AF27" s="160">
        <f t="shared" si="2"/>
        <v>131</v>
      </c>
      <c r="AG27" s="160">
        <f t="shared" si="2"/>
        <v>157</v>
      </c>
      <c r="AH27" s="160">
        <f t="shared" si="2"/>
        <v>142.5</v>
      </c>
      <c r="AI27" s="160">
        <f t="shared" si="2"/>
        <v>147</v>
      </c>
      <c r="AJ27" s="160">
        <f t="shared" si="2"/>
        <v>168.5</v>
      </c>
      <c r="AK27" s="160">
        <f t="shared" si="2"/>
        <v>168</v>
      </c>
      <c r="AL27" s="160">
        <f t="shared" si="2"/>
        <v>182.5</v>
      </c>
      <c r="AM27" s="160">
        <f t="shared" si="2"/>
        <v>187.5</v>
      </c>
      <c r="AN27" s="160">
        <f t="shared" si="2"/>
        <v>149</v>
      </c>
      <c r="AO27" s="160">
        <f t="shared" si="2"/>
        <v>207</v>
      </c>
      <c r="AP27" s="160">
        <f t="shared" si="2"/>
        <v>179</v>
      </c>
      <c r="AQ27" s="160">
        <f t="shared" si="2"/>
        <v>0</v>
      </c>
      <c r="AR27" s="160">
        <f t="shared" si="2"/>
        <v>0</v>
      </c>
      <c r="AS27" s="143"/>
    </row>
    <row r="28" spans="1:45">
      <c r="A28" s="155" t="s">
        <v>356</v>
      </c>
      <c r="B28" s="155" t="s">
        <v>357</v>
      </c>
      <c r="C28" s="155" t="s">
        <v>115</v>
      </c>
      <c r="D28" s="155" t="s">
        <v>115</v>
      </c>
      <c r="E28" s="170">
        <v>0.628</v>
      </c>
      <c r="F28" s="157">
        <v>21</v>
      </c>
      <c r="G28" s="143"/>
      <c r="H28" s="143"/>
      <c r="I28" s="10" t="s">
        <v>121</v>
      </c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</row>
    <row r="29" spans="1:45">
      <c r="A29" s="155" t="s">
        <v>358</v>
      </c>
      <c r="B29" s="155" t="s">
        <v>359</v>
      </c>
      <c r="C29" s="155" t="s">
        <v>23</v>
      </c>
      <c r="D29" s="155" t="s">
        <v>24</v>
      </c>
      <c r="E29" s="170">
        <v>0.62</v>
      </c>
      <c r="F29" s="157">
        <v>22</v>
      </c>
      <c r="G29" s="143"/>
      <c r="H29" s="143"/>
      <c r="I29" s="143" t="s">
        <v>125</v>
      </c>
      <c r="J29" s="143">
        <v>-2</v>
      </c>
      <c r="K29" s="143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43"/>
    </row>
    <row r="30" spans="1:45">
      <c r="A30" s="155" t="s">
        <v>360</v>
      </c>
      <c r="B30" s="155" t="s">
        <v>361</v>
      </c>
      <c r="C30" s="155" t="s">
        <v>90</v>
      </c>
      <c r="D30" s="155" t="s">
        <v>91</v>
      </c>
      <c r="E30" s="171">
        <v>0.61799999999999999</v>
      </c>
      <c r="F30" s="157">
        <v>23</v>
      </c>
      <c r="G30" s="143"/>
      <c r="H30" s="143"/>
      <c r="I30" s="143" t="s">
        <v>130</v>
      </c>
      <c r="J30" s="143">
        <v>-4</v>
      </c>
      <c r="K30" s="143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43"/>
    </row>
    <row r="31" spans="1:45">
      <c r="A31" s="155" t="s">
        <v>362</v>
      </c>
      <c r="B31" s="155" t="s">
        <v>363</v>
      </c>
      <c r="C31" s="155" t="s">
        <v>23</v>
      </c>
      <c r="D31" s="155" t="s">
        <v>104</v>
      </c>
      <c r="E31" s="170">
        <v>0.60799999999999998</v>
      </c>
      <c r="F31" s="157">
        <v>24</v>
      </c>
      <c r="G31" s="143"/>
      <c r="H31" s="143"/>
      <c r="I31" s="143" t="s">
        <v>134</v>
      </c>
      <c r="J31" s="162" t="s">
        <v>135</v>
      </c>
      <c r="K31" s="14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43"/>
    </row>
    <row r="32" spans="1:45">
      <c r="A32" s="155" t="s">
        <v>364</v>
      </c>
      <c r="B32" s="155" t="s">
        <v>365</v>
      </c>
      <c r="C32" s="155" t="s">
        <v>12</v>
      </c>
      <c r="D32" s="155" t="s">
        <v>100</v>
      </c>
      <c r="E32" s="170">
        <v>0.59599999999999997</v>
      </c>
      <c r="F32" s="157">
        <v>25</v>
      </c>
      <c r="G32" s="143"/>
      <c r="H32" s="143"/>
      <c r="I32" s="143" t="s">
        <v>139</v>
      </c>
      <c r="J32" s="162"/>
      <c r="K32" s="143"/>
      <c r="L32" s="164">
        <f t="shared" ref="L32:AR32" si="3">IF(L29="Y",-2,0)+IF(L30="Y",-4,0)</f>
        <v>0</v>
      </c>
      <c r="M32" s="164">
        <f t="shared" si="3"/>
        <v>0</v>
      </c>
      <c r="N32" s="164">
        <f t="shared" si="3"/>
        <v>0</v>
      </c>
      <c r="O32" s="164">
        <f t="shared" si="3"/>
        <v>0</v>
      </c>
      <c r="P32" s="164">
        <f t="shared" si="3"/>
        <v>0</v>
      </c>
      <c r="Q32" s="164">
        <f t="shared" si="3"/>
        <v>0</v>
      </c>
      <c r="R32" s="164">
        <f t="shared" si="3"/>
        <v>0</v>
      </c>
      <c r="S32" s="164">
        <f t="shared" si="3"/>
        <v>0</v>
      </c>
      <c r="T32" s="164">
        <f t="shared" si="3"/>
        <v>0</v>
      </c>
      <c r="U32" s="164">
        <f t="shared" si="3"/>
        <v>0</v>
      </c>
      <c r="V32" s="164">
        <f t="shared" si="3"/>
        <v>0</v>
      </c>
      <c r="W32" s="164">
        <f t="shared" si="3"/>
        <v>0</v>
      </c>
      <c r="X32" s="164">
        <f t="shared" si="3"/>
        <v>0</v>
      </c>
      <c r="Y32" s="164">
        <f t="shared" si="3"/>
        <v>0</v>
      </c>
      <c r="Z32" s="164">
        <f t="shared" si="3"/>
        <v>0</v>
      </c>
      <c r="AA32" s="164">
        <f t="shared" si="3"/>
        <v>0</v>
      </c>
      <c r="AB32" s="164">
        <f t="shared" si="3"/>
        <v>0</v>
      </c>
      <c r="AC32" s="164">
        <f t="shared" si="3"/>
        <v>0</v>
      </c>
      <c r="AD32" s="164">
        <f t="shared" si="3"/>
        <v>0</v>
      </c>
      <c r="AE32" s="164">
        <f t="shared" si="3"/>
        <v>0</v>
      </c>
      <c r="AF32" s="164">
        <f t="shared" si="3"/>
        <v>0</v>
      </c>
      <c r="AG32" s="164">
        <f t="shared" si="3"/>
        <v>0</v>
      </c>
      <c r="AH32" s="164">
        <f t="shared" si="3"/>
        <v>0</v>
      </c>
      <c r="AI32" s="164">
        <f t="shared" si="3"/>
        <v>0</v>
      </c>
      <c r="AJ32" s="164">
        <f t="shared" si="3"/>
        <v>0</v>
      </c>
      <c r="AK32" s="164">
        <f t="shared" si="3"/>
        <v>0</v>
      </c>
      <c r="AL32" s="164">
        <f t="shared" si="3"/>
        <v>0</v>
      </c>
      <c r="AM32" s="164">
        <f t="shared" si="3"/>
        <v>0</v>
      </c>
      <c r="AN32" s="164">
        <f t="shared" si="3"/>
        <v>0</v>
      </c>
      <c r="AO32" s="164">
        <f t="shared" si="3"/>
        <v>0</v>
      </c>
      <c r="AP32" s="164">
        <f t="shared" si="3"/>
        <v>0</v>
      </c>
      <c r="AQ32" s="164">
        <f t="shared" si="3"/>
        <v>0</v>
      </c>
      <c r="AR32" s="164">
        <f t="shared" si="3"/>
        <v>0</v>
      </c>
      <c r="AS32" s="143"/>
    </row>
    <row r="33" spans="1:45">
      <c r="A33" s="155" t="s">
        <v>366</v>
      </c>
      <c r="B33" s="155" t="s">
        <v>367</v>
      </c>
      <c r="C33" s="155" t="s">
        <v>23</v>
      </c>
      <c r="D33" s="155" t="s">
        <v>133</v>
      </c>
      <c r="E33" s="170">
        <v>0.59399999999999997</v>
      </c>
      <c r="F33" s="157">
        <v>26</v>
      </c>
      <c r="G33" s="143"/>
      <c r="H33" s="143"/>
      <c r="I33" s="10" t="s">
        <v>140</v>
      </c>
      <c r="J33" s="162"/>
      <c r="K33" s="143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43"/>
    </row>
    <row r="34" spans="1:45">
      <c r="A34" s="155" t="s">
        <v>368</v>
      </c>
      <c r="B34" s="155" t="s">
        <v>369</v>
      </c>
      <c r="C34" s="155" t="s">
        <v>90</v>
      </c>
      <c r="D34" s="155" t="s">
        <v>112</v>
      </c>
      <c r="E34" s="170">
        <v>0.58799999999999997</v>
      </c>
      <c r="F34" s="157">
        <v>27</v>
      </c>
      <c r="G34" s="143"/>
      <c r="H34" s="143"/>
      <c r="I34" s="143"/>
      <c r="J34" s="143">
        <v>-5.0000000000000001E-3</v>
      </c>
      <c r="K34" s="143"/>
      <c r="L34" s="166">
        <f t="shared" ref="L34:AR34" si="4">$J$34*$J$27*L33</f>
        <v>0</v>
      </c>
      <c r="M34" s="166">
        <f t="shared" si="4"/>
        <v>0</v>
      </c>
      <c r="N34" s="166">
        <f t="shared" si="4"/>
        <v>0</v>
      </c>
      <c r="O34" s="166">
        <f t="shared" si="4"/>
        <v>0</v>
      </c>
      <c r="P34" s="166">
        <f t="shared" si="4"/>
        <v>0</v>
      </c>
      <c r="Q34" s="166">
        <f t="shared" si="4"/>
        <v>0</v>
      </c>
      <c r="R34" s="166">
        <f t="shared" si="4"/>
        <v>0</v>
      </c>
      <c r="S34" s="166">
        <f t="shared" si="4"/>
        <v>0</v>
      </c>
      <c r="T34" s="166">
        <f t="shared" si="4"/>
        <v>0</v>
      </c>
      <c r="U34" s="166">
        <f t="shared" si="4"/>
        <v>0</v>
      </c>
      <c r="V34" s="166">
        <f t="shared" si="4"/>
        <v>0</v>
      </c>
      <c r="W34" s="166">
        <f t="shared" si="4"/>
        <v>0</v>
      </c>
      <c r="X34" s="166">
        <f t="shared" si="4"/>
        <v>0</v>
      </c>
      <c r="Y34" s="166">
        <f t="shared" si="4"/>
        <v>0</v>
      </c>
      <c r="Z34" s="166">
        <f t="shared" si="4"/>
        <v>0</v>
      </c>
      <c r="AA34" s="166">
        <f t="shared" si="4"/>
        <v>0</v>
      </c>
      <c r="AB34" s="166">
        <f t="shared" si="4"/>
        <v>0</v>
      </c>
      <c r="AC34" s="166">
        <f t="shared" si="4"/>
        <v>0</v>
      </c>
      <c r="AD34" s="166">
        <f t="shared" si="4"/>
        <v>0</v>
      </c>
      <c r="AE34" s="166">
        <f t="shared" si="4"/>
        <v>0</v>
      </c>
      <c r="AF34" s="166">
        <f t="shared" si="4"/>
        <v>0</v>
      </c>
      <c r="AG34" s="166">
        <f t="shared" si="4"/>
        <v>0</v>
      </c>
      <c r="AH34" s="166">
        <f t="shared" si="4"/>
        <v>0</v>
      </c>
      <c r="AI34" s="166">
        <f t="shared" si="4"/>
        <v>0</v>
      </c>
      <c r="AJ34" s="166">
        <f t="shared" si="4"/>
        <v>0</v>
      </c>
      <c r="AK34" s="166">
        <f t="shared" si="4"/>
        <v>0</v>
      </c>
      <c r="AL34" s="166">
        <f t="shared" si="4"/>
        <v>0</v>
      </c>
      <c r="AM34" s="166">
        <f t="shared" si="4"/>
        <v>0</v>
      </c>
      <c r="AN34" s="166">
        <f t="shared" si="4"/>
        <v>0</v>
      </c>
      <c r="AO34" s="166">
        <f t="shared" si="4"/>
        <v>0</v>
      </c>
      <c r="AP34" s="166">
        <f t="shared" si="4"/>
        <v>0</v>
      </c>
      <c r="AQ34" s="166">
        <f t="shared" si="4"/>
        <v>0</v>
      </c>
      <c r="AR34" s="166">
        <f t="shared" si="4"/>
        <v>0</v>
      </c>
      <c r="AS34" s="143"/>
    </row>
    <row r="35" spans="1:45">
      <c r="A35" s="155" t="s">
        <v>370</v>
      </c>
      <c r="B35" s="155" t="s">
        <v>371</v>
      </c>
      <c r="C35" s="155" t="s">
        <v>55</v>
      </c>
      <c r="D35" s="155"/>
      <c r="E35" s="170">
        <v>0.56999999999999995</v>
      </c>
      <c r="F35" s="157">
        <v>28</v>
      </c>
      <c r="G35" s="143"/>
      <c r="H35" s="143"/>
      <c r="I35" s="143" t="s">
        <v>141</v>
      </c>
      <c r="J35" s="143"/>
      <c r="K35" s="143"/>
      <c r="L35" s="160">
        <f t="shared" ref="L35:AR35" si="5">L27+L32+L34</f>
        <v>178</v>
      </c>
      <c r="M35" s="160">
        <f t="shared" si="5"/>
        <v>154.5</v>
      </c>
      <c r="N35" s="160">
        <f t="shared" si="5"/>
        <v>173.5</v>
      </c>
      <c r="O35" s="160">
        <f t="shared" si="5"/>
        <v>139</v>
      </c>
      <c r="P35" s="160">
        <f t="shared" si="5"/>
        <v>148.5</v>
      </c>
      <c r="Q35" s="160">
        <f t="shared" si="5"/>
        <v>176.5</v>
      </c>
      <c r="R35" s="160">
        <f t="shared" si="5"/>
        <v>164.5</v>
      </c>
      <c r="S35" s="160">
        <f t="shared" si="5"/>
        <v>165</v>
      </c>
      <c r="T35" s="160">
        <f t="shared" si="5"/>
        <v>167</v>
      </c>
      <c r="U35" s="160">
        <f t="shared" si="5"/>
        <v>162.5</v>
      </c>
      <c r="V35" s="160">
        <f t="shared" si="5"/>
        <v>180</v>
      </c>
      <c r="W35" s="160">
        <f t="shared" si="5"/>
        <v>165.5</v>
      </c>
      <c r="X35" s="160">
        <f t="shared" si="5"/>
        <v>172.5</v>
      </c>
      <c r="Y35" s="160">
        <f t="shared" si="5"/>
        <v>162</v>
      </c>
      <c r="Z35" s="160">
        <f t="shared" si="5"/>
        <v>173</v>
      </c>
      <c r="AA35" s="160">
        <f t="shared" si="5"/>
        <v>155</v>
      </c>
      <c r="AB35" s="160">
        <f t="shared" si="5"/>
        <v>182</v>
      </c>
      <c r="AC35" s="160">
        <f t="shared" si="5"/>
        <v>139</v>
      </c>
      <c r="AD35" s="160">
        <f t="shared" si="5"/>
        <v>152</v>
      </c>
      <c r="AE35" s="160">
        <f t="shared" si="5"/>
        <v>169.5</v>
      </c>
      <c r="AF35" s="160">
        <f t="shared" si="5"/>
        <v>131</v>
      </c>
      <c r="AG35" s="160">
        <f t="shared" si="5"/>
        <v>157</v>
      </c>
      <c r="AH35" s="160">
        <f t="shared" si="5"/>
        <v>142.5</v>
      </c>
      <c r="AI35" s="160">
        <f t="shared" si="5"/>
        <v>147</v>
      </c>
      <c r="AJ35" s="160">
        <f t="shared" si="5"/>
        <v>168.5</v>
      </c>
      <c r="AK35" s="160">
        <f t="shared" si="5"/>
        <v>168</v>
      </c>
      <c r="AL35" s="160">
        <f t="shared" si="5"/>
        <v>182.5</v>
      </c>
      <c r="AM35" s="160">
        <f t="shared" si="5"/>
        <v>187.5</v>
      </c>
      <c r="AN35" s="160">
        <f t="shared" si="5"/>
        <v>149</v>
      </c>
      <c r="AO35" s="160">
        <f t="shared" si="5"/>
        <v>207</v>
      </c>
      <c r="AP35" s="160">
        <f t="shared" si="5"/>
        <v>179</v>
      </c>
      <c r="AQ35" s="160">
        <f t="shared" si="5"/>
        <v>0</v>
      </c>
      <c r="AR35" s="160">
        <f t="shared" si="5"/>
        <v>0</v>
      </c>
      <c r="AS35" s="143"/>
    </row>
    <row r="36" spans="1:45">
      <c r="A36" s="155" t="s">
        <v>372</v>
      </c>
      <c r="B36" s="155" t="s">
        <v>373</v>
      </c>
      <c r="C36" s="155" t="s">
        <v>48</v>
      </c>
      <c r="D36" s="155" t="s">
        <v>27</v>
      </c>
      <c r="E36" s="171">
        <v>0.55600000000000005</v>
      </c>
      <c r="F36" s="157">
        <v>29</v>
      </c>
      <c r="G36" s="143"/>
      <c r="H36" s="143"/>
      <c r="I36" s="143" t="s">
        <v>142</v>
      </c>
      <c r="J36" s="143"/>
      <c r="K36" s="143"/>
      <c r="L36" s="167">
        <f t="shared" ref="L36:AR36" si="6">L35/$J$27</f>
        <v>0.71199999999999997</v>
      </c>
      <c r="M36" s="167">
        <f t="shared" si="6"/>
        <v>0.61799999999999999</v>
      </c>
      <c r="N36" s="167">
        <f t="shared" si="6"/>
        <v>0.69399999999999995</v>
      </c>
      <c r="O36" s="167">
        <f t="shared" si="6"/>
        <v>0.55600000000000005</v>
      </c>
      <c r="P36" s="167">
        <f t="shared" si="6"/>
        <v>0.59399999999999997</v>
      </c>
      <c r="Q36" s="167">
        <f t="shared" si="6"/>
        <v>0.70599999999999996</v>
      </c>
      <c r="R36" s="167">
        <f t="shared" si="6"/>
        <v>0.65800000000000003</v>
      </c>
      <c r="S36" s="167">
        <f t="shared" si="6"/>
        <v>0.66</v>
      </c>
      <c r="T36" s="167">
        <f t="shared" si="6"/>
        <v>0.66800000000000004</v>
      </c>
      <c r="U36" s="167">
        <f t="shared" si="6"/>
        <v>0.65</v>
      </c>
      <c r="V36" s="167">
        <f t="shared" si="6"/>
        <v>0.72</v>
      </c>
      <c r="W36" s="167">
        <f t="shared" si="6"/>
        <v>0.66200000000000003</v>
      </c>
      <c r="X36" s="167">
        <f t="shared" si="6"/>
        <v>0.69</v>
      </c>
      <c r="Y36" s="167">
        <f t="shared" si="6"/>
        <v>0.64800000000000002</v>
      </c>
      <c r="Z36" s="167">
        <f t="shared" si="6"/>
        <v>0.69199999999999995</v>
      </c>
      <c r="AA36" s="167">
        <f t="shared" si="6"/>
        <v>0.62</v>
      </c>
      <c r="AB36" s="167">
        <f t="shared" si="6"/>
        <v>0.72799999999999998</v>
      </c>
      <c r="AC36" s="167">
        <f t="shared" si="6"/>
        <v>0.55600000000000005</v>
      </c>
      <c r="AD36" s="167">
        <f t="shared" si="6"/>
        <v>0.60799999999999998</v>
      </c>
      <c r="AE36" s="167">
        <f t="shared" si="6"/>
        <v>0.67800000000000005</v>
      </c>
      <c r="AF36" s="167">
        <f t="shared" si="6"/>
        <v>0.52400000000000002</v>
      </c>
      <c r="AG36" s="167">
        <f t="shared" si="6"/>
        <v>0.628</v>
      </c>
      <c r="AH36" s="167">
        <f t="shared" si="6"/>
        <v>0.56999999999999995</v>
      </c>
      <c r="AI36" s="167">
        <f t="shared" si="6"/>
        <v>0.58799999999999997</v>
      </c>
      <c r="AJ36" s="167">
        <f t="shared" si="6"/>
        <v>0.67400000000000004</v>
      </c>
      <c r="AK36" s="167">
        <f t="shared" si="6"/>
        <v>0.67200000000000004</v>
      </c>
      <c r="AL36" s="167">
        <f t="shared" si="6"/>
        <v>0.73</v>
      </c>
      <c r="AM36" s="167">
        <f t="shared" si="6"/>
        <v>0.75</v>
      </c>
      <c r="AN36" s="167">
        <f t="shared" si="6"/>
        <v>0.59599999999999997</v>
      </c>
      <c r="AO36" s="167">
        <f t="shared" si="6"/>
        <v>0.82799999999999996</v>
      </c>
      <c r="AP36" s="167">
        <f t="shared" si="6"/>
        <v>0.71599999999999997</v>
      </c>
      <c r="AQ36" s="167">
        <f t="shared" si="6"/>
        <v>0</v>
      </c>
      <c r="AR36" s="167">
        <f t="shared" si="6"/>
        <v>0</v>
      </c>
      <c r="AS36" s="143"/>
    </row>
    <row r="37" spans="1:45">
      <c r="A37" s="155" t="s">
        <v>374</v>
      </c>
      <c r="B37" s="155" t="s">
        <v>375</v>
      </c>
      <c r="C37" s="155" t="s">
        <v>33</v>
      </c>
      <c r="D37" s="155" t="s">
        <v>86</v>
      </c>
      <c r="E37" s="170">
        <v>0.55600000000000005</v>
      </c>
      <c r="F37" s="157">
        <v>29</v>
      </c>
      <c r="G37" s="143"/>
      <c r="H37" s="143"/>
      <c r="I37" s="143"/>
      <c r="J37" s="143"/>
      <c r="K37" s="143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43"/>
    </row>
    <row r="38" spans="1:45">
      <c r="A38" s="155" t="s">
        <v>376</v>
      </c>
      <c r="B38" s="155" t="s">
        <v>377</v>
      </c>
      <c r="C38" s="155" t="s">
        <v>15</v>
      </c>
      <c r="D38" s="155" t="s">
        <v>15</v>
      </c>
      <c r="E38" s="170">
        <v>0.52400000000000002</v>
      </c>
      <c r="F38" s="157">
        <v>31</v>
      </c>
      <c r="G38" s="143"/>
      <c r="H38" s="143"/>
      <c r="I38" s="143"/>
      <c r="J38" s="143"/>
      <c r="K38" s="143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43"/>
    </row>
    <row r="39" spans="1:45">
      <c r="A39" s="155"/>
      <c r="B39" s="155"/>
      <c r="C39" s="155"/>
      <c r="D39" s="155"/>
      <c r="E39" s="170"/>
      <c r="F39" s="157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</row>
    <row r="40" spans="1:45">
      <c r="A40" s="155"/>
      <c r="B40" s="155"/>
      <c r="C40" s="155"/>
      <c r="D40" s="155"/>
      <c r="E40" s="170"/>
      <c r="F40" s="157"/>
      <c r="G40" s="143"/>
      <c r="H40" s="143"/>
      <c r="I40" s="143"/>
      <c r="J40" s="143"/>
      <c r="K40" s="143"/>
      <c r="L40" s="169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</row>
    <row r="42" spans="1:45">
      <c r="A42" s="143"/>
      <c r="B42" s="143"/>
      <c r="C42" s="143"/>
      <c r="D42" s="143"/>
      <c r="E42" s="149"/>
      <c r="F42" s="149"/>
      <c r="G42" s="143"/>
      <c r="H42" s="143"/>
      <c r="I42" s="143"/>
      <c r="J42" s="143"/>
      <c r="K42" s="143"/>
      <c r="L42" s="169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</row>
    <row r="44" spans="1:45">
      <c r="A44" s="143"/>
      <c r="B44" s="143"/>
      <c r="C44" s="143"/>
      <c r="D44" s="143"/>
      <c r="E44" s="149"/>
      <c r="F44" s="149"/>
      <c r="G44" s="143"/>
      <c r="H44" s="143"/>
      <c r="I44" s="143"/>
      <c r="J44" s="143"/>
      <c r="K44" s="143"/>
      <c r="L44" s="169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</row>
    <row r="46" spans="1:45">
      <c r="A46" s="143"/>
      <c r="B46" s="143"/>
      <c r="C46" s="143"/>
      <c r="D46" s="143"/>
      <c r="E46" s="149"/>
      <c r="F46" s="149"/>
      <c r="G46" s="143"/>
      <c r="H46" s="143"/>
      <c r="I46" s="143"/>
      <c r="J46" s="143"/>
      <c r="K46" s="143"/>
      <c r="L46" s="169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</row>
    <row r="47" spans="1:45">
      <c r="A47" s="143"/>
      <c r="B47" s="143"/>
      <c r="C47" s="143"/>
      <c r="D47" s="143"/>
      <c r="E47" s="149"/>
      <c r="F47" s="149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</row>
    <row r="48" spans="1:45">
      <c r="A48" s="143"/>
      <c r="B48" s="143"/>
      <c r="C48" s="143"/>
      <c r="D48" s="143"/>
      <c r="E48" s="149"/>
      <c r="F48" s="149"/>
      <c r="G48" s="143"/>
      <c r="H48" s="143"/>
      <c r="I48" s="143"/>
      <c r="J48" s="143"/>
      <c r="K48" s="143"/>
      <c r="L48" s="169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</row>
    <row r="50" spans="1:45">
      <c r="A50" s="143"/>
      <c r="B50" s="143"/>
      <c r="C50" s="143"/>
      <c r="D50" s="143"/>
      <c r="E50" s="149"/>
      <c r="F50" s="149"/>
      <c r="G50" s="143"/>
      <c r="H50" s="143"/>
      <c r="I50" s="143"/>
      <c r="J50" s="143"/>
      <c r="K50" s="143"/>
      <c r="L50" s="169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</row>
    <row r="52" spans="1:45">
      <c r="A52" s="143"/>
      <c r="B52" s="143"/>
      <c r="C52" s="143"/>
      <c r="D52" s="143"/>
      <c r="E52" s="149"/>
      <c r="F52" s="149"/>
      <c r="G52" s="143"/>
      <c r="H52" s="143"/>
      <c r="I52" s="143"/>
      <c r="J52" s="143"/>
      <c r="K52" s="143"/>
      <c r="L52" s="169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</row>
    <row r="54" spans="1:45">
      <c r="A54" s="143"/>
      <c r="B54" s="143"/>
      <c r="C54" s="143"/>
      <c r="D54" s="143"/>
      <c r="E54" s="149"/>
      <c r="F54" s="149"/>
      <c r="G54" s="143"/>
      <c r="H54" s="143"/>
      <c r="I54" s="143"/>
      <c r="J54" s="143"/>
      <c r="K54" s="143"/>
      <c r="L54" s="169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</row>
    <row r="56" spans="1:45">
      <c r="A56" s="143"/>
      <c r="B56" s="143"/>
      <c r="C56" s="143"/>
      <c r="D56" s="143"/>
      <c r="E56" s="149"/>
      <c r="F56" s="149"/>
      <c r="G56" s="143"/>
      <c r="H56" s="143"/>
      <c r="I56" s="143"/>
      <c r="J56" s="143"/>
      <c r="K56" s="143"/>
      <c r="L56" s="169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</row>
    <row r="58" spans="1:45">
      <c r="A58" s="143"/>
      <c r="B58" s="143"/>
      <c r="C58" s="143"/>
      <c r="D58" s="143"/>
      <c r="E58" s="149"/>
      <c r="F58" s="149"/>
      <c r="G58" s="143"/>
      <c r="H58" s="143"/>
      <c r="I58" s="143"/>
      <c r="J58" s="143"/>
      <c r="K58" s="143"/>
      <c r="L58" s="169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</row>
    <row r="60" spans="1:45">
      <c r="A60" s="143"/>
      <c r="B60" s="143"/>
      <c r="C60" s="143"/>
      <c r="D60" s="143"/>
      <c r="E60" s="149"/>
      <c r="F60" s="149"/>
      <c r="G60" s="143"/>
      <c r="H60" s="143"/>
      <c r="I60" s="143"/>
      <c r="J60" s="143"/>
      <c r="K60" s="143"/>
      <c r="L60" s="169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43"/>
    </row>
    <row r="62" spans="1:45">
      <c r="A62" s="143"/>
      <c r="B62" s="143"/>
      <c r="C62" s="143"/>
      <c r="D62" s="143"/>
      <c r="E62" s="149"/>
      <c r="F62" s="149"/>
      <c r="G62" s="143"/>
      <c r="H62" s="143"/>
      <c r="I62" s="143"/>
      <c r="J62" s="143"/>
      <c r="K62" s="143"/>
      <c r="L62" s="169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</row>
    <row r="64" spans="1:45">
      <c r="A64" s="143"/>
      <c r="B64" s="143"/>
      <c r="C64" s="143"/>
      <c r="D64" s="143"/>
      <c r="E64" s="149"/>
      <c r="F64" s="149"/>
      <c r="G64" s="143"/>
      <c r="H64" s="143"/>
      <c r="I64" s="143"/>
      <c r="J64" s="143"/>
      <c r="K64" s="143"/>
      <c r="L64" s="169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</row>
    <row r="66" spans="1:45">
      <c r="A66" s="143"/>
      <c r="B66" s="143"/>
      <c r="C66" s="143"/>
      <c r="D66" s="143"/>
      <c r="E66" s="149"/>
      <c r="F66" s="149"/>
      <c r="G66" s="143"/>
      <c r="H66" s="143"/>
      <c r="I66" s="143"/>
      <c r="J66" s="143"/>
      <c r="K66" s="143"/>
      <c r="L66" s="169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  <c r="AJ66" s="143"/>
      <c r="AK66" s="143"/>
      <c r="AL66" s="143"/>
      <c r="AM66" s="143"/>
      <c r="AN66" s="143"/>
      <c r="AO66" s="143"/>
      <c r="AP66" s="143"/>
      <c r="AQ66" s="143"/>
      <c r="AR66" s="143"/>
      <c r="AS66" s="143"/>
    </row>
    <row r="68" spans="1:45">
      <c r="A68" s="143"/>
      <c r="B68" s="143"/>
      <c r="C68" s="143"/>
      <c r="D68" s="143"/>
      <c r="E68" s="149"/>
      <c r="F68" s="149"/>
      <c r="G68" s="143"/>
      <c r="H68" s="143"/>
      <c r="I68" s="143"/>
      <c r="J68" s="143"/>
      <c r="K68" s="143"/>
      <c r="L68" s="169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  <c r="AS68" s="143"/>
    </row>
    <row r="70" spans="1:45">
      <c r="A70" s="143"/>
      <c r="B70" s="143"/>
      <c r="C70" s="143"/>
      <c r="D70" s="143"/>
      <c r="E70" s="149"/>
      <c r="F70" s="149"/>
      <c r="G70" s="143"/>
      <c r="H70" s="143"/>
      <c r="I70" s="143"/>
      <c r="J70" s="143"/>
      <c r="K70" s="143"/>
      <c r="L70" s="169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3"/>
      <c r="AF70" s="143"/>
      <c r="AG70" s="143"/>
      <c r="AH70" s="143"/>
      <c r="AI70" s="143"/>
      <c r="AJ70" s="143"/>
      <c r="AK70" s="143"/>
      <c r="AL70" s="143"/>
      <c r="AM70" s="143"/>
      <c r="AN70" s="143"/>
      <c r="AO70" s="143"/>
      <c r="AP70" s="143"/>
      <c r="AQ70" s="143"/>
      <c r="AR70" s="143"/>
      <c r="AS70" s="143"/>
    </row>
    <row r="72" spans="1:45">
      <c r="A72" s="143"/>
      <c r="B72" s="143"/>
      <c r="C72" s="143"/>
      <c r="D72" s="143"/>
      <c r="E72" s="149"/>
      <c r="F72" s="149"/>
      <c r="G72" s="143"/>
      <c r="H72" s="143"/>
      <c r="I72" s="143"/>
      <c r="J72" s="143"/>
      <c r="K72" s="143"/>
      <c r="L72" s="169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  <c r="AJ72" s="143"/>
      <c r="AK72" s="143"/>
      <c r="AL72" s="143"/>
      <c r="AM72" s="143"/>
      <c r="AN72" s="143"/>
      <c r="AO72" s="143"/>
      <c r="AP72" s="143"/>
      <c r="AQ72" s="143"/>
      <c r="AR72" s="143"/>
      <c r="AS72" s="143"/>
    </row>
    <row r="74" spans="1:45">
      <c r="A74" s="143"/>
      <c r="B74" s="143"/>
      <c r="C74" s="143"/>
      <c r="D74" s="143"/>
      <c r="E74" s="149"/>
      <c r="F74" s="149"/>
      <c r="G74" s="143"/>
      <c r="H74" s="143"/>
      <c r="I74" s="143"/>
      <c r="J74" s="143"/>
      <c r="K74" s="143"/>
      <c r="L74" s="169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3"/>
      <c r="AJ74" s="143"/>
      <c r="AK74" s="143"/>
      <c r="AL74" s="143"/>
      <c r="AM74" s="143"/>
      <c r="AN74" s="143"/>
      <c r="AO74" s="143"/>
      <c r="AP74" s="143"/>
      <c r="AQ74" s="143"/>
      <c r="AR74" s="143"/>
      <c r="AS74" s="143"/>
    </row>
    <row r="76" spans="1:45">
      <c r="A76" s="143"/>
      <c r="B76" s="143"/>
      <c r="C76" s="143"/>
      <c r="D76" s="143"/>
      <c r="E76" s="149"/>
      <c r="F76" s="149"/>
      <c r="G76" s="143"/>
      <c r="H76" s="143"/>
      <c r="I76" s="143"/>
      <c r="J76" s="143"/>
      <c r="K76" s="143"/>
      <c r="L76" s="169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</row>
    <row r="77" spans="1:45">
      <c r="A77" s="143"/>
      <c r="B77" s="143"/>
      <c r="C77" s="143"/>
      <c r="D77" s="143"/>
      <c r="E77" s="149"/>
      <c r="F77" s="149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</row>
    <row r="79" spans="1:45">
      <c r="A79" s="143"/>
      <c r="B79" s="143"/>
      <c r="C79" s="143"/>
      <c r="D79" s="143"/>
      <c r="E79" s="149"/>
      <c r="F79" s="149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  <c r="AR79" s="143"/>
      <c r="AS79" s="143"/>
    </row>
  </sheetData>
  <sheetProtection algorithmName="SHA-512" hashValue="TWIPwxVTUN1hupy9nXEUiO1LcvSem2rDaBYBxdWhfXACCzHQ6qlNnVk5ChXc3NhBUUXaAjjUcHsmkyf3DOJY+A==" saltValue="wtsybzcgZfZKaxOBsojRSw==" spinCount="100000" sheet="1" objects="1" scenarios="1"/>
  <autoFilter ref="A7:F7" xr:uid="{08E5DCE0-042A-403C-9737-E70C2A9489D2}">
    <sortState xmlns:xlrd2="http://schemas.microsoft.com/office/spreadsheetml/2017/richdata2" ref="A8:F40">
      <sortCondition ref="F7"/>
    </sortState>
  </autoFilter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AF3A3-35C2-4053-A956-2FC90401E73B}">
  <sheetPr codeName="Sheet34">
    <tabColor theme="5" tint="-0.249977111117893"/>
    <pageSetUpPr fitToPage="1"/>
  </sheetPr>
  <dimension ref="A1:AV62"/>
  <sheetViews>
    <sheetView topLeftCell="A13" workbookViewId="0"/>
  </sheetViews>
  <sheetFormatPr defaultColWidth="11" defaultRowHeight="15"/>
  <cols>
    <col min="1" max="1" width="18.625" style="134" customWidth="1"/>
    <col min="2" max="2" width="27.375" style="134" bestFit="1" customWidth="1"/>
    <col min="3" max="3" width="16.875" style="134" bestFit="1" customWidth="1"/>
    <col min="4" max="4" width="11.625" style="137" bestFit="1" customWidth="1"/>
    <col min="5" max="5" width="10.125" style="137" bestFit="1" customWidth="1"/>
    <col min="6" max="6" width="12" style="137" bestFit="1" customWidth="1"/>
    <col min="7" max="7" width="9.125" style="137" bestFit="1" customWidth="1"/>
    <col min="8" max="8" width="0" style="134" hidden="1" customWidth="1"/>
    <col min="9" max="9" width="19.375" style="134" hidden="1" customWidth="1"/>
    <col min="10" max="10" width="0" style="134" hidden="1" customWidth="1"/>
    <col min="11" max="11" width="3.625" style="134" hidden="1" customWidth="1"/>
    <col min="12" max="14" width="7.625" style="134" hidden="1" customWidth="1"/>
    <col min="15" max="18" width="7.125" style="134" hidden="1" customWidth="1"/>
    <col min="19" max="23" width="7.625" style="134" hidden="1" customWidth="1"/>
    <col min="24" max="24" width="7.375" style="134" hidden="1" customWidth="1"/>
    <col min="25" max="41" width="7.125" style="134" hidden="1" customWidth="1"/>
    <col min="42" max="48" width="0" style="134" hidden="1" customWidth="1"/>
    <col min="49" max="16384" width="11" style="134"/>
  </cols>
  <sheetData>
    <row r="1" spans="1:48">
      <c r="A1" s="143"/>
      <c r="B1" s="143"/>
      <c r="C1" s="143"/>
      <c r="D1" s="149"/>
      <c r="E1" s="149"/>
      <c r="F1" s="149"/>
      <c r="G1" s="149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</row>
    <row r="2" spans="1:48">
      <c r="A2" s="150" t="s">
        <v>0</v>
      </c>
      <c r="B2" s="143"/>
      <c r="C2" s="143"/>
      <c r="D2" s="149"/>
      <c r="E2" s="149"/>
      <c r="F2" s="149"/>
      <c r="G2" s="149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</row>
    <row r="3" spans="1:48">
      <c r="A3" s="150" t="s">
        <v>1</v>
      </c>
      <c r="B3" s="143"/>
      <c r="C3" s="143"/>
      <c r="D3" s="149"/>
      <c r="E3" s="149"/>
      <c r="F3" s="149"/>
      <c r="G3" s="149"/>
      <c r="H3" s="143"/>
      <c r="I3" s="10" t="s">
        <v>378</v>
      </c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</row>
    <row r="4" spans="1:48">
      <c r="A4" s="139" t="s">
        <v>379</v>
      </c>
      <c r="B4" s="143"/>
      <c r="C4" s="143"/>
      <c r="D4" s="149"/>
      <c r="E4" s="149"/>
      <c r="F4" s="149"/>
      <c r="G4" s="149"/>
      <c r="H4" s="143"/>
      <c r="I4" s="143"/>
      <c r="J4" s="143"/>
      <c r="K4" s="143"/>
      <c r="L4" s="11" t="s">
        <v>220</v>
      </c>
      <c r="M4" s="12"/>
      <c r="N4" s="13" t="s">
        <v>380</v>
      </c>
      <c r="O4" s="13"/>
      <c r="P4" s="13"/>
      <c r="Q4" s="13"/>
      <c r="R4" s="13"/>
      <c r="S4" s="13"/>
      <c r="T4" s="13"/>
      <c r="U4" s="13"/>
      <c r="V4" s="13"/>
      <c r="W4" s="13"/>
      <c r="X4" s="11" t="s">
        <v>220</v>
      </c>
      <c r="Y4" s="12"/>
      <c r="Z4" s="13" t="s">
        <v>381</v>
      </c>
      <c r="AA4" s="13"/>
      <c r="AB4" s="13"/>
      <c r="AC4" s="13"/>
      <c r="AD4" s="13"/>
      <c r="AE4" s="13"/>
      <c r="AF4" s="13"/>
      <c r="AG4" s="13"/>
      <c r="AH4" s="13"/>
      <c r="AI4" s="1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</row>
    <row r="5" spans="1:48">
      <c r="A5" s="143"/>
      <c r="B5" s="143"/>
      <c r="C5" s="143"/>
      <c r="D5" s="149"/>
      <c r="E5" s="149"/>
      <c r="F5" s="149"/>
      <c r="G5" s="149"/>
      <c r="H5" s="143"/>
      <c r="I5" s="143">
        <v>1</v>
      </c>
      <c r="J5" s="143"/>
      <c r="K5" s="143"/>
      <c r="L5" s="154">
        <v>9</v>
      </c>
      <c r="M5" s="154">
        <v>8</v>
      </c>
      <c r="N5" s="154">
        <v>6</v>
      </c>
      <c r="O5" s="154">
        <v>8</v>
      </c>
      <c r="P5" s="154">
        <v>7</v>
      </c>
      <c r="Q5" s="154"/>
      <c r="R5" s="154">
        <v>9</v>
      </c>
      <c r="S5" s="154">
        <v>7</v>
      </c>
      <c r="T5" s="154">
        <v>6</v>
      </c>
      <c r="U5" s="154">
        <v>7</v>
      </c>
      <c r="V5" s="154">
        <v>9</v>
      </c>
      <c r="W5" s="154">
        <v>6</v>
      </c>
      <c r="X5" s="175">
        <v>7</v>
      </c>
      <c r="Y5" s="154">
        <v>8</v>
      </c>
      <c r="Z5" s="154">
        <v>7</v>
      </c>
      <c r="AA5" s="154">
        <v>6</v>
      </c>
      <c r="AB5" s="154">
        <v>8</v>
      </c>
      <c r="AC5" s="154"/>
      <c r="AD5" s="154">
        <v>7</v>
      </c>
      <c r="AE5" s="154">
        <v>8</v>
      </c>
      <c r="AF5" s="154">
        <v>8</v>
      </c>
      <c r="AG5" s="154">
        <v>5</v>
      </c>
      <c r="AH5" s="154">
        <v>6</v>
      </c>
      <c r="AI5" s="154">
        <v>7</v>
      </c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</row>
    <row r="6" spans="1:48">
      <c r="A6" s="143"/>
      <c r="B6" s="143"/>
      <c r="C6" s="143"/>
      <c r="D6" s="21" t="s">
        <v>3</v>
      </c>
      <c r="E6" s="21" t="s">
        <v>382</v>
      </c>
      <c r="F6" s="149"/>
      <c r="G6" s="149"/>
      <c r="H6" s="143"/>
      <c r="I6" s="143">
        <v>2</v>
      </c>
      <c r="J6" s="143"/>
      <c r="K6" s="143"/>
      <c r="L6" s="154">
        <v>6</v>
      </c>
      <c r="M6" s="154">
        <v>6</v>
      </c>
      <c r="N6" s="154">
        <v>8</v>
      </c>
      <c r="O6" s="154">
        <v>8</v>
      </c>
      <c r="P6" s="154">
        <v>8</v>
      </c>
      <c r="Q6" s="154"/>
      <c r="R6" s="154">
        <v>7</v>
      </c>
      <c r="S6" s="154">
        <v>8</v>
      </c>
      <c r="T6" s="154">
        <v>8</v>
      </c>
      <c r="U6" s="154">
        <v>7</v>
      </c>
      <c r="V6" s="154">
        <v>8</v>
      </c>
      <c r="W6" s="154">
        <v>7</v>
      </c>
      <c r="X6" s="175">
        <v>6</v>
      </c>
      <c r="Y6" s="154">
        <v>8</v>
      </c>
      <c r="Z6" s="154">
        <v>6</v>
      </c>
      <c r="AA6" s="154">
        <v>6</v>
      </c>
      <c r="AB6" s="154">
        <v>6</v>
      </c>
      <c r="AC6" s="154"/>
      <c r="AD6" s="154">
        <v>6</v>
      </c>
      <c r="AE6" s="154">
        <v>7</v>
      </c>
      <c r="AF6" s="154">
        <v>8</v>
      </c>
      <c r="AG6" s="154">
        <v>6</v>
      </c>
      <c r="AH6" s="154">
        <v>8</v>
      </c>
      <c r="AI6" s="154">
        <v>7</v>
      </c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</row>
    <row r="7" spans="1:48" ht="30">
      <c r="A7" s="27" t="s">
        <v>4</v>
      </c>
      <c r="B7" s="27" t="s">
        <v>5</v>
      </c>
      <c r="C7" s="27" t="s">
        <v>383</v>
      </c>
      <c r="D7" s="26" t="s">
        <v>384</v>
      </c>
      <c r="E7" s="26" t="s">
        <v>385</v>
      </c>
      <c r="F7" s="26" t="s">
        <v>386</v>
      </c>
      <c r="G7" s="26" t="s">
        <v>387</v>
      </c>
      <c r="H7" s="143"/>
      <c r="I7" s="143">
        <v>3</v>
      </c>
      <c r="J7" s="143"/>
      <c r="K7" s="143"/>
      <c r="L7" s="154">
        <v>7</v>
      </c>
      <c r="M7" s="154">
        <v>7</v>
      </c>
      <c r="N7" s="154">
        <v>7</v>
      </c>
      <c r="O7" s="154">
        <v>7</v>
      </c>
      <c r="P7" s="154">
        <v>7</v>
      </c>
      <c r="Q7" s="154"/>
      <c r="R7" s="154">
        <v>6</v>
      </c>
      <c r="S7" s="154">
        <v>8</v>
      </c>
      <c r="T7" s="154">
        <v>7</v>
      </c>
      <c r="U7" s="154">
        <v>7</v>
      </c>
      <c r="V7" s="154">
        <v>7</v>
      </c>
      <c r="W7" s="154">
        <v>9</v>
      </c>
      <c r="X7" s="175">
        <v>5</v>
      </c>
      <c r="Y7" s="154">
        <v>8</v>
      </c>
      <c r="Z7" s="154">
        <v>6</v>
      </c>
      <c r="AA7" s="154">
        <v>7</v>
      </c>
      <c r="AB7" s="154">
        <v>6</v>
      </c>
      <c r="AC7" s="154"/>
      <c r="AD7" s="154">
        <v>6</v>
      </c>
      <c r="AE7" s="154">
        <v>7</v>
      </c>
      <c r="AF7" s="154">
        <v>7</v>
      </c>
      <c r="AG7" s="154">
        <v>5</v>
      </c>
      <c r="AH7" s="154">
        <v>5</v>
      </c>
      <c r="AI7" s="154">
        <v>6</v>
      </c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</row>
    <row r="8" spans="1:48">
      <c r="A8" s="17" t="s">
        <v>122</v>
      </c>
      <c r="B8" s="155" t="s">
        <v>123</v>
      </c>
      <c r="C8" s="155" t="s">
        <v>124</v>
      </c>
      <c r="D8" s="176">
        <v>0.71176470588235297</v>
      </c>
      <c r="E8" s="177"/>
      <c r="F8" s="176">
        <v>0.71176470588235297</v>
      </c>
      <c r="G8" s="177">
        <v>1</v>
      </c>
      <c r="H8" s="143"/>
      <c r="I8" s="143">
        <v>6</v>
      </c>
      <c r="J8" s="143"/>
      <c r="K8" s="143"/>
      <c r="L8" s="154">
        <v>7</v>
      </c>
      <c r="M8" s="154">
        <v>8</v>
      </c>
      <c r="N8" s="154">
        <v>6</v>
      </c>
      <c r="O8" s="154">
        <v>6</v>
      </c>
      <c r="P8" s="154">
        <v>7</v>
      </c>
      <c r="Q8" s="154"/>
      <c r="R8" s="154">
        <v>9</v>
      </c>
      <c r="S8" s="154">
        <v>7</v>
      </c>
      <c r="T8" s="154">
        <v>7</v>
      </c>
      <c r="U8" s="154">
        <v>8</v>
      </c>
      <c r="V8" s="154">
        <v>9</v>
      </c>
      <c r="W8" s="154">
        <v>7</v>
      </c>
      <c r="X8" s="175">
        <v>7</v>
      </c>
      <c r="Y8" s="154">
        <v>8</v>
      </c>
      <c r="Z8" s="154">
        <v>7</v>
      </c>
      <c r="AA8" s="154">
        <v>6</v>
      </c>
      <c r="AB8" s="154">
        <v>7</v>
      </c>
      <c r="AC8" s="154"/>
      <c r="AD8" s="154">
        <v>8</v>
      </c>
      <c r="AE8" s="154">
        <v>7</v>
      </c>
      <c r="AF8" s="154">
        <v>7</v>
      </c>
      <c r="AG8" s="154">
        <v>7</v>
      </c>
      <c r="AH8" s="154">
        <v>6</v>
      </c>
      <c r="AI8" s="154">
        <v>8</v>
      </c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</row>
    <row r="9" spans="1:48">
      <c r="A9" s="17" t="s">
        <v>209</v>
      </c>
      <c r="B9" s="155" t="s">
        <v>210</v>
      </c>
      <c r="C9" s="155" t="s">
        <v>124</v>
      </c>
      <c r="D9" s="178"/>
      <c r="E9" s="179">
        <v>0.71176470588235297</v>
      </c>
      <c r="F9" s="178"/>
      <c r="G9" s="178"/>
      <c r="H9" s="143"/>
      <c r="I9" s="143">
        <v>7</v>
      </c>
      <c r="J9" s="143"/>
      <c r="K9" s="143"/>
      <c r="L9" s="154">
        <v>8</v>
      </c>
      <c r="M9" s="154">
        <v>7</v>
      </c>
      <c r="N9" s="154">
        <v>7</v>
      </c>
      <c r="O9" s="154">
        <v>6</v>
      </c>
      <c r="P9" s="154">
        <v>8</v>
      </c>
      <c r="Q9" s="154"/>
      <c r="R9" s="154">
        <v>8</v>
      </c>
      <c r="S9" s="154">
        <v>6</v>
      </c>
      <c r="T9" s="154">
        <v>7</v>
      </c>
      <c r="U9" s="154">
        <v>7</v>
      </c>
      <c r="V9" s="154">
        <v>8</v>
      </c>
      <c r="W9" s="154">
        <v>7</v>
      </c>
      <c r="X9" s="175">
        <v>6</v>
      </c>
      <c r="Y9" s="154">
        <v>8</v>
      </c>
      <c r="Z9" s="154">
        <v>8</v>
      </c>
      <c r="AA9" s="154">
        <v>7</v>
      </c>
      <c r="AB9" s="154">
        <v>7</v>
      </c>
      <c r="AC9" s="154"/>
      <c r="AD9" s="154">
        <v>7</v>
      </c>
      <c r="AE9" s="154">
        <v>7</v>
      </c>
      <c r="AF9" s="154">
        <v>7</v>
      </c>
      <c r="AG9" s="154">
        <v>7</v>
      </c>
      <c r="AH9" s="154">
        <v>7</v>
      </c>
      <c r="AI9" s="154">
        <v>7</v>
      </c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</row>
    <row r="10" spans="1:48">
      <c r="A10" s="17" t="s">
        <v>39</v>
      </c>
      <c r="B10" s="155" t="s">
        <v>73</v>
      </c>
      <c r="C10" s="155" t="s">
        <v>388</v>
      </c>
      <c r="D10" s="176">
        <v>0.72941176470588232</v>
      </c>
      <c r="E10" s="177"/>
      <c r="F10" s="176">
        <v>0.66764705882352937</v>
      </c>
      <c r="G10" s="177">
        <v>2</v>
      </c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80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</row>
    <row r="11" spans="1:48">
      <c r="A11" s="17" t="s">
        <v>72</v>
      </c>
      <c r="B11" s="155" t="s">
        <v>40</v>
      </c>
      <c r="C11" s="155" t="s">
        <v>388</v>
      </c>
      <c r="D11" s="178"/>
      <c r="E11" s="179">
        <v>0.60588235294117643</v>
      </c>
      <c r="F11" s="178"/>
      <c r="G11" s="178"/>
      <c r="H11" s="143"/>
      <c r="I11" s="143" t="s">
        <v>141</v>
      </c>
      <c r="J11" s="143">
        <v>170</v>
      </c>
      <c r="K11" s="143"/>
      <c r="L11" s="160">
        <f ca="1">L17+L31</f>
        <v>105</v>
      </c>
      <c r="M11" s="160">
        <f ca="1">M17+M31</f>
        <v>121</v>
      </c>
      <c r="N11" s="160">
        <f ca="1">N17+N31</f>
        <v>109</v>
      </c>
      <c r="O11" s="160">
        <f ca="1">O17+O31</f>
        <v>113</v>
      </c>
      <c r="P11" s="160">
        <f ca="1">P17+P31</f>
        <v>111</v>
      </c>
      <c r="Q11" s="160">
        <f ca="1">Q17+Q31</f>
        <v>0</v>
      </c>
      <c r="R11" s="160">
        <f ca="1">R17+R31</f>
        <v>124</v>
      </c>
      <c r="S11" s="160">
        <f ca="1">S17+S31</f>
        <v>100</v>
      </c>
      <c r="T11" s="160">
        <f ca="1">T17+T31</f>
        <v>111</v>
      </c>
      <c r="U11" s="160">
        <f ca="1">U17+U31</f>
        <v>114</v>
      </c>
      <c r="V11" s="160">
        <f ca="1">V17+V31</f>
        <v>125</v>
      </c>
      <c r="W11" s="160">
        <f ca="1">W17+W31</f>
        <v>120</v>
      </c>
      <c r="X11" s="181">
        <f ca="1">X17+X31</f>
        <v>88.5</v>
      </c>
      <c r="Y11" s="160">
        <f ca="1">Y17+Y31</f>
        <v>121</v>
      </c>
      <c r="Z11" s="160">
        <f ca="1">Z17+Z31</f>
        <v>107</v>
      </c>
      <c r="AA11" s="160">
        <f ca="1">AA17+AA31</f>
        <v>94</v>
      </c>
      <c r="AB11" s="160">
        <f ca="1">AB17+AB31</f>
        <v>96</v>
      </c>
      <c r="AC11" s="160">
        <f ca="1">AC17+AC31</f>
        <v>0</v>
      </c>
      <c r="AD11" s="160">
        <f ca="1">AD17+AD31</f>
        <v>103</v>
      </c>
      <c r="AE11" s="160">
        <f ca="1">AE17+AE31</f>
        <v>98</v>
      </c>
      <c r="AF11" s="160">
        <f ca="1">AF17+AF31</f>
        <v>101</v>
      </c>
      <c r="AG11" s="160">
        <f ca="1">AG17+AG31</f>
        <v>90</v>
      </c>
      <c r="AH11" s="160">
        <f ca="1">AH17+AH31</f>
        <v>95</v>
      </c>
      <c r="AI11" s="160">
        <f ca="1">AI17+AI31</f>
        <v>97</v>
      </c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</row>
    <row r="12" spans="1:48">
      <c r="A12" s="17" t="s">
        <v>155</v>
      </c>
      <c r="B12" s="155" t="s">
        <v>214</v>
      </c>
      <c r="C12" s="155" t="s">
        <v>71</v>
      </c>
      <c r="D12" s="176">
        <v>0.73529411764705888</v>
      </c>
      <c r="E12" s="177"/>
      <c r="F12" s="176">
        <v>0.6470588235294118</v>
      </c>
      <c r="G12" s="177">
        <v>3</v>
      </c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69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</row>
    <row r="13" spans="1:48">
      <c r="A13" s="17" t="s">
        <v>213</v>
      </c>
      <c r="B13" s="155" t="s">
        <v>156</v>
      </c>
      <c r="C13" s="155" t="s">
        <v>30</v>
      </c>
      <c r="D13" s="178"/>
      <c r="E13" s="179">
        <v>0.55882352941176472</v>
      </c>
      <c r="F13" s="178"/>
      <c r="G13" s="178"/>
      <c r="H13" s="143"/>
      <c r="I13" s="143" t="s">
        <v>389</v>
      </c>
      <c r="J13" s="143"/>
      <c r="K13" s="143"/>
      <c r="L13" s="154">
        <v>8</v>
      </c>
      <c r="M13" s="154">
        <v>8</v>
      </c>
      <c r="N13" s="154">
        <v>8</v>
      </c>
      <c r="O13" s="154">
        <v>8</v>
      </c>
      <c r="P13" s="154">
        <v>8.5</v>
      </c>
      <c r="Q13" s="154"/>
      <c r="R13" s="154">
        <v>8</v>
      </c>
      <c r="S13" s="154">
        <v>8.5</v>
      </c>
      <c r="T13" s="154">
        <v>8.5</v>
      </c>
      <c r="U13" s="154">
        <v>9</v>
      </c>
      <c r="V13" s="154">
        <v>9</v>
      </c>
      <c r="W13" s="154">
        <v>8</v>
      </c>
      <c r="X13" s="180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</row>
    <row r="14" spans="1:48">
      <c r="A14" s="143" t="s">
        <v>175</v>
      </c>
      <c r="B14" s="155" t="s">
        <v>36</v>
      </c>
      <c r="C14" s="155" t="s">
        <v>390</v>
      </c>
      <c r="D14" s="176">
        <v>0.70588235294117652</v>
      </c>
      <c r="E14" s="177"/>
      <c r="F14" s="176">
        <v>0.63823529411764701</v>
      </c>
      <c r="G14" s="177">
        <v>4</v>
      </c>
      <c r="H14" s="143"/>
      <c r="I14" s="143" t="s">
        <v>391</v>
      </c>
      <c r="J14" s="143"/>
      <c r="K14" s="143"/>
      <c r="L14" s="154">
        <v>7</v>
      </c>
      <c r="M14" s="154">
        <v>7.5</v>
      </c>
      <c r="N14" s="154">
        <v>7</v>
      </c>
      <c r="O14" s="154">
        <v>8</v>
      </c>
      <c r="P14" s="154">
        <v>7.5</v>
      </c>
      <c r="Q14" s="154"/>
      <c r="R14" s="154">
        <v>9</v>
      </c>
      <c r="S14" s="154">
        <v>8</v>
      </c>
      <c r="T14" s="154">
        <v>8</v>
      </c>
      <c r="U14" s="154">
        <v>10</v>
      </c>
      <c r="V14" s="154">
        <v>10</v>
      </c>
      <c r="W14" s="154">
        <v>7</v>
      </c>
      <c r="X14" s="180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</row>
    <row r="15" spans="1:48">
      <c r="A15" s="17" t="s">
        <v>35</v>
      </c>
      <c r="B15" s="155" t="s">
        <v>176</v>
      </c>
      <c r="C15" s="155" t="s">
        <v>390</v>
      </c>
      <c r="D15" s="178"/>
      <c r="E15" s="179">
        <v>0.57058823529411762</v>
      </c>
      <c r="F15" s="178"/>
      <c r="G15" s="178"/>
      <c r="H15" s="143"/>
      <c r="I15" s="143" t="s">
        <v>392</v>
      </c>
      <c r="J15" s="143"/>
      <c r="K15" s="143"/>
      <c r="L15" s="154">
        <v>7.5</v>
      </c>
      <c r="M15" s="154">
        <v>7.5</v>
      </c>
      <c r="N15" s="154">
        <v>7</v>
      </c>
      <c r="O15" s="154">
        <v>8.5</v>
      </c>
      <c r="P15" s="154">
        <v>10</v>
      </c>
      <c r="Q15" s="154"/>
      <c r="R15" s="154">
        <v>8</v>
      </c>
      <c r="S15" s="154">
        <v>9</v>
      </c>
      <c r="T15" s="154">
        <v>7.5</v>
      </c>
      <c r="U15" s="154">
        <v>10</v>
      </c>
      <c r="V15" s="154">
        <v>10</v>
      </c>
      <c r="W15" s="154">
        <v>8</v>
      </c>
      <c r="X15" s="180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</row>
    <row r="16" spans="1:48">
      <c r="A16" s="17" t="s">
        <v>98</v>
      </c>
      <c r="B16" s="155" t="s">
        <v>99</v>
      </c>
      <c r="C16" s="155" t="s">
        <v>393</v>
      </c>
      <c r="D16" s="176">
        <v>0.64117647058823535</v>
      </c>
      <c r="E16" s="177"/>
      <c r="F16" s="176">
        <v>0.63529411764705879</v>
      </c>
      <c r="G16" s="177">
        <v>5</v>
      </c>
      <c r="H16" s="143"/>
      <c r="I16" s="143">
        <v>8</v>
      </c>
      <c r="J16" s="143"/>
      <c r="K16" s="143"/>
      <c r="L16" s="154">
        <v>8</v>
      </c>
      <c r="M16" s="154">
        <v>8</v>
      </c>
      <c r="N16" s="154">
        <v>8</v>
      </c>
      <c r="O16" s="154">
        <v>8</v>
      </c>
      <c r="P16" s="154">
        <v>4</v>
      </c>
      <c r="Q16" s="154"/>
      <c r="R16" s="154">
        <v>8</v>
      </c>
      <c r="S16" s="154">
        <v>6</v>
      </c>
      <c r="T16" s="154">
        <v>6</v>
      </c>
      <c r="U16" s="154">
        <v>8</v>
      </c>
      <c r="V16" s="154">
        <v>9</v>
      </c>
      <c r="W16" s="154">
        <v>7</v>
      </c>
      <c r="X16" s="175">
        <v>6</v>
      </c>
      <c r="Y16" s="154">
        <v>9</v>
      </c>
      <c r="Z16" s="154">
        <v>8</v>
      </c>
      <c r="AA16" s="154">
        <v>6</v>
      </c>
      <c r="AB16" s="154">
        <v>6</v>
      </c>
      <c r="AC16" s="154"/>
      <c r="AD16" s="154">
        <v>8</v>
      </c>
      <c r="AE16" s="154">
        <v>6</v>
      </c>
      <c r="AF16" s="154">
        <v>8</v>
      </c>
      <c r="AG16" s="154">
        <v>6</v>
      </c>
      <c r="AH16" s="154">
        <v>7</v>
      </c>
      <c r="AI16" s="154">
        <v>6</v>
      </c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</row>
    <row r="17" spans="1:48">
      <c r="A17" s="17" t="s">
        <v>64</v>
      </c>
      <c r="B17" s="155" t="s">
        <v>65</v>
      </c>
      <c r="C17" s="155" t="s">
        <v>393</v>
      </c>
      <c r="D17" s="178"/>
      <c r="E17" s="179">
        <v>0.62941176470588234</v>
      </c>
      <c r="F17" s="178"/>
      <c r="G17" s="178"/>
      <c r="H17" s="143"/>
      <c r="I17" s="143" t="s">
        <v>79</v>
      </c>
      <c r="J17" s="143">
        <v>80</v>
      </c>
      <c r="K17" s="143"/>
      <c r="L17" s="160">
        <f ca="1">SUM(L5:L16)</f>
        <v>45</v>
      </c>
      <c r="M17" s="160">
        <f ca="1">SUM(M5:M16)</f>
        <v>44</v>
      </c>
      <c r="N17" s="160">
        <f ca="1">SUM(N5:N16)</f>
        <v>42</v>
      </c>
      <c r="O17" s="160">
        <f ca="1">SUM(O5:O16)</f>
        <v>43</v>
      </c>
      <c r="P17" s="160">
        <f ca="1">SUM(P5:P16)</f>
        <v>41</v>
      </c>
      <c r="Q17" s="160">
        <f ca="1">SUM(Q5:Q16)</f>
        <v>0</v>
      </c>
      <c r="R17" s="160">
        <f ca="1">SUM(R5:R16)</f>
        <v>47</v>
      </c>
      <c r="S17" s="160">
        <f ca="1">SUM(S5:S16)</f>
        <v>42</v>
      </c>
      <c r="T17" s="160">
        <f ca="1">SUM(T5:T16)</f>
        <v>41</v>
      </c>
      <c r="U17" s="160">
        <f ca="1">SUM(U5:U16)</f>
        <v>44</v>
      </c>
      <c r="V17" s="160">
        <f ca="1">SUM(V5:V16)</f>
        <v>50</v>
      </c>
      <c r="W17" s="160">
        <f ca="1">SUM(W5:W16)</f>
        <v>43</v>
      </c>
      <c r="X17" s="181">
        <f ca="1">SUM(X5:X16)</f>
        <v>37</v>
      </c>
      <c r="Y17" s="160">
        <f ca="1">SUM(Y5:Y16)</f>
        <v>49</v>
      </c>
      <c r="Z17" s="160">
        <f ca="1">SUM(Z5:Z16)</f>
        <v>42</v>
      </c>
      <c r="AA17" s="160">
        <f ca="1">SUM(AA5:AA16)</f>
        <v>38</v>
      </c>
      <c r="AB17" s="160">
        <f ca="1">SUM(AB5:AB16)</f>
        <v>40</v>
      </c>
      <c r="AC17" s="160">
        <f ca="1">SUM(AC5:AC16)</f>
        <v>0</v>
      </c>
      <c r="AD17" s="160">
        <f ca="1">SUM(AD5:AD16)</f>
        <v>42</v>
      </c>
      <c r="AE17" s="160">
        <f ca="1">SUM(AE5:AE16)</f>
        <v>42</v>
      </c>
      <c r="AF17" s="160">
        <f ca="1">SUM(AF5:AF16)</f>
        <v>45</v>
      </c>
      <c r="AG17" s="160">
        <f ca="1">SUM(AG5:AG16)</f>
        <v>36</v>
      </c>
      <c r="AH17" s="160">
        <f ca="1">SUM(AH5:AH16)</f>
        <v>39</v>
      </c>
      <c r="AI17" s="160">
        <f ca="1">SUM(AI5:AI16)</f>
        <v>41</v>
      </c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</row>
    <row r="18" spans="1:48">
      <c r="A18" s="17" t="s">
        <v>151</v>
      </c>
      <c r="B18" s="155" t="s">
        <v>394</v>
      </c>
      <c r="C18" s="155" t="s">
        <v>90</v>
      </c>
      <c r="D18" s="176">
        <v>0.65294117647058825</v>
      </c>
      <c r="E18" s="177"/>
      <c r="F18" s="176">
        <v>0.62352941176470589</v>
      </c>
      <c r="G18" s="177">
        <v>6</v>
      </c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</row>
    <row r="19" spans="1:48">
      <c r="A19" s="17" t="s">
        <v>395</v>
      </c>
      <c r="B19" s="155" t="s">
        <v>152</v>
      </c>
      <c r="C19" s="155" t="s">
        <v>90</v>
      </c>
      <c r="D19" s="178"/>
      <c r="E19" s="179">
        <v>0.59411764705882353</v>
      </c>
      <c r="F19" s="178"/>
      <c r="G19" s="178"/>
      <c r="H19" s="143"/>
      <c r="I19" s="143"/>
      <c r="J19" s="143"/>
      <c r="K19" s="143"/>
      <c r="L19" s="160"/>
      <c r="M19" s="160"/>
      <c r="N19" s="160"/>
      <c r="O19" s="160"/>
      <c r="P19" s="169"/>
      <c r="Q19" s="169"/>
      <c r="R19" s="169"/>
      <c r="S19" s="169"/>
      <c r="T19" s="169"/>
      <c r="U19" s="169"/>
      <c r="V19" s="169"/>
      <c r="W19" s="169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</row>
    <row r="20" spans="1:48">
      <c r="A20" s="17" t="s">
        <v>396</v>
      </c>
      <c r="B20" s="155" t="s">
        <v>171</v>
      </c>
      <c r="C20" s="155" t="s">
        <v>172</v>
      </c>
      <c r="D20" s="176">
        <v>0.66470588235294115</v>
      </c>
      <c r="E20" s="177"/>
      <c r="F20" s="176">
        <v>0.60882352941176476</v>
      </c>
      <c r="G20" s="177">
        <v>7</v>
      </c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80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</row>
    <row r="21" spans="1:48">
      <c r="A21" s="17" t="s">
        <v>397</v>
      </c>
      <c r="B21" s="155" t="s">
        <v>398</v>
      </c>
      <c r="C21" s="155" t="s">
        <v>172</v>
      </c>
      <c r="D21" s="178"/>
      <c r="E21" s="179">
        <v>0.55294117647058827</v>
      </c>
      <c r="F21" s="178"/>
      <c r="G21" s="178"/>
      <c r="H21" s="143"/>
      <c r="I21" s="143" t="s">
        <v>399</v>
      </c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80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</row>
    <row r="22" spans="1:48">
      <c r="A22" s="17" t="s">
        <v>400</v>
      </c>
      <c r="B22" s="155" t="s">
        <v>81</v>
      </c>
      <c r="C22" s="155" t="s">
        <v>401</v>
      </c>
      <c r="D22" s="176">
        <v>0.65294117647058825</v>
      </c>
      <c r="E22" s="177"/>
      <c r="F22" s="176">
        <v>0.60882352941176476</v>
      </c>
      <c r="G22" s="177">
        <v>7</v>
      </c>
      <c r="H22" s="143"/>
      <c r="I22" s="143">
        <v>9</v>
      </c>
      <c r="J22" s="143">
        <v>2</v>
      </c>
      <c r="K22" s="143"/>
      <c r="L22" s="154">
        <v>7</v>
      </c>
      <c r="M22" s="154">
        <v>8</v>
      </c>
      <c r="N22" s="154">
        <v>8</v>
      </c>
      <c r="O22" s="154">
        <v>8</v>
      </c>
      <c r="P22" s="154">
        <v>8</v>
      </c>
      <c r="Q22" s="154"/>
      <c r="R22" s="154">
        <v>8</v>
      </c>
      <c r="S22" s="154">
        <v>7</v>
      </c>
      <c r="T22" s="154">
        <v>7</v>
      </c>
      <c r="U22" s="154">
        <v>7</v>
      </c>
      <c r="V22" s="154">
        <v>7</v>
      </c>
      <c r="W22" s="154">
        <v>8</v>
      </c>
      <c r="X22" s="175">
        <v>6</v>
      </c>
      <c r="Y22" s="154">
        <v>8</v>
      </c>
      <c r="Z22" s="154">
        <v>8</v>
      </c>
      <c r="AA22" s="154">
        <v>7</v>
      </c>
      <c r="AB22" s="154">
        <v>6</v>
      </c>
      <c r="AC22" s="154"/>
      <c r="AD22" s="154">
        <v>7</v>
      </c>
      <c r="AE22" s="154">
        <v>7</v>
      </c>
      <c r="AF22" s="154">
        <v>7</v>
      </c>
      <c r="AG22" s="154">
        <v>6</v>
      </c>
      <c r="AH22" s="154">
        <v>7</v>
      </c>
      <c r="AI22" s="154">
        <v>6</v>
      </c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</row>
    <row r="23" spans="1:48">
      <c r="A23" s="143" t="s">
        <v>402</v>
      </c>
      <c r="B23" s="155" t="s">
        <v>403</v>
      </c>
      <c r="C23" s="155" t="s">
        <v>401</v>
      </c>
      <c r="D23" s="178"/>
      <c r="E23" s="179">
        <v>0.56470588235294117</v>
      </c>
      <c r="F23" s="178"/>
      <c r="G23" s="178"/>
      <c r="H23" s="143"/>
      <c r="I23" s="143">
        <v>10</v>
      </c>
      <c r="J23" s="143">
        <v>2</v>
      </c>
      <c r="K23" s="143"/>
      <c r="L23" s="154">
        <v>8</v>
      </c>
      <c r="M23" s="154">
        <v>8</v>
      </c>
      <c r="N23" s="154">
        <v>8</v>
      </c>
      <c r="O23" s="154">
        <v>7</v>
      </c>
      <c r="P23" s="154">
        <v>7</v>
      </c>
      <c r="Q23" s="154"/>
      <c r="R23" s="154">
        <v>8</v>
      </c>
      <c r="S23" s="154">
        <v>7</v>
      </c>
      <c r="T23" s="154">
        <v>8</v>
      </c>
      <c r="U23" s="154">
        <v>8</v>
      </c>
      <c r="V23" s="154">
        <v>8</v>
      </c>
      <c r="W23" s="154">
        <v>8</v>
      </c>
      <c r="X23" s="175">
        <v>6</v>
      </c>
      <c r="Y23" s="154">
        <v>8</v>
      </c>
      <c r="Z23" s="154">
        <v>7</v>
      </c>
      <c r="AA23" s="154">
        <v>6</v>
      </c>
      <c r="AB23" s="154">
        <v>7</v>
      </c>
      <c r="AC23" s="154"/>
      <c r="AD23" s="154">
        <v>6</v>
      </c>
      <c r="AE23" s="154">
        <v>6</v>
      </c>
      <c r="AF23" s="154">
        <v>6</v>
      </c>
      <c r="AG23" s="154">
        <v>6</v>
      </c>
      <c r="AH23" s="154">
        <v>6</v>
      </c>
      <c r="AI23" s="154">
        <v>7</v>
      </c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</row>
    <row r="24" spans="1:48">
      <c r="A24" s="17" t="s">
        <v>160</v>
      </c>
      <c r="B24" s="155" t="s">
        <v>404</v>
      </c>
      <c r="C24" s="155" t="s">
        <v>405</v>
      </c>
      <c r="D24" s="176">
        <v>0.6705882352941176</v>
      </c>
      <c r="E24" s="177"/>
      <c r="F24" s="176">
        <v>0.6</v>
      </c>
      <c r="G24" s="177">
        <v>9</v>
      </c>
      <c r="H24" s="143"/>
      <c r="I24" s="143"/>
      <c r="J24" s="143"/>
      <c r="K24" s="143"/>
      <c r="L24" s="160"/>
      <c r="M24" s="160"/>
      <c r="N24" s="160"/>
      <c r="O24" s="160"/>
      <c r="P24" s="169"/>
      <c r="Q24" s="169"/>
      <c r="R24" s="169"/>
      <c r="S24" s="169"/>
      <c r="T24" s="169"/>
      <c r="U24" s="169"/>
      <c r="V24" s="169"/>
      <c r="W24" s="169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</row>
    <row r="25" spans="1:48">
      <c r="A25" s="17" t="s">
        <v>239</v>
      </c>
      <c r="B25" s="155" t="s">
        <v>161</v>
      </c>
      <c r="C25" s="155" t="s">
        <v>405</v>
      </c>
      <c r="D25" s="178"/>
      <c r="E25" s="179">
        <v>0.52941176470588236</v>
      </c>
      <c r="F25" s="178"/>
      <c r="G25" s="178"/>
      <c r="H25" s="143"/>
      <c r="I25" s="10" t="s">
        <v>406</v>
      </c>
      <c r="J25" s="143"/>
      <c r="K25" s="143"/>
      <c r="L25" s="160"/>
      <c r="M25" s="160"/>
      <c r="N25" s="160"/>
      <c r="O25" s="160"/>
      <c r="P25" s="169"/>
      <c r="Q25" s="169"/>
      <c r="R25" s="169"/>
      <c r="S25" s="169"/>
      <c r="T25" s="169"/>
      <c r="U25" s="169"/>
      <c r="V25" s="169"/>
      <c r="W25" s="169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</row>
    <row r="26" spans="1:48">
      <c r="A26" s="17" t="s">
        <v>181</v>
      </c>
      <c r="B26" s="155" t="s">
        <v>182</v>
      </c>
      <c r="C26" s="155" t="s">
        <v>407</v>
      </c>
      <c r="D26" s="176">
        <v>0.58823529411764708</v>
      </c>
      <c r="E26" s="177"/>
      <c r="F26" s="176">
        <v>0.58235294117647052</v>
      </c>
      <c r="G26" s="177">
        <v>10</v>
      </c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80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</row>
    <row r="27" spans="1:48">
      <c r="A27" s="17" t="s">
        <v>249</v>
      </c>
      <c r="B27" s="155" t="s">
        <v>250</v>
      </c>
      <c r="C27" s="155" t="s">
        <v>407</v>
      </c>
      <c r="D27" s="178"/>
      <c r="E27" s="179">
        <v>0.57647058823529407</v>
      </c>
      <c r="F27" s="178"/>
      <c r="G27" s="178"/>
      <c r="H27" s="143"/>
      <c r="I27" s="143" t="s">
        <v>142</v>
      </c>
      <c r="J27" s="143"/>
      <c r="K27" s="143"/>
      <c r="L27" s="182">
        <f ca="1">L11/$J$11</f>
        <v>0.61764705882352944</v>
      </c>
      <c r="M27" s="182">
        <f ca="1">M11/$J$11</f>
        <v>0.71176470588235297</v>
      </c>
      <c r="N27" s="182">
        <f ca="1">N11/$J$11</f>
        <v>0.64117647058823535</v>
      </c>
      <c r="O27" s="182">
        <f ca="1">O11/$J$11</f>
        <v>0.66470588235294115</v>
      </c>
      <c r="P27" s="182">
        <f ca="1">P11/$J$11</f>
        <v>0.65294117647058825</v>
      </c>
      <c r="Q27" s="182">
        <f ca="1">Q11/$J$11</f>
        <v>0</v>
      </c>
      <c r="R27" s="182">
        <f ca="1">R11/$J$11</f>
        <v>0.72941176470588232</v>
      </c>
      <c r="S27" s="182">
        <f ca="1">S11/$J$11</f>
        <v>0.58823529411764708</v>
      </c>
      <c r="T27" s="182">
        <f ca="1">T11/$J$11</f>
        <v>0.65294117647058825</v>
      </c>
      <c r="U27" s="182">
        <f ca="1">U11/$J$11</f>
        <v>0.6705882352941176</v>
      </c>
      <c r="V27" s="182">
        <f ca="1">V11/$J$11</f>
        <v>0.73529411764705888</v>
      </c>
      <c r="W27" s="182">
        <f ca="1">W11/$J$11</f>
        <v>0.70588235294117652</v>
      </c>
      <c r="X27" s="182">
        <f ca="1">X11/$J$11</f>
        <v>0.52058823529411768</v>
      </c>
      <c r="Y27" s="182">
        <f ca="1">Y11/$J$11</f>
        <v>0.71176470588235297</v>
      </c>
      <c r="Z27" s="182">
        <f ca="1">Z11/$J$11</f>
        <v>0.62941176470588234</v>
      </c>
      <c r="AA27" s="182">
        <f ca="1">AA11/$J$11</f>
        <v>0.55294117647058827</v>
      </c>
      <c r="AB27" s="182">
        <f ca="1">AB11/$J$11</f>
        <v>0.56470588235294117</v>
      </c>
      <c r="AC27" s="182">
        <f ca="1">AC11/$J$11</f>
        <v>0</v>
      </c>
      <c r="AD27" s="182">
        <f ca="1">AD11/$J$11</f>
        <v>0.60588235294117643</v>
      </c>
      <c r="AE27" s="182">
        <f ca="1">AE11/$J$11</f>
        <v>0.57647058823529407</v>
      </c>
      <c r="AF27" s="182">
        <f ca="1">AF11/$J$11</f>
        <v>0.59411764705882353</v>
      </c>
      <c r="AG27" s="182">
        <f ca="1">AG11/$J$11</f>
        <v>0.52941176470588236</v>
      </c>
      <c r="AH27" s="182">
        <f ca="1">AH11/$J$11</f>
        <v>0.55882352941176472</v>
      </c>
      <c r="AI27" s="182">
        <f ca="1">AI11/$J$11</f>
        <v>0.57058823529411762</v>
      </c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</row>
    <row r="28" spans="1:48">
      <c r="A28" s="17" t="s">
        <v>153</v>
      </c>
      <c r="B28" s="155" t="s">
        <v>154</v>
      </c>
      <c r="C28" s="155" t="s">
        <v>62</v>
      </c>
      <c r="D28" s="176">
        <v>0.61764705882352944</v>
      </c>
      <c r="E28" s="177"/>
      <c r="F28" s="176">
        <v>0.56911764705882351</v>
      </c>
      <c r="G28" s="177">
        <v>11</v>
      </c>
      <c r="H28" s="143"/>
      <c r="I28" s="143">
        <v>4</v>
      </c>
      <c r="J28" s="143"/>
      <c r="K28" s="143"/>
      <c r="L28" s="154">
        <v>7</v>
      </c>
      <c r="M28" s="154">
        <v>8</v>
      </c>
      <c r="N28" s="154">
        <v>9</v>
      </c>
      <c r="O28" s="154">
        <v>8</v>
      </c>
      <c r="P28" s="154">
        <v>9</v>
      </c>
      <c r="Q28" s="154"/>
      <c r="R28" s="154">
        <v>8</v>
      </c>
      <c r="S28" s="154">
        <v>6</v>
      </c>
      <c r="T28" s="154">
        <v>6</v>
      </c>
      <c r="U28" s="154">
        <v>9</v>
      </c>
      <c r="V28" s="154">
        <v>9</v>
      </c>
      <c r="W28" s="154">
        <v>8</v>
      </c>
      <c r="X28" s="175">
        <v>6</v>
      </c>
      <c r="Y28" s="154">
        <v>8</v>
      </c>
      <c r="Z28" s="154">
        <v>7</v>
      </c>
      <c r="AA28" s="154">
        <v>7</v>
      </c>
      <c r="AB28" s="154">
        <v>7</v>
      </c>
      <c r="AC28" s="154"/>
      <c r="AD28" s="154">
        <v>7</v>
      </c>
      <c r="AE28" s="154">
        <v>6</v>
      </c>
      <c r="AF28" s="154">
        <v>7</v>
      </c>
      <c r="AG28" s="154">
        <v>7</v>
      </c>
      <c r="AH28" s="154">
        <v>7</v>
      </c>
      <c r="AI28" s="154">
        <v>7</v>
      </c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</row>
    <row r="29" spans="1:48">
      <c r="A29" s="17" t="s">
        <v>60</v>
      </c>
      <c r="B29" s="155" t="s">
        <v>61</v>
      </c>
      <c r="C29" s="155" t="s">
        <v>62</v>
      </c>
      <c r="D29" s="178"/>
      <c r="E29" s="179">
        <v>0.52058823529411768</v>
      </c>
      <c r="F29" s="178"/>
      <c r="G29" s="178"/>
      <c r="H29" s="143"/>
      <c r="I29" s="143">
        <v>5</v>
      </c>
      <c r="J29" s="143"/>
      <c r="K29" s="143"/>
      <c r="L29" s="154">
        <v>8</v>
      </c>
      <c r="M29" s="154">
        <v>7</v>
      </c>
      <c r="N29" s="154">
        <v>9</v>
      </c>
      <c r="O29" s="154">
        <v>7</v>
      </c>
      <c r="P29" s="154">
        <v>9</v>
      </c>
      <c r="Q29" s="154"/>
      <c r="R29" s="154">
        <v>8</v>
      </c>
      <c r="S29" s="154">
        <v>7</v>
      </c>
      <c r="T29" s="154">
        <v>7</v>
      </c>
      <c r="U29" s="154">
        <v>8</v>
      </c>
      <c r="V29" s="154">
        <v>8</v>
      </c>
      <c r="W29" s="154">
        <v>9</v>
      </c>
      <c r="X29" s="175">
        <v>6</v>
      </c>
      <c r="Y29" s="154">
        <v>8</v>
      </c>
      <c r="Z29" s="154">
        <v>7</v>
      </c>
      <c r="AA29" s="154">
        <v>7</v>
      </c>
      <c r="AB29" s="154">
        <v>7</v>
      </c>
      <c r="AC29" s="154"/>
      <c r="AD29" s="154">
        <v>7</v>
      </c>
      <c r="AE29" s="154">
        <v>6</v>
      </c>
      <c r="AF29" s="154">
        <v>6</v>
      </c>
      <c r="AG29" s="154">
        <v>6</v>
      </c>
      <c r="AH29" s="154">
        <v>6</v>
      </c>
      <c r="AI29" s="154">
        <v>6</v>
      </c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</row>
    <row r="30" spans="1:48">
      <c r="A30" s="17" t="s">
        <v>408</v>
      </c>
      <c r="B30" s="155" t="s">
        <v>409</v>
      </c>
      <c r="C30" s="155" t="s">
        <v>23</v>
      </c>
      <c r="D30" s="176">
        <v>0</v>
      </c>
      <c r="E30" s="177"/>
      <c r="F30" s="176">
        <v>0</v>
      </c>
      <c r="G30" s="177"/>
      <c r="H30" s="143"/>
      <c r="I30" s="143">
        <v>11</v>
      </c>
      <c r="J30" s="143">
        <v>5</v>
      </c>
      <c r="K30" s="143"/>
      <c r="L30" s="159">
        <v>6</v>
      </c>
      <c r="M30" s="159">
        <v>9</v>
      </c>
      <c r="N30" s="159">
        <v>7</v>
      </c>
      <c r="O30" s="159">
        <v>8</v>
      </c>
      <c r="P30" s="159">
        <v>8</v>
      </c>
      <c r="Q30" s="159"/>
      <c r="R30" s="159">
        <v>9</v>
      </c>
      <c r="S30" s="159">
        <v>6</v>
      </c>
      <c r="T30" s="159">
        <v>8</v>
      </c>
      <c r="U30" s="159">
        <v>8</v>
      </c>
      <c r="V30" s="159">
        <v>9</v>
      </c>
      <c r="W30" s="159">
        <v>9</v>
      </c>
      <c r="X30" s="183">
        <v>5.5</v>
      </c>
      <c r="Y30" s="159">
        <v>8</v>
      </c>
      <c r="Z30" s="159">
        <v>7</v>
      </c>
      <c r="AA30" s="159">
        <v>6</v>
      </c>
      <c r="AB30" s="159">
        <v>6</v>
      </c>
      <c r="AC30" s="159"/>
      <c r="AD30" s="159">
        <v>7</v>
      </c>
      <c r="AE30" s="159">
        <v>6</v>
      </c>
      <c r="AF30" s="159">
        <v>6</v>
      </c>
      <c r="AG30" s="159">
        <v>6</v>
      </c>
      <c r="AH30" s="159">
        <v>6</v>
      </c>
      <c r="AI30" s="159">
        <v>6</v>
      </c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</row>
    <row r="31" spans="1:48">
      <c r="A31" s="17" t="s">
        <v>131</v>
      </c>
      <c r="B31" s="155" t="s">
        <v>132</v>
      </c>
      <c r="C31" s="155" t="s">
        <v>23</v>
      </c>
      <c r="D31" s="178"/>
      <c r="E31" s="179">
        <v>0</v>
      </c>
      <c r="F31" s="178"/>
      <c r="G31" s="178"/>
      <c r="H31" s="143"/>
      <c r="I31" s="143" t="s">
        <v>410</v>
      </c>
      <c r="J31" s="143">
        <v>90</v>
      </c>
      <c r="K31" s="143"/>
      <c r="L31" s="160">
        <f>(SUM(L22:L23)*2)+(L30*5)</f>
        <v>60</v>
      </c>
      <c r="M31" s="160">
        <f>(SUM(M22:M23)*2)+(M30*5)</f>
        <v>77</v>
      </c>
      <c r="N31" s="160">
        <f>(SUM(N22:N23)*2)+(N30*5)</f>
        <v>67</v>
      </c>
      <c r="O31" s="160">
        <f>(SUM(O22:O23)*2)+(O30*5)</f>
        <v>70</v>
      </c>
      <c r="P31" s="160">
        <f>(SUM(P22:P23)*2)+(P30*5)</f>
        <v>70</v>
      </c>
      <c r="Q31" s="160">
        <f>(SUM(Q22:Q23)*2)+(Q30*5)</f>
        <v>0</v>
      </c>
      <c r="R31" s="160">
        <f>(SUM(R22:R23)*2)+(R30*5)</f>
        <v>77</v>
      </c>
      <c r="S31" s="160">
        <f>(SUM(S22:S23)*2)+(S30*5)</f>
        <v>58</v>
      </c>
      <c r="T31" s="160">
        <f>(SUM(T22:T23)*2)+(T30*5)</f>
        <v>70</v>
      </c>
      <c r="U31" s="160">
        <f>(SUM(U22:U23)*2)+(U30*5)</f>
        <v>70</v>
      </c>
      <c r="V31" s="160">
        <f>(SUM(V22:V23)*2)+(V30*5)</f>
        <v>75</v>
      </c>
      <c r="W31" s="160">
        <f>(SUM(W22:W23)*2)+(W30*5)</f>
        <v>77</v>
      </c>
      <c r="X31" s="181">
        <f>(SUM(X22:X23)*2)+(X30*5)</f>
        <v>51.5</v>
      </c>
      <c r="Y31" s="160">
        <f>(SUM(Y22:Y23)*2)+(Y30*5)</f>
        <v>72</v>
      </c>
      <c r="Z31" s="160">
        <f>(SUM(Z22:Z23)*2)+(Z30*5)</f>
        <v>65</v>
      </c>
      <c r="AA31" s="160">
        <f>(SUM(AA22:AA23)*2)+(AA30*5)</f>
        <v>56</v>
      </c>
      <c r="AB31" s="160">
        <f>(SUM(AB22:AB23)*2)+(AB30*5)</f>
        <v>56</v>
      </c>
      <c r="AC31" s="160">
        <f>(SUM(AC22:AC23)*2)+(AC30*5)</f>
        <v>0</v>
      </c>
      <c r="AD31" s="160">
        <f>(SUM(AD22:AD23)*2)+(AD30*5)</f>
        <v>61</v>
      </c>
      <c r="AE31" s="160">
        <f>(SUM(AE22:AE23)*2)+(AE30*5)</f>
        <v>56</v>
      </c>
      <c r="AF31" s="160">
        <f>(SUM(AF22:AF23)*2)+(AF30*5)</f>
        <v>56</v>
      </c>
      <c r="AG31" s="160">
        <f>(SUM(AG22:AG23)*2)+(AG30*5)</f>
        <v>54</v>
      </c>
      <c r="AH31" s="160">
        <f>(SUM(AH22:AH23)*2)+(AH30*5)</f>
        <v>56</v>
      </c>
      <c r="AI31" s="160">
        <f>(SUM(AI22:AI23)*2)+(AI30*5)</f>
        <v>56</v>
      </c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</row>
    <row r="32" spans="1:48">
      <c r="A32" s="143"/>
      <c r="B32" s="143"/>
      <c r="C32" s="143"/>
      <c r="D32" s="149"/>
      <c r="E32" s="149"/>
      <c r="F32" s="149"/>
      <c r="G32" s="149"/>
      <c r="H32" s="143"/>
      <c r="I32" s="143" t="s">
        <v>141</v>
      </c>
      <c r="J32" s="143">
        <v>50</v>
      </c>
      <c r="K32" s="143"/>
      <c r="L32" s="160">
        <f ca="1">SUM(L13:L31)</f>
        <v>104.11764705882354</v>
      </c>
      <c r="M32" s="160">
        <f ca="1">SUM(M13:M31)</f>
        <v>124.71176470588236</v>
      </c>
      <c r="N32" s="160">
        <f ca="1">SUM(N13:N31)</f>
        <v>114.64117647058823</v>
      </c>
      <c r="O32" s="160">
        <f ca="1">SUM(O13:O31)</f>
        <v>118.16470588235293</v>
      </c>
      <c r="P32" s="160">
        <f ca="1">SUM(P13:P31)</f>
        <v>122.65294117647059</v>
      </c>
      <c r="Q32" s="160">
        <f ca="1">SUM(Q13:Q31)</f>
        <v>0</v>
      </c>
      <c r="R32" s="160">
        <f ca="1">SUM(R13:R31)</f>
        <v>127.72941176470589</v>
      </c>
      <c r="S32" s="160">
        <f ca="1">SUM(S13:S31)</f>
        <v>103.08823529411765</v>
      </c>
      <c r="T32" s="160">
        <f ca="1">SUM(T13:T31)</f>
        <v>115.65294117647059</v>
      </c>
      <c r="U32" s="160">
        <f ca="1">SUM(U13:U31)</f>
        <v>124.67058823529412</v>
      </c>
      <c r="V32" s="160">
        <f ca="1">SUM(V13:V31)</f>
        <v>130.73529411764707</v>
      </c>
      <c r="W32" s="160">
        <f ca="1">SUM(W13:W31)</f>
        <v>126.70588235294117</v>
      </c>
      <c r="X32" s="180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</row>
    <row r="33" spans="1:48">
      <c r="A33" s="143"/>
      <c r="B33" s="143"/>
      <c r="C33" s="143"/>
      <c r="D33" s="149"/>
      <c r="E33" s="149"/>
      <c r="F33" s="149"/>
      <c r="G33" s="149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80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</row>
    <row r="34" spans="1:48">
      <c r="A34" s="143"/>
      <c r="B34" s="143"/>
      <c r="C34" s="143"/>
      <c r="D34" s="149"/>
      <c r="E34" s="149"/>
      <c r="F34" s="149"/>
      <c r="G34" s="149"/>
      <c r="H34" s="143"/>
      <c r="I34" s="143" t="s">
        <v>142</v>
      </c>
      <c r="J34" s="143"/>
      <c r="K34" s="143"/>
      <c r="L34" s="182">
        <f ca="1">L32/$J$32</f>
        <v>2.0823529411764707</v>
      </c>
      <c r="M34" s="182">
        <f t="shared" ref="M34:W34" ca="1" si="0">M32/$J$32</f>
        <v>2.4942352941176473</v>
      </c>
      <c r="N34" s="182">
        <f t="shared" ca="1" si="0"/>
        <v>2.2928235294117645</v>
      </c>
      <c r="O34" s="182">
        <f t="shared" ca="1" si="0"/>
        <v>2.3632941176470585</v>
      </c>
      <c r="P34" s="182">
        <f t="shared" ca="1" si="0"/>
        <v>2.4530588235294117</v>
      </c>
      <c r="Q34" s="182">
        <f t="shared" ca="1" si="0"/>
        <v>0</v>
      </c>
      <c r="R34" s="182">
        <f t="shared" ca="1" si="0"/>
        <v>2.5545882352941178</v>
      </c>
      <c r="S34" s="182">
        <f t="shared" ca="1" si="0"/>
        <v>2.0617647058823532</v>
      </c>
      <c r="T34" s="182">
        <f t="shared" ca="1" si="0"/>
        <v>2.3130588235294116</v>
      </c>
      <c r="U34" s="182">
        <f t="shared" ca="1" si="0"/>
        <v>2.4934117647058822</v>
      </c>
      <c r="V34" s="182">
        <f t="shared" ca="1" si="0"/>
        <v>2.6147058823529417</v>
      </c>
      <c r="W34" s="182">
        <f t="shared" ca="1" si="0"/>
        <v>2.5341176470588236</v>
      </c>
      <c r="X34" s="180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</row>
    <row r="35" spans="1:48" ht="30">
      <c r="A35" s="27" t="s">
        <v>4</v>
      </c>
      <c r="B35" s="27" t="s">
        <v>5</v>
      </c>
      <c r="C35" s="27" t="s">
        <v>383</v>
      </c>
      <c r="D35" s="26" t="s">
        <v>411</v>
      </c>
      <c r="E35" s="26" t="s">
        <v>387</v>
      </c>
      <c r="F35" s="149"/>
      <c r="G35" s="149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</row>
    <row r="36" spans="1:48">
      <c r="A36" s="17" t="s">
        <v>153</v>
      </c>
      <c r="B36" s="155" t="s">
        <v>154</v>
      </c>
      <c r="C36" s="155" t="s">
        <v>62</v>
      </c>
      <c r="D36" s="176">
        <v>2.0823529411764707</v>
      </c>
      <c r="E36" s="177">
        <v>10</v>
      </c>
      <c r="F36" s="149"/>
      <c r="G36" s="149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</row>
    <row r="37" spans="1:48">
      <c r="A37" s="17" t="s">
        <v>60</v>
      </c>
      <c r="B37" s="155" t="s">
        <v>61</v>
      </c>
      <c r="C37" s="155" t="s">
        <v>62</v>
      </c>
      <c r="D37" s="178"/>
      <c r="E37" s="179"/>
      <c r="F37" s="149"/>
      <c r="G37" s="149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</row>
    <row r="38" spans="1:48">
      <c r="A38" s="17" t="s">
        <v>122</v>
      </c>
      <c r="B38" s="155" t="s">
        <v>123</v>
      </c>
      <c r="C38" s="155" t="s">
        <v>124</v>
      </c>
      <c r="D38" s="176">
        <v>2.4942352941176473</v>
      </c>
      <c r="E38" s="177">
        <v>4</v>
      </c>
      <c r="F38" s="149"/>
      <c r="G38" s="149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</row>
    <row r="39" spans="1:48">
      <c r="A39" s="17" t="s">
        <v>209</v>
      </c>
      <c r="B39" s="155" t="s">
        <v>210</v>
      </c>
      <c r="C39" s="155" t="s">
        <v>124</v>
      </c>
      <c r="D39" s="178"/>
      <c r="E39" s="179"/>
      <c r="F39" s="149"/>
      <c r="G39" s="149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</row>
    <row r="40" spans="1:48">
      <c r="A40" s="17" t="s">
        <v>98</v>
      </c>
      <c r="B40" s="155" t="s">
        <v>99</v>
      </c>
      <c r="C40" s="155" t="s">
        <v>393</v>
      </c>
      <c r="D40" s="176">
        <v>2.2928235294117645</v>
      </c>
      <c r="E40" s="177">
        <v>9</v>
      </c>
      <c r="F40" s="149"/>
      <c r="G40" s="149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</row>
    <row r="41" spans="1:48">
      <c r="A41" s="17" t="s">
        <v>64</v>
      </c>
      <c r="B41" s="155" t="s">
        <v>65</v>
      </c>
      <c r="C41" s="155" t="s">
        <v>393</v>
      </c>
      <c r="D41" s="178"/>
      <c r="E41" s="179"/>
      <c r="F41" s="149"/>
      <c r="G41" s="149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</row>
    <row r="42" spans="1:48">
      <c r="A42" s="17" t="s">
        <v>170</v>
      </c>
      <c r="B42" s="155" t="s">
        <v>171</v>
      </c>
      <c r="C42" s="155" t="s">
        <v>172</v>
      </c>
      <c r="D42" s="176">
        <v>2.3632941176470585</v>
      </c>
      <c r="E42" s="177">
        <v>7</v>
      </c>
      <c r="F42" s="149"/>
      <c r="G42" s="149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</row>
    <row r="43" spans="1:48">
      <c r="A43" s="17" t="s">
        <v>396</v>
      </c>
      <c r="B43" s="155" t="s">
        <v>398</v>
      </c>
      <c r="C43" s="155" t="s">
        <v>172</v>
      </c>
      <c r="D43" s="178"/>
      <c r="E43" s="179"/>
      <c r="F43" s="149"/>
      <c r="G43" s="149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</row>
    <row r="44" spans="1:48">
      <c r="A44" s="17" t="s">
        <v>80</v>
      </c>
      <c r="B44" s="155" t="s">
        <v>81</v>
      </c>
      <c r="C44" s="155" t="s">
        <v>401</v>
      </c>
      <c r="D44" s="176">
        <v>2.4530588235294117</v>
      </c>
      <c r="E44" s="177">
        <v>6</v>
      </c>
      <c r="F44" s="149"/>
      <c r="G44" s="149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</row>
    <row r="45" spans="1:48">
      <c r="A45" s="17" t="s">
        <v>400</v>
      </c>
      <c r="B45" s="155" t="s">
        <v>403</v>
      </c>
      <c r="C45" s="155" t="s">
        <v>401</v>
      </c>
      <c r="D45" s="178"/>
      <c r="E45" s="179"/>
      <c r="F45" s="149"/>
      <c r="G45" s="149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</row>
    <row r="46" spans="1:48">
      <c r="A46" s="17" t="s">
        <v>408</v>
      </c>
      <c r="B46" s="155" t="s">
        <v>409</v>
      </c>
      <c r="C46" s="155" t="s">
        <v>23</v>
      </c>
      <c r="D46" s="176">
        <v>0</v>
      </c>
      <c r="E46" s="177">
        <v>12</v>
      </c>
      <c r="F46" s="149"/>
      <c r="G46" s="149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</row>
    <row r="47" spans="1:48">
      <c r="A47" s="17" t="s">
        <v>131</v>
      </c>
      <c r="B47" s="155" t="s">
        <v>132</v>
      </c>
      <c r="C47" s="155" t="s">
        <v>23</v>
      </c>
      <c r="D47" s="178"/>
      <c r="E47" s="179"/>
      <c r="F47" s="149"/>
      <c r="G47" s="149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</row>
    <row r="48" spans="1:48">
      <c r="A48" s="17" t="s">
        <v>72</v>
      </c>
      <c r="B48" s="155" t="s">
        <v>73</v>
      </c>
      <c r="C48" s="155" t="s">
        <v>388</v>
      </c>
      <c r="D48" s="176">
        <v>2.5545882352941178</v>
      </c>
      <c r="E48" s="177">
        <v>2</v>
      </c>
      <c r="F48" s="149"/>
      <c r="G48" s="149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</row>
    <row r="49" spans="1:48">
      <c r="A49" s="17" t="s">
        <v>39</v>
      </c>
      <c r="B49" s="155" t="s">
        <v>40</v>
      </c>
      <c r="C49" s="155" t="s">
        <v>388</v>
      </c>
      <c r="D49" s="178"/>
      <c r="E49" s="179"/>
      <c r="F49" s="149"/>
      <c r="G49" s="149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</row>
    <row r="50" spans="1:48">
      <c r="A50" s="17" t="s">
        <v>181</v>
      </c>
      <c r="B50" s="155" t="s">
        <v>182</v>
      </c>
      <c r="C50" s="155" t="s">
        <v>407</v>
      </c>
      <c r="D50" s="184">
        <v>2.0617647058823532</v>
      </c>
      <c r="E50" s="177">
        <v>11</v>
      </c>
      <c r="F50" s="149"/>
      <c r="G50" s="149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</row>
    <row r="51" spans="1:48">
      <c r="A51" s="17" t="s">
        <v>249</v>
      </c>
      <c r="B51" s="155" t="s">
        <v>250</v>
      </c>
      <c r="C51" s="155" t="s">
        <v>407</v>
      </c>
      <c r="D51" s="149"/>
      <c r="E51" s="179"/>
      <c r="F51" s="149"/>
      <c r="G51" s="149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</row>
    <row r="52" spans="1:48">
      <c r="A52" s="17" t="s">
        <v>395</v>
      </c>
      <c r="B52" s="155" t="s">
        <v>394</v>
      </c>
      <c r="C52" s="155" t="s">
        <v>90</v>
      </c>
      <c r="D52" s="176">
        <v>2.3130588235294116</v>
      </c>
      <c r="E52" s="177">
        <v>8</v>
      </c>
      <c r="F52" s="149"/>
      <c r="G52" s="149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</row>
    <row r="53" spans="1:48">
      <c r="A53" s="17" t="s">
        <v>151</v>
      </c>
      <c r="B53" s="155" t="s">
        <v>152</v>
      </c>
      <c r="C53" s="155" t="s">
        <v>90</v>
      </c>
      <c r="D53" s="178"/>
      <c r="E53" s="179"/>
      <c r="F53" s="149"/>
      <c r="G53" s="149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</row>
    <row r="54" spans="1:48">
      <c r="A54" s="17" t="s">
        <v>239</v>
      </c>
      <c r="B54" s="155" t="s">
        <v>404</v>
      </c>
      <c r="C54" s="155" t="s">
        <v>405</v>
      </c>
      <c r="D54" s="176">
        <v>2.4934117647058822</v>
      </c>
      <c r="E54" s="177">
        <v>5</v>
      </c>
      <c r="F54" s="149"/>
      <c r="G54" s="149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</row>
    <row r="55" spans="1:48">
      <c r="A55" s="17" t="s">
        <v>160</v>
      </c>
      <c r="B55" s="155" t="s">
        <v>161</v>
      </c>
      <c r="C55" s="155" t="s">
        <v>405</v>
      </c>
      <c r="D55" s="178"/>
      <c r="E55" s="179"/>
      <c r="F55" s="149"/>
      <c r="G55" s="149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</row>
    <row r="56" spans="1:48">
      <c r="A56" s="17" t="s">
        <v>213</v>
      </c>
      <c r="B56" s="155" t="s">
        <v>214</v>
      </c>
      <c r="C56" s="155" t="s">
        <v>71</v>
      </c>
      <c r="D56" s="176">
        <v>2.6147058823529417</v>
      </c>
      <c r="E56" s="177">
        <v>1</v>
      </c>
      <c r="F56" s="149"/>
      <c r="G56" s="149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  <c r="AT56" s="143"/>
      <c r="AU56" s="143"/>
      <c r="AV56" s="143"/>
    </row>
    <row r="57" spans="1:48">
      <c r="A57" s="17" t="s">
        <v>155</v>
      </c>
      <c r="B57" s="155" t="s">
        <v>156</v>
      </c>
      <c r="C57" s="155" t="s">
        <v>30</v>
      </c>
      <c r="D57" s="178"/>
      <c r="E57" s="179"/>
      <c r="F57" s="149"/>
      <c r="G57" s="149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</row>
    <row r="58" spans="1:48">
      <c r="A58" s="17" t="s">
        <v>35</v>
      </c>
      <c r="B58" s="155" t="s">
        <v>36</v>
      </c>
      <c r="C58" s="155" t="s">
        <v>390</v>
      </c>
      <c r="D58" s="176">
        <v>2.5341176470588236</v>
      </c>
      <c r="E58" s="177">
        <v>3</v>
      </c>
      <c r="F58" s="149"/>
      <c r="G58" s="149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</row>
    <row r="59" spans="1:48">
      <c r="A59" s="17" t="s">
        <v>175</v>
      </c>
      <c r="B59" s="155" t="s">
        <v>176</v>
      </c>
      <c r="C59" s="155" t="s">
        <v>390</v>
      </c>
      <c r="D59" s="178"/>
      <c r="E59" s="179"/>
      <c r="F59" s="149"/>
      <c r="G59" s="149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43"/>
      <c r="AT59" s="143"/>
      <c r="AU59" s="143"/>
      <c r="AV59" s="143"/>
    </row>
    <row r="60" spans="1:48">
      <c r="A60" s="143"/>
      <c r="B60" s="143"/>
      <c r="C60" s="143"/>
      <c r="D60" s="149"/>
      <c r="E60" s="149"/>
      <c r="F60" s="149"/>
      <c r="G60" s="149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43"/>
      <c r="AT60" s="143"/>
      <c r="AU60" s="143"/>
      <c r="AV60" s="143"/>
    </row>
    <row r="61" spans="1:48">
      <c r="A61" s="143"/>
      <c r="B61" s="143"/>
      <c r="C61" s="143"/>
      <c r="D61" s="149"/>
      <c r="E61" s="149"/>
      <c r="F61" s="149"/>
      <c r="G61" s="149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43"/>
      <c r="AT61" s="143"/>
      <c r="AU61" s="143"/>
      <c r="AV61" s="143"/>
    </row>
    <row r="62" spans="1:48">
      <c r="A62" s="143"/>
      <c r="B62" s="143"/>
      <c r="C62" s="143"/>
      <c r="D62" s="149"/>
      <c r="E62" s="149"/>
      <c r="F62" s="149"/>
      <c r="G62" s="149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</row>
  </sheetData>
  <sheetProtection algorithmName="SHA-512" hashValue="jcgIc1aVpWzuE+Mu2iDylPX9dis179t/JU8wmntwLVc3p2wLTkN2fs1iwo0L2X6zr4Q/v9sWjRHWVOiou9eL4w==" saltValue="akT5xOJHXECqeHyofTQTTg==" spinCount="100000" sheet="1" objects="1" scenarios="1"/>
  <autoFilter ref="A7:G7" xr:uid="{ABFAF3A3-35C2-4053-A956-2FC90401E73B}"/>
  <pageMargins left="0.70866141732283472" right="0.70866141732283472" top="0.74803149606299213" bottom="0.74803149606299213" header="0.31496062992125984" footer="0.31496062992125984"/>
  <pageSetup paperSize="9" scale="80" fitToHeight="2" orientation="landscape" r:id="rId1"/>
  <customProperties>
    <customPr name="_pios_id" r:id="rId2"/>
    <customPr name="GUID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BE46C-00E5-4FB9-8CED-E1C6C3206327}">
  <sheetPr codeName="Sheet35">
    <tabColor theme="5" tint="-0.249977111117893"/>
    <pageSetUpPr fitToPage="1"/>
  </sheetPr>
  <dimension ref="A1:BD47"/>
  <sheetViews>
    <sheetView workbookViewId="0"/>
  </sheetViews>
  <sheetFormatPr defaultColWidth="11" defaultRowHeight="15.75"/>
  <cols>
    <col min="1" max="1" width="16.125" style="134" bestFit="1" customWidth="1"/>
    <col min="2" max="2" width="33.125" style="134" bestFit="1" customWidth="1"/>
    <col min="3" max="3" width="16.875" style="134" bestFit="1" customWidth="1"/>
    <col min="4" max="4" width="11.625" style="137" bestFit="1" customWidth="1"/>
    <col min="5" max="5" width="10.125" style="137" bestFit="1" customWidth="1"/>
    <col min="6" max="6" width="12" style="137" bestFit="1" customWidth="1"/>
    <col min="7" max="7" width="9.125" style="137" bestFit="1" customWidth="1"/>
    <col min="8" max="8" width="13.125" style="137" customWidth="1"/>
    <col min="10" max="10" width="0" style="134" hidden="1" customWidth="1"/>
    <col min="11" max="11" width="19.375" style="134" hidden="1" customWidth="1"/>
    <col min="12" max="12" width="0" style="134" hidden="1" customWidth="1"/>
    <col min="13" max="13" width="3.625" style="134" hidden="1" customWidth="1"/>
    <col min="14" max="15" width="7.625" style="134" hidden="1" customWidth="1"/>
    <col min="16" max="16" width="8.125" style="134" hidden="1" customWidth="1"/>
    <col min="17" max="20" width="7.125" style="134" hidden="1" customWidth="1"/>
    <col min="21" max="26" width="7.625" style="134" hidden="1" customWidth="1"/>
    <col min="27" max="27" width="7.375" style="134" hidden="1" customWidth="1"/>
    <col min="28" max="43" width="7.125" style="134" hidden="1" customWidth="1"/>
    <col min="44" max="56" width="0" style="134" hidden="1" customWidth="1"/>
    <col min="57" max="16384" width="11" style="134"/>
  </cols>
  <sheetData>
    <row r="1" spans="1:56" ht="15">
      <c r="A1" s="143"/>
      <c r="B1" s="143"/>
      <c r="C1" s="143"/>
      <c r="D1" s="149"/>
      <c r="E1" s="149"/>
      <c r="F1" s="149"/>
      <c r="G1" s="149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</row>
    <row r="2" spans="1:56" ht="15">
      <c r="A2" s="150" t="s">
        <v>0</v>
      </c>
      <c r="B2" s="143"/>
      <c r="C2" s="143"/>
      <c r="D2" s="149"/>
      <c r="E2" s="149"/>
      <c r="F2" s="149"/>
      <c r="G2" s="149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</row>
    <row r="3" spans="1:56" ht="15">
      <c r="A3" s="150" t="s">
        <v>1</v>
      </c>
      <c r="B3" s="143"/>
      <c r="C3" s="143"/>
      <c r="D3" s="149"/>
      <c r="E3" s="149"/>
      <c r="F3" s="149"/>
      <c r="G3" s="149"/>
      <c r="H3" s="143"/>
      <c r="I3" s="10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</row>
    <row r="4" spans="1:56">
      <c r="A4" s="151" t="s">
        <v>412</v>
      </c>
      <c r="B4" s="143"/>
      <c r="C4" s="143"/>
      <c r="D4" s="149"/>
      <c r="E4" s="149"/>
      <c r="F4" s="149"/>
      <c r="G4" s="149"/>
      <c r="H4" s="149"/>
      <c r="J4" s="143"/>
      <c r="K4" s="143"/>
      <c r="L4" s="143"/>
      <c r="M4" s="143"/>
      <c r="N4" s="11" t="s">
        <v>315</v>
      </c>
      <c r="O4" s="12"/>
      <c r="P4" s="13" t="s">
        <v>380</v>
      </c>
      <c r="Q4" s="13"/>
      <c r="R4" s="13"/>
      <c r="S4" s="13"/>
      <c r="T4" s="13"/>
      <c r="U4" s="13"/>
      <c r="V4" s="13"/>
      <c r="W4" s="13"/>
      <c r="X4" s="13"/>
      <c r="Y4" s="13"/>
      <c r="Z4" s="13"/>
      <c r="AA4" s="11" t="s">
        <v>413</v>
      </c>
      <c r="AB4" s="12"/>
      <c r="AC4" s="13" t="s">
        <v>381</v>
      </c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</row>
    <row r="5" spans="1:56">
      <c r="A5" s="143"/>
      <c r="B5" s="143"/>
      <c r="C5" s="143"/>
      <c r="D5" s="149"/>
      <c r="E5" s="149"/>
      <c r="F5" s="149"/>
      <c r="G5" s="149"/>
      <c r="H5" s="149"/>
      <c r="J5" s="143"/>
      <c r="K5" s="143">
        <v>1</v>
      </c>
      <c r="L5" s="143"/>
      <c r="M5" s="143"/>
      <c r="N5" s="154">
        <v>5</v>
      </c>
      <c r="O5" s="154">
        <v>9</v>
      </c>
      <c r="P5" s="154">
        <v>8</v>
      </c>
      <c r="Q5" s="154">
        <v>6</v>
      </c>
      <c r="R5" s="154">
        <v>8</v>
      </c>
      <c r="S5" s="154">
        <v>7</v>
      </c>
      <c r="T5" s="154">
        <v>9</v>
      </c>
      <c r="U5" s="154">
        <v>8</v>
      </c>
      <c r="V5" s="154"/>
      <c r="W5" s="154"/>
      <c r="X5" s="154"/>
      <c r="Y5" s="154"/>
      <c r="Z5" s="154"/>
      <c r="AA5" s="175">
        <v>5</v>
      </c>
      <c r="AB5" s="154">
        <v>7</v>
      </c>
      <c r="AC5" s="154">
        <v>7</v>
      </c>
      <c r="AD5" s="154">
        <v>7</v>
      </c>
      <c r="AE5" s="154">
        <v>8</v>
      </c>
      <c r="AF5" s="154">
        <v>7</v>
      </c>
      <c r="AG5" s="154">
        <v>8</v>
      </c>
      <c r="AH5" s="154">
        <v>6</v>
      </c>
      <c r="AI5" s="154"/>
      <c r="AJ5" s="154"/>
      <c r="AK5" s="154"/>
      <c r="AL5" s="154"/>
      <c r="AM5" s="154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</row>
    <row r="6" spans="1:56">
      <c r="A6" s="143"/>
      <c r="B6" s="143"/>
      <c r="C6" s="143"/>
      <c r="D6" s="15" t="s">
        <v>3</v>
      </c>
      <c r="E6" s="15" t="s">
        <v>382</v>
      </c>
      <c r="F6" s="149"/>
      <c r="G6" s="149"/>
      <c r="H6" s="149"/>
      <c r="J6" s="143"/>
      <c r="K6" s="143">
        <v>2</v>
      </c>
      <c r="L6" s="143"/>
      <c r="M6" s="143"/>
      <c r="N6" s="154">
        <v>6</v>
      </c>
      <c r="O6" s="154">
        <v>7</v>
      </c>
      <c r="P6" s="154">
        <v>7</v>
      </c>
      <c r="Q6" s="154">
        <v>8</v>
      </c>
      <c r="R6" s="154">
        <v>6</v>
      </c>
      <c r="S6" s="154">
        <v>7</v>
      </c>
      <c r="T6" s="154">
        <v>8</v>
      </c>
      <c r="U6" s="154">
        <v>7</v>
      </c>
      <c r="V6" s="154"/>
      <c r="W6" s="154"/>
      <c r="X6" s="154"/>
      <c r="Y6" s="154"/>
      <c r="Z6" s="154"/>
      <c r="AA6" s="175">
        <v>6</v>
      </c>
      <c r="AB6" s="154">
        <v>7</v>
      </c>
      <c r="AC6" s="154">
        <v>7</v>
      </c>
      <c r="AD6" s="154">
        <v>8</v>
      </c>
      <c r="AE6" s="154">
        <v>7</v>
      </c>
      <c r="AF6" s="154">
        <v>6</v>
      </c>
      <c r="AG6" s="154">
        <v>7</v>
      </c>
      <c r="AH6" s="154">
        <v>6</v>
      </c>
      <c r="AI6" s="154"/>
      <c r="AJ6" s="154"/>
      <c r="AK6" s="154"/>
      <c r="AL6" s="154"/>
      <c r="AM6" s="154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</row>
    <row r="7" spans="1:56" ht="30">
      <c r="A7" s="24" t="s">
        <v>4</v>
      </c>
      <c r="B7" s="24" t="s">
        <v>5</v>
      </c>
      <c r="C7" s="24" t="s">
        <v>383</v>
      </c>
      <c r="D7" s="23" t="s">
        <v>384</v>
      </c>
      <c r="E7" s="23" t="s">
        <v>385</v>
      </c>
      <c r="F7" s="23" t="s">
        <v>386</v>
      </c>
      <c r="G7" s="23" t="s">
        <v>387</v>
      </c>
      <c r="H7" s="23" t="s">
        <v>410</v>
      </c>
      <c r="J7" s="143"/>
      <c r="K7" s="143">
        <v>3</v>
      </c>
      <c r="L7" s="143"/>
      <c r="M7" s="143"/>
      <c r="N7" s="154">
        <v>5</v>
      </c>
      <c r="O7" s="154">
        <v>8</v>
      </c>
      <c r="P7" s="154">
        <v>8</v>
      </c>
      <c r="Q7" s="154">
        <v>8</v>
      </c>
      <c r="R7" s="154">
        <v>5</v>
      </c>
      <c r="S7" s="154">
        <v>7</v>
      </c>
      <c r="T7" s="154">
        <v>9</v>
      </c>
      <c r="U7" s="154">
        <v>7</v>
      </c>
      <c r="V7" s="154"/>
      <c r="W7" s="154"/>
      <c r="X7" s="154"/>
      <c r="Y7" s="154"/>
      <c r="Z7" s="154"/>
      <c r="AA7" s="175">
        <v>5</v>
      </c>
      <c r="AB7" s="154">
        <v>6</v>
      </c>
      <c r="AC7" s="154">
        <v>8</v>
      </c>
      <c r="AD7" s="154">
        <v>6</v>
      </c>
      <c r="AE7" s="154">
        <v>7</v>
      </c>
      <c r="AF7" s="154">
        <v>6</v>
      </c>
      <c r="AG7" s="154">
        <v>7</v>
      </c>
      <c r="AH7" s="154">
        <v>5</v>
      </c>
      <c r="AI7" s="154"/>
      <c r="AJ7" s="154"/>
      <c r="AK7" s="154"/>
      <c r="AL7" s="154"/>
      <c r="AM7" s="154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</row>
    <row r="8" spans="1:56">
      <c r="A8" s="17" t="s">
        <v>414</v>
      </c>
      <c r="B8" s="155" t="s">
        <v>415</v>
      </c>
      <c r="C8" s="155" t="s">
        <v>416</v>
      </c>
      <c r="D8" s="176">
        <v>0.88235294117647056</v>
      </c>
      <c r="E8" s="177"/>
      <c r="F8" s="176">
        <v>0.80294117647058827</v>
      </c>
      <c r="G8" s="177">
        <v>1</v>
      </c>
      <c r="H8" s="185">
        <v>148</v>
      </c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80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</row>
    <row r="9" spans="1:56">
      <c r="A9" s="17" t="s">
        <v>179</v>
      </c>
      <c r="B9" s="155" t="s">
        <v>417</v>
      </c>
      <c r="C9" s="155" t="s">
        <v>416</v>
      </c>
      <c r="D9" s="178"/>
      <c r="E9" s="179">
        <v>0.72352941176470587</v>
      </c>
      <c r="F9" s="178"/>
      <c r="G9" s="178"/>
      <c r="H9" s="178"/>
      <c r="J9" s="143"/>
      <c r="K9" s="143" t="s">
        <v>141</v>
      </c>
      <c r="L9" s="143">
        <v>170</v>
      </c>
      <c r="M9" s="143"/>
      <c r="N9" s="160">
        <f ca="1">N19+N21</f>
        <v>90</v>
      </c>
      <c r="O9" s="160">
        <f ca="1">O19+O21</f>
        <v>110</v>
      </c>
      <c r="P9" s="160">
        <f ca="1">P19+P21</f>
        <v>105</v>
      </c>
      <c r="Q9" s="160">
        <f ca="1">Q19+Q21</f>
        <v>121</v>
      </c>
      <c r="R9" s="160">
        <f ca="1">R19+R21</f>
        <v>110</v>
      </c>
      <c r="S9" s="160">
        <f ca="1">S19+S21</f>
        <v>97</v>
      </c>
      <c r="T9" s="160">
        <f ca="1">T19+T21</f>
        <v>133</v>
      </c>
      <c r="U9" s="160">
        <f ca="1">U19+U21</f>
        <v>118</v>
      </c>
      <c r="V9" s="160">
        <f ca="1">V19+V21</f>
        <v>0</v>
      </c>
      <c r="W9" s="160">
        <f ca="1">W19+W21</f>
        <v>0</v>
      </c>
      <c r="X9" s="160">
        <f ca="1">X19+X21</f>
        <v>0</v>
      </c>
      <c r="Y9" s="160">
        <f ca="1">Y19+Y21</f>
        <v>0</v>
      </c>
      <c r="Z9" s="160">
        <f ca="1">Z19+Z21</f>
        <v>0</v>
      </c>
      <c r="AA9" s="181">
        <f ca="1">AA19+AA21</f>
        <v>89</v>
      </c>
      <c r="AB9" s="160">
        <f ca="1">AB19+AB21</f>
        <v>95</v>
      </c>
      <c r="AC9" s="160">
        <f ca="1">AC19+AC21</f>
        <v>94</v>
      </c>
      <c r="AD9" s="160">
        <f ca="1">AD19+AD21</f>
        <v>100</v>
      </c>
      <c r="AE9" s="160">
        <f ca="1">AE19+AE21</f>
        <v>105</v>
      </c>
      <c r="AF9" s="160">
        <f ca="1">AF19+AF21</f>
        <v>95</v>
      </c>
      <c r="AG9" s="160">
        <f ca="1">AG19+AG21</f>
        <v>111</v>
      </c>
      <c r="AH9" s="160">
        <f ca="1">AH19+AH21</f>
        <v>85</v>
      </c>
      <c r="AI9" s="160">
        <f ca="1">AI19+AI21</f>
        <v>0</v>
      </c>
      <c r="AJ9" s="160">
        <f ca="1">AJ19+AJ21</f>
        <v>0</v>
      </c>
      <c r="AK9" s="160">
        <f ca="1">AK19+AK21</f>
        <v>0</v>
      </c>
      <c r="AL9" s="160">
        <f ca="1">AL19+AL21</f>
        <v>0</v>
      </c>
      <c r="AM9" s="160">
        <f ca="1">AM19+AM21</f>
        <v>0</v>
      </c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</row>
    <row r="10" spans="1:56">
      <c r="A10" s="17" t="s">
        <v>327</v>
      </c>
      <c r="B10" s="155" t="s">
        <v>328</v>
      </c>
      <c r="C10" s="155" t="s">
        <v>59</v>
      </c>
      <c r="D10" s="176">
        <v>0.8</v>
      </c>
      <c r="E10" s="177"/>
      <c r="F10" s="176">
        <v>0.73235294117647065</v>
      </c>
      <c r="G10" s="177">
        <v>2</v>
      </c>
      <c r="H10" s="185">
        <v>135</v>
      </c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80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</row>
    <row r="11" spans="1:56">
      <c r="A11" s="17" t="s">
        <v>325</v>
      </c>
      <c r="B11" s="155" t="s">
        <v>326</v>
      </c>
      <c r="C11" s="155" t="s">
        <v>55</v>
      </c>
      <c r="D11" s="178"/>
      <c r="E11" s="179">
        <v>0.66470588235294115</v>
      </c>
      <c r="F11" s="178"/>
      <c r="G11" s="178"/>
      <c r="H11" s="178"/>
      <c r="J11" s="143"/>
      <c r="K11" s="143" t="s">
        <v>399</v>
      </c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80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</row>
    <row r="12" spans="1:56">
      <c r="A12" s="17" t="s">
        <v>173</v>
      </c>
      <c r="B12" s="155" t="s">
        <v>47</v>
      </c>
      <c r="C12" s="155" t="s">
        <v>418</v>
      </c>
      <c r="D12" s="176">
        <v>0.73529411764705888</v>
      </c>
      <c r="E12" s="177"/>
      <c r="F12" s="176">
        <v>0.71764705882352942</v>
      </c>
      <c r="G12" s="177">
        <v>3</v>
      </c>
      <c r="H12" s="185">
        <v>135</v>
      </c>
      <c r="J12" s="143"/>
      <c r="K12" s="143">
        <v>9</v>
      </c>
      <c r="L12" s="143">
        <v>2</v>
      </c>
      <c r="M12" s="143"/>
      <c r="N12" s="154">
        <v>7</v>
      </c>
      <c r="O12" s="154">
        <v>7</v>
      </c>
      <c r="P12" s="154">
        <v>7</v>
      </c>
      <c r="Q12" s="154">
        <v>9</v>
      </c>
      <c r="R12" s="154">
        <v>8</v>
      </c>
      <c r="S12" s="154">
        <v>7</v>
      </c>
      <c r="T12" s="154">
        <v>9</v>
      </c>
      <c r="U12" s="154">
        <v>8</v>
      </c>
      <c r="V12" s="154"/>
      <c r="W12" s="154"/>
      <c r="X12" s="154"/>
      <c r="Y12" s="154"/>
      <c r="Z12" s="154"/>
      <c r="AA12" s="175">
        <v>6</v>
      </c>
      <c r="AB12" s="154">
        <v>6</v>
      </c>
      <c r="AC12" s="154">
        <v>6</v>
      </c>
      <c r="AD12" s="154">
        <v>7</v>
      </c>
      <c r="AE12" s="154">
        <v>7</v>
      </c>
      <c r="AF12" s="154">
        <v>6</v>
      </c>
      <c r="AG12" s="154">
        <v>8</v>
      </c>
      <c r="AH12" s="154">
        <v>6</v>
      </c>
      <c r="AI12" s="154"/>
      <c r="AJ12" s="154"/>
      <c r="AK12" s="154"/>
      <c r="AL12" s="154"/>
      <c r="AM12" s="154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</row>
    <row r="13" spans="1:56">
      <c r="A13" s="17" t="s">
        <v>46</v>
      </c>
      <c r="B13" s="155" t="s">
        <v>174</v>
      </c>
      <c r="C13" s="155" t="s">
        <v>418</v>
      </c>
      <c r="D13" s="178"/>
      <c r="E13" s="179">
        <v>0.7</v>
      </c>
      <c r="F13" s="178"/>
      <c r="G13" s="178"/>
      <c r="H13" s="178"/>
      <c r="J13" s="143"/>
      <c r="K13" s="143">
        <v>10</v>
      </c>
      <c r="L13" s="143">
        <v>2</v>
      </c>
      <c r="M13" s="143"/>
      <c r="N13" s="154">
        <v>6</v>
      </c>
      <c r="O13" s="154">
        <v>8</v>
      </c>
      <c r="P13" s="154">
        <v>8</v>
      </c>
      <c r="Q13" s="154">
        <v>8</v>
      </c>
      <c r="R13" s="154">
        <v>8</v>
      </c>
      <c r="S13" s="154">
        <v>7</v>
      </c>
      <c r="T13" s="154">
        <v>9</v>
      </c>
      <c r="U13" s="154">
        <v>8</v>
      </c>
      <c r="V13" s="154"/>
      <c r="W13" s="154"/>
      <c r="X13" s="154"/>
      <c r="Y13" s="154"/>
      <c r="Z13" s="154"/>
      <c r="AA13" s="175">
        <v>6</v>
      </c>
      <c r="AB13" s="154">
        <v>6</v>
      </c>
      <c r="AC13" s="154">
        <v>6</v>
      </c>
      <c r="AD13" s="154">
        <v>6</v>
      </c>
      <c r="AE13" s="154">
        <v>7</v>
      </c>
      <c r="AF13" s="154">
        <v>7</v>
      </c>
      <c r="AG13" s="154">
        <v>8</v>
      </c>
      <c r="AH13" s="154">
        <v>6</v>
      </c>
      <c r="AI13" s="154"/>
      <c r="AJ13" s="154"/>
      <c r="AK13" s="154"/>
      <c r="AL13" s="154"/>
      <c r="AM13" s="154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</row>
    <row r="14" spans="1:56">
      <c r="A14" s="17" t="s">
        <v>241</v>
      </c>
      <c r="B14" s="155" t="s">
        <v>296</v>
      </c>
      <c r="C14" s="155" t="s">
        <v>243</v>
      </c>
      <c r="D14" s="176">
        <v>0.79411764705882348</v>
      </c>
      <c r="E14" s="177"/>
      <c r="F14" s="176">
        <v>0.67352941176470593</v>
      </c>
      <c r="G14" s="177">
        <v>4</v>
      </c>
      <c r="H14" s="185">
        <v>121</v>
      </c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80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</row>
    <row r="15" spans="1:56">
      <c r="A15" s="17" t="s">
        <v>295</v>
      </c>
      <c r="B15" s="155" t="s">
        <v>242</v>
      </c>
      <c r="C15" s="155" t="s">
        <v>243</v>
      </c>
      <c r="D15" s="178"/>
      <c r="E15" s="179">
        <v>0.55294117647058827</v>
      </c>
      <c r="F15" s="178"/>
      <c r="G15" s="178"/>
      <c r="H15" s="178"/>
      <c r="J15" s="143"/>
      <c r="K15" s="143" t="s">
        <v>142</v>
      </c>
      <c r="L15" s="143"/>
      <c r="M15" s="143"/>
      <c r="N15" s="182">
        <f ca="1">N9/$L$9</f>
        <v>0.52941176470588236</v>
      </c>
      <c r="O15" s="182">
        <f t="shared" ref="O15:AM15" ca="1" si="0">O9/$L$9</f>
        <v>0.6470588235294118</v>
      </c>
      <c r="P15" s="182">
        <f t="shared" ca="1" si="0"/>
        <v>0.61764705882352944</v>
      </c>
      <c r="Q15" s="182">
        <f t="shared" ca="1" si="0"/>
        <v>0.71176470588235297</v>
      </c>
      <c r="R15" s="182">
        <f t="shared" ca="1" si="0"/>
        <v>0.6470588235294118</v>
      </c>
      <c r="S15" s="182">
        <f t="shared" ca="1" si="0"/>
        <v>0.57058823529411762</v>
      </c>
      <c r="T15" s="182">
        <f t="shared" ca="1" si="0"/>
        <v>0.78235294117647058</v>
      </c>
      <c r="U15" s="182">
        <f t="shared" ca="1" si="0"/>
        <v>0.69411764705882351</v>
      </c>
      <c r="V15" s="182">
        <f t="shared" ca="1" si="0"/>
        <v>0</v>
      </c>
      <c r="W15" s="182">
        <f t="shared" ca="1" si="0"/>
        <v>0</v>
      </c>
      <c r="X15" s="182">
        <f t="shared" ca="1" si="0"/>
        <v>0</v>
      </c>
      <c r="Y15" s="182">
        <f t="shared" ca="1" si="0"/>
        <v>0</v>
      </c>
      <c r="Z15" s="182">
        <f t="shared" ca="1" si="0"/>
        <v>0</v>
      </c>
      <c r="AA15" s="182">
        <f t="shared" ca="1" si="0"/>
        <v>0.52352941176470591</v>
      </c>
      <c r="AB15" s="182">
        <f t="shared" ca="1" si="0"/>
        <v>0.55882352941176472</v>
      </c>
      <c r="AC15" s="182">
        <f t="shared" ca="1" si="0"/>
        <v>0.55294117647058827</v>
      </c>
      <c r="AD15" s="182">
        <f t="shared" ca="1" si="0"/>
        <v>0.58823529411764708</v>
      </c>
      <c r="AE15" s="182">
        <f t="shared" ca="1" si="0"/>
        <v>0.61764705882352944</v>
      </c>
      <c r="AF15" s="182">
        <f t="shared" ca="1" si="0"/>
        <v>0.55882352941176472</v>
      </c>
      <c r="AG15" s="182">
        <f t="shared" ca="1" si="0"/>
        <v>0.65294117647058825</v>
      </c>
      <c r="AH15" s="182">
        <f t="shared" ca="1" si="0"/>
        <v>0.5</v>
      </c>
      <c r="AI15" s="182">
        <f t="shared" ca="1" si="0"/>
        <v>0</v>
      </c>
      <c r="AJ15" s="182">
        <f t="shared" ca="1" si="0"/>
        <v>0</v>
      </c>
      <c r="AK15" s="182">
        <f t="shared" ca="1" si="0"/>
        <v>0</v>
      </c>
      <c r="AL15" s="182">
        <f t="shared" ca="1" si="0"/>
        <v>0</v>
      </c>
      <c r="AM15" s="182">
        <f t="shared" ca="1" si="0"/>
        <v>0</v>
      </c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</row>
    <row r="16" spans="1:56">
      <c r="A16" s="17" t="s">
        <v>419</v>
      </c>
      <c r="B16" s="155" t="s">
        <v>420</v>
      </c>
      <c r="C16" s="155" t="s">
        <v>90</v>
      </c>
      <c r="D16" s="176">
        <v>0.72941176470588232</v>
      </c>
      <c r="E16" s="177"/>
      <c r="F16" s="176">
        <v>0.67352941176470593</v>
      </c>
      <c r="G16" s="177">
        <v>4</v>
      </c>
      <c r="H16" s="185">
        <v>119</v>
      </c>
      <c r="J16" s="143"/>
      <c r="K16" s="143">
        <v>6</v>
      </c>
      <c r="L16" s="143"/>
      <c r="M16" s="143"/>
      <c r="N16" s="154">
        <v>5</v>
      </c>
      <c r="O16" s="154">
        <v>7</v>
      </c>
      <c r="P16" s="154">
        <v>4</v>
      </c>
      <c r="Q16" s="154">
        <v>6</v>
      </c>
      <c r="R16" s="154">
        <v>7</v>
      </c>
      <c r="S16" s="154">
        <v>6</v>
      </c>
      <c r="T16" s="154">
        <v>8</v>
      </c>
      <c r="U16" s="154">
        <v>9</v>
      </c>
      <c r="V16" s="154"/>
      <c r="W16" s="154"/>
      <c r="X16" s="154"/>
      <c r="Y16" s="154"/>
      <c r="Z16" s="154"/>
      <c r="AA16" s="175">
        <v>7</v>
      </c>
      <c r="AB16" s="154">
        <v>5</v>
      </c>
      <c r="AC16" s="154">
        <v>5</v>
      </c>
      <c r="AD16" s="154">
        <v>7</v>
      </c>
      <c r="AE16" s="154">
        <v>7</v>
      </c>
      <c r="AF16" s="154">
        <v>7</v>
      </c>
      <c r="AG16" s="154">
        <v>5</v>
      </c>
      <c r="AH16" s="154">
        <v>4</v>
      </c>
      <c r="AI16" s="154"/>
      <c r="AJ16" s="154"/>
      <c r="AK16" s="154"/>
      <c r="AL16" s="154"/>
      <c r="AM16" s="154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</row>
    <row r="17" spans="1:56">
      <c r="A17" s="17" t="s">
        <v>421</v>
      </c>
      <c r="B17" s="155" t="s">
        <v>422</v>
      </c>
      <c r="C17" s="155" t="s">
        <v>90</v>
      </c>
      <c r="D17" s="178"/>
      <c r="E17" s="179">
        <v>0.61764705882352944</v>
      </c>
      <c r="F17" s="178"/>
      <c r="G17" s="178"/>
      <c r="H17" s="178"/>
      <c r="J17" s="143"/>
      <c r="K17" s="143">
        <v>7</v>
      </c>
      <c r="L17" s="143"/>
      <c r="M17" s="143"/>
      <c r="N17" s="154">
        <v>4</v>
      </c>
      <c r="O17" s="154">
        <v>7</v>
      </c>
      <c r="P17" s="154">
        <v>5</v>
      </c>
      <c r="Q17" s="154">
        <v>9</v>
      </c>
      <c r="R17" s="154">
        <v>8</v>
      </c>
      <c r="S17" s="154">
        <v>6</v>
      </c>
      <c r="T17" s="154">
        <v>9</v>
      </c>
      <c r="U17" s="154">
        <v>8</v>
      </c>
      <c r="V17" s="154"/>
      <c r="W17" s="154"/>
      <c r="X17" s="154"/>
      <c r="Y17" s="154"/>
      <c r="Z17" s="154"/>
      <c r="AA17" s="175">
        <v>5</v>
      </c>
      <c r="AB17" s="154">
        <v>5</v>
      </c>
      <c r="AC17" s="154">
        <v>7</v>
      </c>
      <c r="AD17" s="154">
        <v>6</v>
      </c>
      <c r="AE17" s="154">
        <v>7</v>
      </c>
      <c r="AF17" s="154">
        <v>6</v>
      </c>
      <c r="AG17" s="154">
        <v>7</v>
      </c>
      <c r="AH17" s="154">
        <v>5</v>
      </c>
      <c r="AI17" s="154"/>
      <c r="AJ17" s="154"/>
      <c r="AK17" s="154"/>
      <c r="AL17" s="154"/>
      <c r="AM17" s="154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</row>
    <row r="18" spans="1:56">
      <c r="A18" s="17" t="s">
        <v>374</v>
      </c>
      <c r="B18" s="155" t="s">
        <v>375</v>
      </c>
      <c r="C18" s="155" t="s">
        <v>33</v>
      </c>
      <c r="D18" s="176">
        <v>0.6705882352941176</v>
      </c>
      <c r="E18" s="177"/>
      <c r="F18" s="176">
        <v>0.64705882352941169</v>
      </c>
      <c r="G18" s="177">
        <v>6</v>
      </c>
      <c r="H18" s="185">
        <v>119</v>
      </c>
      <c r="J18" s="143"/>
      <c r="K18" s="143">
        <v>8</v>
      </c>
      <c r="L18" s="143"/>
      <c r="M18" s="143"/>
      <c r="N18" s="154">
        <v>6</v>
      </c>
      <c r="O18" s="154">
        <v>6</v>
      </c>
      <c r="P18" s="154">
        <v>5</v>
      </c>
      <c r="Q18" s="154">
        <v>8</v>
      </c>
      <c r="R18" s="154">
        <v>6</v>
      </c>
      <c r="S18" s="154">
        <v>6</v>
      </c>
      <c r="T18" s="154">
        <v>9</v>
      </c>
      <c r="U18" s="154">
        <v>7</v>
      </c>
      <c r="V18" s="154"/>
      <c r="W18" s="154"/>
      <c r="X18" s="154"/>
      <c r="Y18" s="154"/>
      <c r="Z18" s="154"/>
      <c r="AA18" s="175">
        <v>5</v>
      </c>
      <c r="AB18" s="154">
        <v>8</v>
      </c>
      <c r="AC18" s="154">
        <v>6</v>
      </c>
      <c r="AD18" s="154">
        <v>7</v>
      </c>
      <c r="AE18" s="154">
        <v>6</v>
      </c>
      <c r="AF18" s="154">
        <v>6</v>
      </c>
      <c r="AG18" s="154">
        <v>8</v>
      </c>
      <c r="AH18" s="154">
        <v>5</v>
      </c>
      <c r="AI18" s="154"/>
      <c r="AJ18" s="154"/>
      <c r="AK18" s="154"/>
      <c r="AL18" s="154"/>
      <c r="AM18" s="154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</row>
    <row r="19" spans="1:56">
      <c r="A19" s="17" t="s">
        <v>423</v>
      </c>
      <c r="B19" s="155" t="s">
        <v>424</v>
      </c>
      <c r="C19" s="155" t="s">
        <v>33</v>
      </c>
      <c r="D19" s="178"/>
      <c r="E19" s="179">
        <v>0.62352941176470589</v>
      </c>
      <c r="F19" s="178"/>
      <c r="G19" s="178"/>
      <c r="H19" s="178"/>
      <c r="J19" s="143"/>
      <c r="K19" s="143" t="s">
        <v>79</v>
      </c>
      <c r="L19" s="143">
        <v>80</v>
      </c>
      <c r="M19" s="143"/>
      <c r="N19" s="160">
        <f ca="1">SUM(N5:N18)</f>
        <v>34</v>
      </c>
      <c r="O19" s="160">
        <f ca="1">SUM(O5:O18)</f>
        <v>45</v>
      </c>
      <c r="P19" s="160">
        <f ca="1">SUM(P5:P18)</f>
        <v>40</v>
      </c>
      <c r="Q19" s="160">
        <f ca="1">SUM(Q5:Q18)</f>
        <v>47</v>
      </c>
      <c r="R19" s="160">
        <f ca="1">SUM(R5:R18)</f>
        <v>38</v>
      </c>
      <c r="S19" s="160">
        <f ca="1">SUM(S5:S18)</f>
        <v>39</v>
      </c>
      <c r="T19" s="160">
        <f ca="1">SUM(T5:T18)</f>
        <v>52</v>
      </c>
      <c r="U19" s="160">
        <f ca="1">SUM(U5:U18)</f>
        <v>46</v>
      </c>
      <c r="V19" s="160">
        <f ca="1">SUM(V5:V18)</f>
        <v>0</v>
      </c>
      <c r="W19" s="160">
        <f ca="1">SUM(W5:W18)</f>
        <v>0</v>
      </c>
      <c r="X19" s="160">
        <f ca="1">SUM(X5:X18)</f>
        <v>0</v>
      </c>
      <c r="Y19" s="160">
        <f ca="1">SUM(Y5:Y18)</f>
        <v>0</v>
      </c>
      <c r="Z19" s="160">
        <f ca="1">SUM(Z5:Z18)</f>
        <v>0</v>
      </c>
      <c r="AA19" s="160">
        <f ca="1">SUM(AA5:AA18)</f>
        <v>35</v>
      </c>
      <c r="AB19" s="160">
        <f ca="1">SUM(AB5:AB18)</f>
        <v>41</v>
      </c>
      <c r="AC19" s="160">
        <f ca="1">SUM(AC5:AC18)</f>
        <v>40</v>
      </c>
      <c r="AD19" s="160">
        <f ca="1">SUM(AD5:AD18)</f>
        <v>39</v>
      </c>
      <c r="AE19" s="160">
        <f ca="1">SUM(AE5:AE18)</f>
        <v>42</v>
      </c>
      <c r="AF19" s="160">
        <f ca="1">SUM(AF5:AF18)</f>
        <v>39</v>
      </c>
      <c r="AG19" s="160">
        <f ca="1">SUM(AG5:AG18)</f>
        <v>44</v>
      </c>
      <c r="AH19" s="160">
        <f ca="1">SUM(AH5:AH18)</f>
        <v>36</v>
      </c>
      <c r="AI19" s="160">
        <f ca="1">SUM(AI5:AI18)</f>
        <v>0</v>
      </c>
      <c r="AJ19" s="160">
        <f ca="1">SUM(AJ5:AJ18)</f>
        <v>0</v>
      </c>
      <c r="AK19" s="160">
        <f ca="1">SUM(AK5:AK18)</f>
        <v>0</v>
      </c>
      <c r="AL19" s="160">
        <f ca="1">SUM(AL5:AL18)</f>
        <v>0</v>
      </c>
      <c r="AM19" s="160">
        <f ca="1">SUM(AM5:AM18)</f>
        <v>0</v>
      </c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</row>
    <row r="20" spans="1:56">
      <c r="A20" s="17" t="s">
        <v>354</v>
      </c>
      <c r="B20" s="155" t="s">
        <v>355</v>
      </c>
      <c r="C20" s="155" t="s">
        <v>425</v>
      </c>
      <c r="D20" s="176">
        <v>0.64117647058823535</v>
      </c>
      <c r="E20" s="177"/>
      <c r="F20" s="176">
        <v>0.63823529411764701</v>
      </c>
      <c r="G20" s="177">
        <v>7</v>
      </c>
      <c r="H20" s="185">
        <v>114</v>
      </c>
      <c r="J20" s="143"/>
      <c r="K20" s="143">
        <v>11</v>
      </c>
      <c r="L20" s="143">
        <v>5</v>
      </c>
      <c r="M20" s="143"/>
      <c r="N20" s="159">
        <v>6</v>
      </c>
      <c r="O20" s="159">
        <v>7</v>
      </c>
      <c r="P20" s="159">
        <v>7</v>
      </c>
      <c r="Q20" s="159">
        <v>8</v>
      </c>
      <c r="R20" s="159">
        <v>8</v>
      </c>
      <c r="S20" s="159">
        <v>6</v>
      </c>
      <c r="T20" s="159">
        <v>9</v>
      </c>
      <c r="U20" s="159">
        <v>8</v>
      </c>
      <c r="V20" s="159"/>
      <c r="W20" s="159"/>
      <c r="X20" s="159"/>
      <c r="Y20" s="159"/>
      <c r="Z20" s="159"/>
      <c r="AA20" s="183">
        <v>6</v>
      </c>
      <c r="AB20" s="159">
        <v>6</v>
      </c>
      <c r="AC20" s="159">
        <v>6</v>
      </c>
      <c r="AD20" s="159">
        <v>7</v>
      </c>
      <c r="AE20" s="159">
        <v>7</v>
      </c>
      <c r="AF20" s="159">
        <v>6</v>
      </c>
      <c r="AG20" s="159">
        <v>7</v>
      </c>
      <c r="AH20" s="159">
        <v>5</v>
      </c>
      <c r="AI20" s="159"/>
      <c r="AJ20" s="159"/>
      <c r="AK20" s="159"/>
      <c r="AL20" s="159"/>
      <c r="AM20" s="159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</row>
    <row r="21" spans="1:56">
      <c r="A21" s="17" t="s">
        <v>426</v>
      </c>
      <c r="B21" s="155" t="s">
        <v>427</v>
      </c>
      <c r="C21" s="155" t="s">
        <v>425</v>
      </c>
      <c r="D21" s="178"/>
      <c r="E21" s="179">
        <v>0.63529411764705879</v>
      </c>
      <c r="F21" s="178"/>
      <c r="G21" s="178"/>
      <c r="H21" s="178"/>
      <c r="J21" s="143"/>
      <c r="K21" s="143" t="s">
        <v>410</v>
      </c>
      <c r="L21" s="143">
        <v>90</v>
      </c>
      <c r="M21" s="143"/>
      <c r="N21" s="160">
        <f>(SUM(N12:N13)*2)+(N20*5)</f>
        <v>56</v>
      </c>
      <c r="O21" s="160">
        <f>(SUM(O12:O13)*2)+(O20*5)</f>
        <v>65</v>
      </c>
      <c r="P21" s="160">
        <f>(SUM(P12:P13)*2)+(P20*5)</f>
        <v>65</v>
      </c>
      <c r="Q21" s="160">
        <f>(SUM(Q12:Q13)*2)+(Q20*5)</f>
        <v>74</v>
      </c>
      <c r="R21" s="160">
        <f>(SUM(R12:R13)*2)+(R20*5)</f>
        <v>72</v>
      </c>
      <c r="S21" s="160">
        <f>(SUM(S12:S13)*2)+(S20*5)</f>
        <v>58</v>
      </c>
      <c r="T21" s="160">
        <f>(SUM(T12:T13)*2)+(T20*5)</f>
        <v>81</v>
      </c>
      <c r="U21" s="160">
        <f>(SUM(U12:U13)*2)+(U20*5)</f>
        <v>72</v>
      </c>
      <c r="V21" s="160">
        <f>(SUM(V12:V13)*2)+(V20*5)</f>
        <v>0</v>
      </c>
      <c r="W21" s="160">
        <f>(SUM(W12:W13)*2)+(W20*5)</f>
        <v>0</v>
      </c>
      <c r="X21" s="160">
        <f>(SUM(X12:X13)*2)+(X20*5)</f>
        <v>0</v>
      </c>
      <c r="Y21" s="160">
        <f>(SUM(Y12:Y13)*2)+(Y20*5)</f>
        <v>0</v>
      </c>
      <c r="Z21" s="160">
        <f>(SUM(Z12:Z13)*2)+(Z20*5)</f>
        <v>0</v>
      </c>
      <c r="AA21" s="160">
        <f>(SUM(AA12:AA13)*2)+(AA20*5)</f>
        <v>54</v>
      </c>
      <c r="AB21" s="160">
        <f>(SUM(AB12:AB13)*2)+(AB20*5)</f>
        <v>54</v>
      </c>
      <c r="AC21" s="160">
        <f>(SUM(AC12:AC13)*2)+(AC20*5)</f>
        <v>54</v>
      </c>
      <c r="AD21" s="160">
        <f>(SUM(AD12:AD13)*2)+(AD20*5)</f>
        <v>61</v>
      </c>
      <c r="AE21" s="160">
        <f>(SUM(AE12:AE13)*2)+(AE20*5)</f>
        <v>63</v>
      </c>
      <c r="AF21" s="160">
        <f>(SUM(AF12:AF13)*2)+(AF20*5)</f>
        <v>56</v>
      </c>
      <c r="AG21" s="160">
        <f>(SUM(AG12:AG13)*2)+(AG20*5)</f>
        <v>67</v>
      </c>
      <c r="AH21" s="160">
        <f>(SUM(AH12:AH13)*2)+(AH20*5)</f>
        <v>49</v>
      </c>
      <c r="AI21" s="160">
        <f>(SUM(AI12:AI13)*2)+(AI20*5)</f>
        <v>0</v>
      </c>
      <c r="AJ21" s="160">
        <f>(SUM(AJ12:AJ13)*2)+(AJ20*5)</f>
        <v>0</v>
      </c>
      <c r="AK21" s="160">
        <f>(SUM(AK12:AK13)*2)+(AK20*5)</f>
        <v>0</v>
      </c>
      <c r="AL21" s="160">
        <f>(SUM(AL12:AL13)*2)+(AL20*5)</f>
        <v>0</v>
      </c>
      <c r="AM21" s="160">
        <f>(SUM(AM12:AM13)*2)+(AM20*5)</f>
        <v>0</v>
      </c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</row>
    <row r="22" spans="1:56">
      <c r="A22" s="17" t="s">
        <v>329</v>
      </c>
      <c r="B22" s="155" t="s">
        <v>206</v>
      </c>
      <c r="C22" s="155" t="s">
        <v>428</v>
      </c>
      <c r="D22" s="176">
        <v>0.58235294117647063</v>
      </c>
      <c r="E22" s="177"/>
      <c r="F22" s="176">
        <v>0.58823529411764708</v>
      </c>
      <c r="G22" s="177">
        <v>8</v>
      </c>
      <c r="H22" s="185">
        <v>110</v>
      </c>
      <c r="J22" s="143"/>
      <c r="K22" s="143">
        <v>4</v>
      </c>
      <c r="L22" s="143"/>
      <c r="M22" s="143"/>
      <c r="N22" s="154">
        <v>6</v>
      </c>
      <c r="O22" s="154">
        <v>8</v>
      </c>
      <c r="P22" s="154">
        <v>6</v>
      </c>
      <c r="Q22" s="154">
        <v>9</v>
      </c>
      <c r="R22" s="154">
        <v>6</v>
      </c>
      <c r="S22" s="154">
        <v>6</v>
      </c>
      <c r="T22" s="154">
        <v>9</v>
      </c>
      <c r="U22" s="154">
        <v>8</v>
      </c>
      <c r="V22" s="154"/>
      <c r="W22" s="154"/>
      <c r="X22" s="154"/>
      <c r="Y22" s="154"/>
      <c r="Z22" s="154"/>
      <c r="AA22" s="175">
        <v>7</v>
      </c>
      <c r="AB22" s="154">
        <v>6</v>
      </c>
      <c r="AC22" s="154">
        <v>6</v>
      </c>
      <c r="AD22" s="154">
        <v>6</v>
      </c>
      <c r="AE22" s="154">
        <v>7</v>
      </c>
      <c r="AF22" s="154">
        <v>7</v>
      </c>
      <c r="AG22" s="154">
        <v>7</v>
      </c>
      <c r="AH22" s="154">
        <v>7</v>
      </c>
      <c r="AI22" s="154"/>
      <c r="AJ22" s="154"/>
      <c r="AK22" s="154"/>
      <c r="AL22" s="154"/>
      <c r="AM22" s="154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</row>
    <row r="23" spans="1:56">
      <c r="A23" s="17" t="s">
        <v>205</v>
      </c>
      <c r="B23" s="155" t="s">
        <v>330</v>
      </c>
      <c r="C23" s="155" t="s">
        <v>428</v>
      </c>
      <c r="D23" s="178"/>
      <c r="E23" s="179">
        <v>0.59411764705882353</v>
      </c>
      <c r="F23" s="178"/>
      <c r="G23" s="178"/>
      <c r="H23" s="178"/>
      <c r="J23" s="143"/>
      <c r="K23" s="143">
        <v>5</v>
      </c>
      <c r="L23" s="143"/>
      <c r="M23" s="143"/>
      <c r="N23" s="154">
        <v>6</v>
      </c>
      <c r="O23" s="154">
        <v>7</v>
      </c>
      <c r="P23" s="154">
        <v>6</v>
      </c>
      <c r="Q23" s="154">
        <v>8</v>
      </c>
      <c r="R23" s="154">
        <v>7</v>
      </c>
      <c r="S23" s="154">
        <v>6</v>
      </c>
      <c r="T23" s="154">
        <v>8</v>
      </c>
      <c r="U23" s="154">
        <v>9</v>
      </c>
      <c r="V23" s="154"/>
      <c r="W23" s="154"/>
      <c r="X23" s="154"/>
      <c r="Y23" s="154"/>
      <c r="Z23" s="154"/>
      <c r="AA23" s="175">
        <v>7</v>
      </c>
      <c r="AB23" s="154">
        <v>7</v>
      </c>
      <c r="AC23" s="154">
        <v>6</v>
      </c>
      <c r="AD23" s="154">
        <v>5</v>
      </c>
      <c r="AE23" s="154">
        <v>7</v>
      </c>
      <c r="AF23" s="154">
        <v>7</v>
      </c>
      <c r="AG23" s="154">
        <v>7</v>
      </c>
      <c r="AH23" s="154">
        <v>7</v>
      </c>
      <c r="AI23" s="154"/>
      <c r="AJ23" s="154"/>
      <c r="AK23" s="154"/>
      <c r="AL23" s="154"/>
      <c r="AM23" s="154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</row>
    <row r="24" spans="1:56">
      <c r="A24" s="143"/>
      <c r="B24" s="143"/>
      <c r="C24" s="143"/>
      <c r="D24" s="149"/>
      <c r="E24" s="149"/>
      <c r="F24" s="149"/>
      <c r="G24" s="149"/>
      <c r="H24" s="149"/>
      <c r="J24" s="143"/>
      <c r="K24" s="10" t="s">
        <v>406</v>
      </c>
      <c r="L24" s="143"/>
      <c r="M24" s="143"/>
      <c r="N24" s="160"/>
      <c r="O24" s="160"/>
      <c r="P24" s="160"/>
      <c r="Q24" s="160"/>
      <c r="R24" s="169"/>
      <c r="S24" s="169"/>
      <c r="T24" s="169"/>
      <c r="U24" s="169"/>
      <c r="V24" s="169"/>
      <c r="W24" s="169"/>
      <c r="X24" s="169"/>
      <c r="Y24" s="169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</row>
    <row r="25" spans="1:56">
      <c r="A25" s="143"/>
      <c r="B25" s="143"/>
      <c r="C25" s="143"/>
      <c r="D25" s="149"/>
      <c r="E25" s="149"/>
      <c r="F25" s="149"/>
      <c r="G25" s="149"/>
      <c r="H25" s="149"/>
      <c r="J25" s="143"/>
      <c r="K25" s="143" t="s">
        <v>391</v>
      </c>
      <c r="L25" s="143"/>
      <c r="M25" s="143"/>
      <c r="N25" s="154">
        <v>7</v>
      </c>
      <c r="O25" s="154">
        <v>8</v>
      </c>
      <c r="P25" s="154">
        <v>7.5</v>
      </c>
      <c r="Q25" s="154">
        <v>7.5</v>
      </c>
      <c r="R25" s="154">
        <v>7.5</v>
      </c>
      <c r="S25" s="154">
        <v>8</v>
      </c>
      <c r="T25" s="154">
        <v>7</v>
      </c>
      <c r="U25" s="154">
        <v>7.5</v>
      </c>
      <c r="V25" s="154"/>
      <c r="W25" s="169"/>
      <c r="X25" s="169"/>
      <c r="Y25" s="169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</row>
    <row r="26" spans="1:56" ht="30">
      <c r="A26" s="24" t="s">
        <v>4</v>
      </c>
      <c r="B26" s="24" t="s">
        <v>5</v>
      </c>
      <c r="C26" s="24" t="s">
        <v>383</v>
      </c>
      <c r="D26" s="23" t="s">
        <v>411</v>
      </c>
      <c r="E26" s="23" t="s">
        <v>387</v>
      </c>
      <c r="F26" s="149"/>
      <c r="G26" s="149"/>
      <c r="H26" s="149"/>
      <c r="J26" s="143"/>
      <c r="K26" s="143" t="s">
        <v>392</v>
      </c>
      <c r="L26" s="143"/>
      <c r="M26" s="143"/>
      <c r="N26" s="154">
        <v>7</v>
      </c>
      <c r="O26" s="154">
        <v>7</v>
      </c>
      <c r="P26" s="154">
        <v>8</v>
      </c>
      <c r="Q26" s="154">
        <v>7</v>
      </c>
      <c r="R26" s="154">
        <v>8</v>
      </c>
      <c r="S26" s="154">
        <v>9</v>
      </c>
      <c r="T26" s="154">
        <v>7</v>
      </c>
      <c r="U26" s="154">
        <v>7</v>
      </c>
      <c r="V26" s="154"/>
      <c r="W26" s="169"/>
      <c r="X26" s="169"/>
      <c r="Y26" s="169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</row>
    <row r="27" spans="1:56">
      <c r="A27" s="17" t="s">
        <v>205</v>
      </c>
      <c r="B27" s="155" t="s">
        <v>206</v>
      </c>
      <c r="C27" s="155" t="s">
        <v>428</v>
      </c>
      <c r="D27" s="176">
        <v>0.71</v>
      </c>
      <c r="E27" s="177">
        <v>8</v>
      </c>
      <c r="F27" s="149"/>
      <c r="G27" s="149"/>
      <c r="H27" s="149"/>
      <c r="J27" s="143"/>
      <c r="K27" s="143" t="s">
        <v>429</v>
      </c>
      <c r="L27" s="143"/>
      <c r="M27" s="143"/>
      <c r="N27" s="154">
        <v>6.5</v>
      </c>
      <c r="O27" s="154">
        <v>7</v>
      </c>
      <c r="P27" s="154">
        <v>7</v>
      </c>
      <c r="Q27" s="154">
        <v>8</v>
      </c>
      <c r="R27" s="154">
        <v>9</v>
      </c>
      <c r="S27" s="154">
        <v>7.5</v>
      </c>
      <c r="T27" s="154">
        <v>8.5</v>
      </c>
      <c r="U27" s="154">
        <v>8</v>
      </c>
      <c r="V27" s="154"/>
      <c r="W27" s="169"/>
      <c r="X27" s="169"/>
      <c r="Y27" s="169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</row>
    <row r="28" spans="1:56">
      <c r="A28" s="17" t="s">
        <v>329</v>
      </c>
      <c r="B28" s="155" t="s">
        <v>330</v>
      </c>
      <c r="C28" s="155" t="s">
        <v>428</v>
      </c>
      <c r="D28" s="178"/>
      <c r="E28" s="178"/>
      <c r="F28" s="149"/>
      <c r="G28" s="149"/>
      <c r="H28" s="149"/>
      <c r="J28" s="143"/>
      <c r="K28" s="143" t="s">
        <v>430</v>
      </c>
      <c r="L28" s="143"/>
      <c r="M28" s="143"/>
      <c r="N28" s="154">
        <v>7</v>
      </c>
      <c r="O28" s="154">
        <v>8</v>
      </c>
      <c r="P28" s="154">
        <v>8</v>
      </c>
      <c r="Q28" s="154">
        <v>7.5</v>
      </c>
      <c r="R28" s="154">
        <v>8</v>
      </c>
      <c r="S28" s="154">
        <v>7</v>
      </c>
      <c r="T28" s="154">
        <v>8</v>
      </c>
      <c r="U28" s="154">
        <v>7.5</v>
      </c>
      <c r="V28" s="154"/>
      <c r="W28" s="169"/>
      <c r="X28" s="169"/>
      <c r="Y28" s="169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</row>
    <row r="29" spans="1:56">
      <c r="A29" s="17" t="s">
        <v>421</v>
      </c>
      <c r="B29" s="155" t="s">
        <v>420</v>
      </c>
      <c r="C29" s="155" t="s">
        <v>90</v>
      </c>
      <c r="D29" s="176">
        <v>0.76</v>
      </c>
      <c r="E29" s="177">
        <v>5</v>
      </c>
      <c r="F29" s="149"/>
      <c r="G29" s="149"/>
      <c r="H29" s="149"/>
      <c r="J29" s="143"/>
      <c r="K29" s="143" t="s">
        <v>141</v>
      </c>
      <c r="L29" s="143">
        <v>50</v>
      </c>
      <c r="M29" s="143"/>
      <c r="N29" s="160">
        <f>SUM(N25:N28)</f>
        <v>27.5</v>
      </c>
      <c r="O29" s="160">
        <f>SUM(O25:O28)</f>
        <v>30</v>
      </c>
      <c r="P29" s="160">
        <f>SUM(P25:P28)</f>
        <v>30.5</v>
      </c>
      <c r="Q29" s="160">
        <f>SUM(Q25:Q28)</f>
        <v>30</v>
      </c>
      <c r="R29" s="160">
        <f>SUM(R25:R28)</f>
        <v>32.5</v>
      </c>
      <c r="S29" s="160">
        <f>SUM(S25:S28)</f>
        <v>31.5</v>
      </c>
      <c r="T29" s="160">
        <f>SUM(T25:T28)</f>
        <v>30.5</v>
      </c>
      <c r="U29" s="160">
        <f>SUM(U25:U28)</f>
        <v>30</v>
      </c>
      <c r="V29" s="160">
        <f>SUM(V25:V28)</f>
        <v>0</v>
      </c>
      <c r="W29" s="169"/>
      <c r="X29" s="169"/>
      <c r="Y29" s="169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</row>
    <row r="30" spans="1:56">
      <c r="A30" s="17" t="s">
        <v>419</v>
      </c>
      <c r="B30" s="155" t="s">
        <v>422</v>
      </c>
      <c r="C30" s="155" t="s">
        <v>90</v>
      </c>
      <c r="D30" s="178"/>
      <c r="E30" s="178"/>
      <c r="F30" s="149"/>
      <c r="G30" s="149"/>
      <c r="H30" s="149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69"/>
      <c r="X30" s="169"/>
      <c r="Y30" s="169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</row>
    <row r="31" spans="1:56">
      <c r="A31" s="17" t="s">
        <v>374</v>
      </c>
      <c r="B31" s="155" t="s">
        <v>375</v>
      </c>
      <c r="C31" s="155" t="s">
        <v>33</v>
      </c>
      <c r="D31" s="176">
        <v>0.77</v>
      </c>
      <c r="E31" s="177">
        <v>3</v>
      </c>
      <c r="F31" s="149"/>
      <c r="G31" s="149"/>
      <c r="H31" s="149"/>
      <c r="J31" s="143"/>
      <c r="K31" s="143" t="s">
        <v>142</v>
      </c>
      <c r="L31" s="143"/>
      <c r="M31" s="143"/>
      <c r="N31" s="182">
        <f>N29/$L$29</f>
        <v>0.55000000000000004</v>
      </c>
      <c r="O31" s="182">
        <f t="shared" ref="O31:V31" si="1">O29/$L$29</f>
        <v>0.6</v>
      </c>
      <c r="P31" s="182">
        <f t="shared" si="1"/>
        <v>0.61</v>
      </c>
      <c r="Q31" s="182">
        <f t="shared" si="1"/>
        <v>0.6</v>
      </c>
      <c r="R31" s="182">
        <f t="shared" si="1"/>
        <v>0.65</v>
      </c>
      <c r="S31" s="182">
        <f t="shared" si="1"/>
        <v>0.63</v>
      </c>
      <c r="T31" s="182">
        <f t="shared" si="1"/>
        <v>0.61</v>
      </c>
      <c r="U31" s="182">
        <f t="shared" si="1"/>
        <v>0.6</v>
      </c>
      <c r="V31" s="182">
        <f t="shared" si="1"/>
        <v>0</v>
      </c>
      <c r="W31" s="169"/>
      <c r="X31" s="169"/>
      <c r="Y31" s="169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</row>
    <row r="32" spans="1:56">
      <c r="A32" s="17" t="s">
        <v>423</v>
      </c>
      <c r="B32" s="155" t="s">
        <v>424</v>
      </c>
      <c r="C32" s="155" t="s">
        <v>33</v>
      </c>
      <c r="D32" s="178"/>
      <c r="E32" s="178"/>
      <c r="F32" s="149"/>
      <c r="G32" s="149"/>
      <c r="H32" s="149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</row>
    <row r="33" spans="1:56">
      <c r="A33" s="17" t="s">
        <v>327</v>
      </c>
      <c r="B33" s="155" t="s">
        <v>328</v>
      </c>
      <c r="C33" s="155" t="s">
        <v>59</v>
      </c>
      <c r="D33" s="176">
        <v>0.76</v>
      </c>
      <c r="E33" s="177">
        <v>5</v>
      </c>
      <c r="F33" s="149"/>
      <c r="G33" s="149"/>
      <c r="H33" s="149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</row>
    <row r="34" spans="1:56">
      <c r="A34" s="17" t="s">
        <v>325</v>
      </c>
      <c r="B34" s="155" t="s">
        <v>326</v>
      </c>
      <c r="C34" s="155" t="s">
        <v>55</v>
      </c>
      <c r="D34" s="178"/>
      <c r="E34" s="178"/>
      <c r="F34" s="149"/>
      <c r="G34" s="149"/>
      <c r="H34" s="149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</row>
    <row r="35" spans="1:56">
      <c r="A35" s="17" t="s">
        <v>46</v>
      </c>
      <c r="B35" s="155" t="s">
        <v>47</v>
      </c>
      <c r="C35" s="155" t="s">
        <v>418</v>
      </c>
      <c r="D35" s="176">
        <v>0.81</v>
      </c>
      <c r="E35" s="177">
        <v>1</v>
      </c>
      <c r="F35" s="149"/>
      <c r="G35" s="149"/>
      <c r="H35" s="149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</row>
    <row r="36" spans="1:56">
      <c r="A36" s="17" t="s">
        <v>173</v>
      </c>
      <c r="B36" s="155" t="s">
        <v>174</v>
      </c>
      <c r="C36" s="155" t="s">
        <v>418</v>
      </c>
      <c r="D36" s="178"/>
      <c r="E36" s="178"/>
      <c r="F36" s="149"/>
      <c r="G36" s="149"/>
      <c r="H36" s="149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</row>
    <row r="37" spans="1:56">
      <c r="A37" s="17" t="s">
        <v>354</v>
      </c>
      <c r="B37" s="155" t="s">
        <v>355</v>
      </c>
      <c r="C37" s="155" t="s">
        <v>425</v>
      </c>
      <c r="D37" s="176">
        <v>0.8</v>
      </c>
      <c r="E37" s="177">
        <v>2</v>
      </c>
      <c r="F37" s="149"/>
      <c r="G37" s="149"/>
      <c r="H37" s="149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</row>
    <row r="38" spans="1:56">
      <c r="A38" s="17" t="s">
        <v>426</v>
      </c>
      <c r="B38" s="155" t="s">
        <v>427</v>
      </c>
      <c r="C38" s="155" t="s">
        <v>425</v>
      </c>
      <c r="D38" s="178"/>
      <c r="E38" s="178"/>
      <c r="F38" s="149"/>
      <c r="G38" s="149"/>
      <c r="H38" s="149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</row>
    <row r="39" spans="1:56">
      <c r="A39" s="17" t="s">
        <v>414</v>
      </c>
      <c r="B39" s="155" t="s">
        <v>415</v>
      </c>
      <c r="C39" s="155" t="s">
        <v>416</v>
      </c>
      <c r="D39" s="176">
        <v>0.77</v>
      </c>
      <c r="E39" s="177">
        <v>3</v>
      </c>
      <c r="F39" s="149"/>
      <c r="G39" s="149"/>
      <c r="H39" s="149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</row>
    <row r="40" spans="1:56">
      <c r="A40" s="17" t="s">
        <v>179</v>
      </c>
      <c r="B40" s="155" t="s">
        <v>417</v>
      </c>
      <c r="C40" s="155" t="s">
        <v>416</v>
      </c>
      <c r="D40" s="178"/>
      <c r="E40" s="178"/>
      <c r="F40" s="149"/>
      <c r="G40" s="149"/>
      <c r="H40" s="149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</row>
    <row r="41" spans="1:56">
      <c r="A41" s="17" t="s">
        <v>295</v>
      </c>
      <c r="B41" s="155" t="s">
        <v>296</v>
      </c>
      <c r="C41" s="155" t="s">
        <v>243</v>
      </c>
      <c r="D41" s="184">
        <v>0.76</v>
      </c>
      <c r="E41" s="177">
        <v>5</v>
      </c>
      <c r="F41" s="149"/>
      <c r="G41" s="149"/>
      <c r="H41" s="149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</row>
    <row r="42" spans="1:56">
      <c r="A42" s="17" t="s">
        <v>241</v>
      </c>
      <c r="B42" s="155" t="s">
        <v>242</v>
      </c>
      <c r="C42" s="155" t="s">
        <v>243</v>
      </c>
      <c r="D42" s="149"/>
      <c r="E42" s="178"/>
      <c r="F42" s="149"/>
      <c r="G42" s="149"/>
      <c r="H42" s="149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</row>
    <row r="43" spans="1:56">
      <c r="A43" s="17"/>
      <c r="B43" s="155"/>
      <c r="C43" s="155"/>
      <c r="D43" s="176"/>
      <c r="E43" s="177"/>
      <c r="F43" s="149"/>
      <c r="G43" s="149"/>
      <c r="H43" s="149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</row>
    <row r="44" spans="1:56">
      <c r="A44" s="17"/>
      <c r="B44" s="155"/>
      <c r="C44" s="155"/>
      <c r="D44" s="178"/>
      <c r="E44" s="178"/>
      <c r="F44" s="149"/>
      <c r="G44" s="149"/>
      <c r="H44" s="149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</row>
    <row r="45" spans="1:56">
      <c r="A45" s="143"/>
      <c r="B45" s="143"/>
      <c r="C45" s="143"/>
      <c r="D45" s="149"/>
      <c r="E45" s="149"/>
      <c r="F45" s="149"/>
      <c r="G45" s="149"/>
      <c r="H45" s="149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</row>
    <row r="46" spans="1:56">
      <c r="A46" s="143"/>
      <c r="B46" s="143"/>
      <c r="C46" s="143"/>
      <c r="D46" s="149"/>
      <c r="E46" s="149"/>
      <c r="F46" s="149"/>
      <c r="G46" s="149"/>
      <c r="H46" s="149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</row>
    <row r="47" spans="1:56">
      <c r="A47" s="143"/>
      <c r="B47" s="143"/>
      <c r="C47" s="143"/>
      <c r="D47" s="149"/>
      <c r="E47" s="149"/>
      <c r="F47" s="149"/>
      <c r="G47" s="149"/>
      <c r="H47" s="149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</row>
  </sheetData>
  <sheetProtection algorithmName="SHA-512" hashValue="FdGDMUDU3JMUVkmojkPQVDif/I+eQrqak5dY6eA4WSyoail6mCpRD0q31b03pdP7osi/XFOKGa1t4CCdbwCAaw==" saltValue="9uWwnpSDbnz1C/1irJlUC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9" fitToHeight="2" orientation="landscape" r:id="rId1"/>
  <customProperties>
    <customPr name="_pios_id" r:id="rId2"/>
    <customPr name="GUID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6FBAD-349E-9240-8D54-00A41556F7E5}">
  <sheetPr codeName="Sheet15">
    <tabColor theme="7" tint="0.39997558519241921"/>
    <pageSetUpPr fitToPage="1"/>
  </sheetPr>
  <dimension ref="A1:BD56"/>
  <sheetViews>
    <sheetView zoomScale="90" zoomScaleNormal="90" workbookViewId="0">
      <selection activeCell="L17" sqref="L17"/>
    </sheetView>
  </sheetViews>
  <sheetFormatPr defaultColWidth="11" defaultRowHeight="15"/>
  <cols>
    <col min="1" max="1" width="11" style="134"/>
    <col min="2" max="2" width="15" style="134" customWidth="1"/>
    <col min="3" max="3" width="20.375" style="134" customWidth="1"/>
    <col min="4" max="4" width="22.625" style="134" bestFit="1" customWidth="1"/>
    <col min="5" max="5" width="18.125" style="134" customWidth="1"/>
    <col min="6" max="6" width="11.625" style="137" bestFit="1" customWidth="1"/>
    <col min="7" max="7" width="10.125" style="137" bestFit="1" customWidth="1"/>
    <col min="8" max="8" width="12" style="137" bestFit="1" customWidth="1"/>
    <col min="9" max="9" width="13.125" style="137" customWidth="1"/>
    <col min="10" max="10" width="9.125" style="137" bestFit="1" customWidth="1"/>
    <col min="11" max="11" width="9.625" style="137" bestFit="1" customWidth="1"/>
    <col min="12" max="12" width="13.625" style="137" bestFit="1" customWidth="1"/>
    <col min="13" max="14" width="11" style="134"/>
    <col min="15" max="15" width="19.375" style="134" customWidth="1"/>
    <col min="16" max="16" width="11" style="134"/>
    <col min="17" max="17" width="3.625" style="134" customWidth="1"/>
    <col min="18" max="21" width="13" style="134" customWidth="1"/>
    <col min="22" max="16384" width="11" style="134"/>
  </cols>
  <sheetData>
    <row r="1" spans="1:56">
      <c r="A1" s="143"/>
      <c r="B1" s="143"/>
      <c r="C1" s="143"/>
      <c r="D1" s="149"/>
      <c r="E1" s="149"/>
      <c r="F1" s="149"/>
      <c r="G1" s="149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</row>
    <row r="2" spans="1:56">
      <c r="A2" s="150" t="s">
        <v>0</v>
      </c>
      <c r="B2" s="143"/>
      <c r="C2" s="143"/>
      <c r="D2" s="149"/>
      <c r="E2" s="149"/>
      <c r="F2" s="149"/>
      <c r="G2" s="149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</row>
    <row r="3" spans="1:56">
      <c r="A3" s="150" t="s">
        <v>1</v>
      </c>
      <c r="B3" s="143"/>
      <c r="C3" s="143"/>
      <c r="D3" s="149"/>
      <c r="E3" s="149"/>
      <c r="F3" s="149"/>
      <c r="G3" s="149"/>
      <c r="H3" s="143"/>
      <c r="I3" s="10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</row>
    <row r="4" spans="1:56">
      <c r="A4" s="151" t="s">
        <v>431</v>
      </c>
      <c r="B4" s="143"/>
      <c r="C4" s="143"/>
      <c r="D4" s="143"/>
      <c r="E4" s="143"/>
      <c r="F4" s="149"/>
      <c r="G4" s="149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</row>
    <row r="5" spans="1:56">
      <c r="A5" s="8"/>
      <c r="B5" s="143"/>
      <c r="C5" s="143"/>
      <c r="D5" s="143"/>
      <c r="E5" s="143"/>
      <c r="F5" s="149"/>
      <c r="G5" s="149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</row>
    <row r="6" spans="1:56">
      <c r="A6" s="143"/>
      <c r="B6" s="143"/>
      <c r="C6" s="143"/>
      <c r="D6" s="143"/>
      <c r="E6" s="143"/>
      <c r="F6" s="149"/>
      <c r="G6" s="149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</row>
    <row r="7" spans="1:56">
      <c r="A7" s="23" t="s">
        <v>432</v>
      </c>
      <c r="B7" s="24" t="s">
        <v>433</v>
      </c>
      <c r="C7" s="24" t="s">
        <v>4</v>
      </c>
      <c r="D7" s="24" t="s">
        <v>5</v>
      </c>
      <c r="E7" s="24" t="s">
        <v>383</v>
      </c>
      <c r="F7" s="23" t="s">
        <v>386</v>
      </c>
      <c r="G7" s="23" t="s">
        <v>387</v>
      </c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</row>
    <row r="8" spans="1:56">
      <c r="A8" s="3">
        <v>0.64583333333333226</v>
      </c>
      <c r="B8" s="2">
        <v>1</v>
      </c>
      <c r="C8" s="2" t="s">
        <v>64</v>
      </c>
      <c r="D8" s="155" t="s">
        <v>434</v>
      </c>
      <c r="E8" s="155" t="s">
        <v>15</v>
      </c>
      <c r="F8" s="176">
        <v>0.66215000000000002</v>
      </c>
      <c r="G8" s="177">
        <v>1</v>
      </c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</row>
    <row r="9" spans="1:56">
      <c r="A9" s="3">
        <v>0.64583333333333226</v>
      </c>
      <c r="B9" s="2">
        <v>1</v>
      </c>
      <c r="C9" s="2" t="s">
        <v>435</v>
      </c>
      <c r="D9" s="155" t="s">
        <v>436</v>
      </c>
      <c r="E9" s="155" t="s">
        <v>15</v>
      </c>
      <c r="F9" s="179"/>
      <c r="G9" s="178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</row>
    <row r="10" spans="1:56">
      <c r="A10" s="3">
        <v>0.65069444444444335</v>
      </c>
      <c r="B10" s="2">
        <v>2</v>
      </c>
      <c r="C10" s="2" t="s">
        <v>167</v>
      </c>
      <c r="D10" s="155" t="s">
        <v>168</v>
      </c>
      <c r="E10" s="155" t="s">
        <v>59</v>
      </c>
      <c r="F10" s="176">
        <v>0.65969999999999995</v>
      </c>
      <c r="G10" s="177">
        <v>2</v>
      </c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</row>
    <row r="11" spans="1:56">
      <c r="A11" s="3">
        <v>0.65069444444444335</v>
      </c>
      <c r="B11" s="2">
        <v>2</v>
      </c>
      <c r="C11" s="2" t="s">
        <v>437</v>
      </c>
      <c r="D11" s="155" t="s">
        <v>438</v>
      </c>
      <c r="E11" s="155" t="s">
        <v>59</v>
      </c>
      <c r="F11" s="179"/>
      <c r="G11" s="178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</row>
    <row r="12" spans="1:56">
      <c r="A12" s="135"/>
      <c r="B12" s="136"/>
      <c r="C12" s="136"/>
      <c r="D12" s="143"/>
      <c r="E12" s="143"/>
      <c r="F12" s="186"/>
      <c r="G12" s="186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</row>
    <row r="13" spans="1:56">
      <c r="A13" s="143"/>
      <c r="B13" s="143"/>
      <c r="C13" s="143"/>
      <c r="D13" s="143"/>
      <c r="E13" s="143"/>
      <c r="F13" s="149"/>
      <c r="G13" s="149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</row>
    <row r="14" spans="1:56" ht="30">
      <c r="A14" s="23" t="s">
        <v>432</v>
      </c>
      <c r="B14" s="24" t="s">
        <v>439</v>
      </c>
      <c r="C14" s="24" t="s">
        <v>4</v>
      </c>
      <c r="D14" s="24" t="s">
        <v>5</v>
      </c>
      <c r="E14" s="24" t="s">
        <v>383</v>
      </c>
      <c r="F14" s="275" t="s">
        <v>411</v>
      </c>
      <c r="G14" s="23" t="s">
        <v>387</v>
      </c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</row>
    <row r="15" spans="1:56">
      <c r="A15" s="3"/>
      <c r="B15" s="2">
        <f>B8</f>
        <v>1</v>
      </c>
      <c r="C15" s="2" t="str">
        <f t="shared" ref="C15:E15" si="0">C8</f>
        <v>Caitlin Pritchard</v>
      </c>
      <c r="D15" s="155" t="str">
        <f t="shared" si="0"/>
        <v>MONTCALM BAYLAUREL JOE</v>
      </c>
      <c r="E15" s="272" t="str">
        <f t="shared" si="0"/>
        <v xml:space="preserve">King River </v>
      </c>
      <c r="F15" s="271">
        <v>0.78</v>
      </c>
      <c r="G15" s="273">
        <v>1</v>
      </c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</row>
    <row r="16" spans="1:56">
      <c r="A16" s="3"/>
      <c r="B16" s="2">
        <f t="shared" ref="B16:E18" si="1">B9</f>
        <v>1</v>
      </c>
      <c r="C16" s="2" t="str">
        <f t="shared" si="1"/>
        <v>Felicity Ericsson</v>
      </c>
      <c r="D16" s="155" t="str">
        <f t="shared" si="1"/>
        <v>ALL BLACK STYLE</v>
      </c>
      <c r="E16" s="272" t="str">
        <f t="shared" si="1"/>
        <v xml:space="preserve">King River </v>
      </c>
      <c r="F16" s="277"/>
      <c r="G16" s="274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</row>
    <row r="17" spans="1:56">
      <c r="A17" s="35"/>
      <c r="B17" s="140">
        <f t="shared" si="1"/>
        <v>2</v>
      </c>
      <c r="C17" s="140" t="str">
        <f t="shared" si="1"/>
        <v>Ellie Gilberd</v>
      </c>
      <c r="D17" s="187" t="str">
        <f t="shared" si="1"/>
        <v>NOBLEWOOD CASABLANCA</v>
      </c>
      <c r="E17" s="225" t="str">
        <f t="shared" si="1"/>
        <v>Serpentine</v>
      </c>
      <c r="F17" s="271">
        <v>0.76</v>
      </c>
      <c r="G17" s="273">
        <v>2</v>
      </c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</row>
    <row r="18" spans="1:56">
      <c r="A18" s="3"/>
      <c r="B18" s="2">
        <f t="shared" si="1"/>
        <v>2</v>
      </c>
      <c r="C18" s="2" t="str">
        <f t="shared" si="1"/>
        <v>Nicola Lachenicht</v>
      </c>
      <c r="D18" s="155" t="str">
        <f t="shared" si="1"/>
        <v>NEWHOPE SPARKS FLY</v>
      </c>
      <c r="E18" s="272" t="str">
        <f t="shared" si="1"/>
        <v>Serpentine</v>
      </c>
      <c r="F18" s="277"/>
      <c r="G18" s="276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</row>
    <row r="19" spans="1:56">
      <c r="A19" s="3"/>
      <c r="B19" s="2"/>
      <c r="C19" s="2"/>
      <c r="D19" s="155"/>
      <c r="E19" s="155"/>
      <c r="F19" s="179"/>
      <c r="G19" s="157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</row>
    <row r="20" spans="1:56">
      <c r="A20" s="143"/>
      <c r="B20" s="143"/>
      <c r="C20" s="143"/>
      <c r="D20" s="143"/>
      <c r="E20" s="143"/>
      <c r="F20" s="149"/>
      <c r="G20" s="149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</row>
    <row r="21" spans="1:56">
      <c r="A21" s="143"/>
      <c r="B21" s="143"/>
      <c r="C21" s="143"/>
      <c r="D21" s="169"/>
      <c r="E21" s="169"/>
      <c r="F21" s="188"/>
      <c r="G21" s="149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</row>
    <row r="22" spans="1:56">
      <c r="A22" s="143"/>
      <c r="B22" s="143"/>
      <c r="C22" s="143"/>
      <c r="D22" s="143"/>
      <c r="E22" s="143"/>
      <c r="F22" s="149"/>
      <c r="G22" s="149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</row>
    <row r="23" spans="1:56">
      <c r="A23" s="143"/>
      <c r="B23" s="143"/>
      <c r="C23" s="143"/>
      <c r="D23" s="143"/>
      <c r="E23" s="143"/>
      <c r="F23" s="149"/>
      <c r="G23" s="149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</row>
    <row r="24" spans="1:56">
      <c r="A24" s="143"/>
      <c r="B24" s="143"/>
      <c r="C24" s="143"/>
      <c r="D24" s="143"/>
      <c r="E24" s="143"/>
      <c r="F24" s="149"/>
      <c r="G24" s="149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</row>
    <row r="25" spans="1:56">
      <c r="A25" s="143"/>
      <c r="B25" s="143"/>
      <c r="C25" s="143"/>
      <c r="D25" s="143"/>
      <c r="E25" s="143"/>
      <c r="F25" s="149"/>
      <c r="G25" s="149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</row>
    <row r="26" spans="1:56">
      <c r="A26" s="143"/>
      <c r="B26" s="143"/>
      <c r="C26" s="143"/>
      <c r="D26" s="143"/>
      <c r="E26" s="143"/>
      <c r="F26" s="149"/>
      <c r="G26" s="149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</row>
    <row r="27" spans="1:56">
      <c r="A27" s="143"/>
      <c r="B27" s="143"/>
      <c r="C27" s="143"/>
      <c r="D27" s="143"/>
      <c r="E27" s="143"/>
      <c r="F27" s="149"/>
      <c r="G27" s="149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</row>
    <row r="28" spans="1:56">
      <c r="A28" s="143"/>
      <c r="B28" s="143"/>
      <c r="C28" s="143"/>
      <c r="D28" s="143"/>
      <c r="E28" s="143"/>
      <c r="F28" s="149"/>
      <c r="G28" s="149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</row>
    <row r="29" spans="1:56">
      <c r="A29" s="143"/>
      <c r="B29" s="143"/>
      <c r="C29" s="143"/>
      <c r="D29" s="143"/>
      <c r="E29" s="143"/>
      <c r="F29" s="149"/>
      <c r="G29" s="149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</row>
    <row r="30" spans="1:56">
      <c r="A30" s="143"/>
      <c r="B30" s="143"/>
      <c r="C30" s="143"/>
      <c r="D30" s="143"/>
      <c r="E30" s="143"/>
      <c r="F30" s="149"/>
      <c r="G30" s="149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</row>
    <row r="31" spans="1:56">
      <c r="A31" s="143"/>
      <c r="B31" s="143"/>
      <c r="C31" s="143"/>
      <c r="D31" s="143"/>
      <c r="E31" s="143"/>
      <c r="F31" s="149"/>
      <c r="G31" s="149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</row>
    <row r="32" spans="1:56">
      <c r="A32" s="143"/>
      <c r="B32" s="143"/>
      <c r="C32" s="143"/>
      <c r="D32" s="143"/>
      <c r="E32" s="143"/>
      <c r="F32" s="149"/>
      <c r="G32" s="149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</row>
    <row r="33" spans="1:56">
      <c r="A33" s="143"/>
      <c r="B33" s="143"/>
      <c r="C33" s="143"/>
      <c r="D33" s="143"/>
      <c r="E33" s="143"/>
      <c r="F33" s="149"/>
      <c r="G33" s="149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</row>
    <row r="34" spans="1:56">
      <c r="A34" s="143"/>
      <c r="B34" s="143"/>
      <c r="C34" s="143"/>
      <c r="D34" s="143"/>
      <c r="E34" s="143"/>
      <c r="F34" s="149"/>
      <c r="G34" s="149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</row>
    <row r="35" spans="1:56">
      <c r="A35" s="143"/>
      <c r="B35" s="143"/>
      <c r="C35" s="143"/>
      <c r="D35" s="143"/>
      <c r="E35" s="143"/>
      <c r="F35" s="149"/>
      <c r="G35" s="149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</row>
    <row r="36" spans="1:56">
      <c r="A36" s="143"/>
      <c r="B36" s="143"/>
      <c r="C36" s="143"/>
      <c r="D36" s="143"/>
      <c r="E36" s="143"/>
      <c r="F36" s="149"/>
      <c r="G36" s="149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</row>
    <row r="37" spans="1:56">
      <c r="A37" s="143"/>
      <c r="B37" s="143"/>
      <c r="C37" s="143"/>
      <c r="D37" s="143"/>
      <c r="E37" s="143"/>
      <c r="F37" s="149"/>
      <c r="G37" s="149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</row>
    <row r="38" spans="1:56">
      <c r="A38" s="143"/>
      <c r="B38" s="143"/>
      <c r="C38" s="143"/>
      <c r="D38" s="143"/>
      <c r="E38" s="143"/>
      <c r="F38" s="149"/>
      <c r="G38" s="149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</row>
    <row r="39" spans="1:56">
      <c r="A39" s="143"/>
      <c r="B39" s="143"/>
      <c r="C39" s="143"/>
      <c r="D39" s="143"/>
      <c r="E39" s="143"/>
      <c r="F39" s="149"/>
      <c r="G39" s="149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</row>
    <row r="40" spans="1:56">
      <c r="A40" s="143"/>
      <c r="B40" s="143"/>
      <c r="C40" s="143"/>
      <c r="D40" s="143"/>
      <c r="E40" s="143"/>
      <c r="F40" s="149"/>
      <c r="G40" s="149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</row>
    <row r="41" spans="1:56">
      <c r="A41" s="143"/>
      <c r="B41" s="143"/>
      <c r="C41" s="143"/>
      <c r="D41" s="143"/>
      <c r="E41" s="143"/>
      <c r="F41" s="149"/>
      <c r="G41" s="149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</row>
    <row r="42" spans="1:56">
      <c r="A42" s="143"/>
      <c r="B42" s="143"/>
      <c r="C42" s="143"/>
      <c r="D42" s="143"/>
      <c r="E42" s="143"/>
      <c r="F42" s="149"/>
      <c r="G42" s="149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</row>
    <row r="43" spans="1:56">
      <c r="A43" s="143"/>
      <c r="B43" s="143"/>
      <c r="C43" s="143"/>
      <c r="D43" s="143"/>
      <c r="E43" s="143"/>
      <c r="F43" s="149"/>
      <c r="G43" s="149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</row>
    <row r="44" spans="1:56">
      <c r="A44" s="143"/>
      <c r="B44" s="143"/>
      <c r="C44" s="143"/>
      <c r="D44" s="143"/>
      <c r="E44" s="143"/>
      <c r="F44" s="149"/>
      <c r="G44" s="149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</row>
    <row r="45" spans="1:56">
      <c r="A45" s="143"/>
      <c r="B45" s="143"/>
      <c r="C45" s="143"/>
      <c r="D45" s="143"/>
      <c r="E45" s="143"/>
      <c r="F45" s="149"/>
      <c r="G45" s="149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</row>
    <row r="46" spans="1:56">
      <c r="A46" s="143"/>
      <c r="B46" s="143"/>
      <c r="C46" s="143"/>
      <c r="D46" s="143"/>
      <c r="E46" s="143"/>
      <c r="F46" s="149"/>
      <c r="G46" s="149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</row>
    <row r="47" spans="1:56">
      <c r="A47" s="143"/>
      <c r="B47" s="143"/>
      <c r="C47" s="143"/>
      <c r="D47" s="143"/>
      <c r="E47" s="143"/>
      <c r="F47" s="149"/>
      <c r="G47" s="149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</row>
    <row r="48" spans="1:56">
      <c r="A48" s="143"/>
      <c r="B48" s="143"/>
      <c r="C48" s="143"/>
      <c r="D48" s="143"/>
      <c r="E48" s="143"/>
      <c r="F48" s="149"/>
      <c r="G48" s="149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</row>
    <row r="49" spans="1:56">
      <c r="A49" s="143"/>
      <c r="B49" s="143"/>
      <c r="C49" s="143"/>
      <c r="D49" s="143"/>
      <c r="E49" s="143"/>
      <c r="F49" s="149"/>
      <c r="G49" s="149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</row>
    <row r="50" spans="1:56">
      <c r="A50" s="143"/>
      <c r="B50" s="143"/>
      <c r="C50" s="143"/>
      <c r="D50" s="143"/>
      <c r="E50" s="143"/>
      <c r="F50" s="149"/>
      <c r="G50" s="149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</row>
    <row r="51" spans="1:56">
      <c r="A51" s="143"/>
      <c r="B51" s="143"/>
      <c r="C51" s="143"/>
      <c r="D51" s="143"/>
      <c r="E51" s="143"/>
      <c r="F51" s="149"/>
      <c r="G51" s="149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</row>
    <row r="52" spans="1:56">
      <c r="A52" s="143"/>
      <c r="B52" s="143"/>
      <c r="C52" s="143"/>
      <c r="D52" s="143"/>
      <c r="E52" s="143"/>
      <c r="F52" s="149"/>
      <c r="G52" s="149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</row>
    <row r="53" spans="1:56">
      <c r="A53" s="143"/>
      <c r="B53" s="143"/>
      <c r="C53" s="143"/>
      <c r="D53" s="143"/>
      <c r="E53" s="143"/>
      <c r="F53" s="149"/>
      <c r="G53" s="149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</row>
    <row r="54" spans="1:56">
      <c r="A54" s="143"/>
      <c r="B54" s="143"/>
      <c r="C54" s="143"/>
      <c r="D54" s="143"/>
      <c r="E54" s="143"/>
      <c r="F54" s="149"/>
      <c r="G54" s="149"/>
      <c r="H54" s="149"/>
      <c r="I54" s="149"/>
      <c r="J54" s="149"/>
      <c r="K54" s="149"/>
      <c r="L54" s="149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</row>
    <row r="55" spans="1:56">
      <c r="A55" s="143"/>
      <c r="B55" s="143"/>
      <c r="C55" s="143"/>
      <c r="D55" s="143"/>
      <c r="E55" s="143"/>
      <c r="F55" s="149"/>
      <c r="G55" s="149"/>
      <c r="H55" s="149"/>
      <c r="I55" s="149"/>
      <c r="J55" s="149"/>
      <c r="K55" s="149"/>
      <c r="L55" s="149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</row>
    <row r="56" spans="1:56">
      <c r="A56" s="143"/>
      <c r="B56" s="143"/>
      <c r="C56" s="143"/>
      <c r="D56" s="143"/>
      <c r="E56" s="143"/>
      <c r="F56" s="149"/>
      <c r="G56" s="149"/>
      <c r="H56" s="149"/>
      <c r="I56" s="149"/>
      <c r="J56" s="149"/>
      <c r="K56" s="149"/>
      <c r="L56" s="149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</row>
  </sheetData>
  <sheetProtection algorithmName="SHA-512" hashValue="hzPIeYz/D24QfudRhrGAQgIeTYlya3JTB+He2ZXAHfj4cSQ021IoHqwUCrS7At6DyOFpurhI68w2y3JEZlcDvQ==" saltValue="M4Xa1j+47KYs4+rnR+y3XA==" spinCount="100000" sheet="1" objects="1" scenarios="1"/>
  <pageMargins left="0.7" right="0.7" top="0.75" bottom="0.75" header="0.3" footer="0.3"/>
  <pageSetup paperSize="9" scale="84" orientation="landscape" r:id="rId1"/>
  <customProperties>
    <customPr name="_pios_id" r:id="rId2"/>
    <customPr name="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B9C0DA2891864399D137814C08CEB0" ma:contentTypeVersion="4" ma:contentTypeDescription="Create a new document." ma:contentTypeScope="" ma:versionID="6c0bd057b666c1f025a6741d16e5985f">
  <xsd:schema xmlns:xsd="http://www.w3.org/2001/XMLSchema" xmlns:xs="http://www.w3.org/2001/XMLSchema" xmlns:p="http://schemas.microsoft.com/office/2006/metadata/properties" xmlns:ns2="40f97974-ac6e-417d-a8ed-bd632ee43bc5" targetNamespace="http://schemas.microsoft.com/office/2006/metadata/properties" ma:root="true" ma:fieldsID="514d2e54c2e2cd231722a73431e6666d" ns2:_="">
    <xsd:import namespace="40f97974-ac6e-417d-a8ed-bd632ee43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97974-ac6e-417d-a8ed-bd632ee43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046839-76B1-4B5F-8B8D-3E66F1B572EC}"/>
</file>

<file path=customXml/itemProps2.xml><?xml version="1.0" encoding="utf-8"?>
<ds:datastoreItem xmlns:ds="http://schemas.openxmlformats.org/officeDocument/2006/customXml" ds:itemID="{8F7A5A27-EDA7-4CAE-AC91-BE68994E5EDD}"/>
</file>

<file path=customXml/itemProps3.xml><?xml version="1.0" encoding="utf-8"?>
<ds:datastoreItem xmlns:ds="http://schemas.openxmlformats.org/officeDocument/2006/customXml" ds:itemID="{6F7E8746-5D26-4A07-A929-920811A54A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Tanya Appleby</cp:lastModifiedBy>
  <cp:revision/>
  <dcterms:created xsi:type="dcterms:W3CDTF">2022-05-12T11:47:13Z</dcterms:created>
  <dcterms:modified xsi:type="dcterms:W3CDTF">2022-12-08T08:56:00Z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0x010100D9B9C0DA2891864399D137814C08CEB0</vt:lpwstr>
  </property>
</Properties>
</file>