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ustomProperty49.bin" ContentType="application/vnd.openxmlformats-officedocument.spreadsheetml.customProperty"/>
  <Override PartName="/xl/customProperty50.bin" ContentType="application/vnd.openxmlformats-officedocument.spreadsheetml.customProperty"/>
  <Override PartName="/xl/customProperty51.bin" ContentType="application/vnd.openxmlformats-officedocument.spreadsheetml.customProperty"/>
  <Override PartName="/xl/customProperty52.bin" ContentType="application/vnd.openxmlformats-officedocument.spreadsheetml.customProperty"/>
  <Override PartName="/xl/customProperty53.bin" ContentType="application/vnd.openxmlformats-officedocument.spreadsheetml.customProperty"/>
  <Override PartName="/xl/customProperty54.bin" ContentType="application/vnd.openxmlformats-officedocument.spreadsheetml.customProperty"/>
  <Override PartName="/xl/customProperty55.bin" ContentType="application/vnd.openxmlformats-officedocument.spreadsheetml.customProperty"/>
  <Override PartName="/xl/customProperty56.bin" ContentType="application/vnd.openxmlformats-officedocument.spreadsheetml.customProperty"/>
  <Override PartName="/xl/customProperty57.bin" ContentType="application/vnd.openxmlformats-officedocument.spreadsheetml.customProperty"/>
  <Override PartName="/xl/customProperty58.bin" ContentType="application/vnd.openxmlformats-officedocument.spreadsheetml.customProperty"/>
  <Override PartName="/xl/customProperty59.bin" ContentType="application/vnd.openxmlformats-officedocument.spreadsheetml.customProperty"/>
  <Override PartName="/xl/customProperty60.bin" ContentType="application/vnd.openxmlformats-officedocument.spreadsheetml.customProperty"/>
  <Override PartName="/xl/customProperty61.bin" ContentType="application/vnd.openxmlformats-officedocument.spreadsheetml.customProperty"/>
  <Override PartName="/xl/customProperty62.bin" ContentType="application/vnd.openxmlformats-officedocument.spreadsheetml.customProperty"/>
  <Override PartName="/xl/customProperty63.bin" ContentType="application/vnd.openxmlformats-officedocument.spreadsheetml.customProperty"/>
  <Override PartName="/xl/customProperty64.bin" ContentType="application/vnd.openxmlformats-officedocument.spreadsheetml.customProperty"/>
  <Override PartName="/xl/customProperty65.bin" ContentType="application/vnd.openxmlformats-officedocument.spreadsheetml.customProperty"/>
  <Override PartName="/xl/customProperty66.bin" ContentType="application/vnd.openxmlformats-officedocument.spreadsheetml.customProperty"/>
  <Override PartName="/xl/customProperty67.bin" ContentType="application/vnd.openxmlformats-officedocument.spreadsheetml.customProperty"/>
  <Override PartName="/xl/customProperty68.bin" ContentType="application/vnd.openxmlformats-officedocument.spreadsheetml.customProperty"/>
  <Override PartName="/xl/customProperty69.bin" ContentType="application/vnd.openxmlformats-officedocument.spreadsheetml.customProperty"/>
  <Override PartName="/xl/customProperty70.bin" ContentType="application/vnd.openxmlformats-officedocument.spreadsheetml.customProperty"/>
  <Override PartName="/xl/customProperty71.bin" ContentType="application/vnd.openxmlformats-officedocument.spreadsheetml.customProperty"/>
  <Override PartName="/xl/customProperty72.bin" ContentType="application/vnd.openxmlformats-officedocument.spreadsheetml.customProperty"/>
  <Override PartName="/xl/customProperty73.bin" ContentType="application/vnd.openxmlformats-officedocument.spreadsheetml.customProperty"/>
  <Override PartName="/xl/customProperty74.bin" ContentType="application/vnd.openxmlformats-officedocument.spreadsheetml.customProperty"/>
  <Override PartName="/xl/customProperty75.bin" ContentType="application/vnd.openxmlformats-officedocument.spreadsheetml.customProperty"/>
  <Override PartName="/xl/customProperty76.bin" ContentType="application/vnd.openxmlformats-officedocument.spreadsheetml.customProperty"/>
  <Override PartName="/xl/customProperty77.bin" ContentType="application/vnd.openxmlformats-officedocument.spreadsheetml.customProperty"/>
  <Override PartName="/xl/customProperty78.bin" ContentType="application/vnd.openxmlformats-officedocument.spreadsheetml.customProperty"/>
  <Override PartName="/xl/customProperty79.bin" ContentType="application/vnd.openxmlformats-officedocument.spreadsheetml.customProperty"/>
  <Override PartName="/xl/customProperty80.bin" ContentType="application/vnd.openxmlformats-officedocument.spreadsheetml.customProperty"/>
  <Override PartName="/xl/customProperty81.bin" ContentType="application/vnd.openxmlformats-officedocument.spreadsheetml.customProperty"/>
  <Override PartName="/xl/customProperty82.bin" ContentType="application/vnd.openxmlformats-officedocument.spreadsheetml.customProperty"/>
  <Override PartName="/xl/customProperty83.bin" ContentType="application/vnd.openxmlformats-officedocument.spreadsheetml.customProperty"/>
  <Override PartName="/xl/customProperty84.bin" ContentType="application/vnd.openxmlformats-officedocument.spreadsheetml.customProperty"/>
  <Override PartName="/xl/customProperty85.bin" ContentType="application/vnd.openxmlformats-officedocument.spreadsheetml.customProperty"/>
  <Override PartName="/xl/customProperty86.bin" ContentType="application/vnd.openxmlformats-officedocument.spreadsheetml.customProperty"/>
  <Override PartName="/xl/customProperty87.bin" ContentType="application/vnd.openxmlformats-officedocument.spreadsheetml.customProperty"/>
  <Override PartName="/xl/customProperty88.bin" ContentType="application/vnd.openxmlformats-officedocument.spreadsheetml.customProperty"/>
  <Override PartName="/xl/customProperty89.bin" ContentType="application/vnd.openxmlformats-officedocument.spreadsheetml.customProperty"/>
  <Override PartName="/xl/customProperty90.bin" ContentType="application/vnd.openxmlformats-officedocument.spreadsheetml.customProperty"/>
  <Override PartName="/xl/customProperty91.bin" ContentType="application/vnd.openxmlformats-officedocument.spreadsheetml.customProperty"/>
  <Override PartName="/xl/customProperty92.bin" ContentType="application/vnd.openxmlformats-officedocument.spreadsheetml.customProperty"/>
  <Override PartName="/xl/customProperty93.bin" ContentType="application/vnd.openxmlformats-officedocument.spreadsheetml.customProperty"/>
  <Override PartName="/xl/customProperty94.bin" ContentType="application/vnd.openxmlformats-officedocument.spreadsheetml.customProperty"/>
  <Override PartName="/xl/customProperty95.bin" ContentType="application/vnd.openxmlformats-officedocument.spreadsheetml.customProperty"/>
  <Override PartName="/xl/customProperty96.bin" ContentType="application/vnd.openxmlformats-officedocument.spreadsheetml.customProperty"/>
  <Override PartName="/xl/customProperty97.bin" ContentType="application/vnd.openxmlformats-officedocument.spreadsheetml.customProperty"/>
  <Override PartName="/xl/customProperty98.bin" ContentType="application/vnd.openxmlformats-officedocument.spreadsheetml.customProperty"/>
  <Override PartName="/xl/customProperty99.bin" ContentType="application/vnd.openxmlformats-officedocument.spreadsheetml.customProperty"/>
  <Override PartName="/xl/customProperty100.bin" ContentType="application/vnd.openxmlformats-officedocument.spreadsheetml.customProperty"/>
  <Override PartName="/xl/customProperty101.bin" ContentType="application/vnd.openxmlformats-officedocument.spreadsheetml.customProperty"/>
  <Override PartName="/xl/customProperty102.bin" ContentType="application/vnd.openxmlformats-officedocument.spreadsheetml.customProperty"/>
  <Override PartName="/xl/customProperty103.bin" ContentType="application/vnd.openxmlformats-officedocument.spreadsheetml.customProperty"/>
  <Override PartName="/xl/customProperty104.bin" ContentType="application/vnd.openxmlformats-officedocument.spreadsheetml.customProperty"/>
  <Override PartName="/xl/customProperty105.bin" ContentType="application/vnd.openxmlformats-officedocument.spreadsheetml.customProperty"/>
  <Override PartName="/xl/customProperty10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nya Appleby\Downloads\"/>
    </mc:Choice>
  </mc:AlternateContent>
  <xr:revisionPtr revIDLastSave="74" documentId="13_ncr:1_{8F01EECF-EFC3-4C1D-AC4C-7BD14A53C0DB}" xr6:coauthVersionLast="47" xr6:coauthVersionMax="47" xr10:uidLastSave="{54C95FDD-3525-49A4-88B1-7BE462FF1EAD}"/>
  <bookViews>
    <workbookView xWindow="-120" yWindow="-120" windowWidth="29040" windowHeight="15720" tabRatio="612" firstSheet="13" activeTab="13" xr2:uid="{FE1676F5-DC50-584C-8D71-707A2431207F}"/>
  </bookViews>
  <sheets>
    <sheet name="Prelim Freestyle 17-24 y" sheetId="24" state="hidden" r:id="rId1"/>
    <sheet name="Nadine Merewether" sheetId="20" r:id="rId2"/>
    <sheet name=" Stuart Harkness" sheetId="78" r:id="rId3"/>
    <sheet name=" Zoe Harrison" sheetId="79" r:id="rId4"/>
    <sheet name="Preliminary Freestyle 17-24" sheetId="72" r:id="rId5"/>
    <sheet name="Elem Freestyle 8-16y" sheetId="22" state="hidden" r:id="rId6"/>
    <sheet name="Novice Freestyle 17-24" sheetId="77" r:id="rId7"/>
    <sheet name="Elem Freestyle 17-24y" sheetId="66" state="hidden" r:id="rId8"/>
    <sheet name="Elementary Freestyle 8-16" sheetId="73" r:id="rId9"/>
    <sheet name="Elementary Freestyle 17-24" sheetId="74" r:id="rId10"/>
    <sheet name="Medium Freestyle" sheetId="25" state="hidden" r:id="rId11"/>
    <sheet name=" Medium Freestyle" sheetId="75" r:id="rId12"/>
    <sheet name="Adv Freestyle" sheetId="21" state="hidden" r:id="rId13"/>
    <sheet name="Advanced Freestyle" sheetId="76" r:id="rId14"/>
    <sheet name="Nov Freestyle 17-24y" sheetId="23" state="hidden" r:id="rId15"/>
    <sheet name="Stuart Harkness" sheetId="6" state="hidden" r:id="rId16"/>
    <sheet name="Zoe Harrison" sheetId="15" state="hidden" r:id="rId17"/>
    <sheet name="International Saturday" sheetId="7" state="hidden" r:id="rId18"/>
    <sheet name="Sat Grass 1" sheetId="8" state="hidden" r:id="rId19"/>
    <sheet name="Sat Grass 2" sheetId="9" state="hidden" r:id="rId20"/>
    <sheet name="Plunkett Results" sheetId="69" state="hidden" r:id="rId21"/>
    <sheet name="1 Plunkett 17-24yrs 2C" sheetId="26" state="hidden" r:id="rId22"/>
    <sheet name="2 Plunkett 14-16yrs 2B" sheetId="36" state="hidden" r:id="rId23"/>
    <sheet name="3 Plunkett Pre 1B 11-13yrs H1" sheetId="45" state="hidden" r:id="rId24"/>
    <sheet name="3 Plunkett Pre 1B 11-13yrs H2" sheetId="68" state="hidden" r:id="rId25"/>
    <sheet name="4 Plunkett 10y&amp;u 1A" sheetId="39" state="hidden" r:id="rId26"/>
    <sheet name="Indoor Arena Saturday" sheetId="4" state="hidden" r:id="rId27"/>
    <sheet name="Pas De Deux Horses" sheetId="29" state="hidden" r:id="rId28"/>
    <sheet name="Pas De Deux Ponies" sheetId="31" state="hidden" r:id="rId29"/>
    <sheet name="Pas De Deux Elem" sheetId="18" state="hidden" r:id="rId30"/>
    <sheet name="Kanandah" sheetId="32" state="hidden" r:id="rId31"/>
    <sheet name="Gingamurrah" sheetId="33" state="hidden" r:id="rId32"/>
    <sheet name="Musical Ride" sheetId="34" state="hidden" r:id="rId33"/>
    <sheet name="Formation" sheetId="35" state="hidden" r:id="rId34"/>
    <sheet name="Sat C Quest 1" sheetId="70" state="hidden" r:id="rId35"/>
    <sheet name="Prix Cap Club Pairs" sheetId="40" state="hidden" r:id="rId36"/>
    <sheet name="Prix Cap Prep" sheetId="42" state="hidden" r:id="rId37"/>
    <sheet name="Sat C Quest 2" sheetId="71" state="hidden" r:id="rId38"/>
    <sheet name="Prix Cap Ind NC" sheetId="41" state="hidden" r:id="rId39"/>
    <sheet name="Indoor Sunday" sheetId="10" state="hidden" r:id="rId40"/>
    <sheet name="Nov Freestyle 14-16yr" sheetId="46" state="hidden" r:id="rId41"/>
    <sheet name="Pre Freestyle 10y&amp;u" sheetId="48" state="hidden" r:id="rId42"/>
    <sheet name="Pre Freestyle 11-13y" sheetId="49" state="hidden" r:id="rId43"/>
    <sheet name="Pre Freestyle 14-16y" sheetId="50" state="hidden" r:id="rId44"/>
    <sheet name="Nov Freestyle 8-13yr" sheetId="47" state="hidden" r:id="rId45"/>
    <sheet name="International Sunday" sheetId="11" state="hidden" r:id="rId46"/>
    <sheet name="Zones Team 3C &amp; 2C" sheetId="51" state="hidden" r:id="rId47"/>
    <sheet name="Elem 3B 8-16y Champ" sheetId="52" state="hidden" r:id="rId48"/>
    <sheet name="Elem 3C 17-24y Champ" sheetId="53" state="hidden" r:id="rId49"/>
    <sheet name="Med 4B" sheetId="55" state="hidden" r:id="rId50"/>
    <sheet name="Adv 5A" sheetId="56" state="hidden" r:id="rId51"/>
    <sheet name="H3 Pre 1B 11-13yrs" sheetId="44" state="hidden" r:id="rId52"/>
    <sheet name="CQUEST 1 Sun" sheetId="3" state="hidden" r:id="rId53"/>
    <sheet name="Wanda Nelson" sheetId="62" state="hidden" r:id="rId54"/>
    <sheet name="Pre 1C 14-16y" sheetId="61" state="hidden" r:id="rId55"/>
    <sheet name="Zones Team 2C" sheetId="60" state="hidden" r:id="rId56"/>
    <sheet name="CQUEST 2 Sun" sheetId="12" state="hidden" r:id="rId57"/>
    <sheet name="Pre 1C 17-24y" sheetId="58" state="hidden" r:id="rId58"/>
    <sheet name="Prep E 10&amp;u" sheetId="59" state="hidden" r:id="rId59"/>
    <sheet name="Nov 2B 8-13yrs" sheetId="54" state="hidden" r:id="rId60"/>
    <sheet name="PSG" sheetId="57" state="hidden" r:id="rId61"/>
  </sheets>
  <definedNames>
    <definedName name="_xlnm._FilterDatabase" localSheetId="9" hidden="1">'Elementary Freestyle 17-24'!$A$17:$E$22</definedName>
    <definedName name="_xlnm._FilterDatabase" localSheetId="8" hidden="1">'Elementary Freestyle 8-16'!$A$16:$E$22</definedName>
    <definedName name="_xlnm._FilterDatabase" localSheetId="6" hidden="1">'Novice Freestyle 17-24'!$A$21:$E$30</definedName>
    <definedName name="_xlnm._FilterDatabase" localSheetId="20" hidden="1">'Plunkett Results'!$A$10:$F$108</definedName>
    <definedName name="_xlnm._FilterDatabase" localSheetId="4" hidden="1">'Preliminary Freestyle 17-24'!$A$21:$E$32</definedName>
    <definedName name="_xlnm.Print_Area" localSheetId="11">' Medium Freestyle'!$A$2:$E$16</definedName>
    <definedName name="_xlnm.Print_Area" localSheetId="21">'1 Plunkett 17-24yrs 2C'!$A$1:$H$38</definedName>
    <definedName name="_xlnm.Print_Area" localSheetId="22">'2 Plunkett 14-16yrs 2B'!$A$1:$H$37</definedName>
    <definedName name="_xlnm.Print_Area" localSheetId="23">'3 Plunkett Pre 1B 11-13yrs H1'!$A$1:$H$31</definedName>
    <definedName name="_xlnm.Print_Area" localSheetId="24">'3 Plunkett Pre 1B 11-13yrs H2'!$A$1:$H$31</definedName>
    <definedName name="_xlnm.Print_Area" localSheetId="25">'4 Plunkett 10y&amp;u 1A'!$A$1:$H$37</definedName>
    <definedName name="_xlnm.Print_Area" localSheetId="50">'Adv 5A'!$A$1:$H$15</definedName>
    <definedName name="_xlnm.Print_Area" localSheetId="12">'Adv Freestyle'!$A$1:$G$20</definedName>
    <definedName name="_xlnm.Print_Area" localSheetId="13">'Advanced Freestyle'!$A$1:$E$15</definedName>
    <definedName name="_xlnm.Print_Area" localSheetId="47">'Elem 3B 8-16y Champ'!$A$1:$G$20</definedName>
    <definedName name="_xlnm.Print_Area" localSheetId="48">'Elem 3C 17-24y Champ'!$A$1:$G$16</definedName>
    <definedName name="_xlnm.Print_Area" localSheetId="7">'Elem Freestyle 17-24y'!$A$1:$G$29</definedName>
    <definedName name="_xlnm.Print_Area" localSheetId="5">'Elem Freestyle 8-16y'!$A$1:$G$28</definedName>
    <definedName name="_xlnm.Print_Area" localSheetId="9">'Elementary Freestyle 17-24'!$A$1:$E$22</definedName>
    <definedName name="_xlnm.Print_Area" localSheetId="33">Formation!$A$1:$G$30</definedName>
    <definedName name="_xlnm.Print_Area" localSheetId="31">Gingamurrah!$A$1:$J$23</definedName>
    <definedName name="_xlnm.Print_Area" localSheetId="51">'H3 Pre 1B 11-13yrs'!$A$1:$H$33</definedName>
    <definedName name="_xlnm.Print_Area" localSheetId="17">'International Saturday'!$A$1:$C$74</definedName>
    <definedName name="_xlnm.Print_Area" localSheetId="30">Kanandah!$A$1:$J$36</definedName>
    <definedName name="_xlnm.Print_Area" localSheetId="49">'Med 4B'!$A$1:$G$18</definedName>
    <definedName name="_xlnm.Print_Area" localSheetId="10">'Medium Freestyle'!$A$1:$G$23</definedName>
    <definedName name="_xlnm.Print_Area" localSheetId="32">'Musical Ride'!$A$1:$I$50</definedName>
    <definedName name="_xlnm.Print_Area" localSheetId="1">'Nadine Merewether'!$A$1:$F$15</definedName>
    <definedName name="_xlnm.Print_Area" localSheetId="59">'Nov 2B 8-13yrs'!$A$1:$G$34</definedName>
    <definedName name="_xlnm.Print_Area" localSheetId="40">'Nov Freestyle 14-16yr'!$A$1:$G$23</definedName>
    <definedName name="_xlnm.Print_Area" localSheetId="14">'Nov Freestyle 17-24y'!$A$1:$G$36</definedName>
    <definedName name="_xlnm.Print_Area" localSheetId="44">'Nov Freestyle 8-13yr'!$A$1:$G$25</definedName>
    <definedName name="_xlnm.Print_Area" localSheetId="6">'Novice Freestyle 17-24'!$A$1:$E$30</definedName>
    <definedName name="_xlnm.Print_Area" localSheetId="29">'Pas De Deux Elem'!$A$1:$J$20</definedName>
    <definedName name="_xlnm.Print_Area" localSheetId="27">'Pas De Deux Horses'!$A$1:$I$65</definedName>
    <definedName name="_xlnm.Print_Area" localSheetId="28">'Pas De Deux Ponies'!$A$1:$I$52</definedName>
    <definedName name="_xlnm.Print_Area" localSheetId="20">'Plunkett Results'!$A$1:$I$138</definedName>
    <definedName name="_xlnm.Print_Area" localSheetId="54">'Pre 1C 14-16y'!$A$1:$G$34</definedName>
    <definedName name="_xlnm.Print_Area" localSheetId="57">'Pre 1C 17-24y'!$A$1:$G$34</definedName>
    <definedName name="_xlnm.Print_Area" localSheetId="41">'Pre Freestyle 10y&amp;u'!$A$1:$G$25</definedName>
    <definedName name="_xlnm.Print_Area" localSheetId="42">'Pre Freestyle 11-13y'!$A$1:$G$25</definedName>
    <definedName name="_xlnm.Print_Area" localSheetId="43">'Pre Freestyle 14-16y'!$A$1:$G$21</definedName>
    <definedName name="_xlnm.Print_Area" localSheetId="0">'Prelim Freestyle 17-24 y'!$A$1:$G$39</definedName>
    <definedName name="_xlnm.Print_Area" localSheetId="58">'Prep E 10&amp;u'!$A$1:$G$29</definedName>
    <definedName name="_xlnm.Print_Area" localSheetId="35">'Prix Cap Club Pairs'!$A$1:$K$56</definedName>
    <definedName name="_xlnm.Print_Area" localSheetId="38">'Prix Cap Ind NC'!$A$1:$G$38</definedName>
    <definedName name="_xlnm.Print_Area" localSheetId="36">'Prix Cap Prep'!$A$1:$H$35</definedName>
    <definedName name="_xlnm.Print_Area" localSheetId="60">PSG!$A$1:$H$23</definedName>
    <definedName name="_xlnm.Print_Area" localSheetId="15">'Stuart Harkness'!$A$1:$I$40</definedName>
    <definedName name="_xlnm.Print_Area" localSheetId="53">'Wanda Nelson'!$A$1:$I$36</definedName>
    <definedName name="_xlnm.Print_Area" localSheetId="16">'Zoe Harrison'!$A$1:$H$48</definedName>
    <definedName name="_xlnm.Print_Area" localSheetId="55">'Zones Team 2C'!$A$1:$I$42</definedName>
    <definedName name="_xlnm.Print_Area" localSheetId="46">'Zones Team 3C &amp; 2C'!$A$1:$I$28</definedName>
    <definedName name="_xlnm.Print_Titles" localSheetId="21">'1 Plunkett 17-24yrs 2C'!$1:$10</definedName>
    <definedName name="_xlnm.Print_Titles" localSheetId="22">'2 Plunkett 14-16yrs 2B'!$1:$10</definedName>
    <definedName name="_xlnm.Print_Titles" localSheetId="23">'3 Plunkett Pre 1B 11-13yrs H1'!$1:$10</definedName>
    <definedName name="_xlnm.Print_Titles" localSheetId="24">'3 Plunkett Pre 1B 11-13yrs H2'!$1:$10</definedName>
    <definedName name="_xlnm.Print_Titles" localSheetId="25">'4 Plunkett 10y&amp;u 1A'!$1:$10</definedName>
    <definedName name="_xlnm.Print_Titles" localSheetId="50">'Adv 5A'!$1:$10</definedName>
    <definedName name="_xlnm.Print_Titles" localSheetId="47">'Elem 3B 8-16y Champ'!$1:$10</definedName>
    <definedName name="_xlnm.Print_Titles" localSheetId="48">'Elem 3C 17-24y Champ'!$1:$10</definedName>
    <definedName name="_xlnm.Print_Titles" localSheetId="51">'H3 Pre 1B 11-13yrs'!$1:$10</definedName>
    <definedName name="_xlnm.Print_Titles" localSheetId="49">'Med 4B'!$1:$10</definedName>
    <definedName name="_xlnm.Print_Titles" localSheetId="59">'Nov 2B 8-13yrs'!$1:$10</definedName>
    <definedName name="_xlnm.Print_Titles" localSheetId="27">'Pas De Deux Horses'!$1:$7</definedName>
    <definedName name="_xlnm.Print_Titles" localSheetId="28">'Pas De Deux Ponies'!$1:$7</definedName>
    <definedName name="_xlnm.Print_Titles" localSheetId="20">'Plunkett Results'!$1:$10</definedName>
    <definedName name="_xlnm.Print_Titles" localSheetId="54">'Pre 1C 14-16y'!$1:$10</definedName>
    <definedName name="_xlnm.Print_Titles" localSheetId="57">'Pre 1C 17-24y'!$1:$10</definedName>
    <definedName name="_xlnm.Print_Titles" localSheetId="58">'Prep E 10&amp;u'!$1:$10</definedName>
    <definedName name="_xlnm.Print_Titles" localSheetId="35">'Prix Cap Club Pairs'!$1:$10</definedName>
    <definedName name="_xlnm.Print_Titles" localSheetId="60">PSG!$1:$10</definedName>
    <definedName name="_xlnm.Print_Titles" localSheetId="15">'Stuart Harkness'!$5:$10</definedName>
    <definedName name="_xlnm.Print_Titles" localSheetId="53">'Wanda Nelson'!$5:$10</definedName>
    <definedName name="_xlnm.Print_Titles" localSheetId="55">'Zones Team 2C'!$1:$10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5" l="1"/>
  <c r="Q39" i="20"/>
  <c r="P39" i="20"/>
  <c r="O39" i="20"/>
  <c r="N39" i="20"/>
  <c r="M39" i="20"/>
  <c r="Q32" i="20"/>
  <c r="Q41" i="20" s="1"/>
  <c r="P32" i="20"/>
  <c r="P41" i="20" s="1"/>
  <c r="O32" i="20"/>
  <c r="N32" i="20"/>
  <c r="M32" i="20"/>
  <c r="I30" i="15"/>
  <c r="I29" i="15"/>
  <c r="I28" i="15"/>
  <c r="F30" i="15"/>
  <c r="F29" i="15"/>
  <c r="O41" i="20" l="1"/>
  <c r="N41" i="20"/>
  <c r="M41" i="20"/>
  <c r="F11" i="6"/>
  <c r="G11" i="6"/>
  <c r="F13" i="6"/>
  <c r="G13" i="6"/>
  <c r="F15" i="6"/>
  <c r="G15" i="6"/>
  <c r="F17" i="6"/>
  <c r="G17" i="6"/>
  <c r="F19" i="6"/>
  <c r="G19" i="6"/>
  <c r="F21" i="6"/>
  <c r="G21" i="6"/>
  <c r="F23" i="6"/>
  <c r="G23" i="6"/>
  <c r="F25" i="6"/>
  <c r="G25" i="6"/>
  <c r="AX6" i="6" l="1"/>
  <c r="AF6" i="6"/>
  <c r="BA37" i="6"/>
  <c r="AZ37" i="6"/>
  <c r="AY37" i="6"/>
  <c r="AX37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K37" i="6"/>
  <c r="AD6" i="6"/>
  <c r="K33" i="6"/>
  <c r="AJ32" i="6"/>
  <c r="AJ38" i="6" s="1"/>
  <c r="AJ40" i="6" s="1"/>
  <c r="AB6" i="6"/>
  <c r="BA30" i="6"/>
  <c r="AZ30" i="6"/>
  <c r="AZ32" i="6" s="1"/>
  <c r="AZ38" i="6" s="1"/>
  <c r="AZ40" i="6" s="1"/>
  <c r="AY30" i="6"/>
  <c r="AX30" i="6"/>
  <c r="AW30" i="6"/>
  <c r="AV30" i="6"/>
  <c r="AV32" i="6" s="1"/>
  <c r="AV38" i="6" s="1"/>
  <c r="AV40" i="6" s="1"/>
  <c r="G35" i="6" s="1"/>
  <c r="AU30" i="6"/>
  <c r="AT30" i="6"/>
  <c r="AS30" i="6"/>
  <c r="AR30" i="6"/>
  <c r="K27" i="6" s="1"/>
  <c r="AQ30" i="6"/>
  <c r="AP30" i="6"/>
  <c r="AO30" i="6"/>
  <c r="AN30" i="6"/>
  <c r="K19" i="6" s="1"/>
  <c r="AM30" i="6"/>
  <c r="AL30" i="6"/>
  <c r="AK30" i="6"/>
  <c r="AJ30" i="6"/>
  <c r="K11" i="6" s="1"/>
  <c r="AI30" i="6"/>
  <c r="AH30" i="6"/>
  <c r="AG30" i="6"/>
  <c r="AF30" i="6"/>
  <c r="AE30" i="6"/>
  <c r="AD30" i="6"/>
  <c r="K35" i="6" s="1"/>
  <c r="AC30" i="6"/>
  <c r="AB30" i="6"/>
  <c r="K31" i="6" s="1"/>
  <c r="AA30" i="6"/>
  <c r="Z30" i="6"/>
  <c r="Y30" i="6"/>
  <c r="X30" i="6"/>
  <c r="X32" i="6" s="1"/>
  <c r="X38" i="6" s="1"/>
  <c r="X40" i="6" s="1"/>
  <c r="H23" i="6" s="1"/>
  <c r="W30" i="6"/>
  <c r="V30" i="6"/>
  <c r="U30" i="6"/>
  <c r="T30" i="6"/>
  <c r="T32" i="6" s="1"/>
  <c r="T38" i="6" s="1"/>
  <c r="T40" i="6" s="1"/>
  <c r="S30" i="6"/>
  <c r="K13" i="6" s="1"/>
  <c r="R30" i="6"/>
  <c r="K25" i="6"/>
  <c r="AP6" i="6"/>
  <c r="BA23" i="6"/>
  <c r="BA32" i="6" s="1"/>
  <c r="BA38" i="6" s="1"/>
  <c r="BA40" i="6" s="1"/>
  <c r="AZ23" i="6"/>
  <c r="AY23" i="6"/>
  <c r="AY32" i="6" s="1"/>
  <c r="AY38" i="6" s="1"/>
  <c r="AY40" i="6" s="1"/>
  <c r="AX23" i="6"/>
  <c r="AX32" i="6" s="1"/>
  <c r="AX38" i="6" s="1"/>
  <c r="AX40" i="6" s="1"/>
  <c r="AW23" i="6"/>
  <c r="AW32" i="6" s="1"/>
  <c r="AW38" i="6" s="1"/>
  <c r="AW40" i="6" s="1"/>
  <c r="G37" i="6" s="1"/>
  <c r="AV23" i="6"/>
  <c r="AU23" i="6"/>
  <c r="AU32" i="6" s="1"/>
  <c r="AU38" i="6" s="1"/>
  <c r="AU40" i="6" s="1"/>
  <c r="G33" i="6" s="1"/>
  <c r="AT23" i="6"/>
  <c r="AT32" i="6" s="1"/>
  <c r="AT38" i="6" s="1"/>
  <c r="AT40" i="6" s="1"/>
  <c r="G31" i="6" s="1"/>
  <c r="AS23" i="6"/>
  <c r="AS32" i="6" s="1"/>
  <c r="AS38" i="6" s="1"/>
  <c r="AS40" i="6" s="1"/>
  <c r="AR23" i="6"/>
  <c r="AQ23" i="6"/>
  <c r="AQ32" i="6" s="1"/>
  <c r="AQ38" i="6" s="1"/>
  <c r="AQ40" i="6" s="1"/>
  <c r="AP23" i="6"/>
  <c r="AP32" i="6" s="1"/>
  <c r="AP38" i="6" s="1"/>
  <c r="AP40" i="6" s="1"/>
  <c r="AO23" i="6"/>
  <c r="AO32" i="6" s="1"/>
  <c r="AO38" i="6" s="1"/>
  <c r="AO40" i="6" s="1"/>
  <c r="AN23" i="6"/>
  <c r="AM23" i="6"/>
  <c r="AM32" i="6" s="1"/>
  <c r="AM38" i="6" s="1"/>
  <c r="AM40" i="6" s="1"/>
  <c r="AL23" i="6"/>
  <c r="AL32" i="6" s="1"/>
  <c r="AL38" i="6" s="1"/>
  <c r="AL40" i="6" s="1"/>
  <c r="AK23" i="6"/>
  <c r="AK32" i="6" s="1"/>
  <c r="AK38" i="6" s="1"/>
  <c r="AK40" i="6" s="1"/>
  <c r="AJ23" i="6"/>
  <c r="AI23" i="6"/>
  <c r="AI32" i="6" s="1"/>
  <c r="AI38" i="6" s="1"/>
  <c r="AI40" i="6" s="1"/>
  <c r="AH23" i="6"/>
  <c r="AH32" i="6" s="1"/>
  <c r="AH38" i="6" s="1"/>
  <c r="AH40" i="6" s="1"/>
  <c r="AG23" i="6"/>
  <c r="AG32" i="6" s="1"/>
  <c r="AG38" i="6" s="1"/>
  <c r="AG40" i="6" s="1"/>
  <c r="AF23" i="6"/>
  <c r="AE23" i="6"/>
  <c r="AE32" i="6" s="1"/>
  <c r="AE38" i="6" s="1"/>
  <c r="AE40" i="6" s="1"/>
  <c r="F37" i="6" s="1"/>
  <c r="H37" i="6" s="1"/>
  <c r="AD23" i="6"/>
  <c r="AD32" i="6" s="1"/>
  <c r="AD38" i="6" s="1"/>
  <c r="AD40" i="6" s="1"/>
  <c r="F35" i="6" s="1"/>
  <c r="H35" i="6" s="1"/>
  <c r="AC23" i="6"/>
  <c r="AC32" i="6" s="1"/>
  <c r="AC38" i="6" s="1"/>
  <c r="AC40" i="6" s="1"/>
  <c r="F33" i="6" s="1"/>
  <c r="H33" i="6" s="1"/>
  <c r="AB23" i="6"/>
  <c r="AA23" i="6"/>
  <c r="AA32" i="6" s="1"/>
  <c r="AA38" i="6" s="1"/>
  <c r="AA40" i="6" s="1"/>
  <c r="Z23" i="6"/>
  <c r="Z32" i="6" s="1"/>
  <c r="Z38" i="6" s="1"/>
  <c r="Z40" i="6" s="1"/>
  <c r="F27" i="6" s="1"/>
  <c r="Y23" i="6"/>
  <c r="Y32" i="6" s="1"/>
  <c r="Y38" i="6" s="1"/>
  <c r="Y40" i="6" s="1"/>
  <c r="H25" i="6" s="1"/>
  <c r="X23" i="6"/>
  <c r="W23" i="6"/>
  <c r="W32" i="6" s="1"/>
  <c r="W38" i="6" s="1"/>
  <c r="W40" i="6" s="1"/>
  <c r="H21" i="6" s="1"/>
  <c r="V23" i="6"/>
  <c r="V32" i="6" s="1"/>
  <c r="V38" i="6" s="1"/>
  <c r="V40" i="6" s="1"/>
  <c r="U23" i="6"/>
  <c r="U32" i="6" s="1"/>
  <c r="U38" i="6" s="1"/>
  <c r="U40" i="6" s="1"/>
  <c r="H17" i="6" s="1"/>
  <c r="T23" i="6"/>
  <c r="S23" i="6"/>
  <c r="S32" i="6" s="1"/>
  <c r="S38" i="6" s="1"/>
  <c r="S40" i="6" s="1"/>
  <c r="R23" i="6"/>
  <c r="R32" i="6" s="1"/>
  <c r="R38" i="6" s="1"/>
  <c r="R40" i="6" s="1"/>
  <c r="H11" i="6" s="1"/>
  <c r="AO6" i="6"/>
  <c r="K21" i="6"/>
  <c r="W6" i="6"/>
  <c r="AM6" i="6"/>
  <c r="K17" i="6"/>
  <c r="U6" i="6"/>
  <c r="AK6" i="6"/>
  <c r="AJ6" i="6"/>
  <c r="R6" i="6"/>
  <c r="AY6" i="6"/>
  <c r="AW6" i="6"/>
  <c r="AV6" i="6"/>
  <c r="AU6" i="6"/>
  <c r="AT6" i="6"/>
  <c r="AS6" i="6"/>
  <c r="AR6" i="6"/>
  <c r="AQ6" i="6"/>
  <c r="AN6" i="6"/>
  <c r="AL6" i="6"/>
  <c r="AG6" i="6"/>
  <c r="AE6" i="6"/>
  <c r="AC6" i="6"/>
  <c r="AA6" i="6"/>
  <c r="Z6" i="6"/>
  <c r="Y6" i="6"/>
  <c r="X6" i="6"/>
  <c r="V6" i="6"/>
  <c r="T6" i="6"/>
  <c r="S6" i="6"/>
  <c r="BA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H13" i="6" l="1"/>
  <c r="H15" i="6"/>
  <c r="AB32" i="6"/>
  <c r="AB38" i="6" s="1"/>
  <c r="AB40" i="6" s="1"/>
  <c r="F31" i="6" s="1"/>
  <c r="H31" i="6" s="1"/>
  <c r="AR32" i="6"/>
  <c r="AR38" i="6" s="1"/>
  <c r="AR40" i="6" s="1"/>
  <c r="G27" i="6" s="1"/>
  <c r="H27" i="6" s="1"/>
  <c r="J27" i="6" s="1"/>
  <c r="I27" i="6" s="1"/>
  <c r="K23" i="6"/>
  <c r="K15" i="6"/>
  <c r="AF32" i="6"/>
  <c r="AF38" i="6" s="1"/>
  <c r="AF40" i="6" s="1"/>
  <c r="AN32" i="6"/>
  <c r="AN38" i="6" s="1"/>
  <c r="AN40" i="6" s="1"/>
  <c r="H19" i="6" s="1"/>
  <c r="J19" i="6" l="1"/>
  <c r="I19" i="6" s="1"/>
  <c r="J25" i="6"/>
  <c r="I25" i="6" s="1"/>
  <c r="J13" i="6"/>
  <c r="I13" i="6" s="1"/>
  <c r="J31" i="6"/>
  <c r="I31" i="6" s="1"/>
  <c r="J21" i="6"/>
  <c r="I21" i="6" s="1"/>
  <c r="J23" i="6"/>
  <c r="I23" i="6" s="1"/>
  <c r="J15" i="6"/>
  <c r="I15" i="6" s="1"/>
  <c r="J11" i="6"/>
  <c r="I11" i="6" s="1"/>
  <c r="J17" i="6"/>
  <c r="I17" i="6" s="1"/>
  <c r="J37" i="6"/>
  <c r="I37" i="6" s="1"/>
  <c r="J35" i="6"/>
  <c r="I35" i="6" s="1"/>
  <c r="J33" i="6"/>
  <c r="I33" i="6" s="1"/>
  <c r="K30" i="15" l="1"/>
  <c r="F43" i="15"/>
  <c r="F42" i="15"/>
  <c r="F41" i="15"/>
  <c r="F40" i="15"/>
  <c r="F39" i="15"/>
  <c r="F38" i="15"/>
  <c r="F37" i="15"/>
  <c r="F36" i="15"/>
  <c r="F35" i="15"/>
  <c r="F34" i="15"/>
  <c r="F33" i="15"/>
  <c r="F32" i="15"/>
  <c r="F28" i="15"/>
  <c r="AP6" i="15"/>
  <c r="AO6" i="15"/>
  <c r="AN6" i="15"/>
  <c r="H12" i="23" l="1"/>
  <c r="H13" i="23"/>
  <c r="H14" i="23"/>
  <c r="H15" i="23"/>
  <c r="H16" i="23"/>
  <c r="H17" i="23"/>
  <c r="H18" i="23"/>
  <c r="H19" i="23"/>
  <c r="H20" i="23"/>
  <c r="H21" i="23"/>
  <c r="Z30" i="23"/>
  <c r="F49" i="40"/>
  <c r="H49" i="40"/>
  <c r="L49" i="40"/>
  <c r="J49" i="40" s="1"/>
  <c r="M49" i="40"/>
  <c r="G50" i="40"/>
  <c r="S47" i="23"/>
  <c r="S49" i="23" s="1"/>
  <c r="F28" i="23" s="1"/>
  <c r="G16" i="21"/>
  <c r="G17" i="21"/>
  <c r="S35" i="25"/>
  <c r="P35" i="25"/>
  <c r="P39" i="25"/>
  <c r="S27" i="34"/>
  <c r="R27" i="34"/>
  <c r="Q27" i="34"/>
  <c r="P27" i="34"/>
  <c r="O27" i="34"/>
  <c r="F19" i="18"/>
  <c r="F17" i="18"/>
  <c r="S49" i="18"/>
  <c r="R49" i="18"/>
  <c r="S47" i="18"/>
  <c r="R47" i="18"/>
  <c r="K13" i="18"/>
  <c r="K11" i="18"/>
  <c r="G19" i="18"/>
  <c r="G17" i="18"/>
  <c r="E20" i="18"/>
  <c r="D20" i="18"/>
  <c r="C20" i="18"/>
  <c r="B20" i="18"/>
  <c r="E19" i="18"/>
  <c r="D19" i="18"/>
  <c r="C19" i="18"/>
  <c r="B19" i="18"/>
  <c r="E18" i="18"/>
  <c r="D18" i="18"/>
  <c r="C18" i="18"/>
  <c r="B18" i="18"/>
  <c r="C17" i="18"/>
  <c r="D17" i="18"/>
  <c r="E17" i="18"/>
  <c r="B17" i="18"/>
  <c r="F31" i="47"/>
  <c r="F30" i="47"/>
  <c r="F29" i="47"/>
  <c r="G29" i="47" s="1"/>
  <c r="F28" i="47"/>
  <c r="G28" i="47" s="1"/>
  <c r="F27" i="47"/>
  <c r="G31" i="47" s="1"/>
  <c r="F26" i="47"/>
  <c r="F25" i="47"/>
  <c r="F24" i="47"/>
  <c r="E31" i="47"/>
  <c r="D31" i="47"/>
  <c r="C31" i="47"/>
  <c r="B31" i="47"/>
  <c r="E30" i="47"/>
  <c r="D30" i="47"/>
  <c r="C30" i="47"/>
  <c r="B30" i="47"/>
  <c r="E29" i="47"/>
  <c r="D29" i="47"/>
  <c r="C29" i="47"/>
  <c r="B29" i="47"/>
  <c r="E28" i="47"/>
  <c r="D28" i="47"/>
  <c r="C28" i="47"/>
  <c r="B28" i="47"/>
  <c r="E27" i="47"/>
  <c r="D27" i="47"/>
  <c r="C27" i="47"/>
  <c r="B27" i="47"/>
  <c r="E26" i="47"/>
  <c r="D26" i="47"/>
  <c r="C26" i="47"/>
  <c r="B26" i="47"/>
  <c r="E25" i="47"/>
  <c r="D25" i="47"/>
  <c r="C25" i="47"/>
  <c r="B25" i="47"/>
  <c r="E24" i="47"/>
  <c r="D24" i="47"/>
  <c r="C24" i="47"/>
  <c r="B24" i="47"/>
  <c r="Y49" i="47"/>
  <c r="X49" i="47"/>
  <c r="W49" i="47"/>
  <c r="V49" i="47"/>
  <c r="U49" i="47"/>
  <c r="T49" i="47"/>
  <c r="S49" i="47"/>
  <c r="R49" i="47"/>
  <c r="Q49" i="47"/>
  <c r="P49" i="47"/>
  <c r="Y47" i="47"/>
  <c r="X47" i="47"/>
  <c r="W47" i="47"/>
  <c r="V47" i="47"/>
  <c r="U47" i="47"/>
  <c r="T47" i="47"/>
  <c r="S47" i="47"/>
  <c r="R47" i="47"/>
  <c r="Q47" i="47"/>
  <c r="P47" i="47"/>
  <c r="F32" i="50"/>
  <c r="F31" i="50"/>
  <c r="F30" i="50"/>
  <c r="G30" i="50" s="1"/>
  <c r="F29" i="50"/>
  <c r="G29" i="50" s="1"/>
  <c r="F28" i="50"/>
  <c r="G31" i="50" s="1"/>
  <c r="F27" i="50"/>
  <c r="F26" i="50"/>
  <c r="F25" i="50"/>
  <c r="F24" i="50"/>
  <c r="G24" i="50" s="1"/>
  <c r="G25" i="50"/>
  <c r="E32" i="50"/>
  <c r="D32" i="50"/>
  <c r="C32" i="50"/>
  <c r="B32" i="50"/>
  <c r="E31" i="50"/>
  <c r="D31" i="50"/>
  <c r="C31" i="50"/>
  <c r="B31" i="50"/>
  <c r="E30" i="50"/>
  <c r="D30" i="50"/>
  <c r="C30" i="50"/>
  <c r="B30" i="50"/>
  <c r="E29" i="50"/>
  <c r="D29" i="50"/>
  <c r="C29" i="50"/>
  <c r="B29" i="50"/>
  <c r="E28" i="50"/>
  <c r="D28" i="50"/>
  <c r="C28" i="50"/>
  <c r="B28" i="50"/>
  <c r="E27" i="50"/>
  <c r="D27" i="50"/>
  <c r="C27" i="50"/>
  <c r="B27" i="50"/>
  <c r="E26" i="50"/>
  <c r="D26" i="50"/>
  <c r="C26" i="50"/>
  <c r="B26" i="50"/>
  <c r="E25" i="50"/>
  <c r="D25" i="50"/>
  <c r="C25" i="50"/>
  <c r="B25" i="50"/>
  <c r="E24" i="50"/>
  <c r="D24" i="50"/>
  <c r="C24" i="50"/>
  <c r="B24" i="50"/>
  <c r="P45" i="50"/>
  <c r="Z43" i="50"/>
  <c r="Z45" i="50" s="1"/>
  <c r="Y43" i="50"/>
  <c r="Y45" i="50" s="1"/>
  <c r="X43" i="50"/>
  <c r="X45" i="50" s="1"/>
  <c r="W43" i="50"/>
  <c r="W45" i="50" s="1"/>
  <c r="V43" i="50"/>
  <c r="V45" i="50" s="1"/>
  <c r="U43" i="50"/>
  <c r="U45" i="50" s="1"/>
  <c r="T43" i="50"/>
  <c r="T45" i="50" s="1"/>
  <c r="S43" i="50"/>
  <c r="S45" i="50" s="1"/>
  <c r="R43" i="50"/>
  <c r="R45" i="50" s="1"/>
  <c r="Q43" i="50"/>
  <c r="Q45" i="50" s="1"/>
  <c r="P43" i="50"/>
  <c r="F65" i="49"/>
  <c r="F64" i="49"/>
  <c r="F63" i="49"/>
  <c r="G63" i="49" s="1"/>
  <c r="F62" i="49"/>
  <c r="F61" i="49"/>
  <c r="F60" i="49"/>
  <c r="F59" i="49"/>
  <c r="F58" i="49"/>
  <c r="F57" i="49"/>
  <c r="G57" i="49" s="1"/>
  <c r="F56" i="49"/>
  <c r="G56" i="49" s="1"/>
  <c r="F55" i="49"/>
  <c r="F54" i="49"/>
  <c r="G54" i="49" s="1"/>
  <c r="F53" i="49"/>
  <c r="F52" i="49"/>
  <c r="F51" i="49"/>
  <c r="G51" i="49" s="1"/>
  <c r="F50" i="49"/>
  <c r="G50" i="49" s="1"/>
  <c r="F49" i="49"/>
  <c r="F48" i="49"/>
  <c r="F47" i="49"/>
  <c r="F46" i="49"/>
  <c r="F45" i="49"/>
  <c r="G45" i="49" s="1"/>
  <c r="F44" i="49"/>
  <c r="G62" i="49" s="1"/>
  <c r="F43" i="49"/>
  <c r="F42" i="49"/>
  <c r="G64" i="49" s="1"/>
  <c r="F41" i="49"/>
  <c r="F40" i="49"/>
  <c r="AP43" i="49"/>
  <c r="AP45" i="49" s="1"/>
  <c r="AO43" i="49"/>
  <c r="AO45" i="49" s="1"/>
  <c r="AN43" i="49"/>
  <c r="AN45" i="49" s="1"/>
  <c r="AM43" i="49"/>
  <c r="AM45" i="49" s="1"/>
  <c r="AL43" i="49"/>
  <c r="AL45" i="49" s="1"/>
  <c r="AK43" i="49"/>
  <c r="AK45" i="49" s="1"/>
  <c r="AJ43" i="49"/>
  <c r="AJ45" i="49" s="1"/>
  <c r="AI43" i="49"/>
  <c r="AI45" i="49" s="1"/>
  <c r="AH43" i="49"/>
  <c r="AH45" i="49" s="1"/>
  <c r="AG43" i="49"/>
  <c r="AG45" i="49" s="1"/>
  <c r="AF43" i="49"/>
  <c r="AF45" i="49" s="1"/>
  <c r="AE43" i="49"/>
  <c r="AE45" i="49" s="1"/>
  <c r="G47" i="49"/>
  <c r="G60" i="49"/>
  <c r="E65" i="49"/>
  <c r="D65" i="49"/>
  <c r="C65" i="49"/>
  <c r="B65" i="49"/>
  <c r="E64" i="49"/>
  <c r="D64" i="49"/>
  <c r="C64" i="49"/>
  <c r="B64" i="49"/>
  <c r="E63" i="49"/>
  <c r="D63" i="49"/>
  <c r="C63" i="49"/>
  <c r="B63" i="49"/>
  <c r="E62" i="49"/>
  <c r="D62" i="49"/>
  <c r="C62" i="49"/>
  <c r="B62" i="49"/>
  <c r="E61" i="49"/>
  <c r="D61" i="49"/>
  <c r="C61" i="49"/>
  <c r="B61" i="49"/>
  <c r="E60" i="49"/>
  <c r="D60" i="49"/>
  <c r="C60" i="49"/>
  <c r="B60" i="49"/>
  <c r="E59" i="49"/>
  <c r="D59" i="49"/>
  <c r="C59" i="49"/>
  <c r="B59" i="49"/>
  <c r="E58" i="49"/>
  <c r="D58" i="49"/>
  <c r="C58" i="49"/>
  <c r="B58" i="49"/>
  <c r="E57" i="49"/>
  <c r="D57" i="49"/>
  <c r="C57" i="49"/>
  <c r="B57" i="49"/>
  <c r="E56" i="49"/>
  <c r="D56" i="49"/>
  <c r="C56" i="49"/>
  <c r="B56" i="49"/>
  <c r="E55" i="49"/>
  <c r="D55" i="49"/>
  <c r="C55" i="49"/>
  <c r="B55" i="49"/>
  <c r="E54" i="49"/>
  <c r="D54" i="49"/>
  <c r="C54" i="49"/>
  <c r="B54" i="49"/>
  <c r="E53" i="49"/>
  <c r="D53" i="49"/>
  <c r="C53" i="49"/>
  <c r="B53" i="49"/>
  <c r="E52" i="49"/>
  <c r="D52" i="49"/>
  <c r="C52" i="49"/>
  <c r="B52" i="49"/>
  <c r="E51" i="49"/>
  <c r="D51" i="49"/>
  <c r="C51" i="49"/>
  <c r="B51" i="49"/>
  <c r="E50" i="49"/>
  <c r="D50" i="49"/>
  <c r="C50" i="49"/>
  <c r="B50" i="49"/>
  <c r="E49" i="49"/>
  <c r="D49" i="49"/>
  <c r="C49" i="49"/>
  <c r="B49" i="49"/>
  <c r="E48" i="49"/>
  <c r="D48" i="49"/>
  <c r="C48" i="49"/>
  <c r="B48" i="49"/>
  <c r="E47" i="49"/>
  <c r="D47" i="49"/>
  <c r="C47" i="49"/>
  <c r="B47" i="49"/>
  <c r="E46" i="49"/>
  <c r="D46" i="49"/>
  <c r="C46" i="49"/>
  <c r="B46" i="49"/>
  <c r="E45" i="49"/>
  <c r="D45" i="49"/>
  <c r="C45" i="49"/>
  <c r="B45" i="49"/>
  <c r="E44" i="49"/>
  <c r="D44" i="49"/>
  <c r="C44" i="49"/>
  <c r="B44" i="49"/>
  <c r="E43" i="49"/>
  <c r="D43" i="49"/>
  <c r="C43" i="49"/>
  <c r="B43" i="49"/>
  <c r="E42" i="49"/>
  <c r="D42" i="49"/>
  <c r="C42" i="49"/>
  <c r="B42" i="49"/>
  <c r="E41" i="49"/>
  <c r="D41" i="49"/>
  <c r="C41" i="49"/>
  <c r="B41" i="49"/>
  <c r="E40" i="49"/>
  <c r="D40" i="49"/>
  <c r="C40" i="49"/>
  <c r="B40" i="49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X45" i="49"/>
  <c r="R45" i="49"/>
  <c r="AD43" i="49"/>
  <c r="AD45" i="49" s="1"/>
  <c r="AC43" i="49"/>
  <c r="AC45" i="49" s="1"/>
  <c r="AB43" i="49"/>
  <c r="AB45" i="49" s="1"/>
  <c r="AA43" i="49"/>
  <c r="AA45" i="49" s="1"/>
  <c r="Z43" i="49"/>
  <c r="Z45" i="49" s="1"/>
  <c r="Y43" i="49"/>
  <c r="Y45" i="49" s="1"/>
  <c r="X43" i="49"/>
  <c r="W43" i="49"/>
  <c r="W45" i="49" s="1"/>
  <c r="V43" i="49"/>
  <c r="V45" i="49" s="1"/>
  <c r="U43" i="49"/>
  <c r="U45" i="49" s="1"/>
  <c r="T43" i="49"/>
  <c r="T45" i="49" s="1"/>
  <c r="S43" i="49"/>
  <c r="S45" i="49" s="1"/>
  <c r="R43" i="49"/>
  <c r="Q43" i="49"/>
  <c r="Q45" i="49" s="1"/>
  <c r="P43" i="49"/>
  <c r="P45" i="49" s="1"/>
  <c r="G42" i="48"/>
  <c r="G41" i="48"/>
  <c r="G40" i="48"/>
  <c r="G39" i="48"/>
  <c r="G38" i="48"/>
  <c r="G37" i="48"/>
  <c r="G36" i="48"/>
  <c r="G35" i="48"/>
  <c r="G34" i="48"/>
  <c r="G33" i="48"/>
  <c r="G32" i="48"/>
  <c r="G31" i="48"/>
  <c r="G30" i="48"/>
  <c r="G29" i="48"/>
  <c r="F42" i="48"/>
  <c r="F41" i="48"/>
  <c r="F40" i="48"/>
  <c r="F39" i="48"/>
  <c r="F38" i="48"/>
  <c r="F37" i="48"/>
  <c r="F36" i="48"/>
  <c r="F35" i="48"/>
  <c r="F34" i="48"/>
  <c r="F33" i="48"/>
  <c r="F32" i="48"/>
  <c r="F31" i="48"/>
  <c r="F30" i="48"/>
  <c r="F29" i="48"/>
  <c r="E42" i="48"/>
  <c r="D42" i="48"/>
  <c r="C42" i="48"/>
  <c r="B42" i="48"/>
  <c r="E41" i="48"/>
  <c r="D41" i="48"/>
  <c r="C41" i="48"/>
  <c r="B41" i="48"/>
  <c r="E40" i="48"/>
  <c r="D40" i="48"/>
  <c r="C40" i="48"/>
  <c r="B40" i="48"/>
  <c r="E39" i="48"/>
  <c r="D39" i="48"/>
  <c r="C39" i="48"/>
  <c r="B39" i="48"/>
  <c r="E38" i="48"/>
  <c r="D38" i="48"/>
  <c r="C38" i="48"/>
  <c r="B38" i="48"/>
  <c r="E37" i="48"/>
  <c r="D37" i="48"/>
  <c r="C37" i="48"/>
  <c r="B37" i="48"/>
  <c r="E36" i="48"/>
  <c r="D36" i="48"/>
  <c r="C36" i="48"/>
  <c r="B36" i="48"/>
  <c r="E35" i="48"/>
  <c r="D35" i="48"/>
  <c r="C35" i="48"/>
  <c r="B35" i="48"/>
  <c r="E34" i="48"/>
  <c r="D34" i="48"/>
  <c r="C34" i="48"/>
  <c r="B34" i="48"/>
  <c r="E33" i="48"/>
  <c r="D33" i="48"/>
  <c r="C33" i="48"/>
  <c r="B33" i="48"/>
  <c r="E32" i="48"/>
  <c r="D32" i="48"/>
  <c r="C32" i="48"/>
  <c r="B32" i="48"/>
  <c r="E31" i="48"/>
  <c r="D31" i="48"/>
  <c r="C31" i="48"/>
  <c r="B31" i="48"/>
  <c r="E30" i="48"/>
  <c r="D30" i="48"/>
  <c r="C30" i="48"/>
  <c r="B30" i="48"/>
  <c r="E29" i="48"/>
  <c r="D29" i="48"/>
  <c r="C29" i="48"/>
  <c r="B29" i="48"/>
  <c r="AB45" i="48"/>
  <c r="AD43" i="48"/>
  <c r="AD45" i="48" s="1"/>
  <c r="AC43" i="48"/>
  <c r="AC45" i="48" s="1"/>
  <c r="AB43" i="48"/>
  <c r="Z45" i="48"/>
  <c r="Y45" i="48"/>
  <c r="X45" i="48"/>
  <c r="W45" i="48"/>
  <c r="V45" i="48"/>
  <c r="U45" i="48"/>
  <c r="T45" i="48"/>
  <c r="S45" i="48"/>
  <c r="R45" i="48"/>
  <c r="Q45" i="48"/>
  <c r="P45" i="48"/>
  <c r="AA43" i="48"/>
  <c r="AA45" i="48" s="1"/>
  <c r="Z43" i="48"/>
  <c r="Y43" i="48"/>
  <c r="X43" i="48"/>
  <c r="W43" i="48"/>
  <c r="V43" i="48"/>
  <c r="U43" i="48"/>
  <c r="T43" i="48"/>
  <c r="S43" i="48"/>
  <c r="R43" i="48"/>
  <c r="Q43" i="48"/>
  <c r="P43" i="48"/>
  <c r="F29" i="46"/>
  <c r="F28" i="46"/>
  <c r="F27" i="46"/>
  <c r="F26" i="46"/>
  <c r="F24" i="46"/>
  <c r="G24" i="46" s="1"/>
  <c r="H18" i="46"/>
  <c r="G18" i="46" s="1"/>
  <c r="H17" i="46"/>
  <c r="H16" i="46"/>
  <c r="H15" i="46"/>
  <c r="H14" i="46"/>
  <c r="H13" i="46"/>
  <c r="H12" i="46"/>
  <c r="H11" i="46"/>
  <c r="E29" i="46"/>
  <c r="D29" i="46"/>
  <c r="C29" i="46"/>
  <c r="B29" i="46"/>
  <c r="E28" i="46"/>
  <c r="D28" i="46"/>
  <c r="C28" i="46"/>
  <c r="B28" i="46"/>
  <c r="E27" i="46"/>
  <c r="D27" i="46"/>
  <c r="C27" i="46"/>
  <c r="B27" i="46"/>
  <c r="E26" i="46"/>
  <c r="D26" i="46"/>
  <c r="C26" i="46"/>
  <c r="B26" i="46"/>
  <c r="E25" i="46"/>
  <c r="D25" i="46"/>
  <c r="C25" i="46"/>
  <c r="B25" i="46"/>
  <c r="E24" i="46"/>
  <c r="D24" i="46"/>
  <c r="C24" i="46"/>
  <c r="B24" i="46"/>
  <c r="E23" i="46"/>
  <c r="D23" i="46"/>
  <c r="C23" i="46"/>
  <c r="B23" i="46"/>
  <c r="E22" i="46"/>
  <c r="D22" i="46"/>
  <c r="C22" i="46"/>
  <c r="B22" i="46"/>
  <c r="AA48" i="46"/>
  <c r="AA50" i="46" s="1"/>
  <c r="Z48" i="46"/>
  <c r="Z50" i="46" s="1"/>
  <c r="Y48" i="46"/>
  <c r="Y50" i="46" s="1"/>
  <c r="X48" i="46"/>
  <c r="X50" i="46" s="1"/>
  <c r="W48" i="46"/>
  <c r="W50" i="46" s="1"/>
  <c r="V48" i="46"/>
  <c r="V50" i="46" s="1"/>
  <c r="U48" i="46"/>
  <c r="U50" i="46" s="1"/>
  <c r="T48" i="46"/>
  <c r="T50" i="46" s="1"/>
  <c r="S48" i="46"/>
  <c r="S50" i="46" s="1"/>
  <c r="F25" i="46" s="1"/>
  <c r="R48" i="46"/>
  <c r="R50" i="46" s="1"/>
  <c r="Q48" i="46"/>
  <c r="Q50" i="46" s="1"/>
  <c r="F23" i="46" s="1"/>
  <c r="P48" i="46"/>
  <c r="P50" i="46" s="1"/>
  <c r="F22" i="46" s="1"/>
  <c r="G22" i="46" s="1"/>
  <c r="H11" i="24"/>
  <c r="G11" i="24" s="1"/>
  <c r="F18" i="24"/>
  <c r="R26" i="24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AC47" i="23"/>
  <c r="AC49" i="23" s="1"/>
  <c r="AB47" i="23"/>
  <c r="AB49" i="23" s="1"/>
  <c r="AA47" i="23"/>
  <c r="AA49" i="23" s="1"/>
  <c r="Z47" i="23"/>
  <c r="Z49" i="23" s="1"/>
  <c r="F35" i="23" s="1"/>
  <c r="Y47" i="23"/>
  <c r="Y49" i="23" s="1"/>
  <c r="F34" i="23" s="1"/>
  <c r="X47" i="23"/>
  <c r="X49" i="23" s="1"/>
  <c r="F33" i="23" s="1"/>
  <c r="W47" i="23"/>
  <c r="W49" i="23" s="1"/>
  <c r="F32" i="23" s="1"/>
  <c r="V47" i="23"/>
  <c r="V49" i="23" s="1"/>
  <c r="F31" i="23" s="1"/>
  <c r="U47" i="23"/>
  <c r="U49" i="23" s="1"/>
  <c r="F30" i="23" s="1"/>
  <c r="T47" i="23"/>
  <c r="T49" i="23" s="1"/>
  <c r="F29" i="23" s="1"/>
  <c r="R47" i="23"/>
  <c r="R49" i="23" s="1"/>
  <c r="F27" i="23" s="1"/>
  <c r="Q47" i="23"/>
  <c r="Q49" i="23" s="1"/>
  <c r="F26" i="23" s="1"/>
  <c r="P47" i="23"/>
  <c r="P49" i="23" s="1"/>
  <c r="F25" i="23" s="1"/>
  <c r="P19" i="24"/>
  <c r="E17" i="21"/>
  <c r="D17" i="21"/>
  <c r="C17" i="21"/>
  <c r="E16" i="21"/>
  <c r="D16" i="21"/>
  <c r="C16" i="21"/>
  <c r="B17" i="21"/>
  <c r="B16" i="21"/>
  <c r="Q49" i="21"/>
  <c r="Q51" i="21" s="1"/>
  <c r="F17" i="21" s="1"/>
  <c r="P49" i="21"/>
  <c r="P51" i="21" s="1"/>
  <c r="F16" i="21" s="1"/>
  <c r="E19" i="25"/>
  <c r="D19" i="25"/>
  <c r="C19" i="25"/>
  <c r="B19" i="25"/>
  <c r="E18" i="25"/>
  <c r="D18" i="25"/>
  <c r="C18" i="25"/>
  <c r="B18" i="25"/>
  <c r="E17" i="25"/>
  <c r="D17" i="25"/>
  <c r="C17" i="25"/>
  <c r="B17" i="25"/>
  <c r="S54" i="25"/>
  <c r="S52" i="25"/>
  <c r="R52" i="25"/>
  <c r="R54" i="25" s="1"/>
  <c r="F19" i="25" s="1"/>
  <c r="Q52" i="25"/>
  <c r="Q54" i="25" s="1"/>
  <c r="F18" i="25" s="1"/>
  <c r="P52" i="25"/>
  <c r="P54" i="25" s="1"/>
  <c r="F17" i="25" s="1"/>
  <c r="E25" i="66"/>
  <c r="D25" i="66"/>
  <c r="C25" i="66"/>
  <c r="F24" i="66"/>
  <c r="E24" i="66"/>
  <c r="D24" i="66"/>
  <c r="C24" i="66"/>
  <c r="E23" i="66"/>
  <c r="D23" i="66"/>
  <c r="C23" i="66"/>
  <c r="E22" i="66"/>
  <c r="D22" i="66"/>
  <c r="C22" i="66"/>
  <c r="E21" i="66"/>
  <c r="D21" i="66"/>
  <c r="C21" i="66"/>
  <c r="AA48" i="66"/>
  <c r="AA50" i="66" s="1"/>
  <c r="Z48" i="66"/>
  <c r="Z50" i="66" s="1"/>
  <c r="Y48" i="66"/>
  <c r="Y50" i="66" s="1"/>
  <c r="X48" i="66"/>
  <c r="X50" i="66" s="1"/>
  <c r="W48" i="66"/>
  <c r="W50" i="66" s="1"/>
  <c r="V48" i="66"/>
  <c r="V50" i="66" s="1"/>
  <c r="U48" i="66"/>
  <c r="U50" i="66" s="1"/>
  <c r="T48" i="66"/>
  <c r="T50" i="66" s="1"/>
  <c r="F25" i="66" s="1"/>
  <c r="S48" i="66"/>
  <c r="S50" i="66" s="1"/>
  <c r="R48" i="66"/>
  <c r="R50" i="66" s="1"/>
  <c r="F23" i="66" s="1"/>
  <c r="Q48" i="66"/>
  <c r="Q50" i="66" s="1"/>
  <c r="F22" i="66" s="1"/>
  <c r="P48" i="66"/>
  <c r="P50" i="66" s="1"/>
  <c r="F21" i="66" s="1"/>
  <c r="F29" i="24"/>
  <c r="F24" i="22"/>
  <c r="C22" i="22"/>
  <c r="D22" i="22"/>
  <c r="E22" i="22"/>
  <c r="C23" i="22"/>
  <c r="D23" i="22"/>
  <c r="E23" i="22"/>
  <c r="C24" i="22"/>
  <c r="D24" i="22"/>
  <c r="E24" i="22"/>
  <c r="C25" i="22"/>
  <c r="D25" i="22"/>
  <c r="E25" i="22"/>
  <c r="C26" i="22"/>
  <c r="D26" i="22"/>
  <c r="E26" i="22"/>
  <c r="E21" i="22"/>
  <c r="D21" i="22"/>
  <c r="C21" i="22"/>
  <c r="AA48" i="22"/>
  <c r="AA50" i="22" s="1"/>
  <c r="Z48" i="22"/>
  <c r="Z50" i="22" s="1"/>
  <c r="Y48" i="22"/>
  <c r="Y50" i="22" s="1"/>
  <c r="X48" i="22"/>
  <c r="X50" i="22" s="1"/>
  <c r="W48" i="22"/>
  <c r="W50" i="22" s="1"/>
  <c r="V48" i="22"/>
  <c r="V50" i="22" s="1"/>
  <c r="U48" i="22"/>
  <c r="U50" i="22" s="1"/>
  <c r="F26" i="22" s="1"/>
  <c r="T48" i="22"/>
  <c r="T50" i="22" s="1"/>
  <c r="F25" i="22" s="1"/>
  <c r="S48" i="22"/>
  <c r="S50" i="22" s="1"/>
  <c r="R48" i="22"/>
  <c r="R50" i="22" s="1"/>
  <c r="F23" i="22" s="1"/>
  <c r="Q48" i="22"/>
  <c r="Q50" i="22" s="1"/>
  <c r="F22" i="22" s="1"/>
  <c r="P48" i="22"/>
  <c r="P50" i="22" s="1"/>
  <c r="F21" i="22" s="1"/>
  <c r="Z46" i="24"/>
  <c r="F36" i="24" s="1"/>
  <c r="S46" i="24"/>
  <c r="C27" i="24"/>
  <c r="D27" i="24"/>
  <c r="E27" i="24"/>
  <c r="C28" i="24"/>
  <c r="D28" i="24"/>
  <c r="E28" i="24"/>
  <c r="C29" i="24"/>
  <c r="D29" i="24"/>
  <c r="E29" i="24"/>
  <c r="C30" i="24"/>
  <c r="D30" i="24"/>
  <c r="E30" i="24"/>
  <c r="C31" i="24"/>
  <c r="D31" i="24"/>
  <c r="E31" i="24"/>
  <c r="C32" i="24"/>
  <c r="D32" i="24"/>
  <c r="E32" i="24"/>
  <c r="C33" i="24"/>
  <c r="D33" i="24"/>
  <c r="E33" i="24"/>
  <c r="C34" i="24"/>
  <c r="D34" i="24"/>
  <c r="E34" i="24"/>
  <c r="C35" i="24"/>
  <c r="D35" i="24"/>
  <c r="E35" i="24"/>
  <c r="C36" i="24"/>
  <c r="D36" i="24"/>
  <c r="E36" i="24"/>
  <c r="C37" i="24"/>
  <c r="D37" i="24"/>
  <c r="E37" i="24"/>
  <c r="E26" i="24"/>
  <c r="D26" i="24"/>
  <c r="C26" i="24"/>
  <c r="AA44" i="24"/>
  <c r="AA46" i="24" s="1"/>
  <c r="F37" i="24" s="1"/>
  <c r="Z44" i="24"/>
  <c r="Y44" i="24"/>
  <c r="Y46" i="24" s="1"/>
  <c r="F35" i="24" s="1"/>
  <c r="X44" i="24"/>
  <c r="X46" i="24" s="1"/>
  <c r="F34" i="24" s="1"/>
  <c r="W44" i="24"/>
  <c r="W46" i="24" s="1"/>
  <c r="F33" i="24" s="1"/>
  <c r="V44" i="24"/>
  <c r="V46" i="24" s="1"/>
  <c r="F32" i="24" s="1"/>
  <c r="U44" i="24"/>
  <c r="U46" i="24" s="1"/>
  <c r="F31" i="24" s="1"/>
  <c r="T44" i="24"/>
  <c r="T46" i="24" s="1"/>
  <c r="F30" i="24" s="1"/>
  <c r="S44" i="24"/>
  <c r="R44" i="24"/>
  <c r="R46" i="24" s="1"/>
  <c r="F28" i="24" s="1"/>
  <c r="Q44" i="24"/>
  <c r="Q46" i="24" s="1"/>
  <c r="F27" i="24" s="1"/>
  <c r="P44" i="24"/>
  <c r="P46" i="24" s="1"/>
  <c r="F26" i="24" s="1"/>
  <c r="W6" i="46"/>
  <c r="I18" i="46"/>
  <c r="F18" i="46"/>
  <c r="U6" i="18"/>
  <c r="T6" i="18"/>
  <c r="S6" i="18"/>
  <c r="R6" i="18"/>
  <c r="U5" i="18"/>
  <c r="S5" i="18"/>
  <c r="T5" i="18"/>
  <c r="R5" i="18"/>
  <c r="G11" i="26"/>
  <c r="G12" i="26"/>
  <c r="G13" i="26"/>
  <c r="G14" i="26"/>
  <c r="G15" i="26"/>
  <c r="G16" i="26"/>
  <c r="G17" i="26"/>
  <c r="G18" i="26"/>
  <c r="G19" i="26"/>
  <c r="G20" i="26"/>
  <c r="G34" i="23" l="1"/>
  <c r="G35" i="23"/>
  <c r="G26" i="23"/>
  <c r="G27" i="23"/>
  <c r="G28" i="23"/>
  <c r="G29" i="23"/>
  <c r="G30" i="23"/>
  <c r="G31" i="23"/>
  <c r="G32" i="23"/>
  <c r="G33" i="23"/>
  <c r="G18" i="25"/>
  <c r="G17" i="25"/>
  <c r="G19" i="25"/>
  <c r="G25" i="66"/>
  <c r="G22" i="66"/>
  <c r="G21" i="66"/>
  <c r="G24" i="66"/>
  <c r="G23" i="66"/>
  <c r="G25" i="47"/>
  <c r="G30" i="47"/>
  <c r="G27" i="47"/>
  <c r="G26" i="47"/>
  <c r="G24" i="47"/>
  <c r="G26" i="50"/>
  <c r="G27" i="50"/>
  <c r="G28" i="50"/>
  <c r="G32" i="50"/>
  <c r="G49" i="49"/>
  <c r="G61" i="49"/>
  <c r="G48" i="49"/>
  <c r="G59" i="49"/>
  <c r="G58" i="49"/>
  <c r="G46" i="49"/>
  <c r="G44" i="49"/>
  <c r="G43" i="49"/>
  <c r="G40" i="49"/>
  <c r="G42" i="49"/>
  <c r="G53" i="49"/>
  <c r="G41" i="49"/>
  <c r="G65" i="49"/>
  <c r="G52" i="49"/>
  <c r="G55" i="49"/>
  <c r="G25" i="46"/>
  <c r="G28" i="46"/>
  <c r="G29" i="46"/>
  <c r="G26" i="46"/>
  <c r="G23" i="46"/>
  <c r="G27" i="46"/>
  <c r="G25" i="23"/>
  <c r="G35" i="24"/>
  <c r="G26" i="24"/>
  <c r="G28" i="24"/>
  <c r="G29" i="24"/>
  <c r="G31" i="24"/>
  <c r="G36" i="24"/>
  <c r="G27" i="24"/>
  <c r="G33" i="24"/>
  <c r="G34" i="24"/>
  <c r="G37" i="24"/>
  <c r="G32" i="24"/>
  <c r="G30" i="24"/>
  <c r="G22" i="22"/>
  <c r="G24" i="22"/>
  <c r="G23" i="22"/>
  <c r="G25" i="22"/>
  <c r="G26" i="22"/>
  <c r="G21" i="22"/>
  <c r="AL6" i="54"/>
  <c r="AK6" i="54"/>
  <c r="AJ6" i="54"/>
  <c r="AI6" i="54"/>
  <c r="AH6" i="54"/>
  <c r="AG6" i="54"/>
  <c r="AF6" i="54"/>
  <c r="AE6" i="54"/>
  <c r="AD6" i="54"/>
  <c r="AC6" i="54"/>
  <c r="AB6" i="54"/>
  <c r="AA6" i="54"/>
  <c r="Z6" i="54"/>
  <c r="Y6" i="54"/>
  <c r="X6" i="54"/>
  <c r="W6" i="54"/>
  <c r="V6" i="54"/>
  <c r="U6" i="54"/>
  <c r="T6" i="54"/>
  <c r="S6" i="54"/>
  <c r="R6" i="54"/>
  <c r="Q6" i="54"/>
  <c r="P6" i="54"/>
  <c r="AG6" i="59"/>
  <c r="AF6" i="59"/>
  <c r="AE6" i="59"/>
  <c r="AD6" i="59"/>
  <c r="AC6" i="59"/>
  <c r="AB6" i="59"/>
  <c r="AA6" i="59"/>
  <c r="Z6" i="59"/>
  <c r="Y6" i="59"/>
  <c r="X6" i="59"/>
  <c r="W6" i="59"/>
  <c r="V6" i="59"/>
  <c r="U6" i="59"/>
  <c r="T6" i="59"/>
  <c r="S6" i="59"/>
  <c r="R6" i="59"/>
  <c r="Q6" i="59"/>
  <c r="P6" i="59"/>
  <c r="AL6" i="58"/>
  <c r="AK6" i="58"/>
  <c r="AJ6" i="58"/>
  <c r="AI6" i="58"/>
  <c r="AH6" i="58"/>
  <c r="AG6" i="58"/>
  <c r="AF6" i="58"/>
  <c r="AE6" i="58"/>
  <c r="AD6" i="58"/>
  <c r="AC6" i="58"/>
  <c r="AB6" i="58"/>
  <c r="AA6" i="58"/>
  <c r="Z6" i="58"/>
  <c r="Y6" i="58"/>
  <c r="X6" i="58"/>
  <c r="W6" i="58"/>
  <c r="V6" i="58"/>
  <c r="U6" i="58"/>
  <c r="T6" i="58"/>
  <c r="S6" i="58"/>
  <c r="R6" i="58"/>
  <c r="Q6" i="58"/>
  <c r="P6" i="58"/>
  <c r="AV6" i="60"/>
  <c r="AU6" i="60"/>
  <c r="AT6" i="60"/>
  <c r="AS6" i="60"/>
  <c r="AR6" i="60"/>
  <c r="AQ6" i="60"/>
  <c r="AP6" i="60"/>
  <c r="AO6" i="60"/>
  <c r="AN6" i="60"/>
  <c r="AM6" i="60"/>
  <c r="AL6" i="60"/>
  <c r="AK6" i="60"/>
  <c r="AJ6" i="60"/>
  <c r="AI6" i="60"/>
  <c r="AH6" i="60"/>
  <c r="AG6" i="60"/>
  <c r="AF6" i="60"/>
  <c r="AE6" i="60"/>
  <c r="AD6" i="60"/>
  <c r="AC6" i="60"/>
  <c r="AB6" i="60"/>
  <c r="AA6" i="60"/>
  <c r="Z6" i="60"/>
  <c r="Y6" i="60"/>
  <c r="X6" i="60"/>
  <c r="W6" i="60"/>
  <c r="V6" i="60"/>
  <c r="U6" i="60"/>
  <c r="AL6" i="61"/>
  <c r="AK6" i="61"/>
  <c r="AJ6" i="61"/>
  <c r="AI6" i="61"/>
  <c r="AH6" i="61"/>
  <c r="AG6" i="61"/>
  <c r="AF6" i="61"/>
  <c r="AE6" i="61"/>
  <c r="AD6" i="61"/>
  <c r="AC6" i="61"/>
  <c r="AB6" i="61"/>
  <c r="AA6" i="61"/>
  <c r="Z6" i="61"/>
  <c r="Y6" i="61"/>
  <c r="X6" i="61"/>
  <c r="W6" i="61"/>
  <c r="V6" i="61"/>
  <c r="U6" i="61"/>
  <c r="T6" i="61"/>
  <c r="S6" i="61"/>
  <c r="R6" i="61"/>
  <c r="Q6" i="61"/>
  <c r="P6" i="61"/>
  <c r="S37" i="62"/>
  <c r="S38" i="62" s="1"/>
  <c r="T37" i="62"/>
  <c r="U37" i="62"/>
  <c r="V37" i="62"/>
  <c r="W37" i="62"/>
  <c r="W38" i="62" s="1"/>
  <c r="X37" i="62"/>
  <c r="Y37" i="62"/>
  <c r="Z37" i="62"/>
  <c r="Z38" i="62" s="1"/>
  <c r="AA37" i="62"/>
  <c r="AB37" i="62"/>
  <c r="AC37" i="62"/>
  <c r="AC38" i="62" s="1"/>
  <c r="AD37" i="62"/>
  <c r="AE37" i="62"/>
  <c r="AE38" i="62" s="1"/>
  <c r="AF37" i="62"/>
  <c r="AG37" i="62"/>
  <c r="AH37" i="62"/>
  <c r="AI37" i="62"/>
  <c r="AI38" i="62" s="1"/>
  <c r="AJ37" i="62"/>
  <c r="AK37" i="62"/>
  <c r="AL37" i="62"/>
  <c r="AL38" i="62" s="1"/>
  <c r="AM37" i="62"/>
  <c r="AN37" i="62"/>
  <c r="AO37" i="62"/>
  <c r="AO38" i="62" s="1"/>
  <c r="AP37" i="62"/>
  <c r="AQ37" i="62"/>
  <c r="AQ38" i="62" s="1"/>
  <c r="T38" i="62"/>
  <c r="U38" i="62"/>
  <c r="V38" i="62"/>
  <c r="X38" i="62"/>
  <c r="Y38" i="62"/>
  <c r="AA38" i="62"/>
  <c r="AB38" i="62"/>
  <c r="AD38" i="62"/>
  <c r="AF38" i="62"/>
  <c r="AG38" i="62"/>
  <c r="AH38" i="62"/>
  <c r="AJ38" i="62"/>
  <c r="AK38" i="62"/>
  <c r="AM38" i="62"/>
  <c r="AN38" i="62"/>
  <c r="AP38" i="62"/>
  <c r="R38" i="62"/>
  <c r="R37" i="62"/>
  <c r="AP6" i="62"/>
  <c r="AO6" i="62"/>
  <c r="AN6" i="62"/>
  <c r="AM6" i="62"/>
  <c r="AL6" i="62"/>
  <c r="AK6" i="62"/>
  <c r="AJ6" i="62"/>
  <c r="AI6" i="62"/>
  <c r="AH6" i="62"/>
  <c r="AG6" i="62"/>
  <c r="AC6" i="62"/>
  <c r="AB6" i="62"/>
  <c r="AA6" i="62"/>
  <c r="Z6" i="62"/>
  <c r="Y6" i="62"/>
  <c r="X6" i="62"/>
  <c r="W6" i="62"/>
  <c r="V6" i="62"/>
  <c r="U6" i="62"/>
  <c r="T6" i="62"/>
  <c r="AF6" i="62"/>
  <c r="S6" i="62"/>
  <c r="AE6" i="62"/>
  <c r="R6" i="62"/>
  <c r="S6" i="56"/>
  <c r="R6" i="56"/>
  <c r="Q6" i="56"/>
  <c r="U6" i="55"/>
  <c r="T6" i="55"/>
  <c r="S6" i="55"/>
  <c r="R6" i="55"/>
  <c r="Q6" i="55"/>
  <c r="P6" i="55"/>
  <c r="T6" i="53"/>
  <c r="S6" i="53"/>
  <c r="R6" i="53"/>
  <c r="Q6" i="53"/>
  <c r="P6" i="53"/>
  <c r="X6" i="52"/>
  <c r="W6" i="52"/>
  <c r="V6" i="52"/>
  <c r="U6" i="52"/>
  <c r="T6" i="52"/>
  <c r="S6" i="52"/>
  <c r="R6" i="52"/>
  <c r="Q6" i="52"/>
  <c r="P6" i="52"/>
  <c r="AL45" i="54"/>
  <c r="AK45" i="54"/>
  <c r="AJ45" i="54"/>
  <c r="AI45" i="54"/>
  <c r="AH45" i="54"/>
  <c r="AG45" i="54"/>
  <c r="AF45" i="54"/>
  <c r="AE45" i="54"/>
  <c r="AD45" i="54"/>
  <c r="AC45" i="54"/>
  <c r="AB45" i="54"/>
  <c r="AA45" i="54"/>
  <c r="Z45" i="54"/>
  <c r="Y45" i="54"/>
  <c r="X45" i="54"/>
  <c r="W45" i="54"/>
  <c r="V45" i="54"/>
  <c r="U45" i="54"/>
  <c r="T45" i="54"/>
  <c r="S45" i="54"/>
  <c r="R45" i="54"/>
  <c r="Q45" i="54"/>
  <c r="AL43" i="54"/>
  <c r="AK43" i="54"/>
  <c r="AJ43" i="54"/>
  <c r="AI43" i="54"/>
  <c r="AH43" i="54"/>
  <c r="AG43" i="54"/>
  <c r="AF43" i="54"/>
  <c r="AE43" i="54"/>
  <c r="AD43" i="54"/>
  <c r="AC43" i="54"/>
  <c r="AB43" i="54"/>
  <c r="AA43" i="54"/>
  <c r="Z43" i="54"/>
  <c r="Y43" i="54"/>
  <c r="X43" i="54"/>
  <c r="W43" i="54"/>
  <c r="V43" i="54"/>
  <c r="U43" i="54"/>
  <c r="T43" i="54"/>
  <c r="S43" i="54"/>
  <c r="R43" i="54"/>
  <c r="Q43" i="54"/>
  <c r="P45" i="54"/>
  <c r="P43" i="54"/>
  <c r="AG37" i="59"/>
  <c r="AF37" i="59"/>
  <c r="AE37" i="59"/>
  <c r="AD37" i="59"/>
  <c r="AC37" i="59"/>
  <c r="AB37" i="59"/>
  <c r="AA37" i="59"/>
  <c r="Z37" i="59"/>
  <c r="Y37" i="59"/>
  <c r="X37" i="59"/>
  <c r="W37" i="59"/>
  <c r="V37" i="59"/>
  <c r="U37" i="59"/>
  <c r="T37" i="59"/>
  <c r="S37" i="59"/>
  <c r="R37" i="59"/>
  <c r="Q37" i="59"/>
  <c r="AG35" i="59"/>
  <c r="AF35" i="59"/>
  <c r="AE35" i="59"/>
  <c r="AD35" i="59"/>
  <c r="AC35" i="59"/>
  <c r="AB35" i="59"/>
  <c r="AA35" i="59"/>
  <c r="Z35" i="59"/>
  <c r="Y35" i="59"/>
  <c r="X35" i="59"/>
  <c r="W35" i="59"/>
  <c r="V35" i="59"/>
  <c r="U35" i="59"/>
  <c r="T35" i="59"/>
  <c r="S35" i="59"/>
  <c r="R35" i="59"/>
  <c r="Q35" i="59"/>
  <c r="P37" i="59"/>
  <c r="P35" i="59"/>
  <c r="AL39" i="58"/>
  <c r="AK39" i="58"/>
  <c r="AJ39" i="58"/>
  <c r="AI39" i="58"/>
  <c r="AH39" i="58"/>
  <c r="AG39" i="58"/>
  <c r="AF39" i="58"/>
  <c r="AE39" i="58"/>
  <c r="AD39" i="58"/>
  <c r="AC39" i="58"/>
  <c r="AB39" i="58"/>
  <c r="AA39" i="58"/>
  <c r="Z39" i="58"/>
  <c r="Y39" i="58"/>
  <c r="X39" i="58"/>
  <c r="W39" i="58"/>
  <c r="V39" i="58"/>
  <c r="U39" i="58"/>
  <c r="T39" i="58"/>
  <c r="S39" i="58"/>
  <c r="R39" i="58"/>
  <c r="Q39" i="58"/>
  <c r="AL37" i="58"/>
  <c r="AK37" i="58"/>
  <c r="AJ37" i="58"/>
  <c r="AI37" i="58"/>
  <c r="AH37" i="58"/>
  <c r="AG37" i="58"/>
  <c r="AF37" i="58"/>
  <c r="AE37" i="58"/>
  <c r="AD37" i="58"/>
  <c r="AC37" i="58"/>
  <c r="AB37" i="58"/>
  <c r="AA37" i="58"/>
  <c r="Z37" i="58"/>
  <c r="Y37" i="58"/>
  <c r="X37" i="58"/>
  <c r="W37" i="58"/>
  <c r="V37" i="58"/>
  <c r="U37" i="58"/>
  <c r="T37" i="58"/>
  <c r="S37" i="58"/>
  <c r="R37" i="58"/>
  <c r="Q37" i="58"/>
  <c r="P39" i="58"/>
  <c r="P37" i="58"/>
  <c r="V44" i="60"/>
  <c r="W44" i="60"/>
  <c r="X44" i="60"/>
  <c r="Y44" i="60"/>
  <c r="Z44" i="60"/>
  <c r="AA44" i="60"/>
  <c r="AB44" i="60"/>
  <c r="AC44" i="60"/>
  <c r="AD44" i="60"/>
  <c r="AE44" i="60"/>
  <c r="AF44" i="60"/>
  <c r="AG44" i="60"/>
  <c r="AH44" i="60"/>
  <c r="AI44" i="60"/>
  <c r="AJ44" i="60"/>
  <c r="AK44" i="60"/>
  <c r="AL44" i="60"/>
  <c r="AM44" i="60"/>
  <c r="AN44" i="60"/>
  <c r="AO44" i="60"/>
  <c r="AP44" i="60"/>
  <c r="AQ44" i="60"/>
  <c r="AR44" i="60"/>
  <c r="AS44" i="60"/>
  <c r="AT44" i="60"/>
  <c r="AU44" i="60"/>
  <c r="AV44" i="60"/>
  <c r="AW44" i="60"/>
  <c r="AX44" i="60"/>
  <c r="AY44" i="60"/>
  <c r="AZ44" i="60"/>
  <c r="V46" i="60"/>
  <c r="W46" i="60"/>
  <c r="X46" i="60"/>
  <c r="Y46" i="60"/>
  <c r="Z46" i="60"/>
  <c r="AA46" i="60"/>
  <c r="AB46" i="60"/>
  <c r="AC46" i="60"/>
  <c r="AD46" i="60"/>
  <c r="AE46" i="60"/>
  <c r="AF46" i="60"/>
  <c r="AG46" i="60"/>
  <c r="AH46" i="60"/>
  <c r="AI46" i="60"/>
  <c r="AJ46" i="60"/>
  <c r="AK46" i="60"/>
  <c r="AL46" i="60"/>
  <c r="AM46" i="60"/>
  <c r="AN46" i="60"/>
  <c r="AO46" i="60"/>
  <c r="AP46" i="60"/>
  <c r="AQ46" i="60"/>
  <c r="AR46" i="60"/>
  <c r="AS46" i="60"/>
  <c r="AT46" i="60"/>
  <c r="AU46" i="60"/>
  <c r="AV46" i="60"/>
  <c r="AW46" i="60"/>
  <c r="AX46" i="60"/>
  <c r="AY46" i="60"/>
  <c r="AZ46" i="60"/>
  <c r="U46" i="60"/>
  <c r="U44" i="60"/>
  <c r="Q37" i="61"/>
  <c r="R37" i="61"/>
  <c r="S37" i="61"/>
  <c r="T37" i="61"/>
  <c r="U37" i="61"/>
  <c r="V37" i="61"/>
  <c r="W37" i="61"/>
  <c r="X37" i="61"/>
  <c r="Y37" i="61"/>
  <c r="Z37" i="61"/>
  <c r="AA37" i="61"/>
  <c r="AB37" i="61"/>
  <c r="AC37" i="61"/>
  <c r="AD37" i="61"/>
  <c r="AE37" i="61"/>
  <c r="AF37" i="61"/>
  <c r="AG37" i="61"/>
  <c r="AH37" i="61"/>
  <c r="AI37" i="61"/>
  <c r="AJ37" i="61"/>
  <c r="AK37" i="61"/>
  <c r="AL37" i="61"/>
  <c r="Q39" i="61"/>
  <c r="R39" i="61"/>
  <c r="S39" i="61"/>
  <c r="T39" i="61"/>
  <c r="U39" i="61"/>
  <c r="V39" i="61"/>
  <c r="W39" i="61"/>
  <c r="X39" i="61"/>
  <c r="Y39" i="61"/>
  <c r="Z39" i="61"/>
  <c r="AA39" i="61"/>
  <c r="AB39" i="61"/>
  <c r="AC39" i="61"/>
  <c r="AD39" i="61"/>
  <c r="AE39" i="61"/>
  <c r="AF39" i="61"/>
  <c r="AG39" i="61"/>
  <c r="AH39" i="61"/>
  <c r="AI39" i="61"/>
  <c r="AJ39" i="61"/>
  <c r="AK39" i="61"/>
  <c r="AL39" i="61"/>
  <c r="P39" i="61"/>
  <c r="P37" i="61"/>
  <c r="R47" i="56"/>
  <c r="S47" i="56"/>
  <c r="T47" i="56"/>
  <c r="R49" i="56"/>
  <c r="S49" i="56"/>
  <c r="T49" i="56"/>
  <c r="Q49" i="56"/>
  <c r="Q47" i="56"/>
  <c r="V46" i="55"/>
  <c r="U46" i="55"/>
  <c r="T46" i="55"/>
  <c r="S46" i="55"/>
  <c r="R46" i="55"/>
  <c r="Q46" i="55"/>
  <c r="V44" i="55"/>
  <c r="U44" i="55"/>
  <c r="T44" i="55"/>
  <c r="S44" i="55"/>
  <c r="R44" i="55"/>
  <c r="Q44" i="55"/>
  <c r="P46" i="55"/>
  <c r="P44" i="55"/>
  <c r="Q49" i="53"/>
  <c r="R49" i="53"/>
  <c r="S49" i="53"/>
  <c r="T49" i="53"/>
  <c r="U49" i="53"/>
  <c r="V49" i="53"/>
  <c r="Q51" i="53"/>
  <c r="R51" i="53"/>
  <c r="S51" i="53"/>
  <c r="T51" i="53"/>
  <c r="U51" i="53"/>
  <c r="V51" i="53"/>
  <c r="P51" i="53"/>
  <c r="P49" i="53"/>
  <c r="Q49" i="52"/>
  <c r="R49" i="52"/>
  <c r="S49" i="52"/>
  <c r="T49" i="52"/>
  <c r="U49" i="52"/>
  <c r="V49" i="52"/>
  <c r="W49" i="52"/>
  <c r="X49" i="52"/>
  <c r="Y49" i="52"/>
  <c r="Q51" i="52"/>
  <c r="R51" i="52"/>
  <c r="S51" i="52"/>
  <c r="T51" i="52"/>
  <c r="U51" i="52"/>
  <c r="V51" i="52"/>
  <c r="W51" i="52"/>
  <c r="X51" i="52"/>
  <c r="Y51" i="52"/>
  <c r="P51" i="52"/>
  <c r="P49" i="52"/>
  <c r="AP6" i="51"/>
  <c r="AO6" i="51"/>
  <c r="AN6" i="51"/>
  <c r="AM6" i="51"/>
  <c r="AL6" i="51"/>
  <c r="AK6" i="51"/>
  <c r="AJ6" i="51"/>
  <c r="AI6" i="51"/>
  <c r="AB6" i="51"/>
  <c r="AA6" i="51"/>
  <c r="Z6" i="51"/>
  <c r="Y6" i="51"/>
  <c r="X6" i="51"/>
  <c r="W6" i="51"/>
  <c r="V6" i="51"/>
  <c r="U6" i="51"/>
  <c r="AQ47" i="51"/>
  <c r="AP47" i="51"/>
  <c r="AO47" i="51"/>
  <c r="AN47" i="51"/>
  <c r="AR46" i="51"/>
  <c r="AQ46" i="51"/>
  <c r="AP46" i="51"/>
  <c r="AO46" i="51"/>
  <c r="AN46" i="51"/>
  <c r="AM46" i="51"/>
  <c r="AL46" i="51"/>
  <c r="AK46" i="51"/>
  <c r="AJ46" i="51"/>
  <c r="AR44" i="51"/>
  <c r="AR47" i="51" s="1"/>
  <c r="AQ44" i="51"/>
  <c r="AP44" i="51"/>
  <c r="AO44" i="51"/>
  <c r="AN44" i="51"/>
  <c r="AM44" i="51"/>
  <c r="AM47" i="51" s="1"/>
  <c r="AL44" i="51"/>
  <c r="AL47" i="51" s="1"/>
  <c r="AK44" i="51"/>
  <c r="AK47" i="51" s="1"/>
  <c r="AJ44" i="51"/>
  <c r="AJ47" i="51" s="1"/>
  <c r="AI46" i="51"/>
  <c r="AI44" i="51"/>
  <c r="AD51" i="51"/>
  <c r="AC51" i="51"/>
  <c r="AB51" i="51"/>
  <c r="AA51" i="51"/>
  <c r="Z51" i="51"/>
  <c r="Y51" i="51"/>
  <c r="X51" i="51"/>
  <c r="W51" i="51"/>
  <c r="V51" i="51"/>
  <c r="AD49" i="51"/>
  <c r="AC49" i="51"/>
  <c r="AB49" i="51"/>
  <c r="AA49" i="51"/>
  <c r="Z49" i="51"/>
  <c r="Y49" i="51"/>
  <c r="X49" i="51"/>
  <c r="W49" i="51"/>
  <c r="V49" i="51"/>
  <c r="U51" i="51"/>
  <c r="U49" i="51"/>
  <c r="V6" i="46"/>
  <c r="U6" i="46"/>
  <c r="T6" i="46"/>
  <c r="S6" i="46"/>
  <c r="R6" i="46"/>
  <c r="Q6" i="46"/>
  <c r="P6" i="46"/>
  <c r="Q22" i="46"/>
  <c r="Q23" i="46" s="1"/>
  <c r="R22" i="46"/>
  <c r="R23" i="46" s="1"/>
  <c r="S22" i="46"/>
  <c r="T22" i="46"/>
  <c r="T23" i="46" s="1"/>
  <c r="U22" i="46"/>
  <c r="U23" i="46" s="1"/>
  <c r="V22" i="46"/>
  <c r="V23" i="46" s="1"/>
  <c r="W22" i="46"/>
  <c r="W23" i="46" s="1"/>
  <c r="S23" i="46"/>
  <c r="P22" i="46"/>
  <c r="P23" i="46" s="1"/>
  <c r="Y6" i="50"/>
  <c r="X6" i="50"/>
  <c r="W6" i="50"/>
  <c r="V6" i="50"/>
  <c r="U6" i="50"/>
  <c r="T6" i="50"/>
  <c r="S6" i="50"/>
  <c r="R6" i="50"/>
  <c r="Q6" i="50"/>
  <c r="P6" i="50"/>
  <c r="AD6" i="48"/>
  <c r="AC6" i="48"/>
  <c r="AB6" i="48"/>
  <c r="AA6" i="48"/>
  <c r="Z6" i="48"/>
  <c r="Y6" i="48"/>
  <c r="X6" i="48"/>
  <c r="W6" i="48"/>
  <c r="V6" i="48"/>
  <c r="U6" i="48"/>
  <c r="T6" i="48"/>
  <c r="S6" i="48"/>
  <c r="R6" i="48"/>
  <c r="Q6" i="48"/>
  <c r="P6" i="48"/>
  <c r="AP6" i="49"/>
  <c r="AO6" i="49"/>
  <c r="AN6" i="49"/>
  <c r="AM6" i="49"/>
  <c r="AL6" i="49"/>
  <c r="AK6" i="49"/>
  <c r="AJ6" i="49"/>
  <c r="AI6" i="49"/>
  <c r="AH6" i="49"/>
  <c r="AG6" i="49"/>
  <c r="AF6" i="49"/>
  <c r="AE6" i="49"/>
  <c r="AD6" i="49"/>
  <c r="AC6" i="49"/>
  <c r="AB6" i="49"/>
  <c r="AA6" i="49"/>
  <c r="Z6" i="49"/>
  <c r="Y6" i="49"/>
  <c r="X6" i="49"/>
  <c r="W6" i="49"/>
  <c r="V6" i="49"/>
  <c r="U6" i="49"/>
  <c r="T6" i="49"/>
  <c r="S6" i="49"/>
  <c r="R6" i="49"/>
  <c r="Q6" i="49"/>
  <c r="P6" i="49"/>
  <c r="X6" i="47"/>
  <c r="W6" i="47"/>
  <c r="V6" i="47"/>
  <c r="U6" i="47"/>
  <c r="T6" i="47"/>
  <c r="S6" i="47"/>
  <c r="R6" i="47"/>
  <c r="Q6" i="47"/>
  <c r="P6" i="47"/>
  <c r="Y33" i="47"/>
  <c r="X33" i="47"/>
  <c r="W33" i="47"/>
  <c r="V33" i="47"/>
  <c r="U33" i="47"/>
  <c r="T33" i="47"/>
  <c r="S33" i="47"/>
  <c r="S34" i="47" s="1"/>
  <c r="R33" i="47"/>
  <c r="Q33" i="47"/>
  <c r="P33" i="47"/>
  <c r="Y30" i="47"/>
  <c r="X30" i="47"/>
  <c r="W30" i="47"/>
  <c r="W34" i="47" s="1"/>
  <c r="V30" i="47"/>
  <c r="V34" i="47" s="1"/>
  <c r="U30" i="47"/>
  <c r="U34" i="47" s="1"/>
  <c r="T30" i="47"/>
  <c r="T34" i="47" s="1"/>
  <c r="T36" i="47" s="1"/>
  <c r="T38" i="47" s="1"/>
  <c r="F15" i="47" s="1"/>
  <c r="S30" i="47"/>
  <c r="R30" i="47"/>
  <c r="Q30" i="47"/>
  <c r="Q34" i="47" s="1"/>
  <c r="P30" i="47"/>
  <c r="P34" i="47" s="1"/>
  <c r="W23" i="47"/>
  <c r="W35" i="47" s="1"/>
  <c r="V23" i="47"/>
  <c r="V35" i="47" s="1"/>
  <c r="R23" i="47"/>
  <c r="R35" i="47" s="1"/>
  <c r="Y22" i="47"/>
  <c r="Y23" i="47" s="1"/>
  <c r="Y35" i="47" s="1"/>
  <c r="X22" i="47"/>
  <c r="X23" i="47" s="1"/>
  <c r="X35" i="47" s="1"/>
  <c r="W22" i="47"/>
  <c r="V22" i="47"/>
  <c r="U22" i="47"/>
  <c r="U23" i="47" s="1"/>
  <c r="U35" i="47" s="1"/>
  <c r="T22" i="47"/>
  <c r="T23" i="47" s="1"/>
  <c r="T35" i="47" s="1"/>
  <c r="S22" i="47"/>
  <c r="S23" i="47" s="1"/>
  <c r="S35" i="47" s="1"/>
  <c r="R22" i="47"/>
  <c r="Q22" i="47"/>
  <c r="Q23" i="47" s="1"/>
  <c r="Q35" i="47" s="1"/>
  <c r="P22" i="47"/>
  <c r="P23" i="47" s="1"/>
  <c r="P35" i="47" s="1"/>
  <c r="Y5" i="47"/>
  <c r="X5" i="47"/>
  <c r="W5" i="47"/>
  <c r="V5" i="47"/>
  <c r="U5" i="47"/>
  <c r="T5" i="47"/>
  <c r="S5" i="47"/>
  <c r="R5" i="47"/>
  <c r="Q5" i="47"/>
  <c r="P5" i="47"/>
  <c r="AP5" i="49"/>
  <c r="AO5" i="49"/>
  <c r="AN5" i="49"/>
  <c r="AM5" i="49"/>
  <c r="AL5" i="49"/>
  <c r="AK5" i="49"/>
  <c r="AJ5" i="49"/>
  <c r="AI5" i="49"/>
  <c r="AP29" i="49"/>
  <c r="AO29" i="49"/>
  <c r="AN29" i="49"/>
  <c r="AM29" i="49"/>
  <c r="AL29" i="49"/>
  <c r="AK29" i="49"/>
  <c r="AK30" i="49" s="1"/>
  <c r="AJ29" i="49"/>
  <c r="AI29" i="49"/>
  <c r="AP26" i="49"/>
  <c r="AO26" i="49"/>
  <c r="AN26" i="49"/>
  <c r="AM26" i="49"/>
  <c r="AL26" i="49"/>
  <c r="AK26" i="49"/>
  <c r="AJ26" i="49"/>
  <c r="AI26" i="49"/>
  <c r="AP19" i="49"/>
  <c r="AP31" i="49" s="1"/>
  <c r="AO19" i="49"/>
  <c r="AO31" i="49" s="1"/>
  <c r="AN19" i="49"/>
  <c r="AN31" i="49" s="1"/>
  <c r="AM19" i="49"/>
  <c r="AM31" i="49" s="1"/>
  <c r="AL19" i="49"/>
  <c r="AL31" i="49" s="1"/>
  <c r="AK19" i="49"/>
  <c r="AK31" i="49" s="1"/>
  <c r="AJ19" i="49"/>
  <c r="AJ31" i="49" s="1"/>
  <c r="AI19" i="49"/>
  <c r="AI31" i="49" s="1"/>
  <c r="AJ30" i="49" l="1"/>
  <c r="I31" i="49" s="1"/>
  <c r="AM30" i="49"/>
  <c r="AM32" i="49" s="1"/>
  <c r="AM34" i="49" s="1"/>
  <c r="F34" i="49" s="1"/>
  <c r="AN30" i="49"/>
  <c r="I35" i="49" s="1"/>
  <c r="AL30" i="49"/>
  <c r="AL32" i="49" s="1"/>
  <c r="AL34" i="49" s="1"/>
  <c r="F33" i="49" s="1"/>
  <c r="AO30" i="49"/>
  <c r="I36" i="49" s="1"/>
  <c r="AP30" i="49"/>
  <c r="I37" i="49" s="1"/>
  <c r="AI47" i="51"/>
  <c r="Y34" i="47"/>
  <c r="R34" i="47"/>
  <c r="R36" i="47" s="1"/>
  <c r="R38" i="47" s="1"/>
  <c r="F13" i="47" s="1"/>
  <c r="X34" i="47"/>
  <c r="X36" i="47" s="1"/>
  <c r="X38" i="47" s="1"/>
  <c r="AK32" i="49"/>
  <c r="AK34" i="49" s="1"/>
  <c r="F32" i="49" s="1"/>
  <c r="I32" i="49"/>
  <c r="I33" i="49"/>
  <c r="AI30" i="49"/>
  <c r="AJ32" i="49"/>
  <c r="AJ34" i="49" s="1"/>
  <c r="F31" i="49" s="1"/>
  <c r="AN32" i="49"/>
  <c r="AN34" i="49" s="1"/>
  <c r="F35" i="49" s="1"/>
  <c r="AP32" i="49"/>
  <c r="AP34" i="49" s="1"/>
  <c r="F37" i="49" s="1"/>
  <c r="Y36" i="47"/>
  <c r="Y38" i="47" s="1"/>
  <c r="U36" i="47"/>
  <c r="U38" i="47" s="1"/>
  <c r="F16" i="47" s="1"/>
  <c r="I16" i="47"/>
  <c r="V36" i="47"/>
  <c r="V38" i="47" s="1"/>
  <c r="F17" i="47" s="1"/>
  <c r="I17" i="47"/>
  <c r="P36" i="47"/>
  <c r="P38" i="47" s="1"/>
  <c r="F11" i="47" s="1"/>
  <c r="I11" i="47"/>
  <c r="I12" i="47"/>
  <c r="Q36" i="47"/>
  <c r="Q38" i="47" s="1"/>
  <c r="F12" i="47" s="1"/>
  <c r="W36" i="47"/>
  <c r="W38" i="47" s="1"/>
  <c r="F18" i="47" s="1"/>
  <c r="I18" i="47"/>
  <c r="I14" i="47"/>
  <c r="S36" i="47"/>
  <c r="S38" i="47" s="1"/>
  <c r="F14" i="47" s="1"/>
  <c r="I15" i="47"/>
  <c r="AF40" i="44"/>
  <c r="AE40" i="44"/>
  <c r="AD40" i="44"/>
  <c r="AC40" i="44"/>
  <c r="AB40" i="44"/>
  <c r="AA40" i="44"/>
  <c r="Z40" i="44"/>
  <c r="Y40" i="44"/>
  <c r="X40" i="44"/>
  <c r="W40" i="44"/>
  <c r="V40" i="44"/>
  <c r="U40" i="44"/>
  <c r="T40" i="44"/>
  <c r="S40" i="44"/>
  <c r="R40" i="44"/>
  <c r="Q40" i="44"/>
  <c r="AF38" i="44"/>
  <c r="AE38" i="44"/>
  <c r="AD38" i="44"/>
  <c r="AC38" i="44"/>
  <c r="AB38" i="44"/>
  <c r="AA38" i="44"/>
  <c r="Z38" i="44"/>
  <c r="Y38" i="44"/>
  <c r="X38" i="44"/>
  <c r="W38" i="44"/>
  <c r="V38" i="44"/>
  <c r="U38" i="44"/>
  <c r="T38" i="44"/>
  <c r="S38" i="44"/>
  <c r="R38" i="44"/>
  <c r="Q38" i="44"/>
  <c r="T33" i="44"/>
  <c r="T41" i="44" s="1"/>
  <c r="T42" i="44" s="1"/>
  <c r="G14" i="44" s="1"/>
  <c r="AF31" i="44"/>
  <c r="AE31" i="44"/>
  <c r="AD31" i="44"/>
  <c r="AC31" i="44"/>
  <c r="AB31" i="44"/>
  <c r="J22" i="44" s="1"/>
  <c r="AA31" i="44"/>
  <c r="J21" i="44" s="1"/>
  <c r="Z31" i="44"/>
  <c r="Y31" i="44"/>
  <c r="J19" i="44" s="1"/>
  <c r="X31" i="44"/>
  <c r="J18" i="44" s="1"/>
  <c r="W31" i="44"/>
  <c r="J17" i="44" s="1"/>
  <c r="V31" i="44"/>
  <c r="U31" i="44"/>
  <c r="J15" i="44" s="1"/>
  <c r="T31" i="44"/>
  <c r="J14" i="44" s="1"/>
  <c r="S31" i="44"/>
  <c r="R31" i="44"/>
  <c r="J12" i="44" s="1"/>
  <c r="Q31" i="44"/>
  <c r="J11" i="44" s="1"/>
  <c r="AF24" i="44"/>
  <c r="AF33" i="44" s="1"/>
  <c r="AF41" i="44" s="1"/>
  <c r="AF42" i="44" s="1"/>
  <c r="AE24" i="44"/>
  <c r="AE33" i="44" s="1"/>
  <c r="AE41" i="44" s="1"/>
  <c r="AE42" i="44" s="1"/>
  <c r="AD24" i="44"/>
  <c r="AC24" i="44"/>
  <c r="AB24" i="44"/>
  <c r="AA24" i="44"/>
  <c r="Z24" i="44"/>
  <c r="Z33" i="44" s="1"/>
  <c r="Z41" i="44" s="1"/>
  <c r="Z42" i="44" s="1"/>
  <c r="G20" i="44" s="1"/>
  <c r="Y24" i="44"/>
  <c r="Y33" i="44" s="1"/>
  <c r="Y41" i="44" s="1"/>
  <c r="Y42" i="44" s="1"/>
  <c r="G19" i="44" s="1"/>
  <c r="X24" i="44"/>
  <c r="W24" i="44"/>
  <c r="V24" i="44"/>
  <c r="V33" i="44" s="1"/>
  <c r="U24" i="44"/>
  <c r="T24" i="44"/>
  <c r="S24" i="44"/>
  <c r="S33" i="44" s="1"/>
  <c r="S41" i="44" s="1"/>
  <c r="S42" i="44" s="1"/>
  <c r="G13" i="44" s="1"/>
  <c r="R24" i="44"/>
  <c r="Q24" i="44"/>
  <c r="J23" i="44"/>
  <c r="J20" i="44"/>
  <c r="J16" i="44"/>
  <c r="J13" i="44"/>
  <c r="AF6" i="44"/>
  <c r="AE6" i="44"/>
  <c r="AD6" i="44"/>
  <c r="AC6" i="44"/>
  <c r="AB6" i="44"/>
  <c r="AA6" i="44"/>
  <c r="Z6" i="44"/>
  <c r="Y6" i="44"/>
  <c r="X6" i="44"/>
  <c r="W6" i="44"/>
  <c r="V6" i="44"/>
  <c r="U6" i="44"/>
  <c r="T6" i="44"/>
  <c r="S6" i="44"/>
  <c r="R6" i="44"/>
  <c r="Q6" i="44"/>
  <c r="AF5" i="44"/>
  <c r="AE5" i="44"/>
  <c r="AD5" i="44"/>
  <c r="AC5" i="44"/>
  <c r="AB5" i="44"/>
  <c r="AA5" i="44"/>
  <c r="Z5" i="44"/>
  <c r="Y5" i="44"/>
  <c r="X5" i="44"/>
  <c r="W5" i="44"/>
  <c r="V5" i="44"/>
  <c r="U5" i="44"/>
  <c r="T5" i="44"/>
  <c r="S5" i="44"/>
  <c r="R5" i="44"/>
  <c r="Q5" i="44"/>
  <c r="Q31" i="41"/>
  <c r="R31" i="41"/>
  <c r="S31" i="41"/>
  <c r="T31" i="41"/>
  <c r="U31" i="41"/>
  <c r="V31" i="41"/>
  <c r="W31" i="41"/>
  <c r="X31" i="41"/>
  <c r="Y31" i="41"/>
  <c r="Z31" i="41"/>
  <c r="AA31" i="41"/>
  <c r="AB31" i="41"/>
  <c r="AC31" i="41"/>
  <c r="AD31" i="41"/>
  <c r="AE31" i="41"/>
  <c r="AF31" i="41"/>
  <c r="AG31" i="41"/>
  <c r="AH31" i="41"/>
  <c r="AI31" i="41"/>
  <c r="AJ31" i="41"/>
  <c r="AK31" i="41"/>
  <c r="AL31" i="41"/>
  <c r="AM31" i="41"/>
  <c r="AN31" i="41"/>
  <c r="AO31" i="41"/>
  <c r="AP31" i="41"/>
  <c r="Q23" i="41"/>
  <c r="R23" i="41"/>
  <c r="S23" i="41"/>
  <c r="T23" i="41"/>
  <c r="U23" i="41"/>
  <c r="V23" i="41"/>
  <c r="W23" i="41"/>
  <c r="X23" i="41"/>
  <c r="Y23" i="41"/>
  <c r="Z23" i="41"/>
  <c r="AA23" i="41"/>
  <c r="AB23" i="41"/>
  <c r="AC23" i="41"/>
  <c r="AD23" i="41"/>
  <c r="AE23" i="41"/>
  <c r="AF23" i="41"/>
  <c r="AG23" i="41"/>
  <c r="AH23" i="41"/>
  <c r="AI23" i="41"/>
  <c r="AJ23" i="41"/>
  <c r="AK23" i="41"/>
  <c r="AL23" i="41"/>
  <c r="AM23" i="41"/>
  <c r="AN23" i="41"/>
  <c r="AO23" i="41"/>
  <c r="AP23" i="41"/>
  <c r="Q38" i="41"/>
  <c r="R38" i="41"/>
  <c r="S38" i="41"/>
  <c r="T38" i="41"/>
  <c r="U38" i="41"/>
  <c r="V38" i="41"/>
  <c r="W38" i="41"/>
  <c r="X38" i="41"/>
  <c r="Y38" i="41"/>
  <c r="Z38" i="41"/>
  <c r="AA38" i="41"/>
  <c r="AB38" i="41"/>
  <c r="AC38" i="41"/>
  <c r="AD38" i="41"/>
  <c r="AE38" i="41"/>
  <c r="AF38" i="41"/>
  <c r="AG38" i="41"/>
  <c r="AH38" i="41"/>
  <c r="AI38" i="41"/>
  <c r="AJ38" i="41"/>
  <c r="AK38" i="41"/>
  <c r="AL38" i="41"/>
  <c r="AM38" i="41"/>
  <c r="AN38" i="41"/>
  <c r="AO38" i="41"/>
  <c r="AP38" i="41"/>
  <c r="P38" i="41"/>
  <c r="P39" i="41" s="1"/>
  <c r="Q34" i="42"/>
  <c r="R34" i="42"/>
  <c r="S34" i="42"/>
  <c r="T34" i="42"/>
  <c r="U34" i="42"/>
  <c r="V34" i="42"/>
  <c r="W34" i="42"/>
  <c r="X34" i="42"/>
  <c r="Y34" i="42"/>
  <c r="Z34" i="42"/>
  <c r="AA34" i="42"/>
  <c r="AB34" i="42"/>
  <c r="AC34" i="42"/>
  <c r="AD34" i="42"/>
  <c r="AE34" i="42"/>
  <c r="AF34" i="42"/>
  <c r="AG34" i="42"/>
  <c r="AH34" i="42"/>
  <c r="AI34" i="42"/>
  <c r="AJ34" i="42"/>
  <c r="AK34" i="42"/>
  <c r="AL34" i="42"/>
  <c r="AM34" i="42"/>
  <c r="AN34" i="42"/>
  <c r="AO34" i="42"/>
  <c r="AP34" i="42"/>
  <c r="AQ34" i="42"/>
  <c r="P34" i="42"/>
  <c r="BC38" i="40"/>
  <c r="BD38" i="40"/>
  <c r="BE38" i="40"/>
  <c r="BF38" i="40"/>
  <c r="BG38" i="40"/>
  <c r="BH38" i="40"/>
  <c r="BI38" i="40"/>
  <c r="BJ38" i="40"/>
  <c r="BK38" i="40"/>
  <c r="BL38" i="40"/>
  <c r="BM38" i="40"/>
  <c r="BN38" i="40"/>
  <c r="BO38" i="40"/>
  <c r="BP38" i="40"/>
  <c r="BQ38" i="40"/>
  <c r="BR38" i="40"/>
  <c r="BS38" i="40"/>
  <c r="BT38" i="40"/>
  <c r="BU38" i="40"/>
  <c r="BV38" i="40"/>
  <c r="BW38" i="40"/>
  <c r="BX38" i="40"/>
  <c r="BY38" i="40"/>
  <c r="BB38" i="40"/>
  <c r="AA38" i="40"/>
  <c r="AB38" i="40"/>
  <c r="AC38" i="40"/>
  <c r="AD38" i="40"/>
  <c r="AE38" i="40"/>
  <c r="AF38" i="40"/>
  <c r="AG38" i="40"/>
  <c r="AH38" i="40"/>
  <c r="AI38" i="40"/>
  <c r="AJ38" i="40"/>
  <c r="AK38" i="40"/>
  <c r="AL38" i="40"/>
  <c r="AM38" i="40"/>
  <c r="AN38" i="40"/>
  <c r="AO38" i="40"/>
  <c r="AP38" i="40"/>
  <c r="AQ38" i="40"/>
  <c r="AR38" i="40"/>
  <c r="AS38" i="40"/>
  <c r="AT38" i="40"/>
  <c r="AU38" i="40"/>
  <c r="AV38" i="40"/>
  <c r="AW38" i="40"/>
  <c r="Z38" i="40"/>
  <c r="H15" i="33"/>
  <c r="H11" i="33"/>
  <c r="I31" i="32"/>
  <c r="I27" i="32"/>
  <c r="I23" i="32"/>
  <c r="I19" i="32"/>
  <c r="I15" i="32"/>
  <c r="I11" i="32"/>
  <c r="H31" i="32"/>
  <c r="H27" i="32"/>
  <c r="H23" i="32"/>
  <c r="H19" i="32"/>
  <c r="H15" i="32"/>
  <c r="AU28" i="32"/>
  <c r="H11" i="32"/>
  <c r="AZ5" i="32"/>
  <c r="AY5" i="32"/>
  <c r="AX5" i="32"/>
  <c r="AW5" i="32"/>
  <c r="AV5" i="32"/>
  <c r="AU5" i="32"/>
  <c r="AZ26" i="32"/>
  <c r="AY26" i="32"/>
  <c r="AX26" i="32"/>
  <c r="AW26" i="32"/>
  <c r="AV26" i="32"/>
  <c r="AU26" i="32"/>
  <c r="AZ21" i="32"/>
  <c r="AY21" i="32"/>
  <c r="AX21" i="32"/>
  <c r="AW21" i="32"/>
  <c r="AV21" i="32"/>
  <c r="AU21" i="32"/>
  <c r="J33" i="29"/>
  <c r="J31" i="29"/>
  <c r="J29" i="29"/>
  <c r="J27" i="29"/>
  <c r="J25" i="29"/>
  <c r="J23" i="29"/>
  <c r="J21" i="29"/>
  <c r="J19" i="29"/>
  <c r="J17" i="29"/>
  <c r="J15" i="29"/>
  <c r="J13" i="29"/>
  <c r="J11" i="29"/>
  <c r="Z38" i="31"/>
  <c r="Z36" i="31"/>
  <c r="Y36" i="31"/>
  <c r="Y38" i="31" s="1"/>
  <c r="F48" i="31" s="1"/>
  <c r="X36" i="31"/>
  <c r="X38" i="31" s="1"/>
  <c r="F46" i="31" s="1"/>
  <c r="W36" i="31"/>
  <c r="W38" i="31" s="1"/>
  <c r="F44" i="31" s="1"/>
  <c r="V36" i="31"/>
  <c r="V38" i="31" s="1"/>
  <c r="F42" i="31" s="1"/>
  <c r="U36" i="31"/>
  <c r="U38" i="31" s="1"/>
  <c r="F40" i="31" s="1"/>
  <c r="T36" i="31"/>
  <c r="T38" i="31" s="1"/>
  <c r="F38" i="31" s="1"/>
  <c r="S36" i="31"/>
  <c r="S38" i="31" s="1"/>
  <c r="F36" i="31" s="1"/>
  <c r="R36" i="31"/>
  <c r="R38" i="31" s="1"/>
  <c r="F34" i="31" s="1"/>
  <c r="F57" i="29"/>
  <c r="F45" i="29"/>
  <c r="AC37" i="29"/>
  <c r="AC39" i="29" s="1"/>
  <c r="F63" i="29" s="1"/>
  <c r="AB37" i="29"/>
  <c r="AB39" i="29" s="1"/>
  <c r="F61" i="29" s="1"/>
  <c r="AA37" i="29"/>
  <c r="AA39" i="29" s="1"/>
  <c r="F59" i="29" s="1"/>
  <c r="Z37" i="29"/>
  <c r="Z39" i="29" s="1"/>
  <c r="Y37" i="29"/>
  <c r="Y39" i="29" s="1"/>
  <c r="F55" i="29" s="1"/>
  <c r="X37" i="29"/>
  <c r="X39" i="29" s="1"/>
  <c r="F53" i="29" s="1"/>
  <c r="W37" i="29"/>
  <c r="W39" i="29" s="1"/>
  <c r="F51" i="29" s="1"/>
  <c r="V37" i="29"/>
  <c r="V39" i="29" s="1"/>
  <c r="F49" i="29" s="1"/>
  <c r="U37" i="29"/>
  <c r="U39" i="29" s="1"/>
  <c r="F47" i="29" s="1"/>
  <c r="T37" i="29"/>
  <c r="T39" i="29" s="1"/>
  <c r="S37" i="29"/>
  <c r="S39" i="29" s="1"/>
  <c r="F43" i="29" s="1"/>
  <c r="R37" i="29"/>
  <c r="R39" i="29" s="1"/>
  <c r="F41" i="29" s="1"/>
  <c r="I25" i="26"/>
  <c r="H25" i="26" s="1"/>
  <c r="G25" i="26"/>
  <c r="AW37" i="39"/>
  <c r="AV37" i="39"/>
  <c r="AU37" i="39"/>
  <c r="AT37" i="39"/>
  <c r="AS37" i="39"/>
  <c r="AR37" i="39"/>
  <c r="AQ37" i="39"/>
  <c r="AP37" i="39"/>
  <c r="AO37" i="39"/>
  <c r="AN37" i="39"/>
  <c r="AM37" i="39"/>
  <c r="AL37" i="39"/>
  <c r="AK37" i="39"/>
  <c r="AJ37" i="39"/>
  <c r="AI37" i="39"/>
  <c r="AH37" i="39"/>
  <c r="AG37" i="39"/>
  <c r="AF37" i="39"/>
  <c r="AE37" i="39"/>
  <c r="AD37" i="39"/>
  <c r="AC37" i="39"/>
  <c r="AB37" i="39"/>
  <c r="AA37" i="39"/>
  <c r="Z37" i="39"/>
  <c r="Y37" i="39"/>
  <c r="X37" i="39"/>
  <c r="W37" i="39"/>
  <c r="V37" i="39"/>
  <c r="U37" i="39"/>
  <c r="T37" i="39"/>
  <c r="S37" i="39"/>
  <c r="R37" i="39"/>
  <c r="AW35" i="39"/>
  <c r="AV35" i="39"/>
  <c r="AU35" i="39"/>
  <c r="AT35" i="39"/>
  <c r="AS35" i="39"/>
  <c r="AR35" i="39"/>
  <c r="AQ35" i="39"/>
  <c r="AP35" i="39"/>
  <c r="AO35" i="39"/>
  <c r="AN35" i="39"/>
  <c r="AM35" i="39"/>
  <c r="AL35" i="39"/>
  <c r="AK35" i="39"/>
  <c r="AJ35" i="39"/>
  <c r="AI35" i="39"/>
  <c r="AH35" i="39"/>
  <c r="AG35" i="39"/>
  <c r="AF35" i="39"/>
  <c r="AE35" i="39"/>
  <c r="AD35" i="39"/>
  <c r="AC35" i="39"/>
  <c r="AB35" i="39"/>
  <c r="AA35" i="39"/>
  <c r="Z35" i="39"/>
  <c r="Y35" i="39"/>
  <c r="X35" i="39"/>
  <c r="W35" i="39"/>
  <c r="V35" i="39"/>
  <c r="U35" i="39"/>
  <c r="T35" i="39"/>
  <c r="S35" i="39"/>
  <c r="R35" i="39"/>
  <c r="Q37" i="39"/>
  <c r="Q35" i="39"/>
  <c r="AO41" i="68"/>
  <c r="AH41" i="68"/>
  <c r="AC41" i="68"/>
  <c r="V41" i="68"/>
  <c r="AR40" i="68"/>
  <c r="AR41" i="68" s="1"/>
  <c r="AQ40" i="68"/>
  <c r="AP40" i="68"/>
  <c r="AO40" i="68"/>
  <c r="AN40" i="68"/>
  <c r="AM40" i="68"/>
  <c r="AL40" i="68"/>
  <c r="AK40" i="68"/>
  <c r="AK41" i="68" s="1"/>
  <c r="AJ40" i="68"/>
  <c r="AI40" i="68"/>
  <c r="AH40" i="68"/>
  <c r="AG40" i="68"/>
  <c r="AF40" i="68"/>
  <c r="AF41" i="68" s="1"/>
  <c r="AE40" i="68"/>
  <c r="AD40" i="68"/>
  <c r="AC40" i="68"/>
  <c r="AB40" i="68"/>
  <c r="AA40" i="68"/>
  <c r="Z40" i="68"/>
  <c r="Y40" i="68"/>
  <c r="Y41" i="68" s="1"/>
  <c r="X40" i="68"/>
  <c r="W40" i="68"/>
  <c r="V40" i="68"/>
  <c r="U40" i="68"/>
  <c r="T40" i="68"/>
  <c r="T41" i="68" s="1"/>
  <c r="S40" i="68"/>
  <c r="R40" i="68"/>
  <c r="AR38" i="68"/>
  <c r="AQ38" i="68"/>
  <c r="AQ41" i="68" s="1"/>
  <c r="AP38" i="68"/>
  <c r="AP41" i="68" s="1"/>
  <c r="AO38" i="68"/>
  <c r="AN38" i="68"/>
  <c r="AN41" i="68" s="1"/>
  <c r="AM38" i="68"/>
  <c r="AM41" i="68" s="1"/>
  <c r="AL38" i="68"/>
  <c r="AL41" i="68" s="1"/>
  <c r="AK38" i="68"/>
  <c r="AJ38" i="68"/>
  <c r="AJ41" i="68" s="1"/>
  <c r="AI38" i="68"/>
  <c r="AI41" i="68" s="1"/>
  <c r="AH38" i="68"/>
  <c r="AG38" i="68"/>
  <c r="AG41" i="68" s="1"/>
  <c r="AF38" i="68"/>
  <c r="AE38" i="68"/>
  <c r="AE41" i="68" s="1"/>
  <c r="AD38" i="68"/>
  <c r="AD41" i="68" s="1"/>
  <c r="AC38" i="68"/>
  <c r="AB38" i="68"/>
  <c r="AB41" i="68" s="1"/>
  <c r="AA38" i="68"/>
  <c r="AA41" i="68" s="1"/>
  <c r="Z38" i="68"/>
  <c r="Z41" i="68" s="1"/>
  <c r="Y38" i="68"/>
  <c r="X38" i="68"/>
  <c r="X41" i="68" s="1"/>
  <c r="W38" i="68"/>
  <c r="W41" i="68" s="1"/>
  <c r="V38" i="68"/>
  <c r="U38" i="68"/>
  <c r="U41" i="68" s="1"/>
  <c r="T38" i="68"/>
  <c r="S38" i="68"/>
  <c r="S41" i="68" s="1"/>
  <c r="R38" i="68"/>
  <c r="R41" i="68" s="1"/>
  <c r="Q40" i="68"/>
  <c r="Q41" i="68"/>
  <c r="Q38" i="68"/>
  <c r="AO41" i="45"/>
  <c r="AN41" i="45"/>
  <c r="AJ41" i="45"/>
  <c r="AC41" i="45"/>
  <c r="AB41" i="45"/>
  <c r="X41" i="45"/>
  <c r="AR40" i="45"/>
  <c r="AR41" i="45" s="1"/>
  <c r="AQ40" i="45"/>
  <c r="AQ41" i="45" s="1"/>
  <c r="AP40" i="45"/>
  <c r="AO40" i="45"/>
  <c r="AN40" i="45"/>
  <c r="AM40" i="45"/>
  <c r="AL40" i="45"/>
  <c r="AK40" i="45"/>
  <c r="AJ40" i="45"/>
  <c r="AI40" i="45"/>
  <c r="AH40" i="45"/>
  <c r="AG40" i="45"/>
  <c r="AF40" i="45"/>
  <c r="AF41" i="45" s="1"/>
  <c r="AE40" i="45"/>
  <c r="AE41" i="45" s="1"/>
  <c r="AD40" i="45"/>
  <c r="AC40" i="45"/>
  <c r="AB40" i="45"/>
  <c r="AA40" i="45"/>
  <c r="Z40" i="45"/>
  <c r="Y40" i="45"/>
  <c r="X40" i="45"/>
  <c r="W40" i="45"/>
  <c r="V40" i="45"/>
  <c r="U40" i="45"/>
  <c r="T40" i="45"/>
  <c r="T41" i="45" s="1"/>
  <c r="S40" i="45"/>
  <c r="S41" i="45" s="1"/>
  <c r="R40" i="45"/>
  <c r="AR38" i="45"/>
  <c r="AQ38" i="45"/>
  <c r="AP38" i="45"/>
  <c r="AP41" i="45" s="1"/>
  <c r="AO38" i="45"/>
  <c r="AN38" i="45"/>
  <c r="AM38" i="45"/>
  <c r="AM41" i="45" s="1"/>
  <c r="AL38" i="45"/>
  <c r="AL41" i="45" s="1"/>
  <c r="AK38" i="45"/>
  <c r="AK41" i="45" s="1"/>
  <c r="AJ38" i="45"/>
  <c r="AI38" i="45"/>
  <c r="AI41" i="45" s="1"/>
  <c r="AH38" i="45"/>
  <c r="AH41" i="45" s="1"/>
  <c r="AG38" i="45"/>
  <c r="AG41" i="45" s="1"/>
  <c r="AF38" i="45"/>
  <c r="AE38" i="45"/>
  <c r="AD38" i="45"/>
  <c r="AD41" i="45" s="1"/>
  <c r="AC38" i="45"/>
  <c r="AB38" i="45"/>
  <c r="AA38" i="45"/>
  <c r="AA41" i="45" s="1"/>
  <c r="Z38" i="45"/>
  <c r="Z41" i="45" s="1"/>
  <c r="Y38" i="45"/>
  <c r="Y41" i="45" s="1"/>
  <c r="X38" i="45"/>
  <c r="W38" i="45"/>
  <c r="W41" i="45" s="1"/>
  <c r="V38" i="45"/>
  <c r="V41" i="45" s="1"/>
  <c r="U38" i="45"/>
  <c r="U41" i="45" s="1"/>
  <c r="T38" i="45"/>
  <c r="S38" i="45"/>
  <c r="R38" i="45"/>
  <c r="R41" i="45" s="1"/>
  <c r="Q40" i="45"/>
  <c r="Q38" i="45"/>
  <c r="R43" i="36"/>
  <c r="R46" i="36" s="1"/>
  <c r="S43" i="36"/>
  <c r="T43" i="36"/>
  <c r="U43" i="36"/>
  <c r="U46" i="36" s="1"/>
  <c r="V43" i="36"/>
  <c r="V46" i="36" s="1"/>
  <c r="W43" i="36"/>
  <c r="X43" i="36"/>
  <c r="Y43" i="36"/>
  <c r="Z43" i="36"/>
  <c r="AA43" i="36"/>
  <c r="AB43" i="36"/>
  <c r="AB46" i="36" s="1"/>
  <c r="AC43" i="36"/>
  <c r="AD43" i="36"/>
  <c r="AD46" i="36" s="1"/>
  <c r="AE43" i="36"/>
  <c r="AF43" i="36"/>
  <c r="AG43" i="36"/>
  <c r="AG46" i="36" s="1"/>
  <c r="AH43" i="36"/>
  <c r="AH46" i="36" s="1"/>
  <c r="AI43" i="36"/>
  <c r="AJ43" i="36"/>
  <c r="AK43" i="36"/>
  <c r="AL43" i="36"/>
  <c r="AM43" i="36"/>
  <c r="AN43" i="36"/>
  <c r="AN46" i="36" s="1"/>
  <c r="AO43" i="36"/>
  <c r="AP43" i="36"/>
  <c r="AP46" i="36" s="1"/>
  <c r="AQ43" i="36"/>
  <c r="AR43" i="36"/>
  <c r="AS43" i="36"/>
  <c r="AS46" i="36" s="1"/>
  <c r="AT43" i="36"/>
  <c r="AT46" i="36" s="1"/>
  <c r="AU43" i="36"/>
  <c r="AV43" i="36"/>
  <c r="AW43" i="36"/>
  <c r="AX43" i="36"/>
  <c r="AY43" i="36"/>
  <c r="R45" i="36"/>
  <c r="S45" i="36"/>
  <c r="T45" i="36"/>
  <c r="U45" i="36"/>
  <c r="V45" i="36"/>
  <c r="W45" i="36"/>
  <c r="W46" i="36" s="1"/>
  <c r="X45" i="36"/>
  <c r="X46" i="36" s="1"/>
  <c r="Y45" i="36"/>
  <c r="Z45" i="36"/>
  <c r="AA45" i="36"/>
  <c r="AB45" i="36"/>
  <c r="AC45" i="36"/>
  <c r="AD45" i="36"/>
  <c r="AE45" i="36"/>
  <c r="AF45" i="36"/>
  <c r="AG45" i="36"/>
  <c r="AH45" i="36"/>
  <c r="AI45" i="36"/>
  <c r="AI46" i="36" s="1"/>
  <c r="AJ45" i="36"/>
  <c r="AJ46" i="36" s="1"/>
  <c r="AK45" i="36"/>
  <c r="AL45" i="36"/>
  <c r="AM45" i="36"/>
  <c r="AN45" i="36"/>
  <c r="AO45" i="36"/>
  <c r="AP45" i="36"/>
  <c r="AQ45" i="36"/>
  <c r="AR45" i="36"/>
  <c r="AS45" i="36"/>
  <c r="AT45" i="36"/>
  <c r="AU45" i="36"/>
  <c r="AU46" i="36" s="1"/>
  <c r="AV45" i="36"/>
  <c r="AV46" i="36" s="1"/>
  <c r="AW45" i="36"/>
  <c r="AX45" i="36"/>
  <c r="AY45" i="36"/>
  <c r="S46" i="36"/>
  <c r="T46" i="36"/>
  <c r="Y46" i="36"/>
  <c r="Z46" i="36"/>
  <c r="AA46" i="36"/>
  <c r="AC46" i="36"/>
  <c r="AE46" i="36"/>
  <c r="AF46" i="36"/>
  <c r="AK46" i="36"/>
  <c r="AL46" i="36"/>
  <c r="AM46" i="36"/>
  <c r="AO46" i="36"/>
  <c r="AQ46" i="36"/>
  <c r="AR46" i="36"/>
  <c r="AW46" i="36"/>
  <c r="AX46" i="36"/>
  <c r="AY46" i="36"/>
  <c r="Q45" i="36"/>
  <c r="Q46" i="36" s="1"/>
  <c r="Q43" i="36"/>
  <c r="R44" i="26"/>
  <c r="S44" i="26"/>
  <c r="T44" i="26"/>
  <c r="U44" i="26"/>
  <c r="V44" i="26"/>
  <c r="V47" i="26" s="1"/>
  <c r="W44" i="26"/>
  <c r="W47" i="26" s="1"/>
  <c r="X44" i="26"/>
  <c r="X47" i="26" s="1"/>
  <c r="Y44" i="26"/>
  <c r="Y47" i="26" s="1"/>
  <c r="Z44" i="26"/>
  <c r="Z47" i="26" s="1"/>
  <c r="AA44" i="26"/>
  <c r="AA47" i="26" s="1"/>
  <c r="AB44" i="26"/>
  <c r="AB47" i="26" s="1"/>
  <c r="AC44" i="26"/>
  <c r="AD44" i="26"/>
  <c r="AE44" i="26"/>
  <c r="AF44" i="26"/>
  <c r="AG44" i="26"/>
  <c r="AH44" i="26"/>
  <c r="AH47" i="26" s="1"/>
  <c r="AI44" i="26"/>
  <c r="AI47" i="26" s="1"/>
  <c r="AJ44" i="26"/>
  <c r="AJ47" i="26" s="1"/>
  <c r="AK44" i="26"/>
  <c r="AK47" i="26" s="1"/>
  <c r="AL44" i="26"/>
  <c r="AL47" i="26" s="1"/>
  <c r="AM44" i="26"/>
  <c r="AM47" i="26" s="1"/>
  <c r="AN44" i="26"/>
  <c r="AN47" i="26" s="1"/>
  <c r="AO44" i="26"/>
  <c r="AP44" i="26"/>
  <c r="AQ44" i="26"/>
  <c r="AR44" i="26"/>
  <c r="AS44" i="26"/>
  <c r="AT44" i="26"/>
  <c r="AT47" i="26" s="1"/>
  <c r="AU44" i="26"/>
  <c r="AU47" i="26" s="1"/>
  <c r="AV44" i="26"/>
  <c r="AV47" i="26" s="1"/>
  <c r="AW44" i="26"/>
  <c r="AW47" i="26" s="1"/>
  <c r="AX44" i="26"/>
  <c r="AX47" i="26" s="1"/>
  <c r="AY44" i="26"/>
  <c r="AY47" i="26" s="1"/>
  <c r="R46" i="26"/>
  <c r="R47" i="26" s="1"/>
  <c r="S46" i="26"/>
  <c r="T46" i="26"/>
  <c r="U46" i="26"/>
  <c r="V46" i="26"/>
  <c r="W46" i="26"/>
  <c r="X46" i="26"/>
  <c r="Y46" i="26"/>
  <c r="Z46" i="26"/>
  <c r="AA46" i="26"/>
  <c r="AB46" i="26"/>
  <c r="AC46" i="26"/>
  <c r="AC47" i="26" s="1"/>
  <c r="AD46" i="26"/>
  <c r="AD47" i="26" s="1"/>
  <c r="AE46" i="26"/>
  <c r="AF46" i="26"/>
  <c r="AG46" i="26"/>
  <c r="AH46" i="26"/>
  <c r="AI46" i="26"/>
  <c r="AJ46" i="26"/>
  <c r="AK46" i="26"/>
  <c r="AL46" i="26"/>
  <c r="AM46" i="26"/>
  <c r="AN46" i="26"/>
  <c r="AO46" i="26"/>
  <c r="AO47" i="26" s="1"/>
  <c r="AP46" i="26"/>
  <c r="AP47" i="26" s="1"/>
  <c r="AQ46" i="26"/>
  <c r="AR46" i="26"/>
  <c r="AS46" i="26"/>
  <c r="AT46" i="26"/>
  <c r="AU46" i="26"/>
  <c r="AV46" i="26"/>
  <c r="AW46" i="26"/>
  <c r="AX46" i="26"/>
  <c r="AY46" i="26"/>
  <c r="S47" i="26"/>
  <c r="T47" i="26"/>
  <c r="U47" i="26"/>
  <c r="AE47" i="26"/>
  <c r="AF47" i="26"/>
  <c r="AG47" i="26"/>
  <c r="AQ47" i="26"/>
  <c r="AR47" i="26"/>
  <c r="AS47" i="26"/>
  <c r="Q46" i="26"/>
  <c r="Q47" i="26" s="1"/>
  <c r="Q44" i="26"/>
  <c r="AZ49" i="15"/>
  <c r="AZ50" i="15" s="1"/>
  <c r="BA49" i="15"/>
  <c r="BA50" i="15" s="1"/>
  <c r="BB49" i="15"/>
  <c r="BB50" i="15" s="1"/>
  <c r="BC49" i="15"/>
  <c r="BC50" i="15" s="1"/>
  <c r="BD49" i="15"/>
  <c r="BD50" i="15" s="1"/>
  <c r="BE49" i="15"/>
  <c r="BE50" i="15" s="1"/>
  <c r="AZ47" i="15"/>
  <c r="BA47" i="15"/>
  <c r="BB47" i="15"/>
  <c r="BC47" i="15"/>
  <c r="BD47" i="15"/>
  <c r="BE47" i="15"/>
  <c r="AY49" i="15"/>
  <c r="AY47" i="15"/>
  <c r="AO45" i="15"/>
  <c r="AP45" i="15"/>
  <c r="AQ45" i="15"/>
  <c r="AQ48" i="15" s="1"/>
  <c r="AR45" i="15"/>
  <c r="AR48" i="15" s="1"/>
  <c r="AS45" i="15"/>
  <c r="AT45" i="15"/>
  <c r="AO47" i="15"/>
  <c r="AP47" i="15"/>
  <c r="AQ47" i="15"/>
  <c r="AR47" i="15"/>
  <c r="AS47" i="15"/>
  <c r="AS48" i="15" s="1"/>
  <c r="AT47" i="15"/>
  <c r="AT48" i="15" s="1"/>
  <c r="AN47" i="15"/>
  <c r="AN45" i="15"/>
  <c r="AI47" i="15"/>
  <c r="AH47" i="15"/>
  <c r="AG47" i="15"/>
  <c r="AF47" i="15"/>
  <c r="AE47" i="15"/>
  <c r="AD47" i="15"/>
  <c r="AC47" i="15"/>
  <c r="AG48" i="15"/>
  <c r="AH48" i="15"/>
  <c r="AI48" i="15"/>
  <c r="AD45" i="15"/>
  <c r="AE45" i="15"/>
  <c r="AF45" i="15"/>
  <c r="AG45" i="15"/>
  <c r="AH45" i="15"/>
  <c r="AI45" i="15"/>
  <c r="AC45" i="15"/>
  <c r="V42" i="15"/>
  <c r="W42" i="15"/>
  <c r="X42" i="15"/>
  <c r="S39" i="15"/>
  <c r="T39" i="15"/>
  <c r="U39" i="15"/>
  <c r="V39" i="15"/>
  <c r="W39" i="15"/>
  <c r="X39" i="15"/>
  <c r="R39" i="15"/>
  <c r="R41" i="15"/>
  <c r="S41" i="15"/>
  <c r="T41" i="15"/>
  <c r="U41" i="15"/>
  <c r="V41" i="15"/>
  <c r="W41" i="15"/>
  <c r="X41" i="15"/>
  <c r="Q22" i="22"/>
  <c r="Q23" i="22" s="1"/>
  <c r="R22" i="22"/>
  <c r="R23" i="22" s="1"/>
  <c r="S22" i="22"/>
  <c r="S23" i="22" s="1"/>
  <c r="T22" i="22"/>
  <c r="T23" i="22" s="1"/>
  <c r="U22" i="22"/>
  <c r="U23" i="22" s="1"/>
  <c r="V22" i="22"/>
  <c r="V23" i="22" s="1"/>
  <c r="W22" i="22"/>
  <c r="W23" i="22" s="1"/>
  <c r="X22" i="22"/>
  <c r="X23" i="22" s="1"/>
  <c r="Y22" i="22"/>
  <c r="Y23" i="22" s="1"/>
  <c r="Z22" i="22"/>
  <c r="Z23" i="22" s="1"/>
  <c r="AA22" i="22"/>
  <c r="AA23" i="22" s="1"/>
  <c r="P22" i="22"/>
  <c r="P23" i="22" s="1"/>
  <c r="N46" i="20"/>
  <c r="N47" i="20" s="1"/>
  <c r="O46" i="20"/>
  <c r="O47" i="20" s="1"/>
  <c r="P46" i="20"/>
  <c r="P47" i="20" s="1"/>
  <c r="Q46" i="20"/>
  <c r="Q47" i="20" s="1"/>
  <c r="R46" i="20"/>
  <c r="M46" i="20"/>
  <c r="M47" i="20" s="1"/>
  <c r="V23" i="66"/>
  <c r="W23" i="66"/>
  <c r="X23" i="66"/>
  <c r="Q22" i="66"/>
  <c r="Q23" i="66" s="1"/>
  <c r="R22" i="66"/>
  <c r="R23" i="66" s="1"/>
  <c r="S22" i="66"/>
  <c r="S23" i="66" s="1"/>
  <c r="T22" i="66"/>
  <c r="T23" i="66" s="1"/>
  <c r="U22" i="66"/>
  <c r="U23" i="66" s="1"/>
  <c r="V22" i="66"/>
  <c r="W22" i="66"/>
  <c r="X22" i="66"/>
  <c r="Y22" i="66"/>
  <c r="Y23" i="66" s="1"/>
  <c r="Z22" i="66"/>
  <c r="Z23" i="66" s="1"/>
  <c r="AA22" i="66"/>
  <c r="AA23" i="66" s="1"/>
  <c r="P22" i="66"/>
  <c r="P23" i="66" s="1"/>
  <c r="Q23" i="21"/>
  <c r="Q24" i="21" s="1"/>
  <c r="P23" i="21"/>
  <c r="P24" i="21" s="1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P23" i="23" s="1"/>
  <c r="I34" i="49" l="1"/>
  <c r="AO32" i="49"/>
  <c r="AO34" i="49" s="1"/>
  <c r="F36" i="49" s="1"/>
  <c r="G44" i="31"/>
  <c r="I13" i="47"/>
  <c r="H17" i="47"/>
  <c r="G17" i="47" s="1"/>
  <c r="AI32" i="49"/>
  <c r="AI34" i="49" s="1"/>
  <c r="F30" i="49" s="1"/>
  <c r="I30" i="49"/>
  <c r="H12" i="47"/>
  <c r="G12" i="47" s="1"/>
  <c r="H13" i="47"/>
  <c r="G13" i="47" s="1"/>
  <c r="H11" i="47"/>
  <c r="G11" i="47" s="1"/>
  <c r="H14" i="47"/>
  <c r="G14" i="47" s="1"/>
  <c r="H16" i="47"/>
  <c r="G16" i="47" s="1"/>
  <c r="H18" i="47"/>
  <c r="G18" i="47" s="1"/>
  <c r="H15" i="47"/>
  <c r="G15" i="47" s="1"/>
  <c r="AA33" i="44"/>
  <c r="AA41" i="44" s="1"/>
  <c r="AA42" i="44" s="1"/>
  <c r="G21" i="44" s="1"/>
  <c r="AB33" i="44"/>
  <c r="AB41" i="44" s="1"/>
  <c r="AB42" i="44" s="1"/>
  <c r="G22" i="44" s="1"/>
  <c r="U33" i="44"/>
  <c r="U41" i="44" s="1"/>
  <c r="U42" i="44" s="1"/>
  <c r="G15" i="44" s="1"/>
  <c r="V41" i="44"/>
  <c r="V42" i="44" s="1"/>
  <c r="G16" i="44" s="1"/>
  <c r="AC33" i="44"/>
  <c r="AC41" i="44" s="1"/>
  <c r="AC42" i="44" s="1"/>
  <c r="G23" i="44" s="1"/>
  <c r="R33" i="44"/>
  <c r="R41" i="44" s="1"/>
  <c r="R42" i="44" s="1"/>
  <c r="G12" i="44" s="1"/>
  <c r="AD33" i="44"/>
  <c r="AD41" i="44" s="1"/>
  <c r="AD42" i="44" s="1"/>
  <c r="W33" i="44"/>
  <c r="W41" i="44" s="1"/>
  <c r="W42" i="44" s="1"/>
  <c r="G17" i="44" s="1"/>
  <c r="X33" i="44"/>
  <c r="X41" i="44" s="1"/>
  <c r="X42" i="44" s="1"/>
  <c r="G18" i="44" s="1"/>
  <c r="Q33" i="44"/>
  <c r="Q41" i="44" s="1"/>
  <c r="Q42" i="44" s="1"/>
  <c r="G11" i="44" s="1"/>
  <c r="I21" i="44" s="1"/>
  <c r="H21" i="44" s="1"/>
  <c r="AV28" i="32"/>
  <c r="AW28" i="32"/>
  <c r="AY28" i="32"/>
  <c r="AX28" i="32"/>
  <c r="AZ28" i="32"/>
  <c r="G46" i="31"/>
  <c r="G48" i="31"/>
  <c r="G36" i="31"/>
  <c r="G34" i="31"/>
  <c r="G38" i="31"/>
  <c r="G40" i="31"/>
  <c r="G42" i="31"/>
  <c r="G49" i="29"/>
  <c r="G59" i="29"/>
  <c r="G61" i="29"/>
  <c r="G63" i="29"/>
  <c r="G45" i="29"/>
  <c r="G57" i="29"/>
  <c r="G47" i="29"/>
  <c r="G51" i="29"/>
  <c r="G53" i="29"/>
  <c r="G55" i="29"/>
  <c r="G41" i="29"/>
  <c r="G43" i="29"/>
  <c r="Q41" i="45"/>
  <c r="I19" i="44" l="1"/>
  <c r="H19" i="44" s="1"/>
  <c r="I23" i="44"/>
  <c r="H23" i="44" s="1"/>
  <c r="I20" i="44"/>
  <c r="H20" i="44" s="1"/>
  <c r="I22" i="44"/>
  <c r="H22" i="44" s="1"/>
  <c r="I12" i="44"/>
  <c r="H12" i="44" s="1"/>
  <c r="I15" i="44"/>
  <c r="H15" i="44" s="1"/>
  <c r="I13" i="44"/>
  <c r="H13" i="44" s="1"/>
  <c r="I17" i="44"/>
  <c r="H17" i="44" s="1"/>
  <c r="I14" i="44"/>
  <c r="H14" i="44" s="1"/>
  <c r="I11" i="44"/>
  <c r="H11" i="44" s="1"/>
  <c r="I18" i="44"/>
  <c r="H18" i="44" s="1"/>
  <c r="I16" i="44"/>
  <c r="H16" i="44" s="1"/>
  <c r="BX6" i="40" l="1"/>
  <c r="BW6" i="40"/>
  <c r="BV6" i="40"/>
  <c r="BU6" i="40"/>
  <c r="BT6" i="40"/>
  <c r="BS6" i="40"/>
  <c r="BR6" i="40"/>
  <c r="BO6" i="40"/>
  <c r="BN6" i="40"/>
  <c r="BQ6" i="40"/>
  <c r="BP6" i="40"/>
  <c r="BM6" i="40"/>
  <c r="BL6" i="40"/>
  <c r="BK6" i="40"/>
  <c r="BJ6" i="40"/>
  <c r="BI6" i="40"/>
  <c r="BH6" i="40"/>
  <c r="BG6" i="40"/>
  <c r="BF6" i="40"/>
  <c r="BE6" i="40"/>
  <c r="BD6" i="40"/>
  <c r="BC6" i="40"/>
  <c r="BB6" i="40"/>
  <c r="AV6" i="40"/>
  <c r="AU6" i="40"/>
  <c r="AT6" i="40"/>
  <c r="AS6" i="40"/>
  <c r="AR6" i="40"/>
  <c r="AQ6" i="40"/>
  <c r="AP6" i="40"/>
  <c r="AO6" i="40"/>
  <c r="AN6" i="40"/>
  <c r="AM6" i="40"/>
  <c r="AL6" i="40"/>
  <c r="AK6" i="40"/>
  <c r="AJ6" i="40"/>
  <c r="AI6" i="40"/>
  <c r="AH6" i="40"/>
  <c r="AG6" i="40"/>
  <c r="AF6" i="40"/>
  <c r="AE6" i="40"/>
  <c r="AD6" i="40"/>
  <c r="AC6" i="40"/>
  <c r="AB6" i="40"/>
  <c r="AA6" i="40"/>
  <c r="Z6" i="40"/>
  <c r="AN6" i="42"/>
  <c r="AM6" i="42"/>
  <c r="AL6" i="42"/>
  <c r="AK6" i="42"/>
  <c r="AJ6" i="42"/>
  <c r="AI6" i="42"/>
  <c r="AH6" i="42"/>
  <c r="AG6" i="42"/>
  <c r="AF6" i="42"/>
  <c r="AE6" i="42"/>
  <c r="AD6" i="42"/>
  <c r="AC6" i="42"/>
  <c r="AB6" i="42"/>
  <c r="AA6" i="42"/>
  <c r="Z6" i="42"/>
  <c r="Y6" i="42"/>
  <c r="X6" i="42"/>
  <c r="W6" i="42"/>
  <c r="V6" i="42"/>
  <c r="U6" i="42"/>
  <c r="T6" i="42"/>
  <c r="S6" i="42"/>
  <c r="R6" i="42"/>
  <c r="Q6" i="42"/>
  <c r="P6" i="42"/>
  <c r="AP6" i="41"/>
  <c r="AO6" i="41"/>
  <c r="AN6" i="41"/>
  <c r="AM6" i="41"/>
  <c r="AL6" i="41"/>
  <c r="AK6" i="41"/>
  <c r="AJ6" i="41"/>
  <c r="AI6" i="41"/>
  <c r="AH6" i="41"/>
  <c r="AG6" i="41"/>
  <c r="AF6" i="41"/>
  <c r="AE6" i="41"/>
  <c r="AD6" i="41"/>
  <c r="AC6" i="41"/>
  <c r="AB6" i="41"/>
  <c r="AA6" i="41"/>
  <c r="Z6" i="41"/>
  <c r="Y6" i="41"/>
  <c r="X6" i="41"/>
  <c r="W6" i="41"/>
  <c r="V6" i="41"/>
  <c r="U6" i="41"/>
  <c r="T6" i="41"/>
  <c r="S6" i="41"/>
  <c r="R6" i="41"/>
  <c r="Q6" i="41"/>
  <c r="P6" i="41"/>
  <c r="AJ6" i="68"/>
  <c r="AI6" i="68"/>
  <c r="AH6" i="68"/>
  <c r="AG6" i="68"/>
  <c r="AF6" i="68"/>
  <c r="AE6" i="68"/>
  <c r="AD6" i="68"/>
  <c r="AC6" i="68"/>
  <c r="AB6" i="68"/>
  <c r="AA6" i="68"/>
  <c r="Z6" i="68"/>
  <c r="Y6" i="68"/>
  <c r="X6" i="68"/>
  <c r="W6" i="68"/>
  <c r="V6" i="68"/>
  <c r="U6" i="68"/>
  <c r="T6" i="68"/>
  <c r="S6" i="68"/>
  <c r="R6" i="68"/>
  <c r="Q6" i="68"/>
  <c r="AJ6" i="45"/>
  <c r="AI6" i="45"/>
  <c r="AH6" i="45"/>
  <c r="AG6" i="45"/>
  <c r="AF6" i="45"/>
  <c r="AE6" i="45"/>
  <c r="AD6" i="45"/>
  <c r="AC6" i="45"/>
  <c r="AB6" i="45"/>
  <c r="AA6" i="45"/>
  <c r="Z6" i="45"/>
  <c r="Y6" i="45"/>
  <c r="X6" i="45"/>
  <c r="W6" i="45"/>
  <c r="V6" i="45"/>
  <c r="U6" i="45"/>
  <c r="T6" i="45"/>
  <c r="S6" i="45"/>
  <c r="R6" i="45"/>
  <c r="Q6" i="45"/>
  <c r="AY6" i="36"/>
  <c r="AX6" i="36"/>
  <c r="AW6" i="36"/>
  <c r="AV6" i="36"/>
  <c r="AU6" i="36"/>
  <c r="AT6" i="36"/>
  <c r="AS6" i="36"/>
  <c r="AR6" i="36"/>
  <c r="AQ6" i="36"/>
  <c r="AP6" i="36"/>
  <c r="AO6" i="36"/>
  <c r="AN6" i="36"/>
  <c r="AM6" i="36"/>
  <c r="AL6" i="36"/>
  <c r="AK6" i="36"/>
  <c r="AJ6" i="36"/>
  <c r="AI6" i="36"/>
  <c r="AH6" i="36"/>
  <c r="AG6" i="36"/>
  <c r="AF6" i="36"/>
  <c r="AE6" i="36"/>
  <c r="AD6" i="36"/>
  <c r="AC6" i="36"/>
  <c r="AB6" i="36"/>
  <c r="AA6" i="36"/>
  <c r="Z6" i="36"/>
  <c r="Y6" i="36"/>
  <c r="X6" i="36"/>
  <c r="W6" i="36"/>
  <c r="V6" i="36"/>
  <c r="U6" i="36"/>
  <c r="T6" i="36"/>
  <c r="S6" i="36"/>
  <c r="R6" i="36"/>
  <c r="Q6" i="36"/>
  <c r="AW6" i="39"/>
  <c r="AV6" i="39"/>
  <c r="AU6" i="39"/>
  <c r="AT6" i="39"/>
  <c r="AS6" i="39"/>
  <c r="AR6" i="39"/>
  <c r="AQ6" i="39"/>
  <c r="AP6" i="39"/>
  <c r="AO6" i="39"/>
  <c r="AN6" i="39"/>
  <c r="AM6" i="39"/>
  <c r="AL6" i="39"/>
  <c r="AK6" i="39"/>
  <c r="AJ6" i="39"/>
  <c r="AI6" i="39"/>
  <c r="AH6" i="39"/>
  <c r="AG6" i="39"/>
  <c r="AF6" i="39"/>
  <c r="AE6" i="39"/>
  <c r="AD6" i="39"/>
  <c r="AC6" i="39"/>
  <c r="AB6" i="39"/>
  <c r="AA6" i="39"/>
  <c r="Z6" i="39"/>
  <c r="Y6" i="39"/>
  <c r="X6" i="39"/>
  <c r="W6" i="39"/>
  <c r="V6" i="39"/>
  <c r="U6" i="39"/>
  <c r="T6" i="39"/>
  <c r="S6" i="39"/>
  <c r="R6" i="39"/>
  <c r="Q6" i="39"/>
  <c r="O6" i="35"/>
  <c r="N6" i="35"/>
  <c r="M6" i="35"/>
  <c r="S6" i="34"/>
  <c r="R6" i="34"/>
  <c r="Q6" i="34"/>
  <c r="P6" i="34"/>
  <c r="O6" i="34"/>
  <c r="AP32" i="32"/>
  <c r="AO32" i="32"/>
  <c r="AN32" i="32"/>
  <c r="AM32" i="32"/>
  <c r="AL32" i="32"/>
  <c r="AK32" i="32"/>
  <c r="AJ32" i="32"/>
  <c r="AI32" i="32"/>
  <c r="AH32" i="32"/>
  <c r="AG32" i="32"/>
  <c r="AF32" i="32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AM6" i="32"/>
  <c r="AZ6" i="32" s="1"/>
  <c r="AI6" i="32"/>
  <c r="AY6" i="32" s="1"/>
  <c r="AE6" i="32"/>
  <c r="AX6" i="32" s="1"/>
  <c r="AA6" i="32"/>
  <c r="AW6" i="32" s="1"/>
  <c r="W6" i="32"/>
  <c r="AV6" i="32" s="1"/>
  <c r="S6" i="32"/>
  <c r="AU6" i="32" s="1"/>
  <c r="W6" i="33"/>
  <c r="AI6" i="33" s="1"/>
  <c r="S6" i="33"/>
  <c r="AE6" i="33" s="1"/>
  <c r="Z32" i="33"/>
  <c r="Y32" i="33"/>
  <c r="X32" i="33"/>
  <c r="W32" i="33"/>
  <c r="V32" i="33"/>
  <c r="U32" i="33"/>
  <c r="T32" i="33"/>
  <c r="S32" i="33"/>
  <c r="AM5" i="31"/>
  <c r="AL5" i="31"/>
  <c r="AK5" i="31"/>
  <c r="AJ5" i="31"/>
  <c r="AI5" i="31"/>
  <c r="AH5" i="31"/>
  <c r="AG5" i="31"/>
  <c r="AF5" i="31"/>
  <c r="AE5" i="31"/>
  <c r="AM6" i="31"/>
  <c r="AL6" i="31"/>
  <c r="AK6" i="31"/>
  <c r="AJ6" i="31"/>
  <c r="AI6" i="31"/>
  <c r="AH6" i="31"/>
  <c r="AG6" i="31"/>
  <c r="AF6" i="31"/>
  <c r="AE6" i="31"/>
  <c r="Z6" i="31"/>
  <c r="Y6" i="31"/>
  <c r="X6" i="31"/>
  <c r="W6" i="31"/>
  <c r="V6" i="31"/>
  <c r="U6" i="31"/>
  <c r="T6" i="31"/>
  <c r="S6" i="31"/>
  <c r="R6" i="31"/>
  <c r="AO6" i="29"/>
  <c r="AN6" i="29"/>
  <c r="AM6" i="29"/>
  <c r="AL6" i="29"/>
  <c r="AK6" i="29"/>
  <c r="AJ6" i="29"/>
  <c r="AI6" i="29"/>
  <c r="AH6" i="29"/>
  <c r="AG6" i="29"/>
  <c r="AF6" i="29"/>
  <c r="AE6" i="29"/>
  <c r="AD6" i="29"/>
  <c r="AC6" i="29"/>
  <c r="AB6" i="29"/>
  <c r="AA6" i="29"/>
  <c r="Z6" i="29"/>
  <c r="Y6" i="29"/>
  <c r="X6" i="29"/>
  <c r="W6" i="29"/>
  <c r="V6" i="29"/>
  <c r="U6" i="29"/>
  <c r="T6" i="29"/>
  <c r="S6" i="29"/>
  <c r="R6" i="29"/>
  <c r="AY6" i="26"/>
  <c r="AX6" i="26"/>
  <c r="AW6" i="26"/>
  <c r="AV6" i="26"/>
  <c r="AU6" i="26"/>
  <c r="AT6" i="26"/>
  <c r="AS6" i="26"/>
  <c r="AR6" i="26"/>
  <c r="AQ6" i="26"/>
  <c r="AP6" i="26"/>
  <c r="AO6" i="26"/>
  <c r="AN6" i="26"/>
  <c r="AM6" i="26"/>
  <c r="AL6" i="26"/>
  <c r="AK6" i="26"/>
  <c r="AJ6" i="26"/>
  <c r="AI6" i="26"/>
  <c r="AH6" i="26"/>
  <c r="AG6" i="26"/>
  <c r="AF6" i="26"/>
  <c r="AE6" i="26"/>
  <c r="AD6" i="26"/>
  <c r="AC6" i="26"/>
  <c r="AB6" i="26"/>
  <c r="AA6" i="26"/>
  <c r="Z6" i="26"/>
  <c r="Y6" i="26"/>
  <c r="X6" i="26"/>
  <c r="W6" i="26"/>
  <c r="V6" i="26"/>
  <c r="U6" i="26"/>
  <c r="T6" i="26"/>
  <c r="S6" i="26"/>
  <c r="R6" i="26"/>
  <c r="Q6" i="26"/>
  <c r="Z6" i="23"/>
  <c r="Y6" i="23"/>
  <c r="X6" i="23"/>
  <c r="W6" i="23"/>
  <c r="V6" i="23"/>
  <c r="U6" i="23"/>
  <c r="T6" i="23"/>
  <c r="S6" i="23"/>
  <c r="R6" i="23"/>
  <c r="Q6" i="23"/>
  <c r="P6" i="23"/>
  <c r="Q6" i="21"/>
  <c r="P6" i="21"/>
  <c r="R6" i="25"/>
  <c r="Q6" i="25"/>
  <c r="P6" i="25"/>
  <c r="T6" i="66"/>
  <c r="S6" i="66"/>
  <c r="R6" i="66"/>
  <c r="Q6" i="66"/>
  <c r="P6" i="66"/>
  <c r="U6" i="22"/>
  <c r="T6" i="22"/>
  <c r="S6" i="22"/>
  <c r="R6" i="22"/>
  <c r="Q6" i="22"/>
  <c r="P6" i="22"/>
  <c r="AA6" i="24"/>
  <c r="Z6" i="24"/>
  <c r="Y6" i="24"/>
  <c r="X6" i="24"/>
  <c r="W6" i="24"/>
  <c r="V6" i="24"/>
  <c r="U6" i="24"/>
  <c r="T6" i="24"/>
  <c r="S6" i="24"/>
  <c r="R6" i="24"/>
  <c r="Q6" i="24"/>
  <c r="P6" i="24"/>
  <c r="AD5" i="48"/>
  <c r="AC5" i="48"/>
  <c r="AD29" i="48"/>
  <c r="AC29" i="48"/>
  <c r="AD26" i="48"/>
  <c r="AD30" i="48" s="1"/>
  <c r="AC26" i="48"/>
  <c r="AC30" i="48" s="1"/>
  <c r="AD19" i="48"/>
  <c r="AD31" i="48" s="1"/>
  <c r="AC19" i="48"/>
  <c r="AC31" i="48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4" i="71"/>
  <c r="A5" i="71" s="1"/>
  <c r="A6" i="71" s="1"/>
  <c r="A7" i="71" s="1"/>
  <c r="A8" i="71" s="1"/>
  <c r="A9" i="71" s="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A41" i="71" s="1"/>
  <c r="A42" i="71" s="1"/>
  <c r="A43" i="71" s="1"/>
  <c r="A44" i="71" s="1"/>
  <c r="A45" i="71" s="1"/>
  <c r="A46" i="71" s="1"/>
  <c r="A47" i="71" s="1"/>
  <c r="A48" i="71" s="1"/>
  <c r="A49" i="71" s="1"/>
  <c r="A50" i="71" s="1"/>
  <c r="A51" i="71" s="1"/>
  <c r="A52" i="71" s="1"/>
  <c r="A53" i="71" s="1"/>
  <c r="A54" i="71" s="1"/>
  <c r="A55" i="71" s="1"/>
  <c r="A56" i="71" s="1"/>
  <c r="A57" i="71" s="1"/>
  <c r="A58" i="71" s="1"/>
  <c r="A59" i="71" s="1"/>
  <c r="A2" i="70"/>
  <c r="A3" i="70" s="1"/>
  <c r="A4" i="70" s="1"/>
  <c r="A5" i="70" s="1"/>
  <c r="A6" i="70" s="1"/>
  <c r="A7" i="70" s="1"/>
  <c r="A8" i="70" s="1"/>
  <c r="A9" i="70" s="1"/>
  <c r="A10" i="70" s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" i="9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D32" i="48" l="1"/>
  <c r="AD34" i="48" s="1"/>
  <c r="F25" i="48" s="1"/>
  <c r="I25" i="48"/>
  <c r="AC32" i="48"/>
  <c r="AC34" i="48" s="1"/>
  <c r="F24" i="48" s="1"/>
  <c r="I24" i="48"/>
  <c r="AB5" i="41"/>
  <c r="AA5" i="41"/>
  <c r="I22" i="41"/>
  <c r="AP5" i="41"/>
  <c r="AO5" i="41"/>
  <c r="AN5" i="41"/>
  <c r="AM5" i="41"/>
  <c r="I36" i="41"/>
  <c r="I35" i="41"/>
  <c r="I34" i="41"/>
  <c r="AN33" i="41"/>
  <c r="P56" i="40"/>
  <c r="P54" i="40"/>
  <c r="AQ27" i="42"/>
  <c r="AP27" i="42"/>
  <c r="AO27" i="42"/>
  <c r="AN27" i="42"/>
  <c r="AM27" i="42"/>
  <c r="AL27" i="42"/>
  <c r="I34" i="42" s="1"/>
  <c r="AK27" i="42"/>
  <c r="I32" i="42" s="1"/>
  <c r="AJ27" i="42"/>
  <c r="I31" i="42" s="1"/>
  <c r="AI27" i="42"/>
  <c r="I30" i="42" s="1"/>
  <c r="AH27" i="42"/>
  <c r="I29" i="42" s="1"/>
  <c r="AG27" i="42"/>
  <c r="I28" i="42" s="1"/>
  <c r="AF27" i="42"/>
  <c r="I27" i="42" s="1"/>
  <c r="AE27" i="42"/>
  <c r="I26" i="42" s="1"/>
  <c r="AD27" i="42"/>
  <c r="I25" i="42" s="1"/>
  <c r="AC27" i="42"/>
  <c r="I24" i="42" s="1"/>
  <c r="AB27" i="42"/>
  <c r="I23" i="42" s="1"/>
  <c r="AA27" i="42"/>
  <c r="I22" i="42" s="1"/>
  <c r="Z27" i="42"/>
  <c r="I21" i="42" s="1"/>
  <c r="Y27" i="42"/>
  <c r="I20" i="42" s="1"/>
  <c r="X27" i="42"/>
  <c r="I19" i="42" s="1"/>
  <c r="W27" i="42"/>
  <c r="I18" i="42" s="1"/>
  <c r="V27" i="42"/>
  <c r="I17" i="42" s="1"/>
  <c r="U27" i="42"/>
  <c r="I16" i="42" s="1"/>
  <c r="T27" i="42"/>
  <c r="I15" i="42" s="1"/>
  <c r="S27" i="42"/>
  <c r="I14" i="42" s="1"/>
  <c r="R27" i="42"/>
  <c r="I13" i="42" s="1"/>
  <c r="Q27" i="42"/>
  <c r="I12" i="42" s="1"/>
  <c r="P27" i="42"/>
  <c r="I11" i="42" s="1"/>
  <c r="AQ19" i="42"/>
  <c r="AP19" i="42"/>
  <c r="AO19" i="42"/>
  <c r="AO29" i="42" s="1"/>
  <c r="AN19" i="42"/>
  <c r="AM19" i="42"/>
  <c r="AL19" i="42"/>
  <c r="AL29" i="42" s="1"/>
  <c r="AK19" i="42"/>
  <c r="AJ19" i="42"/>
  <c r="AJ29" i="42" s="1"/>
  <c r="AI19" i="42"/>
  <c r="AI29" i="42" s="1"/>
  <c r="AH19" i="42"/>
  <c r="AG19" i="42"/>
  <c r="AG29" i="42" s="1"/>
  <c r="AF19" i="42"/>
  <c r="AF29" i="42" s="1"/>
  <c r="AE19" i="42"/>
  <c r="AD19" i="42"/>
  <c r="AD29" i="42" s="1"/>
  <c r="AC19" i="42"/>
  <c r="AC29" i="42" s="1"/>
  <c r="AB19" i="42"/>
  <c r="AA19" i="42"/>
  <c r="AA29" i="42" s="1"/>
  <c r="Z19" i="42"/>
  <c r="Y19" i="42"/>
  <c r="X19" i="42"/>
  <c r="X29" i="42" s="1"/>
  <c r="W19" i="42"/>
  <c r="V19" i="42"/>
  <c r="U19" i="42"/>
  <c r="U29" i="42" s="1"/>
  <c r="T19" i="42"/>
  <c r="T29" i="42" s="1"/>
  <c r="S19" i="42"/>
  <c r="R19" i="42"/>
  <c r="Q19" i="42"/>
  <c r="Q29" i="42" s="1"/>
  <c r="P19" i="42"/>
  <c r="AN5" i="42"/>
  <c r="AM5" i="42"/>
  <c r="AL5" i="42"/>
  <c r="AK5" i="42"/>
  <c r="AJ5" i="42"/>
  <c r="AI5" i="42"/>
  <c r="AH5" i="42"/>
  <c r="AG5" i="42"/>
  <c r="AF5" i="42"/>
  <c r="AE5" i="42"/>
  <c r="AD5" i="42"/>
  <c r="AC5" i="42"/>
  <c r="AB5" i="42"/>
  <c r="AA5" i="42"/>
  <c r="Z5" i="42"/>
  <c r="Y5" i="42"/>
  <c r="X5" i="42"/>
  <c r="W5" i="42"/>
  <c r="V5" i="42"/>
  <c r="U5" i="42"/>
  <c r="T5" i="42"/>
  <c r="S5" i="42"/>
  <c r="R5" i="42"/>
  <c r="Q5" i="42"/>
  <c r="P5" i="42"/>
  <c r="BX5" i="40"/>
  <c r="BW5" i="40"/>
  <c r="BV5" i="40"/>
  <c r="BU5" i="40"/>
  <c r="BT5" i="40"/>
  <c r="BS5" i="40"/>
  <c r="BR5" i="40"/>
  <c r="BQ5" i="40"/>
  <c r="BP5" i="40"/>
  <c r="BO5" i="40"/>
  <c r="BN5" i="40"/>
  <c r="BM5" i="40"/>
  <c r="BY31" i="40"/>
  <c r="BX31" i="40"/>
  <c r="BW31" i="40"/>
  <c r="BV31" i="40"/>
  <c r="P52" i="40" s="1"/>
  <c r="BU31" i="40"/>
  <c r="P50" i="40" s="1"/>
  <c r="BT31" i="40"/>
  <c r="P48" i="40" s="1"/>
  <c r="BS31" i="40"/>
  <c r="P46" i="40" s="1"/>
  <c r="BR31" i="40"/>
  <c r="P44" i="40" s="1"/>
  <c r="BQ31" i="40"/>
  <c r="P42" i="40" s="1"/>
  <c r="BP31" i="40"/>
  <c r="P40" i="40" s="1"/>
  <c r="BO31" i="40"/>
  <c r="P38" i="40" s="1"/>
  <c r="BN31" i="40"/>
  <c r="P36" i="40" s="1"/>
  <c r="BM31" i="40"/>
  <c r="P34" i="40" s="1"/>
  <c r="BY23" i="40"/>
  <c r="BX23" i="40"/>
  <c r="BW23" i="40"/>
  <c r="BV23" i="40"/>
  <c r="BU23" i="40"/>
  <c r="BT23" i="40"/>
  <c r="BS23" i="40"/>
  <c r="BS33" i="40" s="1"/>
  <c r="BR23" i="40"/>
  <c r="BQ23" i="40"/>
  <c r="BP23" i="40"/>
  <c r="BO23" i="40"/>
  <c r="BN23" i="40"/>
  <c r="BM23" i="40"/>
  <c r="AV5" i="40"/>
  <c r="AW31" i="40"/>
  <c r="AV31" i="40"/>
  <c r="M55" i="40" s="1"/>
  <c r="AW23" i="40"/>
  <c r="AV23" i="40"/>
  <c r="AU5" i="40"/>
  <c r="AT5" i="40"/>
  <c r="AS5" i="40"/>
  <c r="AR5" i="40"/>
  <c r="AQ5" i="40"/>
  <c r="AP5" i="40"/>
  <c r="AO5" i="40"/>
  <c r="AN5" i="40"/>
  <c r="AM5" i="40"/>
  <c r="AL5" i="40"/>
  <c r="AK5" i="40"/>
  <c r="AU31" i="40"/>
  <c r="M53" i="40" s="1"/>
  <c r="AT31" i="40"/>
  <c r="AS31" i="40"/>
  <c r="AR31" i="40"/>
  <c r="AQ31" i="40"/>
  <c r="M45" i="40" s="1"/>
  <c r="AP31" i="40"/>
  <c r="M43" i="40" s="1"/>
  <c r="AO31" i="40"/>
  <c r="M41" i="40" s="1"/>
  <c r="AN31" i="40"/>
  <c r="M39" i="40" s="1"/>
  <c r="AM31" i="40"/>
  <c r="M37" i="40" s="1"/>
  <c r="AL31" i="40"/>
  <c r="M35" i="40" s="1"/>
  <c r="AK31" i="40"/>
  <c r="M33" i="40" s="1"/>
  <c r="AU23" i="40"/>
  <c r="AT23" i="40"/>
  <c r="AS23" i="40"/>
  <c r="AR23" i="40"/>
  <c r="AQ23" i="40"/>
  <c r="AP23" i="40"/>
  <c r="AO23" i="40"/>
  <c r="AN23" i="40"/>
  <c r="AM23" i="40"/>
  <c r="AL23" i="40"/>
  <c r="AK23" i="40"/>
  <c r="AR31" i="68"/>
  <c r="AQ31" i="68"/>
  <c r="AP31" i="68"/>
  <c r="AO31" i="68"/>
  <c r="AN31" i="68"/>
  <c r="AM31" i="68"/>
  <c r="AL31" i="68"/>
  <c r="AK31" i="68"/>
  <c r="AJ31" i="68"/>
  <c r="AI31" i="68"/>
  <c r="AH31" i="68"/>
  <c r="J28" i="68" s="1"/>
  <c r="AG31" i="68"/>
  <c r="J27" i="68" s="1"/>
  <c r="AF31" i="68"/>
  <c r="J26" i="68" s="1"/>
  <c r="L117" i="69" s="1"/>
  <c r="AE31" i="68"/>
  <c r="J25" i="68" s="1"/>
  <c r="AD31" i="68"/>
  <c r="AC31" i="68"/>
  <c r="J23" i="68" s="1"/>
  <c r="AB31" i="68"/>
  <c r="J22" i="68" s="1"/>
  <c r="L89" i="69" s="1"/>
  <c r="AA31" i="68"/>
  <c r="Z31" i="68"/>
  <c r="Y31" i="68"/>
  <c r="X31" i="68"/>
  <c r="J18" i="68" s="1"/>
  <c r="L129" i="69" s="1"/>
  <c r="W31" i="68"/>
  <c r="J17" i="68" s="1"/>
  <c r="L29" i="69" s="1"/>
  <c r="V31" i="68"/>
  <c r="U31" i="68"/>
  <c r="T31" i="68"/>
  <c r="S31" i="68"/>
  <c r="J13" i="68" s="1"/>
  <c r="L41" i="69" s="1"/>
  <c r="R31" i="68"/>
  <c r="Q31" i="68"/>
  <c r="J11" i="68" s="1"/>
  <c r="L21" i="69" s="1"/>
  <c r="J30" i="68"/>
  <c r="AR24" i="68"/>
  <c r="AR33" i="68" s="1"/>
  <c r="AQ24" i="68"/>
  <c r="AQ33" i="68" s="1"/>
  <c r="AP24" i="68"/>
  <c r="AP33" i="68" s="1"/>
  <c r="AO24" i="68"/>
  <c r="AN24" i="68"/>
  <c r="AN33" i="68" s="1"/>
  <c r="AM24" i="68"/>
  <c r="AM33" i="68" s="1"/>
  <c r="AL24" i="68"/>
  <c r="AK24" i="68"/>
  <c r="AK33" i="68" s="1"/>
  <c r="AJ24" i="68"/>
  <c r="AI24" i="68"/>
  <c r="AH24" i="68"/>
  <c r="AG24" i="68"/>
  <c r="AF24" i="68"/>
  <c r="AE24" i="68"/>
  <c r="AE33" i="68" s="1"/>
  <c r="AD24" i="68"/>
  <c r="AC24" i="68"/>
  <c r="AC33" i="68" s="1"/>
  <c r="AC42" i="68" s="1"/>
  <c r="G23" i="68" s="1"/>
  <c r="AB24" i="68"/>
  <c r="AB33" i="68" s="1"/>
  <c r="AA24" i="68"/>
  <c r="AA33" i="68" s="1"/>
  <c r="Z24" i="68"/>
  <c r="Z33" i="68" s="1"/>
  <c r="Y24" i="68"/>
  <c r="X24" i="68"/>
  <c r="W24" i="68"/>
  <c r="V24" i="68"/>
  <c r="U24" i="68"/>
  <c r="U33" i="68" s="1"/>
  <c r="U42" i="68" s="1"/>
  <c r="G15" i="68" s="1"/>
  <c r="G53" i="69" s="1"/>
  <c r="T24" i="68"/>
  <c r="T33" i="68" s="1"/>
  <c r="S24" i="68"/>
  <c r="S33" i="68" s="1"/>
  <c r="R24" i="68"/>
  <c r="R33" i="68" s="1"/>
  <c r="Q24" i="68"/>
  <c r="J21" i="68"/>
  <c r="L49" i="69" s="1"/>
  <c r="J19" i="68"/>
  <c r="L17" i="69" s="1"/>
  <c r="J15" i="68"/>
  <c r="L53" i="69" s="1"/>
  <c r="J14" i="68"/>
  <c r="L97" i="69" s="1"/>
  <c r="J12" i="68"/>
  <c r="L137" i="69" s="1"/>
  <c r="AK5" i="68"/>
  <c r="AJ5" i="68"/>
  <c r="AI5" i="68"/>
  <c r="AH5" i="68"/>
  <c r="AG5" i="68"/>
  <c r="AF5" i="68"/>
  <c r="AE5" i="68"/>
  <c r="AD5" i="68"/>
  <c r="AC5" i="68"/>
  <c r="AB5" i="68"/>
  <c r="AA5" i="68"/>
  <c r="Z5" i="68"/>
  <c r="Y5" i="68"/>
  <c r="X5" i="68"/>
  <c r="W5" i="68"/>
  <c r="V5" i="68"/>
  <c r="U5" i="68"/>
  <c r="T5" i="68"/>
  <c r="S5" i="68"/>
  <c r="R5" i="68"/>
  <c r="Q5" i="68"/>
  <c r="AB5" i="45"/>
  <c r="BS39" i="40" l="1"/>
  <c r="BS41" i="40" s="1"/>
  <c r="G46" i="40" s="1"/>
  <c r="U35" i="42"/>
  <c r="U37" i="42" s="1"/>
  <c r="F16" i="42" s="1"/>
  <c r="AG35" i="42"/>
  <c r="AG37" i="42" s="1"/>
  <c r="F28" i="42" s="1"/>
  <c r="V29" i="42"/>
  <c r="T35" i="42"/>
  <c r="T37" i="42" s="1"/>
  <c r="F15" i="42" s="1"/>
  <c r="AI35" i="42"/>
  <c r="AI37" i="42" s="1"/>
  <c r="F30" i="42" s="1"/>
  <c r="X35" i="42"/>
  <c r="X37" i="42" s="1"/>
  <c r="F19" i="42" s="1"/>
  <c r="AJ35" i="42"/>
  <c r="AJ37" i="42" s="1"/>
  <c r="F31" i="42" s="1"/>
  <c r="I33" i="42"/>
  <c r="Y29" i="42"/>
  <c r="AK29" i="42"/>
  <c r="AL37" i="42"/>
  <c r="F34" i="42" s="1"/>
  <c r="AL35" i="42"/>
  <c r="AA37" i="42"/>
  <c r="F22" i="42" s="1"/>
  <c r="AA35" i="42"/>
  <c r="P29" i="42"/>
  <c r="AB29" i="42"/>
  <c r="AN29" i="42"/>
  <c r="AF35" i="42"/>
  <c r="AF37" i="42" s="1"/>
  <c r="F27" i="42" s="1"/>
  <c r="AC35" i="42"/>
  <c r="AC37" i="42" s="1"/>
  <c r="F24" i="42" s="1"/>
  <c r="AD35" i="42"/>
  <c r="AD37" i="42" s="1"/>
  <c r="F25" i="42" s="1"/>
  <c r="Q35" i="42"/>
  <c r="Q37" i="42" s="1"/>
  <c r="F12" i="42" s="1"/>
  <c r="AO37" i="42"/>
  <c r="AO35" i="42"/>
  <c r="S29" i="42"/>
  <c r="AQ29" i="42"/>
  <c r="AN39" i="41"/>
  <c r="AN41" i="41" s="1"/>
  <c r="F35" i="41" s="1"/>
  <c r="AK42" i="68"/>
  <c r="AN42" i="68"/>
  <c r="AE42" i="68"/>
  <c r="G25" i="68" s="1"/>
  <c r="AD33" i="68"/>
  <c r="AL33" i="68"/>
  <c r="AL42" i="68" s="1"/>
  <c r="Q33" i="68"/>
  <c r="Q42" i="68" s="1"/>
  <c r="G11" i="68" s="1"/>
  <c r="G21" i="69" s="1"/>
  <c r="Y33" i="68"/>
  <c r="Y42" i="68" s="1"/>
  <c r="G19" i="68" s="1"/>
  <c r="G17" i="69" s="1"/>
  <c r="AG33" i="68"/>
  <c r="AG42" i="68" s="1"/>
  <c r="G27" i="68" s="1"/>
  <c r="AO33" i="68"/>
  <c r="AO42" i="68" s="1"/>
  <c r="W29" i="42"/>
  <c r="AE29" i="42"/>
  <c r="AM29" i="42"/>
  <c r="Z42" i="68"/>
  <c r="S47" i="40"/>
  <c r="AA33" i="41"/>
  <c r="R29" i="42"/>
  <c r="Z29" i="42"/>
  <c r="AH29" i="42"/>
  <c r="AP29" i="42"/>
  <c r="AP33" i="41"/>
  <c r="S42" i="68"/>
  <c r="G13" i="68" s="1"/>
  <c r="G41" i="69" s="1"/>
  <c r="AQ42" i="68"/>
  <c r="AI33" i="68"/>
  <c r="AI42" i="68" s="1"/>
  <c r="G29" i="68" s="1"/>
  <c r="T42" i="68"/>
  <c r="G14" i="68" s="1"/>
  <c r="G97" i="69" s="1"/>
  <c r="AB42" i="68"/>
  <c r="G22" i="68" s="1"/>
  <c r="G89" i="69" s="1"/>
  <c r="AR42" i="68"/>
  <c r="AF33" i="68"/>
  <c r="AF42" i="68" s="1"/>
  <c r="G26" i="68" s="1"/>
  <c r="G117" i="69" s="1"/>
  <c r="V33" i="68"/>
  <c r="V42" i="68" s="1"/>
  <c r="G16" i="68" s="1"/>
  <c r="G69" i="69" s="1"/>
  <c r="AM33" i="41"/>
  <c r="AO33" i="41"/>
  <c r="BU33" i="40"/>
  <c r="S49" i="40"/>
  <c r="S51" i="40"/>
  <c r="M47" i="40"/>
  <c r="M51" i="40"/>
  <c r="S45" i="40"/>
  <c r="BP33" i="40"/>
  <c r="BO33" i="40"/>
  <c r="S35" i="40"/>
  <c r="S53" i="40"/>
  <c r="S33" i="40"/>
  <c r="S55" i="40"/>
  <c r="AW33" i="40"/>
  <c r="AK33" i="40"/>
  <c r="S37" i="40"/>
  <c r="S39" i="40"/>
  <c r="S41" i="40"/>
  <c r="S43" i="40"/>
  <c r="AO33" i="40"/>
  <c r="BM33" i="40"/>
  <c r="BY33" i="40"/>
  <c r="BN33" i="40"/>
  <c r="BR33" i="40"/>
  <c r="AL33" i="40"/>
  <c r="BV33" i="40"/>
  <c r="BT33" i="40"/>
  <c r="BW33" i="40"/>
  <c r="BX33" i="40"/>
  <c r="AP33" i="40"/>
  <c r="AS33" i="40"/>
  <c r="BQ33" i="40"/>
  <c r="AR33" i="40"/>
  <c r="AM33" i="40"/>
  <c r="AV33" i="40"/>
  <c r="AT33" i="40"/>
  <c r="AU33" i="40"/>
  <c r="AN33" i="40"/>
  <c r="AQ33" i="40"/>
  <c r="X33" i="68"/>
  <c r="X42" i="68" s="1"/>
  <c r="G18" i="68" s="1"/>
  <c r="G129" i="69" s="1"/>
  <c r="AJ33" i="68"/>
  <c r="AJ42" i="68" s="1"/>
  <c r="G30" i="68" s="1"/>
  <c r="AA42" i="68"/>
  <c r="G21" i="68" s="1"/>
  <c r="G49" i="69" s="1"/>
  <c r="AM42" i="68"/>
  <c r="R42" i="68"/>
  <c r="G12" i="68" s="1"/>
  <c r="G137" i="69" s="1"/>
  <c r="AD42" i="68"/>
  <c r="AP42" i="68"/>
  <c r="J29" i="68"/>
  <c r="AH33" i="68"/>
  <c r="AH42" i="68" s="1"/>
  <c r="G28" i="68" s="1"/>
  <c r="J16" i="68"/>
  <c r="L69" i="69" s="1"/>
  <c r="W33" i="68"/>
  <c r="W42" i="68" s="1"/>
  <c r="G17" i="68" s="1"/>
  <c r="AY5" i="36"/>
  <c r="AX5" i="36"/>
  <c r="AW5" i="36"/>
  <c r="AV5" i="36"/>
  <c r="AU5" i="36"/>
  <c r="AT5" i="36"/>
  <c r="AS5" i="36"/>
  <c r="AR5" i="36"/>
  <c r="AQ5" i="36"/>
  <c r="AY36" i="36"/>
  <c r="L128" i="69" s="1"/>
  <c r="AX36" i="36"/>
  <c r="J44" i="36" s="1"/>
  <c r="AW36" i="36"/>
  <c r="J43" i="36" s="1"/>
  <c r="L72" i="69" s="1"/>
  <c r="AV36" i="36"/>
  <c r="J42" i="36" s="1"/>
  <c r="L28" i="69" s="1"/>
  <c r="AU36" i="36"/>
  <c r="J41" i="36" s="1"/>
  <c r="L124" i="69" s="1"/>
  <c r="AT36" i="36"/>
  <c r="J40" i="36" s="1"/>
  <c r="L120" i="69" s="1"/>
  <c r="AS36" i="36"/>
  <c r="J39" i="36" s="1"/>
  <c r="L92" i="69" s="1"/>
  <c r="AR36" i="36"/>
  <c r="J38" i="36" s="1"/>
  <c r="L132" i="69" s="1"/>
  <c r="AQ36" i="36"/>
  <c r="J37" i="36" s="1"/>
  <c r="L40" i="69" s="1"/>
  <c r="AY29" i="36"/>
  <c r="AX29" i="36"/>
  <c r="AW29" i="36"/>
  <c r="AW38" i="36" s="1"/>
  <c r="AV29" i="36"/>
  <c r="AV38" i="36" s="1"/>
  <c r="AV47" i="36" s="1"/>
  <c r="G42" i="36" s="1"/>
  <c r="G28" i="69" s="1"/>
  <c r="AU29" i="36"/>
  <c r="AT29" i="36"/>
  <c r="AS29" i="36"/>
  <c r="AR29" i="36"/>
  <c r="AQ29" i="36"/>
  <c r="AW5" i="39"/>
  <c r="AV5" i="39"/>
  <c r="AU5" i="39"/>
  <c r="AT5" i="39"/>
  <c r="AS5" i="39"/>
  <c r="AR5" i="39"/>
  <c r="AQ5" i="39"/>
  <c r="AW28" i="39"/>
  <c r="J43" i="39" s="1"/>
  <c r="AV28" i="39"/>
  <c r="J42" i="39" s="1"/>
  <c r="AU28" i="39"/>
  <c r="J41" i="39" s="1"/>
  <c r="L102" i="69" s="1"/>
  <c r="AT28" i="39"/>
  <c r="J40" i="39" s="1"/>
  <c r="AS28" i="39"/>
  <c r="J39" i="39" s="1"/>
  <c r="L74" i="69" s="1"/>
  <c r="AR28" i="39"/>
  <c r="J38" i="39" s="1"/>
  <c r="AQ28" i="39"/>
  <c r="J37" i="39" s="1"/>
  <c r="L118" i="69" s="1"/>
  <c r="AW21" i="39"/>
  <c r="AV21" i="39"/>
  <c r="AU21" i="39"/>
  <c r="AT21" i="39"/>
  <c r="AS21" i="39"/>
  <c r="AR21" i="39"/>
  <c r="AQ21" i="39"/>
  <c r="S5" i="34"/>
  <c r="S26" i="34"/>
  <c r="H41" i="34" s="1"/>
  <c r="S17" i="34"/>
  <c r="S18" i="34" s="1"/>
  <c r="F41" i="34" s="1"/>
  <c r="AP31" i="32"/>
  <c r="AO31" i="32"/>
  <c r="AN31" i="32"/>
  <c r="AM31" i="32"/>
  <c r="AM5" i="32"/>
  <c r="AP64" i="32"/>
  <c r="AO64" i="32"/>
  <c r="AN64" i="32"/>
  <c r="AM64" i="32"/>
  <c r="AP56" i="32"/>
  <c r="AO56" i="32"/>
  <c r="AN56" i="32"/>
  <c r="AM56" i="32"/>
  <c r="AP43" i="32"/>
  <c r="AO43" i="32"/>
  <c r="AN43" i="32"/>
  <c r="AM43" i="32"/>
  <c r="AM26" i="32"/>
  <c r="L31" i="32" s="1"/>
  <c r="AM21" i="32"/>
  <c r="G31" i="32"/>
  <c r="L59" i="69"/>
  <c r="J37" i="26"/>
  <c r="L135" i="69" s="1"/>
  <c r="AY5" i="26"/>
  <c r="AX5" i="26"/>
  <c r="AW5" i="26"/>
  <c r="AV5" i="26"/>
  <c r="AU5" i="26"/>
  <c r="AT5" i="26"/>
  <c r="AS5" i="26"/>
  <c r="AR5" i="26"/>
  <c r="AQ5" i="26"/>
  <c r="AY37" i="26"/>
  <c r="AX37" i="26"/>
  <c r="J44" i="26" s="1"/>
  <c r="L51" i="69" s="1"/>
  <c r="AW37" i="26"/>
  <c r="J43" i="26" s="1"/>
  <c r="L95" i="69" s="1"/>
  <c r="AV37" i="26"/>
  <c r="J42" i="26" s="1"/>
  <c r="L99" i="69" s="1"/>
  <c r="AU37" i="26"/>
  <c r="J41" i="26" s="1"/>
  <c r="AT37" i="26"/>
  <c r="J40" i="26" s="1"/>
  <c r="L23" i="69" s="1"/>
  <c r="AS37" i="26"/>
  <c r="J39" i="26" s="1"/>
  <c r="L87" i="69" s="1"/>
  <c r="AR37" i="26"/>
  <c r="J38" i="26" s="1"/>
  <c r="L63" i="69" s="1"/>
  <c r="AQ37" i="26"/>
  <c r="AY30" i="26"/>
  <c r="AX30" i="26"/>
  <c r="AW30" i="26"/>
  <c r="AV30" i="26"/>
  <c r="AU30" i="26"/>
  <c r="AT30" i="26"/>
  <c r="AS30" i="26"/>
  <c r="AR30" i="26"/>
  <c r="AQ30" i="26"/>
  <c r="AQ39" i="26" s="1"/>
  <c r="BW39" i="40" l="1"/>
  <c r="BW41" i="40" s="1"/>
  <c r="G54" i="40" s="1"/>
  <c r="AQ39" i="40"/>
  <c r="AQ41" i="40" s="1"/>
  <c r="F45" i="40" s="1"/>
  <c r="H45" i="40" s="1"/>
  <c r="BT41" i="40"/>
  <c r="G48" i="40" s="1"/>
  <c r="BT39" i="40"/>
  <c r="AK39" i="40"/>
  <c r="AK41" i="40" s="1"/>
  <c r="F33" i="40" s="1"/>
  <c r="H33" i="40" s="1"/>
  <c r="AN39" i="40"/>
  <c r="AN41" i="40" s="1"/>
  <c r="F39" i="40" s="1"/>
  <c r="BV41" i="40"/>
  <c r="G52" i="40" s="1"/>
  <c r="BV39" i="40"/>
  <c r="AW39" i="40"/>
  <c r="AW41" i="40" s="1"/>
  <c r="AS39" i="40"/>
  <c r="AS41" i="40" s="1"/>
  <c r="AU41" i="40"/>
  <c r="F53" i="40" s="1"/>
  <c r="H53" i="40" s="1"/>
  <c r="AU39" i="40"/>
  <c r="AV39" i="40"/>
  <c r="AV41" i="40" s="1"/>
  <c r="F55" i="40" s="1"/>
  <c r="BN39" i="40"/>
  <c r="BN41" i="40" s="1"/>
  <c r="G36" i="40" s="1"/>
  <c r="AL41" i="40"/>
  <c r="F35" i="40" s="1"/>
  <c r="H35" i="40" s="1"/>
  <c r="AL39" i="40"/>
  <c r="BU39" i="40"/>
  <c r="BU41" i="40" s="1"/>
  <c r="BR39" i="40"/>
  <c r="BR41" i="40" s="1"/>
  <c r="G44" i="40" s="1"/>
  <c r="AM41" i="40"/>
  <c r="F37" i="40" s="1"/>
  <c r="H37" i="40" s="1"/>
  <c r="AM39" i="40"/>
  <c r="AR39" i="40"/>
  <c r="AR41" i="40" s="1"/>
  <c r="F47" i="40" s="1"/>
  <c r="H47" i="40" s="1"/>
  <c r="BM39" i="40"/>
  <c r="BM41" i="40" s="1"/>
  <c r="G34" i="40" s="1"/>
  <c r="BO41" i="40"/>
  <c r="G38" i="40" s="1"/>
  <c r="BO39" i="40"/>
  <c r="AP39" i="40"/>
  <c r="AP41" i="40" s="1"/>
  <c r="F43" i="40" s="1"/>
  <c r="H43" i="40" s="1"/>
  <c r="BX39" i="40"/>
  <c r="BX41" i="40" s="1"/>
  <c r="G56" i="40" s="1"/>
  <c r="AT41" i="40"/>
  <c r="F51" i="40" s="1"/>
  <c r="H51" i="40" s="1"/>
  <c r="AT39" i="40"/>
  <c r="BY39" i="40"/>
  <c r="BY41" i="40" s="1"/>
  <c r="BQ39" i="40"/>
  <c r="BQ41" i="40" s="1"/>
  <c r="G42" i="40" s="1"/>
  <c r="H41" i="40" s="1"/>
  <c r="AO41" i="40"/>
  <c r="F41" i="40" s="1"/>
  <c r="AO39" i="40"/>
  <c r="BP39" i="40"/>
  <c r="BP41" i="40" s="1"/>
  <c r="G40" i="40" s="1"/>
  <c r="AK35" i="42"/>
  <c r="AK37" i="42" s="1"/>
  <c r="Y35" i="42"/>
  <c r="Y37" i="42" s="1"/>
  <c r="F20" i="42" s="1"/>
  <c r="AM37" i="42"/>
  <c r="AM35" i="42"/>
  <c r="V35" i="42"/>
  <c r="V37" i="42" s="1"/>
  <c r="F17" i="42" s="1"/>
  <c r="AQ35" i="42"/>
  <c r="AQ37" i="42" s="1"/>
  <c r="W37" i="42"/>
  <c r="F18" i="42" s="1"/>
  <c r="W35" i="42"/>
  <c r="P35" i="42"/>
  <c r="P37" i="42" s="1"/>
  <c r="F11" i="42" s="1"/>
  <c r="R35" i="42"/>
  <c r="R37" i="42" s="1"/>
  <c r="F13" i="42" s="1"/>
  <c r="AE37" i="42"/>
  <c r="F26" i="42" s="1"/>
  <c r="AE35" i="42"/>
  <c r="AN35" i="42"/>
  <c r="AN37" i="42" s="1"/>
  <c r="S35" i="42"/>
  <c r="S37" i="42" s="1"/>
  <c r="F14" i="42" s="1"/>
  <c r="AB37" i="42"/>
  <c r="F23" i="42" s="1"/>
  <c r="AB35" i="42"/>
  <c r="AP35" i="42"/>
  <c r="AP37" i="42" s="1"/>
  <c r="AH35" i="42"/>
  <c r="AH37" i="42" s="1"/>
  <c r="F29" i="42" s="1"/>
  <c r="Z37" i="42"/>
  <c r="F21" i="42" s="1"/>
  <c r="Z35" i="42"/>
  <c r="AS30" i="39"/>
  <c r="AS38" i="39" s="1"/>
  <c r="AS39" i="39" s="1"/>
  <c r="G39" i="39" s="1"/>
  <c r="G74" i="69" s="1"/>
  <c r="AU30" i="39"/>
  <c r="AU38" i="39" s="1"/>
  <c r="AU39" i="39" s="1"/>
  <c r="G41" i="39" s="1"/>
  <c r="AQ30" i="39"/>
  <c r="AA39" i="41"/>
  <c r="AA41" i="41" s="1"/>
  <c r="F22" i="41" s="1"/>
  <c r="AP39" i="41"/>
  <c r="AP41" i="41" s="1"/>
  <c r="AO39" i="41"/>
  <c r="AO41" i="41" s="1"/>
  <c r="F36" i="41" s="1"/>
  <c r="AM39" i="41"/>
  <c r="AM41" i="41" s="1"/>
  <c r="F34" i="41" s="1"/>
  <c r="AM28" i="32"/>
  <c r="AN68" i="32"/>
  <c r="F32" i="32" s="1"/>
  <c r="AP68" i="32"/>
  <c r="F34" i="32" s="1"/>
  <c r="AO68" i="32"/>
  <c r="F33" i="32" s="1"/>
  <c r="AW47" i="36"/>
  <c r="G43" i="36" s="1"/>
  <c r="G72" i="69" s="1"/>
  <c r="AX39" i="26"/>
  <c r="AX48" i="26" s="1"/>
  <c r="G44" i="26" s="1"/>
  <c r="G51" i="69" s="1"/>
  <c r="AQ38" i="36"/>
  <c r="AT30" i="39"/>
  <c r="AS38" i="36"/>
  <c r="AS47" i="36" s="1"/>
  <c r="G39" i="36" s="1"/>
  <c r="G92" i="69" s="1"/>
  <c r="AU38" i="36"/>
  <c r="AU47" i="36" s="1"/>
  <c r="G41" i="36" s="1"/>
  <c r="G124" i="69" s="1"/>
  <c r="I28" i="68"/>
  <c r="H28" i="68" s="1"/>
  <c r="I14" i="68"/>
  <c r="H14" i="68" s="1"/>
  <c r="I12" i="68"/>
  <c r="H12" i="68" s="1"/>
  <c r="I29" i="68"/>
  <c r="H29" i="68" s="1"/>
  <c r="I26" i="68"/>
  <c r="H26" i="68" s="1"/>
  <c r="I27" i="68"/>
  <c r="H27" i="68" s="1"/>
  <c r="G29" i="69"/>
  <c r="AQ47" i="36"/>
  <c r="G37" i="36" s="1"/>
  <c r="G40" i="69" s="1"/>
  <c r="AW30" i="39"/>
  <c r="AM68" i="32"/>
  <c r="F31" i="32" s="1"/>
  <c r="AQ48" i="26"/>
  <c r="G37" i="26" s="1"/>
  <c r="G135" i="69" s="1"/>
  <c r="AR39" i="26"/>
  <c r="AR48" i="26" s="1"/>
  <c r="G38" i="26" s="1"/>
  <c r="G63" i="69" s="1"/>
  <c r="AW39" i="26"/>
  <c r="AW48" i="26" s="1"/>
  <c r="G43" i="26" s="1"/>
  <c r="G95" i="69" s="1"/>
  <c r="I11" i="68"/>
  <c r="H11" i="68" s="1"/>
  <c r="I25" i="68"/>
  <c r="H25" i="68" s="1"/>
  <c r="I22" i="68"/>
  <c r="H22" i="68" s="1"/>
  <c r="I30" i="68"/>
  <c r="H30" i="68" s="1"/>
  <c r="I16" i="68"/>
  <c r="H16" i="68" s="1"/>
  <c r="I21" i="68"/>
  <c r="H21" i="68" s="1"/>
  <c r="I13" i="68"/>
  <c r="H13" i="68" s="1"/>
  <c r="I19" i="68"/>
  <c r="H19" i="68" s="1"/>
  <c r="I23" i="68"/>
  <c r="H23" i="68" s="1"/>
  <c r="I17" i="68"/>
  <c r="H17" i="68" s="1"/>
  <c r="I18" i="68"/>
  <c r="H18" i="68" s="1"/>
  <c r="I15" i="68"/>
  <c r="H15" i="68" s="1"/>
  <c r="AT38" i="36"/>
  <c r="AT47" i="36" s="1"/>
  <c r="G40" i="36" s="1"/>
  <c r="G120" i="69" s="1"/>
  <c r="AX38" i="36"/>
  <c r="AX47" i="36" s="1"/>
  <c r="G44" i="36" s="1"/>
  <c r="AY38" i="36"/>
  <c r="AY47" i="36" s="1"/>
  <c r="G128" i="69" s="1"/>
  <c r="AR38" i="36"/>
  <c r="AR47" i="36" s="1"/>
  <c r="G38" i="36" s="1"/>
  <c r="G132" i="69" s="1"/>
  <c r="AV30" i="39"/>
  <c r="AR30" i="39"/>
  <c r="AS39" i="26"/>
  <c r="AS48" i="26" s="1"/>
  <c r="G39" i="26" s="1"/>
  <c r="G87" i="69" s="1"/>
  <c r="AT39" i="26"/>
  <c r="AT48" i="26" s="1"/>
  <c r="G40" i="26" s="1"/>
  <c r="G23" i="69" s="1"/>
  <c r="AU39" i="26"/>
  <c r="AU48" i="26" s="1"/>
  <c r="G41" i="26" s="1"/>
  <c r="AV39" i="26"/>
  <c r="AV48" i="26" s="1"/>
  <c r="G42" i="26" s="1"/>
  <c r="G99" i="69" s="1"/>
  <c r="AY39" i="26"/>
  <c r="AY48" i="26" s="1"/>
  <c r="G59" i="69" s="1"/>
  <c r="AA29" i="24"/>
  <c r="Z29" i="24"/>
  <c r="Y29" i="24"/>
  <c r="X29" i="24"/>
  <c r="W29" i="24"/>
  <c r="V29" i="24"/>
  <c r="U29" i="24"/>
  <c r="T29" i="24"/>
  <c r="S29" i="24"/>
  <c r="R29" i="24"/>
  <c r="Q29" i="24"/>
  <c r="P29" i="24"/>
  <c r="AA34" i="66"/>
  <c r="Z34" i="66"/>
  <c r="Y34" i="66"/>
  <c r="X34" i="66"/>
  <c r="W34" i="66"/>
  <c r="V34" i="66"/>
  <c r="U34" i="66"/>
  <c r="T34" i="66"/>
  <c r="S34" i="66"/>
  <c r="R34" i="66"/>
  <c r="Q34" i="66"/>
  <c r="P34" i="66"/>
  <c r="AA34" i="22"/>
  <c r="Z34" i="22"/>
  <c r="Y34" i="22"/>
  <c r="X34" i="22"/>
  <c r="W34" i="22"/>
  <c r="V34" i="22"/>
  <c r="U34" i="22"/>
  <c r="T34" i="22"/>
  <c r="S34" i="22"/>
  <c r="R34" i="22"/>
  <c r="Q34" i="22"/>
  <c r="P34" i="22"/>
  <c r="AF6" i="15"/>
  <c r="AE6" i="15"/>
  <c r="AD6" i="15"/>
  <c r="AC6" i="15"/>
  <c r="U6" i="15"/>
  <c r="T6" i="15"/>
  <c r="R6" i="15"/>
  <c r="S6" i="15"/>
  <c r="AY6" i="15"/>
  <c r="Q5" i="21"/>
  <c r="Q35" i="21"/>
  <c r="Q32" i="21"/>
  <c r="Q37" i="21"/>
  <c r="S38" i="25"/>
  <c r="R38" i="25"/>
  <c r="Q38" i="25"/>
  <c r="P38" i="25"/>
  <c r="S24" i="25"/>
  <c r="S25" i="25" s="1"/>
  <c r="S40" i="25" s="1"/>
  <c r="R24" i="25"/>
  <c r="Q24" i="25"/>
  <c r="P24" i="25"/>
  <c r="Q33" i="25"/>
  <c r="Q35" i="25" s="1"/>
  <c r="R33" i="25"/>
  <c r="R35" i="25" s="1"/>
  <c r="S33" i="25"/>
  <c r="P33" i="25"/>
  <c r="Q21" i="25"/>
  <c r="Q25" i="25" s="1"/>
  <c r="Q40" i="25" s="1"/>
  <c r="R21" i="25"/>
  <c r="S21" i="25"/>
  <c r="P21" i="25"/>
  <c r="AA31" i="66"/>
  <c r="Z31" i="66"/>
  <c r="Z35" i="66" s="1"/>
  <c r="Y31" i="66"/>
  <c r="X31" i="66"/>
  <c r="W31" i="66"/>
  <c r="V31" i="66"/>
  <c r="U31" i="66"/>
  <c r="U35" i="66" s="1"/>
  <c r="T31" i="66"/>
  <c r="S31" i="66"/>
  <c r="S35" i="66" s="1"/>
  <c r="I14" i="66" s="1"/>
  <c r="R31" i="66"/>
  <c r="R35" i="66" s="1"/>
  <c r="I13" i="66" s="1"/>
  <c r="Q31" i="66"/>
  <c r="P31" i="66"/>
  <c r="AA36" i="66"/>
  <c r="Z36" i="66"/>
  <c r="Y36" i="66"/>
  <c r="X36" i="66"/>
  <c r="W36" i="66"/>
  <c r="V36" i="66"/>
  <c r="U36" i="66"/>
  <c r="T36" i="66"/>
  <c r="S36" i="66"/>
  <c r="R36" i="66"/>
  <c r="Q36" i="66"/>
  <c r="P36" i="66"/>
  <c r="T5" i="66"/>
  <c r="S5" i="66"/>
  <c r="R5" i="66"/>
  <c r="Q5" i="66"/>
  <c r="P5" i="66"/>
  <c r="U5" i="22"/>
  <c r="T5" i="22"/>
  <c r="S5" i="22"/>
  <c r="R5" i="22"/>
  <c r="Q5" i="22"/>
  <c r="P5" i="22"/>
  <c r="X5" i="23"/>
  <c r="AA5" i="24"/>
  <c r="Z5" i="23"/>
  <c r="Z5" i="24"/>
  <c r="Y5" i="23"/>
  <c r="Y5" i="24"/>
  <c r="AA33" i="23"/>
  <c r="Z33" i="23"/>
  <c r="Y33" i="23"/>
  <c r="AA30" i="23"/>
  <c r="Y30" i="23"/>
  <c r="AA23" i="23"/>
  <c r="AA35" i="23" s="1"/>
  <c r="Z23" i="23"/>
  <c r="Z35" i="23" s="1"/>
  <c r="Y23" i="23"/>
  <c r="Y35" i="23" s="1"/>
  <c r="AA31" i="22"/>
  <c r="Z31" i="22"/>
  <c r="Y31" i="22"/>
  <c r="AA36" i="22"/>
  <c r="Z36" i="22"/>
  <c r="Y36" i="22"/>
  <c r="AA26" i="24"/>
  <c r="AA30" i="24" s="1"/>
  <c r="I22" i="24" s="1"/>
  <c r="Z26" i="24"/>
  <c r="Y26" i="24"/>
  <c r="AA19" i="24"/>
  <c r="AA31" i="24" s="1"/>
  <c r="Z19" i="24"/>
  <c r="Z31" i="24" s="1"/>
  <c r="Y19" i="24"/>
  <c r="Y31" i="24" s="1"/>
  <c r="H55" i="40" l="1"/>
  <c r="H39" i="40"/>
  <c r="H20" i="42"/>
  <c r="G20" i="42" s="1"/>
  <c r="F32" i="42"/>
  <c r="H26" i="42" s="1"/>
  <c r="G26" i="42" s="1"/>
  <c r="F33" i="42"/>
  <c r="H33" i="42" s="1"/>
  <c r="G33" i="42" s="1"/>
  <c r="H28" i="42"/>
  <c r="G28" i="42" s="1"/>
  <c r="H22" i="42"/>
  <c r="G22" i="42" s="1"/>
  <c r="H11" i="42"/>
  <c r="G11" i="42" s="1"/>
  <c r="H12" i="42"/>
  <c r="G12" i="42" s="1"/>
  <c r="H21" i="42"/>
  <c r="G21" i="42" s="1"/>
  <c r="H18" i="42"/>
  <c r="G18" i="42" s="1"/>
  <c r="AR38" i="39"/>
  <c r="AR39" i="39" s="1"/>
  <c r="G38" i="39" s="1"/>
  <c r="AW39" i="39"/>
  <c r="G43" i="39" s="1"/>
  <c r="AW38" i="39"/>
  <c r="AV38" i="39"/>
  <c r="AV39" i="39" s="1"/>
  <c r="G42" i="39" s="1"/>
  <c r="AT38" i="39"/>
  <c r="AT39" i="39" s="1"/>
  <c r="G40" i="39" s="1"/>
  <c r="AQ38" i="39"/>
  <c r="AQ39" i="39" s="1"/>
  <c r="G37" i="39" s="1"/>
  <c r="G118" i="69" s="1"/>
  <c r="Z35" i="22"/>
  <c r="Z37" i="22" s="1"/>
  <c r="Z39" i="22" s="1"/>
  <c r="V35" i="66"/>
  <c r="V37" i="66" s="1"/>
  <c r="V39" i="66" s="1"/>
  <c r="X35" i="66"/>
  <c r="X37" i="66" s="1"/>
  <c r="X39" i="66" s="1"/>
  <c r="Y35" i="66"/>
  <c r="AA35" i="66"/>
  <c r="Q36" i="21"/>
  <c r="H12" i="21" s="1"/>
  <c r="G102" i="69"/>
  <c r="R25" i="25"/>
  <c r="R40" i="25" s="1"/>
  <c r="Y37" i="66"/>
  <c r="Y39" i="66" s="1"/>
  <c r="AA37" i="66"/>
  <c r="AA39" i="66" s="1"/>
  <c r="T35" i="66"/>
  <c r="I15" i="66" s="1"/>
  <c r="U37" i="66"/>
  <c r="U39" i="66" s="1"/>
  <c r="Q35" i="66"/>
  <c r="I12" i="66" s="1"/>
  <c r="W35" i="66"/>
  <c r="W37" i="66" s="1"/>
  <c r="W39" i="66" s="1"/>
  <c r="P35" i="66"/>
  <c r="P25" i="25"/>
  <c r="P40" i="25" s="1"/>
  <c r="R37" i="66"/>
  <c r="R39" i="66" s="1"/>
  <c r="F13" i="66" s="1"/>
  <c r="S37" i="66"/>
  <c r="S39" i="66" s="1"/>
  <c r="F14" i="66" s="1"/>
  <c r="T37" i="66"/>
  <c r="T39" i="66" s="1"/>
  <c r="F15" i="66" s="1"/>
  <c r="Z37" i="66"/>
  <c r="Z39" i="66" s="1"/>
  <c r="Y35" i="22"/>
  <c r="Y37" i="22" s="1"/>
  <c r="Y39" i="22" s="1"/>
  <c r="AA35" i="22"/>
  <c r="AA37" i="22" s="1"/>
  <c r="AA39" i="22" s="1"/>
  <c r="Y30" i="24"/>
  <c r="I20" i="24" s="1"/>
  <c r="Z30" i="24"/>
  <c r="I21" i="24" s="1"/>
  <c r="AA34" i="23"/>
  <c r="AA36" i="23" s="1"/>
  <c r="AA38" i="23" s="1"/>
  <c r="Y34" i="23"/>
  <c r="Z34" i="23"/>
  <c r="AA32" i="24"/>
  <c r="AA34" i="24" s="1"/>
  <c r="F22" i="24" s="1"/>
  <c r="AQ30" i="62"/>
  <c r="AP30" i="62"/>
  <c r="AO30" i="62"/>
  <c r="AN30" i="62"/>
  <c r="AM30" i="62"/>
  <c r="AL30" i="62"/>
  <c r="AK30" i="62"/>
  <c r="AJ30" i="62"/>
  <c r="AI30" i="62"/>
  <c r="AH30" i="62"/>
  <c r="AG30" i="62"/>
  <c r="AF30" i="62"/>
  <c r="AE30" i="62"/>
  <c r="AD30" i="62"/>
  <c r="AC30" i="62"/>
  <c r="AB30" i="62"/>
  <c r="AA30" i="62"/>
  <c r="Z30" i="62"/>
  <c r="Y30" i="62"/>
  <c r="X30" i="62"/>
  <c r="W30" i="62"/>
  <c r="V30" i="62"/>
  <c r="U30" i="62"/>
  <c r="T30" i="62"/>
  <c r="S30" i="62"/>
  <c r="R30" i="62"/>
  <c r="K11" i="62" s="1"/>
  <c r="AQ23" i="62"/>
  <c r="AQ32" i="62" s="1"/>
  <c r="AQ40" i="62" s="1"/>
  <c r="AP23" i="62"/>
  <c r="AO23" i="62"/>
  <c r="AN23" i="62"/>
  <c r="AM23" i="62"/>
  <c r="AM32" i="62" s="1"/>
  <c r="AM40" i="62" s="1"/>
  <c r="G27" i="62" s="1"/>
  <c r="AL23" i="62"/>
  <c r="AK23" i="62"/>
  <c r="AJ23" i="62"/>
  <c r="AI23" i="62"/>
  <c r="AH23" i="62"/>
  <c r="AG23" i="62"/>
  <c r="AF23" i="62"/>
  <c r="AE23" i="62"/>
  <c r="AE32" i="62" s="1"/>
  <c r="AE40" i="62" s="1"/>
  <c r="G11" i="62" s="1"/>
  <c r="AD23" i="62"/>
  <c r="AC23" i="62"/>
  <c r="AB23" i="62"/>
  <c r="AA23" i="62"/>
  <c r="Z23" i="62"/>
  <c r="Y23" i="62"/>
  <c r="X23" i="62"/>
  <c r="W23" i="62"/>
  <c r="V23" i="62"/>
  <c r="U23" i="62"/>
  <c r="T23" i="62"/>
  <c r="T32" i="62" s="1"/>
  <c r="T40" i="62" s="1"/>
  <c r="F15" i="62" s="1"/>
  <c r="S23" i="62"/>
  <c r="R23" i="62"/>
  <c r="AD5" i="62"/>
  <c r="AQ5" i="62" s="1"/>
  <c r="AC5" i="62"/>
  <c r="AP5" i="62" s="1"/>
  <c r="AB5" i="62"/>
  <c r="AO5" i="62" s="1"/>
  <c r="AA5" i="62"/>
  <c r="AN5" i="62" s="1"/>
  <c r="Z5" i="62"/>
  <c r="AM5" i="62" s="1"/>
  <c r="Y5" i="62"/>
  <c r="AL5" i="62" s="1"/>
  <c r="X5" i="62"/>
  <c r="AK5" i="62" s="1"/>
  <c r="W5" i="62"/>
  <c r="AJ5" i="62" s="1"/>
  <c r="V5" i="62"/>
  <c r="AI5" i="62" s="1"/>
  <c r="U5" i="62"/>
  <c r="AH5" i="62" s="1"/>
  <c r="T5" i="62"/>
  <c r="AG5" i="62" s="1"/>
  <c r="S5" i="62"/>
  <c r="AF5" i="62" s="1"/>
  <c r="R5" i="62"/>
  <c r="AE5" i="62" s="1"/>
  <c r="AL30" i="61"/>
  <c r="AK30" i="61"/>
  <c r="AJ30" i="61"/>
  <c r="I31" i="61" s="1"/>
  <c r="AI30" i="61"/>
  <c r="I30" i="61" s="1"/>
  <c r="AH30" i="61"/>
  <c r="I29" i="61" s="1"/>
  <c r="AG30" i="61"/>
  <c r="I28" i="61" s="1"/>
  <c r="AF30" i="61"/>
  <c r="I27" i="61" s="1"/>
  <c r="AE30" i="61"/>
  <c r="I26" i="61" s="1"/>
  <c r="AD30" i="61"/>
  <c r="I25" i="61" s="1"/>
  <c r="AC30" i="61"/>
  <c r="I24" i="61" s="1"/>
  <c r="AB30" i="61"/>
  <c r="I23" i="61" s="1"/>
  <c r="AA30" i="61"/>
  <c r="Z30" i="61"/>
  <c r="I21" i="61" s="1"/>
  <c r="Y30" i="61"/>
  <c r="I20" i="61" s="1"/>
  <c r="X30" i="61"/>
  <c r="I19" i="61" s="1"/>
  <c r="W30" i="61"/>
  <c r="I18" i="61" s="1"/>
  <c r="V30" i="61"/>
  <c r="I17" i="61" s="1"/>
  <c r="U30" i="61"/>
  <c r="T30" i="61"/>
  <c r="I15" i="61" s="1"/>
  <c r="S30" i="61"/>
  <c r="I14" i="61" s="1"/>
  <c r="R30" i="61"/>
  <c r="I13" i="61" s="1"/>
  <c r="Q30" i="61"/>
  <c r="I12" i="61" s="1"/>
  <c r="P30" i="61"/>
  <c r="I11" i="61" s="1"/>
  <c r="AL23" i="61"/>
  <c r="AK23" i="61"/>
  <c r="AK32" i="61" s="1"/>
  <c r="AJ23" i="61"/>
  <c r="AI23" i="61"/>
  <c r="AH23" i="61"/>
  <c r="AH32" i="61" s="1"/>
  <c r="AG23" i="61"/>
  <c r="AF23" i="61"/>
  <c r="AE23" i="61"/>
  <c r="AD23" i="61"/>
  <c r="AC23" i="61"/>
  <c r="AB23" i="61"/>
  <c r="AB32" i="61" s="1"/>
  <c r="AA23" i="61"/>
  <c r="Z23" i="61"/>
  <c r="Y23" i="61"/>
  <c r="Y32" i="61" s="1"/>
  <c r="X23" i="61"/>
  <c r="W23" i="61"/>
  <c r="V23" i="61"/>
  <c r="V32" i="61" s="1"/>
  <c r="U23" i="61"/>
  <c r="T23" i="61"/>
  <c r="S23" i="61"/>
  <c r="R23" i="61"/>
  <c r="Q23" i="61"/>
  <c r="P23" i="61"/>
  <c r="P32" i="61" s="1"/>
  <c r="I22" i="61"/>
  <c r="I16" i="61"/>
  <c r="AL5" i="61"/>
  <c r="AK5" i="61"/>
  <c r="AJ5" i="61"/>
  <c r="AI5" i="61"/>
  <c r="AH5" i="61"/>
  <c r="AG5" i="61"/>
  <c r="AF5" i="61"/>
  <c r="AE5" i="61"/>
  <c r="AD5" i="61"/>
  <c r="AC5" i="61"/>
  <c r="AB5" i="61"/>
  <c r="AA5" i="61"/>
  <c r="Z5" i="61"/>
  <c r="Y5" i="61"/>
  <c r="X5" i="61"/>
  <c r="W5" i="61"/>
  <c r="V5" i="61"/>
  <c r="U5" i="61"/>
  <c r="T5" i="61"/>
  <c r="S5" i="61"/>
  <c r="R5" i="61"/>
  <c r="Q5" i="61"/>
  <c r="P5" i="61"/>
  <c r="AZ37" i="60"/>
  <c r="AZ30" i="60"/>
  <c r="AV5" i="60"/>
  <c r="AU5" i="60"/>
  <c r="AT5" i="60"/>
  <c r="AS5" i="60"/>
  <c r="AR5" i="60"/>
  <c r="AQ5" i="60"/>
  <c r="AP5" i="60"/>
  <c r="AO5" i="60"/>
  <c r="AN5" i="60"/>
  <c r="AM5" i="60"/>
  <c r="AL5" i="60"/>
  <c r="AK5" i="60"/>
  <c r="AJ5" i="60"/>
  <c r="AI5" i="60"/>
  <c r="AH5" i="60"/>
  <c r="AG5" i="60"/>
  <c r="AF5" i="60"/>
  <c r="AE5" i="60"/>
  <c r="AD5" i="60"/>
  <c r="AC5" i="60"/>
  <c r="AB5" i="60"/>
  <c r="AA5" i="60"/>
  <c r="Z5" i="60"/>
  <c r="Y5" i="60"/>
  <c r="X5" i="60"/>
  <c r="W5" i="60"/>
  <c r="V5" i="60"/>
  <c r="U5" i="60"/>
  <c r="AY37" i="60"/>
  <c r="AX37" i="60"/>
  <c r="AW37" i="60"/>
  <c r="AV37" i="60"/>
  <c r="K38" i="60" s="1"/>
  <c r="AU37" i="60"/>
  <c r="K37" i="60" s="1"/>
  <c r="AT37" i="60"/>
  <c r="K36" i="60" s="1"/>
  <c r="AS37" i="60"/>
  <c r="K35" i="60" s="1"/>
  <c r="AR37" i="60"/>
  <c r="K34" i="60" s="1"/>
  <c r="AQ37" i="60"/>
  <c r="K33" i="60" s="1"/>
  <c r="AP37" i="60"/>
  <c r="K32" i="60" s="1"/>
  <c r="AO37" i="60"/>
  <c r="K31" i="60" s="1"/>
  <c r="N31" i="60" s="1"/>
  <c r="AN37" i="60"/>
  <c r="K30" i="60" s="1"/>
  <c r="AM37" i="60"/>
  <c r="K29" i="60" s="1"/>
  <c r="AL37" i="60"/>
  <c r="K28" i="60" s="1"/>
  <c r="AK37" i="60"/>
  <c r="K27" i="60" s="1"/>
  <c r="AJ37" i="60"/>
  <c r="K26" i="60" s="1"/>
  <c r="AI37" i="60"/>
  <c r="K25" i="60" s="1"/>
  <c r="AH37" i="60"/>
  <c r="K24" i="60" s="1"/>
  <c r="AG37" i="60"/>
  <c r="K23" i="60" s="1"/>
  <c r="AF37" i="60"/>
  <c r="K22" i="60" s="1"/>
  <c r="AE37" i="60"/>
  <c r="K21" i="60" s="1"/>
  <c r="AY30" i="60"/>
  <c r="AX30" i="60"/>
  <c r="AW30" i="60"/>
  <c r="AV30" i="60"/>
  <c r="AU30" i="60"/>
  <c r="AT30" i="60"/>
  <c r="AS30" i="60"/>
  <c r="AR30" i="60"/>
  <c r="AQ30" i="60"/>
  <c r="AP30" i="60"/>
  <c r="AO30" i="60"/>
  <c r="AN30" i="60"/>
  <c r="AM30" i="60"/>
  <c r="AL30" i="60"/>
  <c r="AK30" i="60"/>
  <c r="AJ30" i="60"/>
  <c r="AI30" i="60"/>
  <c r="AH30" i="60"/>
  <c r="AG30" i="60"/>
  <c r="AF30" i="60"/>
  <c r="AE30" i="60"/>
  <c r="AD37" i="60"/>
  <c r="K20" i="60" s="1"/>
  <c r="AC37" i="60"/>
  <c r="K19" i="60" s="1"/>
  <c r="AB37" i="60"/>
  <c r="K18" i="60" s="1"/>
  <c r="AA37" i="60"/>
  <c r="K17" i="60" s="1"/>
  <c r="Z37" i="60"/>
  <c r="K16" i="60" s="1"/>
  <c r="Y37" i="60"/>
  <c r="K15" i="60" s="1"/>
  <c r="X37" i="60"/>
  <c r="K14" i="60" s="1"/>
  <c r="W37" i="60"/>
  <c r="K13" i="60" s="1"/>
  <c r="V37" i="60"/>
  <c r="K12" i="60" s="1"/>
  <c r="U37" i="60"/>
  <c r="K11" i="60" s="1"/>
  <c r="AD30" i="60"/>
  <c r="AC30" i="60"/>
  <c r="AB30" i="60"/>
  <c r="AA30" i="60"/>
  <c r="Z30" i="60"/>
  <c r="Y30" i="60"/>
  <c r="X30" i="60"/>
  <c r="W30" i="60"/>
  <c r="V30" i="60"/>
  <c r="U30" i="60"/>
  <c r="Q21" i="59"/>
  <c r="R21" i="59"/>
  <c r="S21" i="59"/>
  <c r="T21" i="59"/>
  <c r="U21" i="59"/>
  <c r="V21" i="59"/>
  <c r="W21" i="59"/>
  <c r="X21" i="59"/>
  <c r="Y21" i="59"/>
  <c r="Z21" i="59"/>
  <c r="AA21" i="59"/>
  <c r="AB21" i="59"/>
  <c r="AC21" i="59"/>
  <c r="AD21" i="59"/>
  <c r="AE21" i="59"/>
  <c r="AF21" i="59"/>
  <c r="AG21" i="59"/>
  <c r="P21" i="59"/>
  <c r="AG28" i="59"/>
  <c r="AF28" i="59"/>
  <c r="AE28" i="59"/>
  <c r="AD28" i="59"/>
  <c r="AC28" i="59"/>
  <c r="AB28" i="59"/>
  <c r="I23" i="59" s="1"/>
  <c r="AA28" i="59"/>
  <c r="I22" i="59" s="1"/>
  <c r="Z28" i="59"/>
  <c r="I21" i="59" s="1"/>
  <c r="Y28" i="59"/>
  <c r="I20" i="59" s="1"/>
  <c r="X28" i="59"/>
  <c r="I19" i="59" s="1"/>
  <c r="W28" i="59"/>
  <c r="I18" i="59" s="1"/>
  <c r="V28" i="59"/>
  <c r="I17" i="59" s="1"/>
  <c r="U28" i="59"/>
  <c r="I16" i="59" s="1"/>
  <c r="T28" i="59"/>
  <c r="I15" i="59" s="1"/>
  <c r="S28" i="59"/>
  <c r="I14" i="59" s="1"/>
  <c r="R28" i="59"/>
  <c r="I13" i="59" s="1"/>
  <c r="Q28" i="59"/>
  <c r="I12" i="59" s="1"/>
  <c r="P28" i="59"/>
  <c r="I11" i="59" s="1"/>
  <c r="AG5" i="59"/>
  <c r="AF5" i="59"/>
  <c r="AE5" i="59"/>
  <c r="AD5" i="59"/>
  <c r="AC5" i="59"/>
  <c r="AB5" i="59"/>
  <c r="AA5" i="59"/>
  <c r="Z5" i="59"/>
  <c r="Y5" i="59"/>
  <c r="X5" i="59"/>
  <c r="W5" i="59"/>
  <c r="V5" i="59"/>
  <c r="U5" i="59"/>
  <c r="T5" i="59"/>
  <c r="S5" i="59"/>
  <c r="R5" i="59"/>
  <c r="Q5" i="59"/>
  <c r="P5" i="59"/>
  <c r="Q23" i="58"/>
  <c r="R23" i="58"/>
  <c r="S23" i="58"/>
  <c r="T23" i="58"/>
  <c r="U23" i="58"/>
  <c r="V23" i="58"/>
  <c r="W23" i="58"/>
  <c r="W32" i="58" s="1"/>
  <c r="X23" i="58"/>
  <c r="Y23" i="58"/>
  <c r="Z23" i="58"/>
  <c r="AA23" i="58"/>
  <c r="AB23" i="58"/>
  <c r="AC23" i="58"/>
  <c r="AD23" i="58"/>
  <c r="AE23" i="58"/>
  <c r="AF23" i="58"/>
  <c r="AG23" i="58"/>
  <c r="AH23" i="58"/>
  <c r="AI23" i="58"/>
  <c r="AJ23" i="58"/>
  <c r="AK23" i="58"/>
  <c r="AL23" i="58"/>
  <c r="P23" i="58"/>
  <c r="AL30" i="58"/>
  <c r="AK30" i="58"/>
  <c r="I32" i="58" s="1"/>
  <c r="AJ30" i="58"/>
  <c r="I31" i="58" s="1"/>
  <c r="AI30" i="58"/>
  <c r="I30" i="58" s="1"/>
  <c r="AH30" i="58"/>
  <c r="I29" i="58" s="1"/>
  <c r="AG30" i="58"/>
  <c r="I28" i="58" s="1"/>
  <c r="AF30" i="58"/>
  <c r="I27" i="58" s="1"/>
  <c r="AE30" i="58"/>
  <c r="I26" i="58" s="1"/>
  <c r="AD30" i="58"/>
  <c r="I25" i="58" s="1"/>
  <c r="AC30" i="58"/>
  <c r="I24" i="58" s="1"/>
  <c r="AB30" i="58"/>
  <c r="I23" i="58" s="1"/>
  <c r="AA30" i="58"/>
  <c r="I22" i="58" s="1"/>
  <c r="Z30" i="58"/>
  <c r="Y30" i="58"/>
  <c r="I20" i="58" s="1"/>
  <c r="X30" i="58"/>
  <c r="I19" i="58" s="1"/>
  <c r="W30" i="58"/>
  <c r="I18" i="58" s="1"/>
  <c r="V30" i="58"/>
  <c r="I17" i="58" s="1"/>
  <c r="U30" i="58"/>
  <c r="I16" i="58" s="1"/>
  <c r="T30" i="58"/>
  <c r="I15" i="58" s="1"/>
  <c r="S30" i="58"/>
  <c r="I14" i="58" s="1"/>
  <c r="R30" i="58"/>
  <c r="I13" i="58" s="1"/>
  <c r="Q30" i="58"/>
  <c r="I12" i="58" s="1"/>
  <c r="P30" i="58"/>
  <c r="I11" i="58" s="1"/>
  <c r="AL5" i="58"/>
  <c r="AK5" i="58"/>
  <c r="AJ5" i="58"/>
  <c r="AI5" i="58"/>
  <c r="AH5" i="58"/>
  <c r="AG5" i="58"/>
  <c r="AF5" i="58"/>
  <c r="AE5" i="58"/>
  <c r="AD5" i="58"/>
  <c r="AC5" i="58"/>
  <c r="AB5" i="58"/>
  <c r="AA5" i="58"/>
  <c r="Z5" i="58"/>
  <c r="Y5" i="58"/>
  <c r="X5" i="58"/>
  <c r="W5" i="58"/>
  <c r="V5" i="58"/>
  <c r="U5" i="58"/>
  <c r="T5" i="58"/>
  <c r="S5" i="58"/>
  <c r="R5" i="58"/>
  <c r="Q5" i="58"/>
  <c r="P5" i="58"/>
  <c r="AB33" i="57"/>
  <c r="AB39" i="57" s="1"/>
  <c r="AB46" i="57" s="1"/>
  <c r="AB47" i="57" s="1"/>
  <c r="G22" i="57" s="1"/>
  <c r="AA33" i="57"/>
  <c r="Z33" i="57"/>
  <c r="Y33" i="57"/>
  <c r="X33" i="57"/>
  <c r="W33" i="57"/>
  <c r="V33" i="57"/>
  <c r="V39" i="57" s="1"/>
  <c r="V46" i="57" s="1"/>
  <c r="V47" i="57" s="1"/>
  <c r="G16" i="57" s="1"/>
  <c r="U33" i="57"/>
  <c r="U39" i="57" s="1"/>
  <c r="U46" i="57" s="1"/>
  <c r="U47" i="57" s="1"/>
  <c r="G15" i="57" s="1"/>
  <c r="T33" i="57"/>
  <c r="S33" i="57"/>
  <c r="S39" i="57" s="1"/>
  <c r="S46" i="57" s="1"/>
  <c r="S47" i="57" s="1"/>
  <c r="G13" i="57" s="1"/>
  <c r="R33" i="57"/>
  <c r="Q33" i="57"/>
  <c r="O44" i="57"/>
  <c r="O41" i="57"/>
  <c r="AB37" i="57"/>
  <c r="AA37" i="57"/>
  <c r="J21" i="57" s="1"/>
  <c r="Z37" i="57"/>
  <c r="J20" i="57" s="1"/>
  <c r="Y37" i="57"/>
  <c r="J19" i="57" s="1"/>
  <c r="X37" i="57"/>
  <c r="W37" i="57"/>
  <c r="W39" i="57" s="1"/>
  <c r="W46" i="57" s="1"/>
  <c r="W47" i="57" s="1"/>
  <c r="G17" i="57" s="1"/>
  <c r="V37" i="57"/>
  <c r="U37" i="57"/>
  <c r="T37" i="57"/>
  <c r="J14" i="57" s="1"/>
  <c r="S37" i="57"/>
  <c r="J13" i="57" s="1"/>
  <c r="R37" i="57"/>
  <c r="J12" i="57" s="1"/>
  <c r="Q37" i="57"/>
  <c r="J11" i="57" s="1"/>
  <c r="R33" i="56"/>
  <c r="S33" i="56"/>
  <c r="T33" i="56"/>
  <c r="Q33" i="56"/>
  <c r="V30" i="55"/>
  <c r="U30" i="55"/>
  <c r="T30" i="55"/>
  <c r="S30" i="55"/>
  <c r="R30" i="55"/>
  <c r="Q30" i="55"/>
  <c r="P30" i="55"/>
  <c r="J22" i="57"/>
  <c r="J18" i="57"/>
  <c r="J17" i="57"/>
  <c r="J16" i="57"/>
  <c r="J15" i="57"/>
  <c r="A12" i="57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B5" i="57"/>
  <c r="AA5" i="57"/>
  <c r="Z5" i="57"/>
  <c r="Y5" i="57"/>
  <c r="X5" i="57"/>
  <c r="W5" i="57"/>
  <c r="V5" i="57"/>
  <c r="U5" i="57"/>
  <c r="T5" i="57"/>
  <c r="S5" i="57"/>
  <c r="R5" i="57"/>
  <c r="Q5" i="57"/>
  <c r="T40" i="56"/>
  <c r="S40" i="56"/>
  <c r="J13" i="56" s="1"/>
  <c r="R40" i="56"/>
  <c r="J12" i="56" s="1"/>
  <c r="Q40" i="56"/>
  <c r="J11" i="56" s="1"/>
  <c r="T5" i="56"/>
  <c r="S5" i="56"/>
  <c r="R5" i="56"/>
  <c r="Q5" i="56"/>
  <c r="V37" i="55"/>
  <c r="U37" i="55"/>
  <c r="I16" i="55" s="1"/>
  <c r="T37" i="55"/>
  <c r="I15" i="55" s="1"/>
  <c r="S37" i="55"/>
  <c r="I14" i="55" s="1"/>
  <c r="R37" i="55"/>
  <c r="I13" i="55" s="1"/>
  <c r="Q37" i="55"/>
  <c r="I12" i="55" s="1"/>
  <c r="P37" i="55"/>
  <c r="I11" i="55" s="1"/>
  <c r="V5" i="55"/>
  <c r="U5" i="55"/>
  <c r="T5" i="55"/>
  <c r="S5" i="55"/>
  <c r="R5" i="55"/>
  <c r="Q5" i="55"/>
  <c r="P5" i="55"/>
  <c r="AL36" i="54"/>
  <c r="AK36" i="54"/>
  <c r="AJ36" i="54"/>
  <c r="I31" i="54" s="1"/>
  <c r="AI36" i="54"/>
  <c r="I30" i="54" s="1"/>
  <c r="AH36" i="54"/>
  <c r="I29" i="54" s="1"/>
  <c r="AG36" i="54"/>
  <c r="I28" i="54" s="1"/>
  <c r="AF36" i="54"/>
  <c r="I27" i="54" s="1"/>
  <c r="AE36" i="54"/>
  <c r="AD36" i="54"/>
  <c r="I25" i="54" s="1"/>
  <c r="AC36" i="54"/>
  <c r="I24" i="54" s="1"/>
  <c r="AB36" i="54"/>
  <c r="I23" i="54" s="1"/>
  <c r="AA36" i="54"/>
  <c r="I22" i="54" s="1"/>
  <c r="Z36" i="54"/>
  <c r="I21" i="54" s="1"/>
  <c r="Y36" i="54"/>
  <c r="I20" i="54" s="1"/>
  <c r="X36" i="54"/>
  <c r="I19" i="54" s="1"/>
  <c r="W36" i="54"/>
  <c r="I18" i="54" s="1"/>
  <c r="V36" i="54"/>
  <c r="I17" i="54" s="1"/>
  <c r="U36" i="54"/>
  <c r="I16" i="54" s="1"/>
  <c r="T36" i="54"/>
  <c r="I15" i="54" s="1"/>
  <c r="S36" i="54"/>
  <c r="I14" i="54" s="1"/>
  <c r="R36" i="54"/>
  <c r="I13" i="54" s="1"/>
  <c r="Q36" i="54"/>
  <c r="I12" i="54" s="1"/>
  <c r="P36" i="54"/>
  <c r="I11" i="54" s="1"/>
  <c r="AL29" i="54"/>
  <c r="AK29" i="54"/>
  <c r="AJ29" i="54"/>
  <c r="AI29" i="54"/>
  <c r="AH29" i="54"/>
  <c r="AG29" i="54"/>
  <c r="AF29" i="54"/>
  <c r="AE29" i="54"/>
  <c r="AE38" i="54" s="1"/>
  <c r="AD29" i="54"/>
  <c r="AC29" i="54"/>
  <c r="AC38" i="54" s="1"/>
  <c r="AB29" i="54"/>
  <c r="AA29" i="54"/>
  <c r="Z29" i="54"/>
  <c r="Y29" i="54"/>
  <c r="X29" i="54"/>
  <c r="W29" i="54"/>
  <c r="V29" i="54"/>
  <c r="U29" i="54"/>
  <c r="T29" i="54"/>
  <c r="S29" i="54"/>
  <c r="R29" i="54"/>
  <c r="Q29" i="54"/>
  <c r="Q38" i="54" s="1"/>
  <c r="P29" i="54"/>
  <c r="I26" i="54"/>
  <c r="AL5" i="54"/>
  <c r="AK5" i="54"/>
  <c r="AJ5" i="54"/>
  <c r="AI5" i="54"/>
  <c r="AH5" i="54"/>
  <c r="AG5" i="54"/>
  <c r="AF5" i="54"/>
  <c r="AE5" i="54"/>
  <c r="AD5" i="54"/>
  <c r="AC5" i="54"/>
  <c r="AB5" i="54"/>
  <c r="AA5" i="54"/>
  <c r="Z5" i="54"/>
  <c r="Y5" i="54"/>
  <c r="X5" i="54"/>
  <c r="W5" i="54"/>
  <c r="V5" i="54"/>
  <c r="U5" i="54"/>
  <c r="T5" i="54"/>
  <c r="S5" i="54"/>
  <c r="R5" i="54"/>
  <c r="Q5" i="54"/>
  <c r="P5" i="54"/>
  <c r="V35" i="53"/>
  <c r="U35" i="53"/>
  <c r="T35" i="53"/>
  <c r="S35" i="53"/>
  <c r="R35" i="53"/>
  <c r="Q35" i="53"/>
  <c r="P35" i="53"/>
  <c r="V42" i="53"/>
  <c r="U42" i="53"/>
  <c r="T42" i="53"/>
  <c r="I15" i="53" s="1"/>
  <c r="S42" i="53"/>
  <c r="I14" i="53" s="1"/>
  <c r="R42" i="53"/>
  <c r="I13" i="53" s="1"/>
  <c r="Q42" i="53"/>
  <c r="I12" i="53" s="1"/>
  <c r="P42" i="53"/>
  <c r="I11" i="53" s="1"/>
  <c r="U5" i="53"/>
  <c r="T5" i="53"/>
  <c r="S5" i="53"/>
  <c r="R5" i="53"/>
  <c r="Q5" i="53"/>
  <c r="P5" i="53"/>
  <c r="Q35" i="52"/>
  <c r="R35" i="52"/>
  <c r="S35" i="52"/>
  <c r="T35" i="52"/>
  <c r="U35" i="52"/>
  <c r="V35" i="52"/>
  <c r="W35" i="52"/>
  <c r="X35" i="52"/>
  <c r="Y35" i="52"/>
  <c r="P35" i="52"/>
  <c r="Y42" i="52"/>
  <c r="X42" i="52"/>
  <c r="I19" i="52" s="1"/>
  <c r="W42" i="52"/>
  <c r="I18" i="52" s="1"/>
  <c r="V42" i="52"/>
  <c r="U42" i="52"/>
  <c r="I16" i="52" s="1"/>
  <c r="T42" i="52"/>
  <c r="S42" i="52"/>
  <c r="I14" i="52" s="1"/>
  <c r="R42" i="52"/>
  <c r="I13" i="52" s="1"/>
  <c r="Q42" i="52"/>
  <c r="I12" i="52" s="1"/>
  <c r="P42" i="52"/>
  <c r="I11" i="52" s="1"/>
  <c r="Y5" i="52"/>
  <c r="X5" i="52"/>
  <c r="W5" i="52"/>
  <c r="V5" i="52"/>
  <c r="U5" i="52"/>
  <c r="T5" i="52"/>
  <c r="S5" i="52"/>
  <c r="R5" i="52"/>
  <c r="Q5" i="52"/>
  <c r="P5" i="52"/>
  <c r="AJ30" i="51"/>
  <c r="AK30" i="51"/>
  <c r="AL30" i="51"/>
  <c r="AM30" i="51"/>
  <c r="AN30" i="51"/>
  <c r="AO30" i="51"/>
  <c r="AP30" i="51"/>
  <c r="AQ30" i="51"/>
  <c r="AR30" i="51"/>
  <c r="AI30" i="51"/>
  <c r="AP5" i="51"/>
  <c r="AO5" i="51"/>
  <c r="AN5" i="51"/>
  <c r="AM5" i="51"/>
  <c r="AL5" i="51"/>
  <c r="AK5" i="51"/>
  <c r="AJ5" i="51"/>
  <c r="AI5" i="51"/>
  <c r="AR37" i="51"/>
  <c r="AQ37" i="51"/>
  <c r="AP37" i="51"/>
  <c r="K27" i="51" s="1"/>
  <c r="AO37" i="51"/>
  <c r="K26" i="51" s="1"/>
  <c r="V42" i="51"/>
  <c r="K12" i="51" s="1"/>
  <c r="W42" i="51"/>
  <c r="K13" i="51" s="1"/>
  <c r="X42" i="51"/>
  <c r="K14" i="51" s="1"/>
  <c r="Y42" i="51"/>
  <c r="Z42" i="51"/>
  <c r="AA42" i="51"/>
  <c r="K17" i="51" s="1"/>
  <c r="AB42" i="51"/>
  <c r="K18" i="51" s="1"/>
  <c r="AC42" i="51"/>
  <c r="AD42" i="51"/>
  <c r="AD35" i="51"/>
  <c r="AC35" i="51"/>
  <c r="AB35" i="51"/>
  <c r="AA35" i="51"/>
  <c r="Z35" i="51"/>
  <c r="Y35" i="51"/>
  <c r="X35" i="51"/>
  <c r="W35" i="51"/>
  <c r="V35" i="51"/>
  <c r="U35" i="51"/>
  <c r="AB5" i="51"/>
  <c r="AA5" i="51"/>
  <c r="Z5" i="51"/>
  <c r="Y5" i="51"/>
  <c r="X5" i="51"/>
  <c r="W5" i="51"/>
  <c r="V5" i="51"/>
  <c r="AN37" i="51"/>
  <c r="K25" i="51" s="1"/>
  <c r="AM37" i="51"/>
  <c r="K24" i="51" s="1"/>
  <c r="AL37" i="51"/>
  <c r="K23" i="51" s="1"/>
  <c r="AK37" i="51"/>
  <c r="K22" i="51" s="1"/>
  <c r="AJ37" i="51"/>
  <c r="K21" i="51" s="1"/>
  <c r="AI37" i="51"/>
  <c r="K20" i="51" s="1"/>
  <c r="U42" i="51"/>
  <c r="K11" i="51" s="1"/>
  <c r="U5" i="51"/>
  <c r="Z29" i="50"/>
  <c r="Y29" i="50"/>
  <c r="X29" i="50"/>
  <c r="W29" i="50"/>
  <c r="V29" i="50"/>
  <c r="U29" i="50"/>
  <c r="T29" i="50"/>
  <c r="S29" i="50"/>
  <c r="R29" i="50"/>
  <c r="Q29" i="50"/>
  <c r="P29" i="50"/>
  <c r="Z26" i="50"/>
  <c r="Y26" i="50"/>
  <c r="X26" i="50"/>
  <c r="W26" i="50"/>
  <c r="V26" i="50"/>
  <c r="U26" i="50"/>
  <c r="T26" i="50"/>
  <c r="S26" i="50"/>
  <c r="R26" i="50"/>
  <c r="Q26" i="50"/>
  <c r="P26" i="50"/>
  <c r="Z19" i="50"/>
  <c r="Z31" i="50" s="1"/>
  <c r="Y19" i="50"/>
  <c r="Y31" i="50" s="1"/>
  <c r="X19" i="50"/>
  <c r="X31" i="50" s="1"/>
  <c r="W19" i="50"/>
  <c r="W31" i="50" s="1"/>
  <c r="V19" i="50"/>
  <c r="V31" i="50" s="1"/>
  <c r="U19" i="50"/>
  <c r="U31" i="50" s="1"/>
  <c r="T19" i="50"/>
  <c r="T31" i="50" s="1"/>
  <c r="S19" i="50"/>
  <c r="S31" i="50" s="1"/>
  <c r="R19" i="50"/>
  <c r="R31" i="50" s="1"/>
  <c r="Q19" i="50"/>
  <c r="Q31" i="50" s="1"/>
  <c r="P19" i="50"/>
  <c r="P31" i="50" s="1"/>
  <c r="Z5" i="50"/>
  <c r="Y5" i="50"/>
  <c r="X5" i="50"/>
  <c r="W5" i="50"/>
  <c r="V5" i="50"/>
  <c r="U5" i="50"/>
  <c r="T5" i="50"/>
  <c r="S5" i="50"/>
  <c r="R5" i="50"/>
  <c r="Q5" i="50"/>
  <c r="P5" i="50"/>
  <c r="AH5" i="49"/>
  <c r="AG5" i="49"/>
  <c r="AF5" i="49"/>
  <c r="AE5" i="49"/>
  <c r="AD5" i="49"/>
  <c r="AC5" i="49"/>
  <c r="AH29" i="49"/>
  <c r="AG29" i="49"/>
  <c r="AF29" i="49"/>
  <c r="AE29" i="49"/>
  <c r="AD29" i="49"/>
  <c r="AC29" i="49"/>
  <c r="AH26" i="49"/>
  <c r="AG26" i="49"/>
  <c r="AF26" i="49"/>
  <c r="AE26" i="49"/>
  <c r="AE30" i="49" s="1"/>
  <c r="I26" i="49" s="1"/>
  <c r="AD26" i="49"/>
  <c r="AD30" i="49" s="1"/>
  <c r="I25" i="49" s="1"/>
  <c r="AC26" i="49"/>
  <c r="AH19" i="49"/>
  <c r="AH31" i="49" s="1"/>
  <c r="AG19" i="49"/>
  <c r="AG31" i="49" s="1"/>
  <c r="AF19" i="49"/>
  <c r="AF31" i="49" s="1"/>
  <c r="AE19" i="49"/>
  <c r="AE31" i="49" s="1"/>
  <c r="AD19" i="49"/>
  <c r="AD31" i="49" s="1"/>
  <c r="AC19" i="49"/>
  <c r="AC31" i="49" s="1"/>
  <c r="AB29" i="49"/>
  <c r="AA29" i="49"/>
  <c r="Z29" i="49"/>
  <c r="Y29" i="49"/>
  <c r="X29" i="49"/>
  <c r="W29" i="49"/>
  <c r="V29" i="49"/>
  <c r="U29" i="49"/>
  <c r="T29" i="49"/>
  <c r="S29" i="49"/>
  <c r="R29" i="49"/>
  <c r="Q29" i="49"/>
  <c r="P29" i="49"/>
  <c r="AB26" i="49"/>
  <c r="AA26" i="49"/>
  <c r="Z26" i="49"/>
  <c r="Z30" i="49" s="1"/>
  <c r="I21" i="49" s="1"/>
  <c r="Y26" i="49"/>
  <c r="X26" i="49"/>
  <c r="W26" i="49"/>
  <c r="V26" i="49"/>
  <c r="U26" i="49"/>
  <c r="T26" i="49"/>
  <c r="S26" i="49"/>
  <c r="R26" i="49"/>
  <c r="Q26" i="49"/>
  <c r="P26" i="49"/>
  <c r="P30" i="49" s="1"/>
  <c r="I11" i="49" s="1"/>
  <c r="AB19" i="49"/>
  <c r="AB31" i="49" s="1"/>
  <c r="AA19" i="49"/>
  <c r="AA31" i="49" s="1"/>
  <c r="Z19" i="49"/>
  <c r="Z31" i="49" s="1"/>
  <c r="Y19" i="49"/>
  <c r="Y31" i="49" s="1"/>
  <c r="X19" i="49"/>
  <c r="X31" i="49" s="1"/>
  <c r="W19" i="49"/>
  <c r="W31" i="49" s="1"/>
  <c r="V19" i="49"/>
  <c r="V31" i="49" s="1"/>
  <c r="U19" i="49"/>
  <c r="U31" i="49" s="1"/>
  <c r="T19" i="49"/>
  <c r="T31" i="49" s="1"/>
  <c r="S19" i="49"/>
  <c r="S31" i="49" s="1"/>
  <c r="R19" i="49"/>
  <c r="R31" i="49" s="1"/>
  <c r="Q19" i="49"/>
  <c r="Q31" i="49" s="1"/>
  <c r="P19" i="49"/>
  <c r="P31" i="49" s="1"/>
  <c r="AB5" i="49"/>
  <c r="AA5" i="49"/>
  <c r="Z5" i="49"/>
  <c r="Y5" i="49"/>
  <c r="X5" i="49"/>
  <c r="W5" i="49"/>
  <c r="V5" i="49"/>
  <c r="U5" i="49"/>
  <c r="T5" i="49"/>
  <c r="S5" i="49"/>
  <c r="R5" i="49"/>
  <c r="Q5" i="49"/>
  <c r="P5" i="49"/>
  <c r="AB5" i="48"/>
  <c r="AA5" i="48"/>
  <c r="Z5" i="48"/>
  <c r="Y5" i="48"/>
  <c r="AB29" i="48"/>
  <c r="AA29" i="48"/>
  <c r="AB26" i="48"/>
  <c r="AA26" i="48"/>
  <c r="AB19" i="48"/>
  <c r="AB31" i="48" s="1"/>
  <c r="AA19" i="48"/>
  <c r="AA31" i="48" s="1"/>
  <c r="Z29" i="48"/>
  <c r="Y29" i="48"/>
  <c r="Z26" i="48"/>
  <c r="Y26" i="48"/>
  <c r="Z19" i="48"/>
  <c r="Z31" i="48" s="1"/>
  <c r="Y19" i="48"/>
  <c r="Y31" i="48" s="1"/>
  <c r="X29" i="48"/>
  <c r="W29" i="48"/>
  <c r="V29" i="48"/>
  <c r="U29" i="48"/>
  <c r="T29" i="48"/>
  <c r="S29" i="48"/>
  <c r="R29" i="48"/>
  <c r="Q29" i="48"/>
  <c r="P29" i="48"/>
  <c r="X26" i="48"/>
  <c r="W26" i="48"/>
  <c r="V26" i="48"/>
  <c r="U26" i="48"/>
  <c r="T26" i="48"/>
  <c r="S26" i="48"/>
  <c r="R26" i="48"/>
  <c r="Q26" i="48"/>
  <c r="P26" i="48"/>
  <c r="X19" i="48"/>
  <c r="X31" i="48" s="1"/>
  <c r="W19" i="48"/>
  <c r="W31" i="48" s="1"/>
  <c r="V19" i="48"/>
  <c r="V31" i="48" s="1"/>
  <c r="U19" i="48"/>
  <c r="U31" i="48" s="1"/>
  <c r="T19" i="48"/>
  <c r="T31" i="48" s="1"/>
  <c r="S19" i="48"/>
  <c r="S31" i="48" s="1"/>
  <c r="R19" i="48"/>
  <c r="R31" i="48" s="1"/>
  <c r="Q19" i="48"/>
  <c r="Q31" i="48" s="1"/>
  <c r="P19" i="48"/>
  <c r="P31" i="48" s="1"/>
  <c r="X5" i="48"/>
  <c r="W5" i="48"/>
  <c r="V5" i="48"/>
  <c r="U5" i="48"/>
  <c r="T5" i="48"/>
  <c r="S5" i="48"/>
  <c r="R5" i="48"/>
  <c r="Q5" i="48"/>
  <c r="P5" i="48"/>
  <c r="W33" i="46"/>
  <c r="V33" i="46"/>
  <c r="U33" i="46"/>
  <c r="T33" i="46"/>
  <c r="S33" i="46"/>
  <c r="R33" i="46"/>
  <c r="Q33" i="46"/>
  <c r="P33" i="46"/>
  <c r="W30" i="46"/>
  <c r="V30" i="46"/>
  <c r="U30" i="46"/>
  <c r="T30" i="46"/>
  <c r="S30" i="46"/>
  <c r="R30" i="46"/>
  <c r="Q30" i="46"/>
  <c r="P30" i="46"/>
  <c r="W35" i="46"/>
  <c r="V35" i="46"/>
  <c r="U35" i="46"/>
  <c r="T35" i="46"/>
  <c r="S35" i="46"/>
  <c r="R35" i="46"/>
  <c r="Q35" i="46"/>
  <c r="P35" i="46"/>
  <c r="W5" i="46"/>
  <c r="V5" i="46"/>
  <c r="U5" i="46"/>
  <c r="T5" i="46"/>
  <c r="S5" i="46"/>
  <c r="R5" i="46"/>
  <c r="Q5" i="46"/>
  <c r="P5" i="46"/>
  <c r="AR31" i="45"/>
  <c r="AQ31" i="45"/>
  <c r="AP31" i="45"/>
  <c r="AO31" i="45"/>
  <c r="AN31" i="45"/>
  <c r="AM31" i="45"/>
  <c r="AL31" i="45"/>
  <c r="AK31" i="45"/>
  <c r="AJ31" i="45"/>
  <c r="J30" i="45" s="1"/>
  <c r="L121" i="69" s="1"/>
  <c r="AI31" i="45"/>
  <c r="J29" i="45" s="1"/>
  <c r="L65" i="69" s="1"/>
  <c r="AH31" i="45"/>
  <c r="AG31" i="45"/>
  <c r="AF31" i="45"/>
  <c r="J26" i="45" s="1"/>
  <c r="L108" i="69" s="1"/>
  <c r="AE31" i="45"/>
  <c r="J25" i="45" s="1"/>
  <c r="L133" i="69" s="1"/>
  <c r="AD31" i="45"/>
  <c r="J24" i="45" s="1"/>
  <c r="AC31" i="45"/>
  <c r="J23" i="45" s="1"/>
  <c r="L125" i="69" s="1"/>
  <c r="AB31" i="45"/>
  <c r="J22" i="45" s="1"/>
  <c r="L25" i="69" s="1"/>
  <c r="AA31" i="45"/>
  <c r="Z31" i="45"/>
  <c r="J20" i="45" s="1"/>
  <c r="L61" i="69" s="1"/>
  <c r="Y31" i="45"/>
  <c r="J19" i="45" s="1"/>
  <c r="L105" i="69" s="1"/>
  <c r="X31" i="45"/>
  <c r="J18" i="45" s="1"/>
  <c r="L13" i="69" s="1"/>
  <c r="W31" i="45"/>
  <c r="J17" i="45" s="1"/>
  <c r="L101" i="69" s="1"/>
  <c r="V31" i="45"/>
  <c r="U31" i="45"/>
  <c r="J15" i="45" s="1"/>
  <c r="L81" i="69" s="1"/>
  <c r="T31" i="45"/>
  <c r="J14" i="45" s="1"/>
  <c r="S31" i="45"/>
  <c r="J13" i="45" s="1"/>
  <c r="L37" i="69" s="1"/>
  <c r="R31" i="45"/>
  <c r="J12" i="45" s="1"/>
  <c r="L73" i="69" s="1"/>
  <c r="Q31" i="45"/>
  <c r="J11" i="45" s="1"/>
  <c r="L77" i="69" s="1"/>
  <c r="J28" i="45"/>
  <c r="L85" i="69" s="1"/>
  <c r="J27" i="45"/>
  <c r="L57" i="69" s="1"/>
  <c r="AR24" i="45"/>
  <c r="AQ24" i="45"/>
  <c r="AP24" i="45"/>
  <c r="AO24" i="45"/>
  <c r="AN24" i="45"/>
  <c r="AM24" i="45"/>
  <c r="AL24" i="45"/>
  <c r="AK24" i="45"/>
  <c r="AJ24" i="45"/>
  <c r="AI24" i="45"/>
  <c r="AH24" i="45"/>
  <c r="AH33" i="45" s="1"/>
  <c r="AH42" i="45" s="1"/>
  <c r="G28" i="45" s="1"/>
  <c r="G85" i="69" s="1"/>
  <c r="AG24" i="45"/>
  <c r="AG33" i="45" s="1"/>
  <c r="AG42" i="45" s="1"/>
  <c r="G27" i="45" s="1"/>
  <c r="G57" i="69" s="1"/>
  <c r="AF24" i="45"/>
  <c r="AE24" i="45"/>
  <c r="AD24" i="45"/>
  <c r="AC24" i="45"/>
  <c r="AB24" i="45"/>
  <c r="AA24" i="45"/>
  <c r="Z24" i="45"/>
  <c r="Y24" i="45"/>
  <c r="X24" i="45"/>
  <c r="W24" i="45"/>
  <c r="V24" i="45"/>
  <c r="V33" i="45" s="1"/>
  <c r="V42" i="45" s="1"/>
  <c r="G16" i="45" s="1"/>
  <c r="G33" i="69" s="1"/>
  <c r="U24" i="45"/>
  <c r="U33" i="45" s="1"/>
  <c r="U42" i="45" s="1"/>
  <c r="G15" i="45" s="1"/>
  <c r="G81" i="69" s="1"/>
  <c r="T24" i="45"/>
  <c r="S24" i="45"/>
  <c r="R24" i="45"/>
  <c r="Q24" i="45"/>
  <c r="J16" i="45"/>
  <c r="L33" i="69" s="1"/>
  <c r="AK5" i="45"/>
  <c r="AJ5" i="45"/>
  <c r="AI5" i="45"/>
  <c r="AH5" i="45"/>
  <c r="AG5" i="45"/>
  <c r="AF5" i="45"/>
  <c r="AE5" i="45"/>
  <c r="AD5" i="45"/>
  <c r="AC5" i="45"/>
  <c r="AA5" i="45"/>
  <c r="Z5" i="45"/>
  <c r="Y5" i="45"/>
  <c r="X5" i="45"/>
  <c r="W5" i="45"/>
  <c r="V5" i="45"/>
  <c r="U5" i="45"/>
  <c r="T5" i="45"/>
  <c r="S5" i="45"/>
  <c r="R5" i="45"/>
  <c r="Q5" i="45"/>
  <c r="P23" i="41"/>
  <c r="P31" i="41"/>
  <c r="AL5" i="41"/>
  <c r="AK5" i="41"/>
  <c r="AJ5" i="41"/>
  <c r="AI5" i="41"/>
  <c r="AH5" i="41"/>
  <c r="AG5" i="41"/>
  <c r="AF5" i="41"/>
  <c r="AE5" i="41"/>
  <c r="AD5" i="41"/>
  <c r="AC5" i="41"/>
  <c r="Z5" i="41"/>
  <c r="Y5" i="41"/>
  <c r="X5" i="41"/>
  <c r="W5" i="41"/>
  <c r="V5" i="41"/>
  <c r="U5" i="41"/>
  <c r="T5" i="41"/>
  <c r="S5" i="41"/>
  <c r="R5" i="41"/>
  <c r="Q5" i="41"/>
  <c r="P5" i="41"/>
  <c r="BL5" i="40"/>
  <c r="BK5" i="40"/>
  <c r="BJ5" i="40"/>
  <c r="BI5" i="40"/>
  <c r="BH5" i="40"/>
  <c r="BG5" i="40"/>
  <c r="BF5" i="40"/>
  <c r="BE5" i="40"/>
  <c r="BD5" i="40"/>
  <c r="BC5" i="40"/>
  <c r="BB5" i="40"/>
  <c r="I33" i="41"/>
  <c r="I32" i="41"/>
  <c r="I31" i="41"/>
  <c r="I30" i="41"/>
  <c r="I29" i="41"/>
  <c r="I28" i="41"/>
  <c r="I27" i="41"/>
  <c r="I26" i="41"/>
  <c r="I25" i="41"/>
  <c r="I24" i="41"/>
  <c r="I23" i="41"/>
  <c r="I21" i="41"/>
  <c r="I20" i="41"/>
  <c r="I19" i="41"/>
  <c r="I18" i="41"/>
  <c r="I17" i="41"/>
  <c r="I16" i="41"/>
  <c r="I15" i="41"/>
  <c r="I14" i="41"/>
  <c r="I13" i="41"/>
  <c r="I12" i="41"/>
  <c r="BB31" i="40"/>
  <c r="P12" i="40" s="1"/>
  <c r="AA31" i="40"/>
  <c r="M13" i="40" s="1"/>
  <c r="BC31" i="40"/>
  <c r="P14" i="40" s="1"/>
  <c r="AB31" i="40"/>
  <c r="M15" i="40" s="1"/>
  <c r="BD31" i="40"/>
  <c r="P16" i="40" s="1"/>
  <c r="AC31" i="40"/>
  <c r="M17" i="40" s="1"/>
  <c r="BE31" i="40"/>
  <c r="P18" i="40" s="1"/>
  <c r="AD31" i="40"/>
  <c r="M19" i="40" s="1"/>
  <c r="BF31" i="40"/>
  <c r="P20" i="40" s="1"/>
  <c r="AE31" i="40"/>
  <c r="M21" i="40" s="1"/>
  <c r="BG31" i="40"/>
  <c r="P22" i="40" s="1"/>
  <c r="AF31" i="40"/>
  <c r="M23" i="40" s="1"/>
  <c r="BH31" i="40"/>
  <c r="P24" i="40" s="1"/>
  <c r="AG31" i="40"/>
  <c r="M25" i="40" s="1"/>
  <c r="BI31" i="40"/>
  <c r="P26" i="40" s="1"/>
  <c r="AH31" i="40"/>
  <c r="M27" i="40" s="1"/>
  <c r="BJ31" i="40"/>
  <c r="P28" i="40" s="1"/>
  <c r="AI31" i="40"/>
  <c r="M29" i="40" s="1"/>
  <c r="BK31" i="40"/>
  <c r="P30" i="40" s="1"/>
  <c r="AJ31" i="40"/>
  <c r="M31" i="40" s="1"/>
  <c r="BL31" i="40"/>
  <c r="P32" i="40" s="1"/>
  <c r="BB23" i="40"/>
  <c r="AA23" i="40"/>
  <c r="BC23" i="40"/>
  <c r="AB23" i="40"/>
  <c r="BD23" i="40"/>
  <c r="AC23" i="40"/>
  <c r="BE23" i="40"/>
  <c r="AD23" i="40"/>
  <c r="BF23" i="40"/>
  <c r="AE23" i="40"/>
  <c r="BG23" i="40"/>
  <c r="AF23" i="40"/>
  <c r="BH23" i="40"/>
  <c r="AG23" i="40"/>
  <c r="BI23" i="40"/>
  <c r="AH23" i="40"/>
  <c r="BJ23" i="40"/>
  <c r="AI23" i="40"/>
  <c r="BK23" i="40"/>
  <c r="AJ23" i="40"/>
  <c r="BL23" i="40"/>
  <c r="Z23" i="40"/>
  <c r="Z31" i="40"/>
  <c r="M11" i="40" s="1"/>
  <c r="AJ5" i="40"/>
  <c r="AI5" i="40"/>
  <c r="AH5" i="40"/>
  <c r="AG5" i="40"/>
  <c r="AF5" i="40"/>
  <c r="AE5" i="40"/>
  <c r="AD5" i="40"/>
  <c r="AC5" i="40"/>
  <c r="AB5" i="40"/>
  <c r="AA5" i="40"/>
  <c r="Z5" i="40"/>
  <c r="Q21" i="39"/>
  <c r="AP28" i="39"/>
  <c r="J36" i="39" s="1"/>
  <c r="L66" i="69" s="1"/>
  <c r="AO28" i="39"/>
  <c r="J35" i="39" s="1"/>
  <c r="L14" i="69" s="1"/>
  <c r="AN28" i="39"/>
  <c r="J34" i="39" s="1"/>
  <c r="AM28" i="39"/>
  <c r="J33" i="39" s="1"/>
  <c r="AL28" i="39"/>
  <c r="J32" i="39" s="1"/>
  <c r="L109" i="69" s="1"/>
  <c r="AK28" i="39"/>
  <c r="J31" i="39" s="1"/>
  <c r="L70" i="69" s="1"/>
  <c r="AJ28" i="39"/>
  <c r="J30" i="39" s="1"/>
  <c r="L26" i="69" s="1"/>
  <c r="AI28" i="39"/>
  <c r="J29" i="39" s="1"/>
  <c r="L82" i="69" s="1"/>
  <c r="AH28" i="39"/>
  <c r="J28" i="39" s="1"/>
  <c r="L30" i="69" s="1"/>
  <c r="AG28" i="39"/>
  <c r="J27" i="39" s="1"/>
  <c r="L58" i="69" s="1"/>
  <c r="AF28" i="39"/>
  <c r="J26" i="39" s="1"/>
  <c r="L134" i="69" s="1"/>
  <c r="AE28" i="39"/>
  <c r="J25" i="39" s="1"/>
  <c r="L54" i="69" s="1"/>
  <c r="AD28" i="39"/>
  <c r="J24" i="39" s="1"/>
  <c r="L126" i="69" s="1"/>
  <c r="AC28" i="39"/>
  <c r="J23" i="39" s="1"/>
  <c r="L122" i="69" s="1"/>
  <c r="AB28" i="39"/>
  <c r="J22" i="39" s="1"/>
  <c r="L22" i="69" s="1"/>
  <c r="AA28" i="39"/>
  <c r="J21" i="39" s="1"/>
  <c r="L114" i="69" s="1"/>
  <c r="Z28" i="39"/>
  <c r="J20" i="39" s="1"/>
  <c r="L98" i="69" s="1"/>
  <c r="Y28" i="39"/>
  <c r="J19" i="39" s="1"/>
  <c r="L62" i="69" s="1"/>
  <c r="X28" i="39"/>
  <c r="J18" i="39" s="1"/>
  <c r="L18" i="69" s="1"/>
  <c r="W28" i="39"/>
  <c r="J17" i="39" s="1"/>
  <c r="L34" i="69" s="1"/>
  <c r="V28" i="39"/>
  <c r="J16" i="39" s="1"/>
  <c r="L50" i="69" s="1"/>
  <c r="U28" i="39"/>
  <c r="J15" i="39" s="1"/>
  <c r="L130" i="69" s="1"/>
  <c r="T28" i="39"/>
  <c r="J14" i="39" s="1"/>
  <c r="L106" i="69" s="1"/>
  <c r="S28" i="39"/>
  <c r="J13" i="39" s="1"/>
  <c r="R28" i="39"/>
  <c r="J12" i="39" s="1"/>
  <c r="L94" i="69" s="1"/>
  <c r="Q28" i="39"/>
  <c r="J11" i="39" s="1"/>
  <c r="AP21" i="39"/>
  <c r="AO21" i="39"/>
  <c r="AN21" i="39"/>
  <c r="AM21" i="39"/>
  <c r="AL21" i="39"/>
  <c r="AK21" i="39"/>
  <c r="AJ21" i="39"/>
  <c r="AI21" i="39"/>
  <c r="AH21" i="39"/>
  <c r="AG21" i="39"/>
  <c r="AF21" i="39"/>
  <c r="AE21" i="39"/>
  <c r="AD21" i="39"/>
  <c r="AC21" i="39"/>
  <c r="AB21" i="39"/>
  <c r="AA21" i="39"/>
  <c r="Z21" i="39"/>
  <c r="Y21" i="39"/>
  <c r="X21" i="39"/>
  <c r="W21" i="39"/>
  <c r="V21" i="39"/>
  <c r="U21" i="39"/>
  <c r="T21" i="39"/>
  <c r="S21" i="39"/>
  <c r="R21" i="39"/>
  <c r="AP5" i="39"/>
  <c r="AO5" i="39"/>
  <c r="AN5" i="39"/>
  <c r="AM5" i="39"/>
  <c r="AL5" i="39"/>
  <c r="AK5" i="39"/>
  <c r="AJ5" i="39"/>
  <c r="AI5" i="39"/>
  <c r="AH5" i="39"/>
  <c r="AG5" i="39"/>
  <c r="AF5" i="39"/>
  <c r="AE5" i="39"/>
  <c r="AD5" i="39"/>
  <c r="AC5" i="39"/>
  <c r="AB5" i="39"/>
  <c r="AA5" i="39"/>
  <c r="Z5" i="39"/>
  <c r="Y5" i="39"/>
  <c r="X5" i="39"/>
  <c r="W5" i="39"/>
  <c r="V5" i="39"/>
  <c r="U5" i="39"/>
  <c r="T5" i="39"/>
  <c r="S5" i="39"/>
  <c r="R5" i="39"/>
  <c r="Q5" i="39"/>
  <c r="AP29" i="36"/>
  <c r="AO29" i="36"/>
  <c r="AN29" i="36"/>
  <c r="AM29" i="36"/>
  <c r="AL29" i="36"/>
  <c r="AK29" i="36"/>
  <c r="AJ29" i="36"/>
  <c r="AI29" i="36"/>
  <c r="AH29" i="36"/>
  <c r="AG29" i="36"/>
  <c r="AF29" i="36"/>
  <c r="AE29" i="36"/>
  <c r="AD29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AP36" i="36"/>
  <c r="J36" i="36" s="1"/>
  <c r="L36" i="69" s="1"/>
  <c r="AO36" i="36"/>
  <c r="J35" i="36" s="1"/>
  <c r="L56" i="69" s="1"/>
  <c r="AN36" i="36"/>
  <c r="AM36" i="36"/>
  <c r="J33" i="36" s="1"/>
  <c r="L12" i="69" s="1"/>
  <c r="AL36" i="36"/>
  <c r="J32" i="36" s="1"/>
  <c r="L84" i="69" s="1"/>
  <c r="AK36" i="36"/>
  <c r="J31" i="36" s="1"/>
  <c r="AJ36" i="36"/>
  <c r="J30" i="36" s="1"/>
  <c r="AI36" i="36"/>
  <c r="J29" i="36" s="1"/>
  <c r="AH36" i="36"/>
  <c r="J28" i="36" s="1"/>
  <c r="L80" i="69" s="1"/>
  <c r="AG36" i="36"/>
  <c r="J27" i="36" s="1"/>
  <c r="L60" i="69" s="1"/>
  <c r="AF36" i="36"/>
  <c r="J26" i="36" s="1"/>
  <c r="L48" i="69" s="1"/>
  <c r="AE36" i="36"/>
  <c r="J25" i="36" s="1"/>
  <c r="L104" i="69" s="1"/>
  <c r="AD36" i="36"/>
  <c r="J24" i="36" s="1"/>
  <c r="L136" i="69" s="1"/>
  <c r="AC36" i="36"/>
  <c r="J23" i="36" s="1"/>
  <c r="L96" i="69" s="1"/>
  <c r="AB36" i="36"/>
  <c r="J22" i="36" s="1"/>
  <c r="L76" i="69" s="1"/>
  <c r="AA36" i="36"/>
  <c r="J21" i="36" s="1"/>
  <c r="L112" i="69" s="1"/>
  <c r="Z36" i="36"/>
  <c r="J20" i="36" s="1"/>
  <c r="L24" i="69" s="1"/>
  <c r="Y36" i="36"/>
  <c r="J19" i="36" s="1"/>
  <c r="L32" i="69" s="1"/>
  <c r="X36" i="36"/>
  <c r="J18" i="36" s="1"/>
  <c r="L100" i="69" s="1"/>
  <c r="W36" i="36"/>
  <c r="J17" i="36" s="1"/>
  <c r="L88" i="69" s="1"/>
  <c r="V36" i="36"/>
  <c r="J16" i="36" s="1"/>
  <c r="L68" i="69" s="1"/>
  <c r="U36" i="36"/>
  <c r="J15" i="36" s="1"/>
  <c r="L52" i="69" s="1"/>
  <c r="T36" i="36"/>
  <c r="J14" i="36" s="1"/>
  <c r="L44" i="69" s="1"/>
  <c r="S36" i="36"/>
  <c r="J13" i="36" s="1"/>
  <c r="L116" i="69" s="1"/>
  <c r="R36" i="36"/>
  <c r="J12" i="36" s="1"/>
  <c r="L107" i="69" s="1"/>
  <c r="Q36" i="36"/>
  <c r="J11" i="36" s="1"/>
  <c r="L16" i="69" s="1"/>
  <c r="J34" i="36"/>
  <c r="L20" i="69" s="1"/>
  <c r="AP5" i="36"/>
  <c r="AO5" i="36"/>
  <c r="AN5" i="36"/>
  <c r="AM5" i="36"/>
  <c r="AL5" i="36"/>
  <c r="AK5" i="36"/>
  <c r="AJ5" i="36"/>
  <c r="AI5" i="36"/>
  <c r="AH5" i="36"/>
  <c r="AG5" i="36"/>
  <c r="AF5" i="36"/>
  <c r="AE5" i="36"/>
  <c r="AD5" i="36"/>
  <c r="AC5" i="36"/>
  <c r="AB5" i="36"/>
  <c r="AA5" i="36"/>
  <c r="Z5" i="36"/>
  <c r="Y5" i="36"/>
  <c r="X5" i="36"/>
  <c r="W5" i="36"/>
  <c r="V5" i="36"/>
  <c r="U5" i="36"/>
  <c r="T5" i="36"/>
  <c r="S5" i="36"/>
  <c r="R5" i="36"/>
  <c r="Q5" i="36"/>
  <c r="R5" i="34"/>
  <c r="Q5" i="34"/>
  <c r="P5" i="34"/>
  <c r="O5" i="34"/>
  <c r="P16" i="35"/>
  <c r="P17" i="35" s="1"/>
  <c r="O16" i="35"/>
  <c r="O17" i="35" s="1"/>
  <c r="F21" i="35" s="1"/>
  <c r="N16" i="35"/>
  <c r="N17" i="35" s="1"/>
  <c r="F15" i="35" s="1"/>
  <c r="M16" i="35"/>
  <c r="M17" i="35" s="1"/>
  <c r="F11" i="35" s="1"/>
  <c r="O5" i="35"/>
  <c r="N5" i="35"/>
  <c r="M5" i="35"/>
  <c r="R26" i="34"/>
  <c r="H35" i="34" s="1"/>
  <c r="Q26" i="34"/>
  <c r="H28" i="34" s="1"/>
  <c r="P26" i="34"/>
  <c r="H18" i="34" s="1"/>
  <c r="O26" i="34"/>
  <c r="H11" i="34" s="1"/>
  <c r="O17" i="34"/>
  <c r="R17" i="34"/>
  <c r="Q17" i="34"/>
  <c r="P17" i="34"/>
  <c r="AB64" i="33"/>
  <c r="AA64" i="33"/>
  <c r="Z64" i="33"/>
  <c r="Y64" i="33"/>
  <c r="X64" i="33"/>
  <c r="W64" i="33"/>
  <c r="V64" i="33"/>
  <c r="U64" i="33"/>
  <c r="T64" i="33"/>
  <c r="S64" i="33"/>
  <c r="AB56" i="33"/>
  <c r="AA56" i="33"/>
  <c r="Z56" i="33"/>
  <c r="Y56" i="33"/>
  <c r="X56" i="33"/>
  <c r="W56" i="33"/>
  <c r="V56" i="33"/>
  <c r="U56" i="33"/>
  <c r="T56" i="33"/>
  <c r="S56" i="33"/>
  <c r="AB43" i="33"/>
  <c r="AB68" i="33" s="1"/>
  <c r="AA43" i="33"/>
  <c r="Z43" i="33"/>
  <c r="Z68" i="33" s="1"/>
  <c r="F18" i="33" s="1"/>
  <c r="Y43" i="33"/>
  <c r="X43" i="33"/>
  <c r="W43" i="33"/>
  <c r="V43" i="33"/>
  <c r="U43" i="33"/>
  <c r="T43" i="33"/>
  <c r="S43" i="33"/>
  <c r="Z31" i="33"/>
  <c r="Y31" i="33"/>
  <c r="X31" i="33"/>
  <c r="W31" i="33"/>
  <c r="V31" i="33"/>
  <c r="U31" i="33"/>
  <c r="T31" i="33"/>
  <c r="S31" i="33"/>
  <c r="AI26" i="33"/>
  <c r="AE26" i="33"/>
  <c r="AA26" i="33"/>
  <c r="W26" i="33"/>
  <c r="L15" i="33" s="1"/>
  <c r="S26" i="33"/>
  <c r="L11" i="33" s="1"/>
  <c r="AI21" i="33"/>
  <c r="AE21" i="33"/>
  <c r="AE28" i="33" s="1"/>
  <c r="AA21" i="33"/>
  <c r="AA28" i="33" s="1"/>
  <c r="W21" i="33"/>
  <c r="S21" i="33"/>
  <c r="W5" i="33"/>
  <c r="AI5" i="33" s="1"/>
  <c r="S5" i="33"/>
  <c r="AE5" i="33" s="1"/>
  <c r="AL43" i="32"/>
  <c r="AK43" i="32"/>
  <c r="AJ43" i="32"/>
  <c r="AI43" i="32"/>
  <c r="AH43" i="32"/>
  <c r="AG43" i="32"/>
  <c r="AF43" i="32"/>
  <c r="AE43" i="32"/>
  <c r="AD43" i="32"/>
  <c r="AC43" i="32"/>
  <c r="AB43" i="32"/>
  <c r="AA43" i="32"/>
  <c r="Z43" i="32"/>
  <c r="Y43" i="32"/>
  <c r="X43" i="32"/>
  <c r="W43" i="32"/>
  <c r="V43" i="32"/>
  <c r="U43" i="32"/>
  <c r="T43" i="32"/>
  <c r="S43" i="32"/>
  <c r="AL31" i="32"/>
  <c r="AK31" i="32"/>
  <c r="AJ31" i="32"/>
  <c r="AI31" i="32"/>
  <c r="AH31" i="32"/>
  <c r="AG31" i="32"/>
  <c r="AF31" i="32"/>
  <c r="AE31" i="32"/>
  <c r="AD31" i="32"/>
  <c r="AC31" i="32"/>
  <c r="AB31" i="32"/>
  <c r="AA31" i="32"/>
  <c r="Z31" i="32"/>
  <c r="Y31" i="32"/>
  <c r="X31" i="32"/>
  <c r="W31" i="32"/>
  <c r="V31" i="32"/>
  <c r="U31" i="32"/>
  <c r="T31" i="32"/>
  <c r="S31" i="32"/>
  <c r="AL64" i="32"/>
  <c r="AK64" i="32"/>
  <c r="AJ64" i="32"/>
  <c r="AI64" i="32"/>
  <c r="AH64" i="32"/>
  <c r="AG64" i="32"/>
  <c r="AF64" i="32"/>
  <c r="AE64" i="32"/>
  <c r="AD64" i="32"/>
  <c r="AC64" i="32"/>
  <c r="AB64" i="32"/>
  <c r="AA64" i="32"/>
  <c r="Z64" i="32"/>
  <c r="Y64" i="32"/>
  <c r="X64" i="32"/>
  <c r="W64" i="32"/>
  <c r="V64" i="32"/>
  <c r="U64" i="32"/>
  <c r="T64" i="32"/>
  <c r="S64" i="32"/>
  <c r="T56" i="32"/>
  <c r="U56" i="32"/>
  <c r="V56" i="32"/>
  <c r="W56" i="32"/>
  <c r="X56" i="32"/>
  <c r="Y56" i="32"/>
  <c r="Z56" i="32"/>
  <c r="AA56" i="32"/>
  <c r="AB56" i="32"/>
  <c r="AC56" i="32"/>
  <c r="AD56" i="32"/>
  <c r="AE56" i="32"/>
  <c r="AF56" i="32"/>
  <c r="AG56" i="32"/>
  <c r="AH56" i="32"/>
  <c r="AI56" i="32"/>
  <c r="AJ56" i="32"/>
  <c r="AK56" i="32"/>
  <c r="AL56" i="32"/>
  <c r="S56" i="32"/>
  <c r="AI26" i="32"/>
  <c r="L27" i="32" s="1"/>
  <c r="AE26" i="32"/>
  <c r="L23" i="32" s="1"/>
  <c r="AA26" i="32"/>
  <c r="L19" i="32" s="1"/>
  <c r="W26" i="32"/>
  <c r="L15" i="32" s="1"/>
  <c r="AI21" i="32"/>
  <c r="AE21" i="32"/>
  <c r="AA21" i="32"/>
  <c r="W21" i="32"/>
  <c r="S21" i="32"/>
  <c r="S26" i="32"/>
  <c r="L11" i="32" s="1"/>
  <c r="AI5" i="32"/>
  <c r="AE5" i="32"/>
  <c r="AA5" i="32"/>
  <c r="W5" i="32"/>
  <c r="S5" i="32"/>
  <c r="AQ22" i="31"/>
  <c r="AQ16" i="31"/>
  <c r="AD22" i="31"/>
  <c r="AD16" i="31"/>
  <c r="AP22" i="31"/>
  <c r="AO22" i="31"/>
  <c r="AN22" i="31"/>
  <c r="AM22" i="31"/>
  <c r="AL22" i="31"/>
  <c r="AK22" i="31"/>
  <c r="AJ22" i="31"/>
  <c r="AI22" i="31"/>
  <c r="AH22" i="31"/>
  <c r="AG22" i="31"/>
  <c r="AF22" i="31"/>
  <c r="AE22" i="31"/>
  <c r="AC22" i="31"/>
  <c r="AB22" i="31"/>
  <c r="AA22" i="31"/>
  <c r="Z22" i="31"/>
  <c r="Y22" i="31"/>
  <c r="K25" i="31" s="1"/>
  <c r="X22" i="31"/>
  <c r="W22" i="31"/>
  <c r="V22" i="31"/>
  <c r="U22" i="31"/>
  <c r="T22" i="31"/>
  <c r="K15" i="31" s="1"/>
  <c r="S22" i="31"/>
  <c r="K13" i="31" s="1"/>
  <c r="R22" i="31"/>
  <c r="K11" i="31" s="1"/>
  <c r="AP16" i="31"/>
  <c r="AP24" i="31" s="1"/>
  <c r="AP26" i="31" s="1"/>
  <c r="AO16" i="31"/>
  <c r="AO24" i="31" s="1"/>
  <c r="AO26" i="31" s="1"/>
  <c r="AN16" i="31"/>
  <c r="AN24" i="31" s="1"/>
  <c r="AN26" i="31" s="1"/>
  <c r="AM16" i="31"/>
  <c r="AM24" i="31" s="1"/>
  <c r="AM26" i="31" s="1"/>
  <c r="AL16" i="31"/>
  <c r="AL24" i="31" s="1"/>
  <c r="AL26" i="31" s="1"/>
  <c r="G26" i="31" s="1"/>
  <c r="AK16" i="31"/>
  <c r="AJ16" i="31"/>
  <c r="AJ24" i="31" s="1"/>
  <c r="AJ26" i="31" s="1"/>
  <c r="G22" i="31" s="1"/>
  <c r="AI16" i="31"/>
  <c r="AH16" i="31"/>
  <c r="AH24" i="31" s="1"/>
  <c r="AH26" i="31" s="1"/>
  <c r="G18" i="31" s="1"/>
  <c r="AG16" i="31"/>
  <c r="AF16" i="31"/>
  <c r="AE16" i="31"/>
  <c r="AE24" i="31" s="1"/>
  <c r="AE26" i="31" s="1"/>
  <c r="G12" i="31" s="1"/>
  <c r="AC16" i="31"/>
  <c r="AB16" i="31"/>
  <c r="AB24" i="31" s="1"/>
  <c r="AB26" i="31" s="1"/>
  <c r="AA16" i="31"/>
  <c r="AA24" i="31" s="1"/>
  <c r="AA26" i="31" s="1"/>
  <c r="Z16" i="31"/>
  <c r="Z24" i="31" s="1"/>
  <c r="Z26" i="31" s="1"/>
  <c r="Y16" i="31"/>
  <c r="Y24" i="31" s="1"/>
  <c r="Y26" i="31" s="1"/>
  <c r="F25" i="31" s="1"/>
  <c r="H25" i="31" s="1"/>
  <c r="X16" i="31"/>
  <c r="W16" i="31"/>
  <c r="W24" i="31" s="1"/>
  <c r="W26" i="31" s="1"/>
  <c r="F21" i="31" s="1"/>
  <c r="H21" i="31" s="1"/>
  <c r="V16" i="31"/>
  <c r="U16" i="31"/>
  <c r="U24" i="31" s="1"/>
  <c r="U26" i="31" s="1"/>
  <c r="F17" i="31" s="1"/>
  <c r="T16" i="31"/>
  <c r="S16" i="31"/>
  <c r="R16" i="31"/>
  <c r="R24" i="31" s="1"/>
  <c r="R26" i="31" s="1"/>
  <c r="F11" i="31" s="1"/>
  <c r="H11" i="31" s="1"/>
  <c r="Z5" i="31"/>
  <c r="Y5" i="31"/>
  <c r="X5" i="31"/>
  <c r="W5" i="31"/>
  <c r="V5" i="31"/>
  <c r="U5" i="31"/>
  <c r="T5" i="31"/>
  <c r="S5" i="31"/>
  <c r="R5" i="31"/>
  <c r="AO22" i="29"/>
  <c r="AN22" i="29"/>
  <c r="AM22" i="29"/>
  <c r="AL22" i="29"/>
  <c r="AK22" i="29"/>
  <c r="AJ22" i="29"/>
  <c r="AI22" i="29"/>
  <c r="AH22" i="29"/>
  <c r="AG22" i="29"/>
  <c r="AF22" i="29"/>
  <c r="AE22" i="29"/>
  <c r="AD22" i="29"/>
  <c r="AC22" i="29"/>
  <c r="K33" i="29" s="1"/>
  <c r="AB22" i="29"/>
  <c r="K31" i="29" s="1"/>
  <c r="AA22" i="29"/>
  <c r="Z22" i="29"/>
  <c r="Y22" i="29"/>
  <c r="X22" i="29"/>
  <c r="W22" i="29"/>
  <c r="V22" i="29"/>
  <c r="U22" i="29"/>
  <c r="T22" i="29"/>
  <c r="S22" i="29"/>
  <c r="R22" i="29"/>
  <c r="R16" i="29"/>
  <c r="AO16" i="29"/>
  <c r="AN16" i="29"/>
  <c r="AM16" i="29"/>
  <c r="AL16" i="29"/>
  <c r="AK16" i="29"/>
  <c r="AJ16" i="29"/>
  <c r="AI16" i="29"/>
  <c r="AH16" i="29"/>
  <c r="AG16" i="29"/>
  <c r="AF16" i="29"/>
  <c r="AE16" i="29"/>
  <c r="AD16" i="29"/>
  <c r="AC16" i="29"/>
  <c r="AB16" i="29"/>
  <c r="AA16" i="29"/>
  <c r="Z16" i="29"/>
  <c r="Y16" i="29"/>
  <c r="X16" i="29"/>
  <c r="W16" i="29"/>
  <c r="V16" i="29"/>
  <c r="U16" i="29"/>
  <c r="T16" i="29"/>
  <c r="S16" i="29"/>
  <c r="AC5" i="29"/>
  <c r="AO5" i="29" s="1"/>
  <c r="AB5" i="29"/>
  <c r="AN5" i="29" s="1"/>
  <c r="AN24" i="29"/>
  <c r="AA5" i="29"/>
  <c r="AM5" i="29" s="1"/>
  <c r="Z5" i="29"/>
  <c r="AL5" i="29" s="1"/>
  <c r="Y5" i="29"/>
  <c r="AK5" i="29" s="1"/>
  <c r="X5" i="29"/>
  <c r="AJ5" i="29" s="1"/>
  <c r="W5" i="29"/>
  <c r="AI5" i="29" s="1"/>
  <c r="V5" i="29"/>
  <c r="AH5" i="29" s="1"/>
  <c r="U5" i="29"/>
  <c r="AG5" i="29" s="1"/>
  <c r="T5" i="29"/>
  <c r="AF5" i="29" s="1"/>
  <c r="S5" i="29"/>
  <c r="AE5" i="29" s="1"/>
  <c r="R5" i="29"/>
  <c r="AD5" i="29" s="1"/>
  <c r="BC5" i="15"/>
  <c r="BB5" i="15"/>
  <c r="BA5" i="15"/>
  <c r="AZ5" i="15"/>
  <c r="AY5" i="15"/>
  <c r="BE33" i="15"/>
  <c r="BD33" i="15"/>
  <c r="BC33" i="15"/>
  <c r="BB33" i="15"/>
  <c r="BA33" i="15"/>
  <c r="AZ33" i="15"/>
  <c r="AY33" i="15"/>
  <c r="AT31" i="15"/>
  <c r="AS31" i="15"/>
  <c r="AR31" i="15"/>
  <c r="AQ31" i="15"/>
  <c r="AP31" i="15"/>
  <c r="AO31" i="15"/>
  <c r="AN31" i="15"/>
  <c r="AR5" i="15"/>
  <c r="AQ5" i="15"/>
  <c r="AP5" i="15"/>
  <c r="AO5" i="15"/>
  <c r="AN5" i="15"/>
  <c r="AG5" i="15"/>
  <c r="AF5" i="15"/>
  <c r="AE5" i="15"/>
  <c r="AD5" i="15"/>
  <c r="AC5" i="15"/>
  <c r="AD31" i="15"/>
  <c r="AE31" i="15"/>
  <c r="AF31" i="15"/>
  <c r="AG31" i="15"/>
  <c r="AH31" i="15"/>
  <c r="AI31" i="15"/>
  <c r="AC31" i="15"/>
  <c r="BE40" i="15"/>
  <c r="BD40" i="15"/>
  <c r="BC40" i="15"/>
  <c r="BB40" i="15"/>
  <c r="K43" i="15" s="1"/>
  <c r="BA40" i="15"/>
  <c r="K39" i="15" s="1"/>
  <c r="AZ40" i="15"/>
  <c r="K35" i="15" s="1"/>
  <c r="AY40" i="15"/>
  <c r="AT38" i="15"/>
  <c r="AS38" i="15"/>
  <c r="AR38" i="15"/>
  <c r="AQ38" i="15"/>
  <c r="K42" i="15" s="1"/>
  <c r="K18" i="15" s="1"/>
  <c r="AP38" i="15"/>
  <c r="K38" i="15" s="1"/>
  <c r="K20" i="15" s="1"/>
  <c r="AO38" i="15"/>
  <c r="K34" i="15" s="1"/>
  <c r="K19" i="15" s="1"/>
  <c r="AN38" i="15"/>
  <c r="AI38" i="15"/>
  <c r="AH38" i="15"/>
  <c r="AG38" i="15"/>
  <c r="AF38" i="15"/>
  <c r="K41" i="15" s="1"/>
  <c r="K16" i="15" s="1"/>
  <c r="AE38" i="15"/>
  <c r="K37" i="15" s="1"/>
  <c r="K15" i="15" s="1"/>
  <c r="AD38" i="15"/>
  <c r="K33" i="15" s="1"/>
  <c r="K13" i="15" s="1"/>
  <c r="AC38" i="15"/>
  <c r="K29" i="15" s="1"/>
  <c r="K14" i="15" s="1"/>
  <c r="S25" i="15"/>
  <c r="T25" i="15"/>
  <c r="U25" i="15"/>
  <c r="V25" i="15"/>
  <c r="W25" i="15"/>
  <c r="X25" i="15"/>
  <c r="R25" i="15"/>
  <c r="X32" i="15"/>
  <c r="W32" i="15"/>
  <c r="V32" i="15"/>
  <c r="U32" i="15"/>
  <c r="K40" i="15" s="1"/>
  <c r="K22" i="15" s="1"/>
  <c r="T32" i="15"/>
  <c r="K36" i="15" s="1"/>
  <c r="K23" i="15" s="1"/>
  <c r="S32" i="15"/>
  <c r="K32" i="15" s="1"/>
  <c r="K25" i="15" s="1"/>
  <c r="R32" i="15"/>
  <c r="K28" i="15" s="1"/>
  <c r="K24" i="15" s="1"/>
  <c r="V5" i="15"/>
  <c r="U5" i="15"/>
  <c r="T5" i="15"/>
  <c r="S5" i="15"/>
  <c r="R5" i="15"/>
  <c r="R32" i="20"/>
  <c r="R39" i="20"/>
  <c r="R4" i="20"/>
  <c r="N4" i="20"/>
  <c r="Q4" i="20" s="1"/>
  <c r="M4" i="20"/>
  <c r="P4" i="20" s="1"/>
  <c r="AP37" i="26"/>
  <c r="J36" i="26" s="1"/>
  <c r="L115" i="69" s="1"/>
  <c r="AO37" i="26"/>
  <c r="J35" i="26" s="1"/>
  <c r="L67" i="69" s="1"/>
  <c r="AN37" i="26"/>
  <c r="J34" i="26" s="1"/>
  <c r="L91" i="69" s="1"/>
  <c r="AM37" i="26"/>
  <c r="J33" i="26" s="1"/>
  <c r="L131" i="69" s="1"/>
  <c r="AL37" i="26"/>
  <c r="J32" i="26" s="1"/>
  <c r="AK37" i="26"/>
  <c r="J31" i="26" s="1"/>
  <c r="L75" i="69" s="1"/>
  <c r="AJ37" i="26"/>
  <c r="J30" i="26" s="1"/>
  <c r="L55" i="69" s="1"/>
  <c r="AI37" i="26"/>
  <c r="J29" i="26" s="1"/>
  <c r="AH37" i="26"/>
  <c r="J28" i="26" s="1"/>
  <c r="L43" i="69" s="1"/>
  <c r="AG37" i="26"/>
  <c r="J27" i="26" s="1"/>
  <c r="AF37" i="26"/>
  <c r="J26" i="26" s="1"/>
  <c r="L123" i="69" s="1"/>
  <c r="AE37" i="26"/>
  <c r="J25" i="26" s="1"/>
  <c r="L71" i="69" s="1"/>
  <c r="AD37" i="26"/>
  <c r="AC37" i="26"/>
  <c r="J23" i="26" s="1"/>
  <c r="L119" i="69" s="1"/>
  <c r="AB37" i="26"/>
  <c r="J22" i="26" s="1"/>
  <c r="AA37" i="26"/>
  <c r="J21" i="26" s="1"/>
  <c r="L127" i="69" s="1"/>
  <c r="Z37" i="26"/>
  <c r="J20" i="26" s="1"/>
  <c r="L27" i="69" s="1"/>
  <c r="Y37" i="26"/>
  <c r="J19" i="26" s="1"/>
  <c r="L110" i="69" s="1"/>
  <c r="X37" i="26"/>
  <c r="J18" i="26" s="1"/>
  <c r="L111" i="69" s="1"/>
  <c r="W37" i="26"/>
  <c r="J17" i="26" s="1"/>
  <c r="L31" i="69" s="1"/>
  <c r="V37" i="26"/>
  <c r="J16" i="26" s="1"/>
  <c r="L11" i="69" s="1"/>
  <c r="U37" i="26"/>
  <c r="J15" i="26" s="1"/>
  <c r="L83" i="69" s="1"/>
  <c r="T37" i="26"/>
  <c r="J14" i="26" s="1"/>
  <c r="L15" i="69" s="1"/>
  <c r="S37" i="26"/>
  <c r="R37" i="26"/>
  <c r="Q37" i="26"/>
  <c r="J11" i="26" s="1"/>
  <c r="L35" i="69" s="1"/>
  <c r="AP30" i="26"/>
  <c r="AO30" i="26"/>
  <c r="AN30" i="26"/>
  <c r="AM30" i="26"/>
  <c r="AL30" i="26"/>
  <c r="AK30" i="26"/>
  <c r="AJ30" i="26"/>
  <c r="AI30" i="26"/>
  <c r="AH30" i="26"/>
  <c r="AG30" i="26"/>
  <c r="AF30" i="26"/>
  <c r="AE30" i="26"/>
  <c r="AE39" i="26" s="1"/>
  <c r="AE48" i="26" s="1"/>
  <c r="G71" i="69" s="1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AP5" i="26"/>
  <c r="AO5" i="26"/>
  <c r="AN5" i="26"/>
  <c r="AM5" i="26"/>
  <c r="AL5" i="26"/>
  <c r="AK5" i="26"/>
  <c r="AJ5" i="26"/>
  <c r="AI5" i="26"/>
  <c r="AH5" i="26"/>
  <c r="AG5" i="26"/>
  <c r="AF5" i="26"/>
  <c r="AE5" i="26"/>
  <c r="AD5" i="26"/>
  <c r="AC5" i="26"/>
  <c r="AB5" i="26"/>
  <c r="AA5" i="26"/>
  <c r="Z5" i="26"/>
  <c r="Y5" i="26"/>
  <c r="X5" i="26"/>
  <c r="W5" i="26"/>
  <c r="V5" i="26"/>
  <c r="U5" i="26"/>
  <c r="T5" i="26"/>
  <c r="S5" i="26"/>
  <c r="R5" i="26"/>
  <c r="Q5" i="26"/>
  <c r="S5" i="25"/>
  <c r="R5" i="25"/>
  <c r="Q5" i="25"/>
  <c r="P5" i="25"/>
  <c r="U33" i="18"/>
  <c r="T33" i="18"/>
  <c r="S33" i="18"/>
  <c r="R33" i="18"/>
  <c r="S22" i="18"/>
  <c r="S35" i="18" s="1"/>
  <c r="T22" i="18"/>
  <c r="T35" i="18" s="1"/>
  <c r="U22" i="18"/>
  <c r="U35" i="18" s="1"/>
  <c r="S30" i="18"/>
  <c r="T30" i="18"/>
  <c r="U30" i="18"/>
  <c r="R30" i="18"/>
  <c r="R22" i="18"/>
  <c r="R35" i="18" s="1"/>
  <c r="P32" i="21"/>
  <c r="AC30" i="23"/>
  <c r="AB30" i="23"/>
  <c r="X30" i="23"/>
  <c r="W30" i="23"/>
  <c r="V30" i="23"/>
  <c r="U30" i="23"/>
  <c r="T30" i="23"/>
  <c r="S30" i="23"/>
  <c r="R30" i="23"/>
  <c r="Q30" i="23"/>
  <c r="P30" i="23"/>
  <c r="P35" i="21"/>
  <c r="P37" i="21"/>
  <c r="P5" i="21"/>
  <c r="X31" i="22"/>
  <c r="W31" i="22"/>
  <c r="V31" i="22"/>
  <c r="V35" i="22" s="1"/>
  <c r="U31" i="22"/>
  <c r="T31" i="22"/>
  <c r="S31" i="22"/>
  <c r="R31" i="22"/>
  <c r="Q31" i="22"/>
  <c r="P31" i="22"/>
  <c r="X36" i="22"/>
  <c r="W36" i="22"/>
  <c r="V36" i="22"/>
  <c r="U36" i="22"/>
  <c r="T36" i="22"/>
  <c r="S36" i="22"/>
  <c r="R36" i="22"/>
  <c r="Q36" i="22"/>
  <c r="P36" i="22"/>
  <c r="Q33" i="23"/>
  <c r="R33" i="23"/>
  <c r="S33" i="23"/>
  <c r="T33" i="23"/>
  <c r="U33" i="23"/>
  <c r="V33" i="23"/>
  <c r="W33" i="23"/>
  <c r="X33" i="23"/>
  <c r="AB33" i="23"/>
  <c r="AC33" i="23"/>
  <c r="P33" i="23"/>
  <c r="W5" i="23"/>
  <c r="AC23" i="23"/>
  <c r="AC35" i="23" s="1"/>
  <c r="AB23" i="23"/>
  <c r="AB35" i="23" s="1"/>
  <c r="X23" i="23"/>
  <c r="X35" i="23" s="1"/>
  <c r="W23" i="23"/>
  <c r="W35" i="23" s="1"/>
  <c r="V23" i="23"/>
  <c r="V35" i="23" s="1"/>
  <c r="U23" i="23"/>
  <c r="U35" i="23" s="1"/>
  <c r="T23" i="23"/>
  <c r="T35" i="23" s="1"/>
  <c r="S23" i="23"/>
  <c r="S35" i="23" s="1"/>
  <c r="R23" i="23"/>
  <c r="R35" i="23" s="1"/>
  <c r="Q23" i="23"/>
  <c r="Q35" i="23" s="1"/>
  <c r="P35" i="23"/>
  <c r="V5" i="23"/>
  <c r="U5" i="23"/>
  <c r="T5" i="23"/>
  <c r="S5" i="23"/>
  <c r="R5" i="23"/>
  <c r="Q5" i="23"/>
  <c r="P5" i="23"/>
  <c r="Q38" i="21" l="1"/>
  <c r="Q40" i="21" s="1"/>
  <c r="F12" i="21" s="1"/>
  <c r="I35" i="34"/>
  <c r="X30" i="49"/>
  <c r="I19" i="49" s="1"/>
  <c r="H29" i="42"/>
  <c r="G29" i="42" s="1"/>
  <c r="H34" i="42"/>
  <c r="G34" i="42" s="1"/>
  <c r="H23" i="42"/>
  <c r="G23" i="42" s="1"/>
  <c r="H27" i="42"/>
  <c r="G27" i="42" s="1"/>
  <c r="H19" i="42"/>
  <c r="G19" i="42" s="1"/>
  <c r="H13" i="42"/>
  <c r="G13" i="42" s="1"/>
  <c r="H25" i="42"/>
  <c r="G25" i="42" s="1"/>
  <c r="H16" i="42"/>
  <c r="G16" i="42" s="1"/>
  <c r="H31" i="42"/>
  <c r="G31" i="42" s="1"/>
  <c r="H15" i="42"/>
  <c r="G15" i="42" s="1"/>
  <c r="H17" i="42"/>
  <c r="G17" i="42" s="1"/>
  <c r="H24" i="42"/>
  <c r="G24" i="42" s="1"/>
  <c r="H32" i="42"/>
  <c r="G32" i="42" s="1"/>
  <c r="H30" i="42"/>
  <c r="G30" i="42" s="1"/>
  <c r="H14" i="42"/>
  <c r="G14" i="42" s="1"/>
  <c r="L78" i="69"/>
  <c r="L90" i="69"/>
  <c r="AD38" i="54"/>
  <c r="AE46" i="54"/>
  <c r="AE47" i="54" s="1"/>
  <c r="F26" i="54" s="1"/>
  <c r="Q46" i="54"/>
  <c r="Q47" i="54" s="1"/>
  <c r="F12" i="54" s="1"/>
  <c r="AC47" i="54"/>
  <c r="F24" i="54" s="1"/>
  <c r="AC46" i="54"/>
  <c r="R30" i="59"/>
  <c r="U30" i="59"/>
  <c r="W40" i="58"/>
  <c r="W41" i="58" s="1"/>
  <c r="F18" i="58" s="1"/>
  <c r="Z32" i="58"/>
  <c r="AB32" i="58"/>
  <c r="N35" i="60"/>
  <c r="AB41" i="61"/>
  <c r="F23" i="61" s="1"/>
  <c r="AB40" i="61"/>
  <c r="AA32" i="61"/>
  <c r="R32" i="61"/>
  <c r="AD32" i="61"/>
  <c r="P40" i="61"/>
  <c r="P41" i="61" s="1"/>
  <c r="F11" i="61" s="1"/>
  <c r="V40" i="61"/>
  <c r="V41" i="61" s="1"/>
  <c r="F17" i="61" s="1"/>
  <c r="AH40" i="61"/>
  <c r="AH41" i="61" s="1"/>
  <c r="F29" i="61" s="1"/>
  <c r="AC32" i="61"/>
  <c r="Y41" i="61"/>
  <c r="F20" i="61" s="1"/>
  <c r="Y40" i="61"/>
  <c r="AK40" i="61"/>
  <c r="AK41" i="61" s="1"/>
  <c r="X32" i="62"/>
  <c r="X40" i="62" s="1"/>
  <c r="F23" i="62" s="1"/>
  <c r="H23" i="62" s="1"/>
  <c r="K19" i="62"/>
  <c r="V39" i="55"/>
  <c r="W44" i="52"/>
  <c r="AF38" i="54"/>
  <c r="AL38" i="54"/>
  <c r="P38" i="54"/>
  <c r="X38" i="54"/>
  <c r="U38" i="54"/>
  <c r="AG38" i="54"/>
  <c r="V38" i="54"/>
  <c r="W38" i="54"/>
  <c r="Y38" i="54"/>
  <c r="AK38" i="54"/>
  <c r="AC30" i="59"/>
  <c r="Y30" i="59"/>
  <c r="V30" i="59"/>
  <c r="AF30" i="59"/>
  <c r="P30" i="59"/>
  <c r="AD30" i="59"/>
  <c r="Z30" i="59"/>
  <c r="Q30" i="59"/>
  <c r="I24" i="59"/>
  <c r="AG30" i="59"/>
  <c r="AI32" i="58"/>
  <c r="I21" i="58"/>
  <c r="AL32" i="58"/>
  <c r="AK32" i="58"/>
  <c r="AA32" i="58"/>
  <c r="Y32" i="58"/>
  <c r="N27" i="60"/>
  <c r="Q32" i="61"/>
  <c r="T32" i="61"/>
  <c r="AF32" i="61"/>
  <c r="U32" i="61"/>
  <c r="AG32" i="61"/>
  <c r="W32" i="61"/>
  <c r="AI32" i="61"/>
  <c r="X32" i="61"/>
  <c r="AJ32" i="61"/>
  <c r="Z32" i="61"/>
  <c r="AL32" i="61"/>
  <c r="AI32" i="62"/>
  <c r="AI40" i="62" s="1"/>
  <c r="G19" i="62" s="1"/>
  <c r="AO32" i="62"/>
  <c r="AO40" i="62" s="1"/>
  <c r="G31" i="62" s="1"/>
  <c r="AB32" i="62"/>
  <c r="AB40" i="62" s="1"/>
  <c r="F31" i="62" s="1"/>
  <c r="K27" i="62"/>
  <c r="V32" i="62"/>
  <c r="V40" i="62" s="1"/>
  <c r="F19" i="62" s="1"/>
  <c r="H19" i="62" s="1"/>
  <c r="K29" i="62"/>
  <c r="K31" i="62"/>
  <c r="K25" i="62"/>
  <c r="R32" i="62"/>
  <c r="AD32" i="62"/>
  <c r="AD40" i="62" s="1"/>
  <c r="K21" i="62"/>
  <c r="U32" i="62"/>
  <c r="U40" i="62" s="1"/>
  <c r="F17" i="62" s="1"/>
  <c r="AN32" i="62"/>
  <c r="AN40" i="62" s="1"/>
  <c r="G29" i="62" s="1"/>
  <c r="W32" i="62"/>
  <c r="W40" i="62" s="1"/>
  <c r="F21" i="62" s="1"/>
  <c r="AP32" i="62"/>
  <c r="AP40" i="62" s="1"/>
  <c r="G33" i="62" s="1"/>
  <c r="AG32" i="62"/>
  <c r="AG40" i="62" s="1"/>
  <c r="G15" i="62" s="1"/>
  <c r="H15" i="62" s="1"/>
  <c r="K13" i="62"/>
  <c r="AH32" i="62"/>
  <c r="AH40" i="62" s="1"/>
  <c r="G17" i="62" s="1"/>
  <c r="H17" i="62" s="1"/>
  <c r="AC32" i="62"/>
  <c r="AC40" i="62" s="1"/>
  <c r="F33" i="62" s="1"/>
  <c r="AK32" i="62"/>
  <c r="AK40" i="62" s="1"/>
  <c r="G23" i="62" s="1"/>
  <c r="AF32" i="62"/>
  <c r="AF40" i="62" s="1"/>
  <c r="G13" i="62" s="1"/>
  <c r="S42" i="56"/>
  <c r="R42" i="56"/>
  <c r="P44" i="53"/>
  <c r="R44" i="53"/>
  <c r="T44" i="53"/>
  <c r="V44" i="53"/>
  <c r="T44" i="52"/>
  <c r="I15" i="52"/>
  <c r="N17" i="51"/>
  <c r="N13" i="51"/>
  <c r="N11" i="51"/>
  <c r="T30" i="50"/>
  <c r="I15" i="50" s="1"/>
  <c r="AC24" i="31"/>
  <c r="AC26" i="31" s="1"/>
  <c r="AQ24" i="31"/>
  <c r="AQ26" i="31" s="1"/>
  <c r="X24" i="31"/>
  <c r="X26" i="31" s="1"/>
  <c r="F23" i="31" s="1"/>
  <c r="K29" i="29"/>
  <c r="N23" i="60"/>
  <c r="N11" i="60"/>
  <c r="N19" i="60"/>
  <c r="N15" i="60"/>
  <c r="G15" i="35"/>
  <c r="AR39" i="51"/>
  <c r="AR48" i="51" s="1"/>
  <c r="S44" i="52"/>
  <c r="S44" i="53"/>
  <c r="S38" i="54"/>
  <c r="AA38" i="54"/>
  <c r="AI38" i="54"/>
  <c r="Q42" i="56"/>
  <c r="T39" i="55"/>
  <c r="AB30" i="59"/>
  <c r="T30" i="59"/>
  <c r="Z32" i="62"/>
  <c r="Z40" i="62" s="1"/>
  <c r="F27" i="62" s="1"/>
  <c r="H27" i="62" s="1"/>
  <c r="K17" i="62"/>
  <c r="K33" i="62"/>
  <c r="I18" i="34"/>
  <c r="W30" i="39"/>
  <c r="AC30" i="49"/>
  <c r="I24" i="49" s="1"/>
  <c r="R44" i="52"/>
  <c r="T38" i="54"/>
  <c r="AB38" i="54"/>
  <c r="AJ38" i="54"/>
  <c r="T42" i="56"/>
  <c r="U39" i="55"/>
  <c r="X39" i="57"/>
  <c r="X46" i="57" s="1"/>
  <c r="X47" i="57" s="1"/>
  <c r="G18" i="57" s="1"/>
  <c r="P32" i="58"/>
  <c r="AA30" i="59"/>
  <c r="S32" i="62"/>
  <c r="S40" i="62" s="1"/>
  <c r="F13" i="62" s="1"/>
  <c r="AA32" i="62"/>
  <c r="AA40" i="62" s="1"/>
  <c r="AL32" i="62"/>
  <c r="AL40" i="62" s="1"/>
  <c r="G25" i="62" s="1"/>
  <c r="K15" i="62"/>
  <c r="I28" i="34"/>
  <c r="Q30" i="49"/>
  <c r="I12" i="49" s="1"/>
  <c r="Y30" i="49"/>
  <c r="I20" i="49" s="1"/>
  <c r="V30" i="50"/>
  <c r="I17" i="50" s="1"/>
  <c r="Q44" i="52"/>
  <c r="U44" i="53"/>
  <c r="Y39" i="57"/>
  <c r="Y46" i="57" s="1"/>
  <c r="Y47" i="57" s="1"/>
  <c r="G19" i="57" s="1"/>
  <c r="Q32" i="58"/>
  <c r="P44" i="52"/>
  <c r="X44" i="52"/>
  <c r="Z39" i="57"/>
  <c r="Z46" i="57" s="1"/>
  <c r="Z47" i="57" s="1"/>
  <c r="G20" i="57" s="1"/>
  <c r="S32" i="61"/>
  <c r="K23" i="62"/>
  <c r="H17" i="31"/>
  <c r="K17" i="31"/>
  <c r="AI30" i="39"/>
  <c r="K21" i="31"/>
  <c r="AH30" i="49"/>
  <c r="I29" i="49" s="1"/>
  <c r="U44" i="52"/>
  <c r="Q44" i="53"/>
  <c r="AC32" i="58"/>
  <c r="R38" i="54"/>
  <c r="Z38" i="54"/>
  <c r="AH38" i="54"/>
  <c r="AE32" i="61"/>
  <c r="Y32" i="62"/>
  <c r="Y40" i="62" s="1"/>
  <c r="F25" i="62" s="1"/>
  <c r="AJ32" i="62"/>
  <c r="AJ40" i="62" s="1"/>
  <c r="G21" i="62" s="1"/>
  <c r="H21" i="62" s="1"/>
  <c r="L42" i="69"/>
  <c r="L38" i="69"/>
  <c r="G11" i="35"/>
  <c r="G21" i="35"/>
  <c r="I11" i="34"/>
  <c r="I41" i="34"/>
  <c r="AJ68" i="32"/>
  <c r="F28" i="32" s="1"/>
  <c r="AB68" i="32"/>
  <c r="F20" i="32" s="1"/>
  <c r="V68" i="32"/>
  <c r="F14" i="32" s="1"/>
  <c r="AE68" i="32"/>
  <c r="F23" i="32" s="1"/>
  <c r="S68" i="33"/>
  <c r="F11" i="33" s="1"/>
  <c r="AA68" i="33"/>
  <c r="AI28" i="33"/>
  <c r="V68" i="33"/>
  <c r="F14" i="33" s="1"/>
  <c r="W68" i="33"/>
  <c r="F15" i="33" s="1"/>
  <c r="S28" i="33"/>
  <c r="G11" i="33" s="1"/>
  <c r="AM24" i="29"/>
  <c r="AM26" i="29" s="1"/>
  <c r="G30" i="29" s="1"/>
  <c r="T30" i="49"/>
  <c r="I15" i="49" s="1"/>
  <c r="AB30" i="49"/>
  <c r="I23" i="49" s="1"/>
  <c r="AG30" i="49"/>
  <c r="I28" i="49" s="1"/>
  <c r="U30" i="49"/>
  <c r="I16" i="49" s="1"/>
  <c r="AA30" i="49"/>
  <c r="I22" i="49" s="1"/>
  <c r="AF30" i="49"/>
  <c r="I27" i="49" s="1"/>
  <c r="AB30" i="48"/>
  <c r="I23" i="48" s="1"/>
  <c r="AA30" i="48"/>
  <c r="Z30" i="48"/>
  <c r="X39" i="26"/>
  <c r="X48" i="26" s="1"/>
  <c r="G111" i="69" s="1"/>
  <c r="AC33" i="41"/>
  <c r="P33" i="41"/>
  <c r="P41" i="41" s="1"/>
  <c r="F11" i="41" s="1"/>
  <c r="I11" i="41"/>
  <c r="X33" i="41"/>
  <c r="S31" i="40"/>
  <c r="AI33" i="40"/>
  <c r="Z33" i="45"/>
  <c r="Z42" i="45" s="1"/>
  <c r="G20" i="45" s="1"/>
  <c r="G61" i="69" s="1"/>
  <c r="AL33" i="45"/>
  <c r="AL42" i="45" s="1"/>
  <c r="Q33" i="45"/>
  <c r="Q42" i="45" s="1"/>
  <c r="G11" i="45" s="1"/>
  <c r="G77" i="69" s="1"/>
  <c r="AC33" i="45"/>
  <c r="AC42" i="45" s="1"/>
  <c r="G23" i="45" s="1"/>
  <c r="G125" i="69" s="1"/>
  <c r="AO33" i="45"/>
  <c r="AO42" i="45" s="1"/>
  <c r="W33" i="45"/>
  <c r="W42" i="45" s="1"/>
  <c r="G17" i="45" s="1"/>
  <c r="G101" i="69" s="1"/>
  <c r="AI33" i="45"/>
  <c r="AI42" i="45" s="1"/>
  <c r="G29" i="45" s="1"/>
  <c r="G65" i="69" s="1"/>
  <c r="X33" i="45"/>
  <c r="X42" i="45" s="1"/>
  <c r="G18" i="45" s="1"/>
  <c r="G13" i="69" s="1"/>
  <c r="AJ33" i="45"/>
  <c r="AJ42" i="45" s="1"/>
  <c r="G30" i="45" s="1"/>
  <c r="G121" i="69" s="1"/>
  <c r="R33" i="45"/>
  <c r="R42" i="45" s="1"/>
  <c r="G12" i="45" s="1"/>
  <c r="G73" i="69" s="1"/>
  <c r="J71" i="69" s="1"/>
  <c r="AD33" i="45"/>
  <c r="AD42" i="45" s="1"/>
  <c r="G24" i="45" s="1"/>
  <c r="AP33" i="45"/>
  <c r="AP42" i="45" s="1"/>
  <c r="Y33" i="45"/>
  <c r="Y42" i="45" s="1"/>
  <c r="G19" i="45" s="1"/>
  <c r="G105" i="69" s="1"/>
  <c r="AK33" i="45"/>
  <c r="AK42" i="45" s="1"/>
  <c r="AB33" i="45"/>
  <c r="AB42" i="45" s="1"/>
  <c r="G22" i="45" s="1"/>
  <c r="G25" i="69" s="1"/>
  <c r="AN33" i="45"/>
  <c r="AN42" i="45" s="1"/>
  <c r="T33" i="45"/>
  <c r="T42" i="45" s="1"/>
  <c r="G14" i="45" s="1"/>
  <c r="AF33" i="45"/>
  <c r="AF42" i="45" s="1"/>
  <c r="G26" i="45" s="1"/>
  <c r="G108" i="69" s="1"/>
  <c r="AR33" i="45"/>
  <c r="AR42" i="45" s="1"/>
  <c r="S33" i="45"/>
  <c r="S42" i="45" s="1"/>
  <c r="G13" i="45" s="1"/>
  <c r="G37" i="69" s="1"/>
  <c r="AE33" i="45"/>
  <c r="AE42" i="45" s="1"/>
  <c r="G25" i="45" s="1"/>
  <c r="G133" i="69" s="1"/>
  <c r="AQ33" i="45"/>
  <c r="AQ42" i="45" s="1"/>
  <c r="AA33" i="45"/>
  <c r="AA42" i="45" s="1"/>
  <c r="G21" i="45" s="1"/>
  <c r="G113" i="69" s="1"/>
  <c r="AM33" i="45"/>
  <c r="AM42" i="45" s="1"/>
  <c r="AC38" i="36"/>
  <c r="AC47" i="36" s="1"/>
  <c r="G23" i="36" s="1"/>
  <c r="G96" i="69" s="1"/>
  <c r="AH38" i="36"/>
  <c r="AH47" i="36" s="1"/>
  <c r="G28" i="36" s="1"/>
  <c r="G80" i="69" s="1"/>
  <c r="AO38" i="36"/>
  <c r="AO47" i="36" s="1"/>
  <c r="G35" i="36" s="1"/>
  <c r="G56" i="69" s="1"/>
  <c r="Y38" i="36"/>
  <c r="Y47" i="36" s="1"/>
  <c r="G19" i="36" s="1"/>
  <c r="G32" i="69" s="1"/>
  <c r="AK38" i="36"/>
  <c r="AK47" i="36" s="1"/>
  <c r="G31" i="36" s="1"/>
  <c r="AB38" i="36"/>
  <c r="AB47" i="36" s="1"/>
  <c r="G22" i="36" s="1"/>
  <c r="G76" i="69" s="1"/>
  <c r="V38" i="36"/>
  <c r="V47" i="36" s="1"/>
  <c r="G16" i="36" s="1"/>
  <c r="G68" i="69" s="1"/>
  <c r="AN38" i="36"/>
  <c r="AN47" i="36" s="1"/>
  <c r="G34" i="36" s="1"/>
  <c r="G20" i="69" s="1"/>
  <c r="Q38" i="36"/>
  <c r="Q47" i="36" s="1"/>
  <c r="G11" i="36" s="1"/>
  <c r="G16" i="69" s="1"/>
  <c r="AE38" i="36"/>
  <c r="AE47" i="36" s="1"/>
  <c r="G25" i="36" s="1"/>
  <c r="G104" i="69" s="1"/>
  <c r="R30" i="39"/>
  <c r="AD30" i="39"/>
  <c r="AP30" i="39"/>
  <c r="V30" i="39"/>
  <c r="AH30" i="39"/>
  <c r="AO30" i="39"/>
  <c r="U30" i="39"/>
  <c r="AG30" i="39"/>
  <c r="Q30" i="39"/>
  <c r="Z30" i="39"/>
  <c r="AL30" i="39"/>
  <c r="AB30" i="39"/>
  <c r="AN30" i="39"/>
  <c r="AC30" i="39"/>
  <c r="S30" i="39"/>
  <c r="AE30" i="39"/>
  <c r="T30" i="39"/>
  <c r="AF30" i="39"/>
  <c r="T68" i="33"/>
  <c r="F12" i="33" s="1"/>
  <c r="U68" i="33"/>
  <c r="F13" i="33" s="1"/>
  <c r="W28" i="33"/>
  <c r="G15" i="33" s="1"/>
  <c r="X68" i="33"/>
  <c r="F16" i="33" s="1"/>
  <c r="Y68" i="33"/>
  <c r="F17" i="33" s="1"/>
  <c r="V24" i="31"/>
  <c r="V26" i="31" s="1"/>
  <c r="F19" i="31" s="1"/>
  <c r="AD24" i="31"/>
  <c r="AD26" i="31" s="1"/>
  <c r="W24" i="29"/>
  <c r="W26" i="29" s="1"/>
  <c r="F21" i="29" s="1"/>
  <c r="Q39" i="26"/>
  <c r="Q48" i="26" s="1"/>
  <c r="G35" i="69" s="1"/>
  <c r="AO39" i="26"/>
  <c r="AO48" i="26" s="1"/>
  <c r="G35" i="26" s="1"/>
  <c r="G67" i="69" s="1"/>
  <c r="W39" i="26"/>
  <c r="W48" i="26" s="1"/>
  <c r="G31" i="69" s="1"/>
  <c r="AI39" i="26"/>
  <c r="AI48" i="26" s="1"/>
  <c r="G29" i="26" s="1"/>
  <c r="AH39" i="26"/>
  <c r="AH48" i="26" s="1"/>
  <c r="G28" i="26" s="1"/>
  <c r="G43" i="69" s="1"/>
  <c r="AB39" i="26"/>
  <c r="AB48" i="26" s="1"/>
  <c r="G22" i="26" s="1"/>
  <c r="AN39" i="26"/>
  <c r="AN48" i="26" s="1"/>
  <c r="G34" i="26" s="1"/>
  <c r="G91" i="69" s="1"/>
  <c r="Q37" i="66"/>
  <c r="Q39" i="66" s="1"/>
  <c r="F12" i="66" s="1"/>
  <c r="P37" i="66"/>
  <c r="P39" i="66" s="1"/>
  <c r="F11" i="66" s="1"/>
  <c r="I11" i="66"/>
  <c r="K31" i="15"/>
  <c r="K11" i="15" s="1"/>
  <c r="AI40" i="15"/>
  <c r="AI49" i="15" s="1"/>
  <c r="Z32" i="24"/>
  <c r="Z34" i="24" s="1"/>
  <c r="F21" i="24" s="1"/>
  <c r="Z36" i="23"/>
  <c r="Z38" i="23" s="1"/>
  <c r="F21" i="23" s="1"/>
  <c r="I21" i="23"/>
  <c r="Y36" i="23"/>
  <c r="Y38" i="23" s="1"/>
  <c r="F20" i="23" s="1"/>
  <c r="I20" i="23"/>
  <c r="Y32" i="24"/>
  <c r="Y34" i="24" s="1"/>
  <c r="F20" i="24" s="1"/>
  <c r="X34" i="23"/>
  <c r="I19" i="23" s="1"/>
  <c r="AN39" i="60"/>
  <c r="AI39" i="60"/>
  <c r="AZ39" i="60"/>
  <c r="AM39" i="60"/>
  <c r="AY39" i="60"/>
  <c r="AP39" i="60"/>
  <c r="AK39" i="60"/>
  <c r="AG39" i="60"/>
  <c r="AS39" i="60"/>
  <c r="AJ39" i="60"/>
  <c r="AV39" i="60"/>
  <c r="AW39" i="60"/>
  <c r="AL39" i="60"/>
  <c r="AX39" i="60"/>
  <c r="AE39" i="60"/>
  <c r="AU39" i="60"/>
  <c r="W39" i="60"/>
  <c r="AO39" i="60"/>
  <c r="AQ39" i="60"/>
  <c r="AF39" i="60"/>
  <c r="AR39" i="60"/>
  <c r="AH39" i="60"/>
  <c r="AT39" i="60"/>
  <c r="X39" i="60"/>
  <c r="Z39" i="60"/>
  <c r="AA39" i="60"/>
  <c r="AC39" i="60"/>
  <c r="U39" i="60"/>
  <c r="V39" i="60"/>
  <c r="AB39" i="60"/>
  <c r="AD39" i="60"/>
  <c r="Y39" i="60"/>
  <c r="S30" i="59"/>
  <c r="AE30" i="59"/>
  <c r="W30" i="59"/>
  <c r="X30" i="59"/>
  <c r="R32" i="58"/>
  <c r="AD32" i="58"/>
  <c r="S32" i="58"/>
  <c r="AE32" i="58"/>
  <c r="T32" i="58"/>
  <c r="AF32" i="58"/>
  <c r="U32" i="58"/>
  <c r="V32" i="58"/>
  <c r="AH32" i="58"/>
  <c r="AG32" i="58"/>
  <c r="X32" i="58"/>
  <c r="AJ32" i="58"/>
  <c r="R39" i="57"/>
  <c r="R46" i="57" s="1"/>
  <c r="R47" i="57" s="1"/>
  <c r="G12" i="57" s="1"/>
  <c r="T39" i="57"/>
  <c r="T46" i="57" s="1"/>
  <c r="T47" i="57" s="1"/>
  <c r="G14" i="57" s="1"/>
  <c r="AA39" i="57"/>
  <c r="AA46" i="57" s="1"/>
  <c r="AA47" i="57" s="1"/>
  <c r="G21" i="57" s="1"/>
  <c r="Q39" i="57"/>
  <c r="Q46" i="57" s="1"/>
  <c r="Q47" i="57" s="1"/>
  <c r="G11" i="57" s="1"/>
  <c r="I11" i="57" s="1"/>
  <c r="H11" i="57" s="1"/>
  <c r="Q39" i="55"/>
  <c r="R39" i="55"/>
  <c r="P39" i="55"/>
  <c r="S39" i="55"/>
  <c r="Y44" i="52"/>
  <c r="V44" i="52"/>
  <c r="I17" i="52"/>
  <c r="AO39" i="51"/>
  <c r="AO48" i="51" s="1"/>
  <c r="F26" i="51" s="1"/>
  <c r="AP39" i="51"/>
  <c r="AP48" i="51" s="1"/>
  <c r="F27" i="51" s="1"/>
  <c r="AQ39" i="51"/>
  <c r="AQ48" i="51" s="1"/>
  <c r="K16" i="51"/>
  <c r="W44" i="51"/>
  <c r="AA44" i="51"/>
  <c r="K15" i="51"/>
  <c r="AC44" i="51"/>
  <c r="AB44" i="51"/>
  <c r="Z44" i="51"/>
  <c r="AN39" i="51"/>
  <c r="AN48" i="51" s="1"/>
  <c r="F25" i="51" s="1"/>
  <c r="AD44" i="51"/>
  <c r="V44" i="51"/>
  <c r="AL39" i="51"/>
  <c r="AL48" i="51" s="1"/>
  <c r="F23" i="51" s="1"/>
  <c r="AI39" i="51"/>
  <c r="Y44" i="51"/>
  <c r="X44" i="51"/>
  <c r="AK39" i="51"/>
  <c r="AK48" i="51" s="1"/>
  <c r="F22" i="51" s="1"/>
  <c r="U44" i="51"/>
  <c r="AM39" i="51"/>
  <c r="AM48" i="51" s="1"/>
  <c r="F24" i="51" s="1"/>
  <c r="AJ39" i="51"/>
  <c r="AJ48" i="51" s="1"/>
  <c r="F21" i="51" s="1"/>
  <c r="X30" i="50"/>
  <c r="X32" i="50" s="1"/>
  <c r="X34" i="50" s="1"/>
  <c r="F19" i="50" s="1"/>
  <c r="Y30" i="50"/>
  <c r="W30" i="50"/>
  <c r="I18" i="50" s="1"/>
  <c r="Q30" i="50"/>
  <c r="Q32" i="50" s="1"/>
  <c r="Q34" i="50" s="1"/>
  <c r="F12" i="50" s="1"/>
  <c r="R30" i="50"/>
  <c r="I13" i="50" s="1"/>
  <c r="S30" i="50"/>
  <c r="I14" i="50" s="1"/>
  <c r="U30" i="50"/>
  <c r="I16" i="50" s="1"/>
  <c r="Z30" i="50"/>
  <c r="P30" i="50"/>
  <c r="P32" i="50" s="1"/>
  <c r="P34" i="50" s="1"/>
  <c r="F11" i="50" s="1"/>
  <c r="AD32" i="49"/>
  <c r="AD34" i="49" s="1"/>
  <c r="F25" i="49" s="1"/>
  <c r="AE32" i="49"/>
  <c r="AE34" i="49" s="1"/>
  <c r="F26" i="49" s="1"/>
  <c r="P32" i="49"/>
  <c r="P34" i="49" s="1"/>
  <c r="F11" i="49" s="1"/>
  <c r="AB32" i="49"/>
  <c r="AB34" i="49" s="1"/>
  <c r="F23" i="49" s="1"/>
  <c r="R30" i="49"/>
  <c r="I13" i="49" s="1"/>
  <c r="S30" i="49"/>
  <c r="W30" i="49"/>
  <c r="V30" i="49"/>
  <c r="I17" i="49" s="1"/>
  <c r="Q32" i="49"/>
  <c r="Q34" i="49" s="1"/>
  <c r="F12" i="49" s="1"/>
  <c r="T32" i="49"/>
  <c r="T34" i="49" s="1"/>
  <c r="F15" i="49" s="1"/>
  <c r="V32" i="49"/>
  <c r="V34" i="49" s="1"/>
  <c r="F17" i="49" s="1"/>
  <c r="X32" i="49"/>
  <c r="X34" i="49" s="1"/>
  <c r="F19" i="49" s="1"/>
  <c r="Z32" i="49"/>
  <c r="Z34" i="49" s="1"/>
  <c r="F21" i="49" s="1"/>
  <c r="AB34" i="23"/>
  <c r="Q35" i="22"/>
  <c r="I12" i="22" s="1"/>
  <c r="V34" i="46"/>
  <c r="V36" i="46" s="1"/>
  <c r="V38" i="46" s="1"/>
  <c r="F17" i="46" s="1"/>
  <c r="W34" i="46"/>
  <c r="W36" i="46" s="1"/>
  <c r="W38" i="46" s="1"/>
  <c r="Q34" i="46"/>
  <c r="Q36" i="46" s="1"/>
  <c r="Q38" i="46" s="1"/>
  <c r="F12" i="46" s="1"/>
  <c r="S34" i="46"/>
  <c r="S36" i="46" s="1"/>
  <c r="S38" i="46" s="1"/>
  <c r="F14" i="46" s="1"/>
  <c r="U34" i="46"/>
  <c r="U36" i="46" s="1"/>
  <c r="U38" i="46" s="1"/>
  <c r="F16" i="46" s="1"/>
  <c r="P34" i="46"/>
  <c r="P36" i="46" s="1"/>
  <c r="P38" i="46" s="1"/>
  <c r="F11" i="46" s="1"/>
  <c r="R34" i="46"/>
  <c r="R36" i="46" s="1"/>
  <c r="R38" i="46" s="1"/>
  <c r="F13" i="46" s="1"/>
  <c r="Y30" i="48"/>
  <c r="T30" i="48"/>
  <c r="I15" i="48" s="1"/>
  <c r="Q30" i="48"/>
  <c r="V30" i="48"/>
  <c r="I17" i="48" s="1"/>
  <c r="R30" i="48"/>
  <c r="I13" i="48" s="1"/>
  <c r="U30" i="48"/>
  <c r="I16" i="48" s="1"/>
  <c r="W30" i="48"/>
  <c r="I18" i="48" s="1"/>
  <c r="X30" i="48"/>
  <c r="P30" i="48"/>
  <c r="I11" i="48" s="1"/>
  <c r="S30" i="48"/>
  <c r="T34" i="46"/>
  <c r="I15" i="46" s="1"/>
  <c r="J21" i="45"/>
  <c r="L113" i="69" s="1"/>
  <c r="Y33" i="41"/>
  <c r="Z33" i="41"/>
  <c r="AB33" i="41"/>
  <c r="S33" i="41"/>
  <c r="AF33" i="41"/>
  <c r="R33" i="41"/>
  <c r="T33" i="41"/>
  <c r="AG33" i="41"/>
  <c r="U33" i="41"/>
  <c r="AH33" i="41"/>
  <c r="V33" i="41"/>
  <c r="AI33" i="41"/>
  <c r="AL33" i="41"/>
  <c r="W33" i="41"/>
  <c r="AJ33" i="41"/>
  <c r="AK33" i="41"/>
  <c r="AD33" i="41"/>
  <c r="AE33" i="41"/>
  <c r="Q33" i="41"/>
  <c r="AD33" i="40"/>
  <c r="BH33" i="40"/>
  <c r="BH39" i="40" s="1"/>
  <c r="S21" i="40"/>
  <c r="AC33" i="40"/>
  <c r="S25" i="40"/>
  <c r="S11" i="40"/>
  <c r="AJ33" i="40"/>
  <c r="AE33" i="40"/>
  <c r="BI33" i="40"/>
  <c r="BI39" i="40" s="1"/>
  <c r="BL33" i="40"/>
  <c r="BL39" i="40" s="1"/>
  <c r="S15" i="40"/>
  <c r="S13" i="40"/>
  <c r="Z33" i="40"/>
  <c r="BD33" i="40"/>
  <c r="BD39" i="40" s="1"/>
  <c r="AH33" i="40"/>
  <c r="BB33" i="40"/>
  <c r="BB39" i="40" s="1"/>
  <c r="BC33" i="40"/>
  <c r="BC39" i="40" s="1"/>
  <c r="BG33" i="40"/>
  <c r="BG39" i="40" s="1"/>
  <c r="BK33" i="40"/>
  <c r="BK39" i="40" s="1"/>
  <c r="AF33" i="40"/>
  <c r="BJ33" i="40"/>
  <c r="BJ39" i="40" s="1"/>
  <c r="S17" i="40"/>
  <c r="S19" i="40"/>
  <c r="AA33" i="40"/>
  <c r="BE33" i="40"/>
  <c r="BE39" i="40" s="1"/>
  <c r="AB33" i="40"/>
  <c r="BF33" i="40"/>
  <c r="BF39" i="40" s="1"/>
  <c r="S23" i="40"/>
  <c r="S27" i="40"/>
  <c r="AG33" i="40"/>
  <c r="S29" i="40"/>
  <c r="X30" i="39"/>
  <c r="AJ30" i="39"/>
  <c r="Y30" i="39"/>
  <c r="AK30" i="39"/>
  <c r="AA30" i="39"/>
  <c r="AM30" i="39"/>
  <c r="R38" i="36"/>
  <c r="R47" i="36" s="1"/>
  <c r="G12" i="36" s="1"/>
  <c r="G107" i="69" s="1"/>
  <c r="AD38" i="36"/>
  <c r="AD47" i="36" s="1"/>
  <c r="G24" i="36" s="1"/>
  <c r="G136" i="69" s="1"/>
  <c r="AP38" i="36"/>
  <c r="AP47" i="36" s="1"/>
  <c r="G36" i="36" s="1"/>
  <c r="G36" i="69" s="1"/>
  <c r="Z38" i="36"/>
  <c r="Z47" i="36" s="1"/>
  <c r="G20" i="36" s="1"/>
  <c r="G24" i="69" s="1"/>
  <c r="T38" i="36"/>
  <c r="T47" i="36" s="1"/>
  <c r="G14" i="36" s="1"/>
  <c r="G44" i="69" s="1"/>
  <c r="AF38" i="36"/>
  <c r="AF47" i="36" s="1"/>
  <c r="G26" i="36" s="1"/>
  <c r="G48" i="69" s="1"/>
  <c r="U38" i="36"/>
  <c r="U47" i="36" s="1"/>
  <c r="G15" i="36" s="1"/>
  <c r="G52" i="69" s="1"/>
  <c r="AG38" i="36"/>
  <c r="AG47" i="36" s="1"/>
  <c r="G27" i="36" s="1"/>
  <c r="G60" i="69" s="1"/>
  <c r="W38" i="36"/>
  <c r="W47" i="36" s="1"/>
  <c r="G17" i="36" s="1"/>
  <c r="G88" i="69" s="1"/>
  <c r="AI38" i="36"/>
  <c r="AI47" i="36" s="1"/>
  <c r="G29" i="36" s="1"/>
  <c r="X38" i="36"/>
  <c r="X47" i="36" s="1"/>
  <c r="G18" i="36" s="1"/>
  <c r="G100" i="69" s="1"/>
  <c r="AJ38" i="36"/>
  <c r="AJ47" i="36" s="1"/>
  <c r="G30" i="36" s="1"/>
  <c r="AM38" i="36"/>
  <c r="AM47" i="36" s="1"/>
  <c r="G33" i="36" s="1"/>
  <c r="G12" i="69" s="1"/>
  <c r="AL38" i="36"/>
  <c r="AL47" i="36" s="1"/>
  <c r="G32" i="36" s="1"/>
  <c r="G84" i="69" s="1"/>
  <c r="AA38" i="36"/>
  <c r="AA47" i="36" s="1"/>
  <c r="G21" i="36" s="1"/>
  <c r="G112" i="69" s="1"/>
  <c r="S38" i="36"/>
  <c r="S47" i="36" s="1"/>
  <c r="G13" i="36" s="1"/>
  <c r="G116" i="69" s="1"/>
  <c r="R18" i="34"/>
  <c r="F35" i="34" s="1"/>
  <c r="O18" i="34"/>
  <c r="F11" i="34" s="1"/>
  <c r="P18" i="34"/>
  <c r="F18" i="34" s="1"/>
  <c r="Q18" i="34"/>
  <c r="F28" i="34" s="1"/>
  <c r="W68" i="32"/>
  <c r="F15" i="32" s="1"/>
  <c r="AI68" i="32"/>
  <c r="F27" i="32" s="1"/>
  <c r="T68" i="32"/>
  <c r="F12" i="32" s="1"/>
  <c r="AF68" i="32"/>
  <c r="F24" i="32" s="1"/>
  <c r="AH68" i="32"/>
  <c r="F26" i="32" s="1"/>
  <c r="X68" i="32"/>
  <c r="F16" i="32" s="1"/>
  <c r="Y68" i="32"/>
  <c r="F17" i="32" s="1"/>
  <c r="AK68" i="32"/>
  <c r="F29" i="32" s="1"/>
  <c r="Z68" i="32"/>
  <c r="F18" i="32" s="1"/>
  <c r="AL68" i="32"/>
  <c r="F30" i="32" s="1"/>
  <c r="AA68" i="32"/>
  <c r="F19" i="32" s="1"/>
  <c r="AC68" i="32"/>
  <c r="F21" i="32" s="1"/>
  <c r="AD68" i="32"/>
  <c r="F22" i="32" s="1"/>
  <c r="S68" i="32"/>
  <c r="F11" i="32" s="1"/>
  <c r="U68" i="32"/>
  <c r="F13" i="32" s="1"/>
  <c r="AG68" i="32"/>
  <c r="F25" i="32" s="1"/>
  <c r="W28" i="32"/>
  <c r="G15" i="32" s="1"/>
  <c r="S28" i="32"/>
  <c r="G11" i="32" s="1"/>
  <c r="AA28" i="32"/>
  <c r="G19" i="32" s="1"/>
  <c r="AE28" i="32"/>
  <c r="G23" i="32" s="1"/>
  <c r="AI28" i="32"/>
  <c r="G27" i="32" s="1"/>
  <c r="K19" i="31"/>
  <c r="AI24" i="31"/>
  <c r="AI26" i="31" s="1"/>
  <c r="G20" i="31" s="1"/>
  <c r="K23" i="31"/>
  <c r="AK24" i="31"/>
  <c r="AK26" i="31" s="1"/>
  <c r="G24" i="31" s="1"/>
  <c r="H23" i="31" s="1"/>
  <c r="S24" i="31"/>
  <c r="S26" i="31" s="1"/>
  <c r="F13" i="31" s="1"/>
  <c r="AF24" i="31"/>
  <c r="AF26" i="31" s="1"/>
  <c r="G14" i="31" s="1"/>
  <c r="T24" i="31"/>
  <c r="T26" i="31" s="1"/>
  <c r="F15" i="31" s="1"/>
  <c r="AG24" i="31"/>
  <c r="AG26" i="31" s="1"/>
  <c r="G16" i="31" s="1"/>
  <c r="AB24" i="29"/>
  <c r="AB26" i="29" s="1"/>
  <c r="F31" i="29" s="1"/>
  <c r="AN26" i="29"/>
  <c r="G32" i="29" s="1"/>
  <c r="Y24" i="29"/>
  <c r="AK24" i="29"/>
  <c r="AC24" i="29"/>
  <c r="AO24" i="29"/>
  <c r="K21" i="29"/>
  <c r="K25" i="29"/>
  <c r="T24" i="29"/>
  <c r="AH24" i="29"/>
  <c r="K13" i="29"/>
  <c r="AE24" i="29"/>
  <c r="Z24" i="29"/>
  <c r="K19" i="29"/>
  <c r="K17" i="29"/>
  <c r="R24" i="29"/>
  <c r="AF24" i="29"/>
  <c r="S24" i="29"/>
  <c r="AG24" i="29"/>
  <c r="K23" i="29"/>
  <c r="V24" i="29"/>
  <c r="AJ24" i="29"/>
  <c r="U24" i="29"/>
  <c r="AI24" i="29"/>
  <c r="K27" i="29"/>
  <c r="X24" i="29"/>
  <c r="AL24" i="29"/>
  <c r="AD24" i="29"/>
  <c r="K11" i="29"/>
  <c r="K15" i="29"/>
  <c r="AA24" i="29"/>
  <c r="AP40" i="15"/>
  <c r="AT40" i="15"/>
  <c r="AT49" i="15" s="1"/>
  <c r="AZ42" i="15"/>
  <c r="AZ51" i="15" s="1"/>
  <c r="AS40" i="15"/>
  <c r="AS49" i="15" s="1"/>
  <c r="BC42" i="15"/>
  <c r="BC51" i="15" s="1"/>
  <c r="AD40" i="15"/>
  <c r="AN40" i="15"/>
  <c r="AR40" i="15"/>
  <c r="AR49" i="15" s="1"/>
  <c r="AH40" i="15"/>
  <c r="AH49" i="15" s="1"/>
  <c r="AQ40" i="15"/>
  <c r="AQ49" i="15" s="1"/>
  <c r="F18" i="15" s="1"/>
  <c r="AG40" i="15"/>
  <c r="AG49" i="15" s="1"/>
  <c r="AE40" i="15"/>
  <c r="AF40" i="15"/>
  <c r="AC40" i="15"/>
  <c r="AO40" i="15"/>
  <c r="BB42" i="15"/>
  <c r="BB51" i="15" s="1"/>
  <c r="BE42" i="15"/>
  <c r="BE51" i="15" s="1"/>
  <c r="AY42" i="15"/>
  <c r="AY50" i="15" s="1"/>
  <c r="BD42" i="15"/>
  <c r="BD51" i="15" s="1"/>
  <c r="BA42" i="15"/>
  <c r="BA51" i="15" s="1"/>
  <c r="U34" i="15"/>
  <c r="V34" i="15"/>
  <c r="V43" i="15" s="1"/>
  <c r="R34" i="15"/>
  <c r="X34" i="15"/>
  <c r="X43" i="15" s="1"/>
  <c r="W34" i="15"/>
  <c r="W43" i="15" s="1"/>
  <c r="T34" i="15"/>
  <c r="S34" i="15"/>
  <c r="M49" i="20"/>
  <c r="D8" i="20" s="1"/>
  <c r="P49" i="20"/>
  <c r="E9" i="20" s="1"/>
  <c r="Q49" i="20"/>
  <c r="E12" i="20" s="1"/>
  <c r="N49" i="20"/>
  <c r="D11" i="20" s="1"/>
  <c r="R41" i="20"/>
  <c r="O49" i="20"/>
  <c r="T39" i="26"/>
  <c r="T48" i="26" s="1"/>
  <c r="G15" i="69" s="1"/>
  <c r="AF39" i="26"/>
  <c r="AF48" i="26" s="1"/>
  <c r="G26" i="26" s="1"/>
  <c r="G123" i="69" s="1"/>
  <c r="U39" i="26"/>
  <c r="U48" i="26" s="1"/>
  <c r="G83" i="69" s="1"/>
  <c r="AD39" i="26"/>
  <c r="AD48" i="26" s="1"/>
  <c r="G24" i="26" s="1"/>
  <c r="G39" i="69" s="1"/>
  <c r="AK39" i="26"/>
  <c r="AK48" i="26" s="1"/>
  <c r="G31" i="26" s="1"/>
  <c r="G75" i="69" s="1"/>
  <c r="S39" i="26"/>
  <c r="S48" i="26" s="1"/>
  <c r="G19" i="69" s="1"/>
  <c r="Z39" i="26"/>
  <c r="Z48" i="26" s="1"/>
  <c r="G27" i="69" s="1"/>
  <c r="AL39" i="26"/>
  <c r="AL48" i="26" s="1"/>
  <c r="G32" i="26" s="1"/>
  <c r="AA39" i="26"/>
  <c r="AA48" i="26" s="1"/>
  <c r="G21" i="26" s="1"/>
  <c r="G127" i="69" s="1"/>
  <c r="AM39" i="26"/>
  <c r="AM48" i="26" s="1"/>
  <c r="G33" i="26" s="1"/>
  <c r="G131" i="69" s="1"/>
  <c r="J13" i="26"/>
  <c r="L19" i="69" s="1"/>
  <c r="AP39" i="26"/>
  <c r="V39" i="26"/>
  <c r="V48" i="26" s="1"/>
  <c r="G11" i="69" s="1"/>
  <c r="AG39" i="26"/>
  <c r="AG48" i="26" s="1"/>
  <c r="G27" i="26" s="1"/>
  <c r="R39" i="26"/>
  <c r="R48" i="26" s="1"/>
  <c r="G79" i="69" s="1"/>
  <c r="AC39" i="26"/>
  <c r="AC48" i="26" s="1"/>
  <c r="G23" i="26" s="1"/>
  <c r="G119" i="69" s="1"/>
  <c r="Y39" i="26"/>
  <c r="Y48" i="26" s="1"/>
  <c r="G110" i="69" s="1"/>
  <c r="AJ39" i="26"/>
  <c r="AJ48" i="26" s="1"/>
  <c r="G30" i="26" s="1"/>
  <c r="G55" i="69" s="1"/>
  <c r="J12" i="26"/>
  <c r="L79" i="69" s="1"/>
  <c r="J24" i="26"/>
  <c r="L39" i="69" s="1"/>
  <c r="R39" i="25"/>
  <c r="S39" i="25"/>
  <c r="S41" i="25" s="1"/>
  <c r="S43" i="25" s="1"/>
  <c r="T34" i="18"/>
  <c r="T36" i="18" s="1"/>
  <c r="T38" i="18" s="1"/>
  <c r="G12" i="18" s="1"/>
  <c r="R34" i="18"/>
  <c r="S34" i="18"/>
  <c r="U34" i="18"/>
  <c r="U36" i="18" s="1"/>
  <c r="U38" i="18" s="1"/>
  <c r="G14" i="18" s="1"/>
  <c r="W34" i="23"/>
  <c r="Q34" i="23"/>
  <c r="T34" i="23"/>
  <c r="I15" i="23" s="1"/>
  <c r="P36" i="21"/>
  <c r="P38" i="21" s="1"/>
  <c r="P40" i="21" s="1"/>
  <c r="F11" i="21" s="1"/>
  <c r="P35" i="22"/>
  <c r="I11" i="22" s="1"/>
  <c r="W35" i="22"/>
  <c r="X35" i="22"/>
  <c r="R35" i="22"/>
  <c r="I13" i="22" s="1"/>
  <c r="T35" i="22"/>
  <c r="I15" i="22" s="1"/>
  <c r="U35" i="22"/>
  <c r="I16" i="22" s="1"/>
  <c r="S35" i="22"/>
  <c r="I14" i="22" s="1"/>
  <c r="V37" i="22"/>
  <c r="V39" i="22" s="1"/>
  <c r="V34" i="23"/>
  <c r="I17" i="23" s="1"/>
  <c r="R34" i="23"/>
  <c r="I13" i="23" s="1"/>
  <c r="P34" i="23"/>
  <c r="I11" i="23" s="1"/>
  <c r="S34" i="23"/>
  <c r="I14" i="23" s="1"/>
  <c r="AC34" i="23"/>
  <c r="U34" i="23"/>
  <c r="X5" i="24"/>
  <c r="W5" i="24"/>
  <c r="V5" i="24"/>
  <c r="U5" i="24"/>
  <c r="T5" i="24"/>
  <c r="S5" i="24"/>
  <c r="R5" i="24"/>
  <c r="Q5" i="24"/>
  <c r="P5" i="24"/>
  <c r="Q26" i="24"/>
  <c r="S26" i="24"/>
  <c r="T26" i="24"/>
  <c r="U26" i="24"/>
  <c r="V26" i="24"/>
  <c r="W26" i="24"/>
  <c r="X26" i="24"/>
  <c r="P26" i="24"/>
  <c r="X19" i="24"/>
  <c r="X31" i="24" s="1"/>
  <c r="W19" i="24"/>
  <c r="W31" i="24" s="1"/>
  <c r="V19" i="24"/>
  <c r="V31" i="24" s="1"/>
  <c r="U19" i="24"/>
  <c r="U31" i="24" s="1"/>
  <c r="T19" i="24"/>
  <c r="T31" i="24" s="1"/>
  <c r="S19" i="24"/>
  <c r="S31" i="24" s="1"/>
  <c r="R19" i="24"/>
  <c r="R31" i="24" s="1"/>
  <c r="Q19" i="24"/>
  <c r="Q31" i="24" s="1"/>
  <c r="P31" i="24"/>
  <c r="R47" i="20" l="1"/>
  <c r="R49" i="20" s="1"/>
  <c r="AP48" i="15"/>
  <c r="AP49" i="15" s="1"/>
  <c r="F20" i="15" s="1"/>
  <c r="J20" i="15" s="1"/>
  <c r="H20" i="15" s="1"/>
  <c r="AO48" i="15"/>
  <c r="AO49" i="15" s="1"/>
  <c r="F19" i="15" s="1"/>
  <c r="AN48" i="15"/>
  <c r="AN49" i="15" s="1"/>
  <c r="AC48" i="15"/>
  <c r="AC49" i="15" s="1"/>
  <c r="F14" i="15" s="1"/>
  <c r="AD48" i="15"/>
  <c r="AD49" i="15" s="1"/>
  <c r="F13" i="15" s="1"/>
  <c r="AF48" i="15"/>
  <c r="AF49" i="15" s="1"/>
  <c r="F16" i="15" s="1"/>
  <c r="J16" i="15" s="1"/>
  <c r="H16" i="15" s="1"/>
  <c r="AE48" i="15"/>
  <c r="AE49" i="15" s="1"/>
  <c r="F15" i="15" s="1"/>
  <c r="U42" i="15"/>
  <c r="U43" i="15" s="1"/>
  <c r="F22" i="15" s="1"/>
  <c r="S42" i="15"/>
  <c r="S43" i="15" s="1"/>
  <c r="T42" i="15"/>
  <c r="T43" i="15" s="1"/>
  <c r="R42" i="15"/>
  <c r="R43" i="15" s="1"/>
  <c r="F24" i="15" s="1"/>
  <c r="AJ41" i="40"/>
  <c r="F31" i="40" s="1"/>
  <c r="AJ39" i="40"/>
  <c r="AC39" i="40"/>
  <c r="AC41" i="40" s="1"/>
  <c r="F17" i="40" s="1"/>
  <c r="AG39" i="40"/>
  <c r="AG41" i="40" s="1"/>
  <c r="F25" i="40" s="1"/>
  <c r="AH41" i="40"/>
  <c r="F27" i="40" s="1"/>
  <c r="AH39" i="40"/>
  <c r="AB39" i="40"/>
  <c r="AB41" i="40" s="1"/>
  <c r="F15" i="40" s="1"/>
  <c r="AI39" i="40"/>
  <c r="AI41" i="40" s="1"/>
  <c r="F29" i="40" s="1"/>
  <c r="AD41" i="40"/>
  <c r="F19" i="40" s="1"/>
  <c r="AD39" i="40"/>
  <c r="Z39" i="40"/>
  <c r="Z41" i="40" s="1"/>
  <c r="F11" i="40" s="1"/>
  <c r="AA39" i="40"/>
  <c r="AA41" i="40" s="1"/>
  <c r="F13" i="40" s="1"/>
  <c r="L13" i="40" s="1"/>
  <c r="J13" i="40" s="1"/>
  <c r="AF41" i="40"/>
  <c r="F23" i="40" s="1"/>
  <c r="AF39" i="40"/>
  <c r="AE41" i="40"/>
  <c r="F21" i="40" s="1"/>
  <c r="AE39" i="40"/>
  <c r="I12" i="21"/>
  <c r="G12" i="21" s="1"/>
  <c r="H11" i="66"/>
  <c r="G11" i="66" s="1"/>
  <c r="AC32" i="49"/>
  <c r="AC34" i="49" s="1"/>
  <c r="F24" i="49" s="1"/>
  <c r="H24" i="49" s="1"/>
  <c r="AF32" i="49"/>
  <c r="AF34" i="49" s="1"/>
  <c r="F27" i="49" s="1"/>
  <c r="H26" i="49"/>
  <c r="H12" i="66"/>
  <c r="G12" i="66" s="1"/>
  <c r="H14" i="66"/>
  <c r="G14" i="66" s="1"/>
  <c r="H15" i="66"/>
  <c r="G15" i="66" s="1"/>
  <c r="H13" i="66"/>
  <c r="G13" i="66" s="1"/>
  <c r="AP38" i="39"/>
  <c r="AP39" i="39" s="1"/>
  <c r="G36" i="39" s="1"/>
  <c r="G66" i="69" s="1"/>
  <c r="J64" i="69" s="1"/>
  <c r="AK38" i="39"/>
  <c r="AK39" i="39" s="1"/>
  <c r="G31" i="39" s="1"/>
  <c r="AB38" i="39"/>
  <c r="AB39" i="39" s="1"/>
  <c r="G22" i="39" s="1"/>
  <c r="X38" i="39"/>
  <c r="X39" i="39" s="1"/>
  <c r="G18" i="39" s="1"/>
  <c r="Q38" i="39"/>
  <c r="Q39" i="39" s="1"/>
  <c r="G11" i="39" s="1"/>
  <c r="AG38" i="39"/>
  <c r="AG39" i="39" s="1"/>
  <c r="G27" i="39" s="1"/>
  <c r="W38" i="39"/>
  <c r="W39" i="39" s="1"/>
  <c r="G17" i="39" s="1"/>
  <c r="AJ38" i="39"/>
  <c r="AJ39" i="39" s="1"/>
  <c r="G30" i="39" s="1"/>
  <c r="Z38" i="39"/>
  <c r="Z39" i="39" s="1"/>
  <c r="G20" i="39" s="1"/>
  <c r="G98" i="69" s="1"/>
  <c r="U38" i="39"/>
  <c r="U39" i="39" s="1"/>
  <c r="G15" i="39" s="1"/>
  <c r="AL39" i="39"/>
  <c r="G32" i="39" s="1"/>
  <c r="G109" i="69" s="1"/>
  <c r="J107" i="69" s="1"/>
  <c r="AL38" i="39"/>
  <c r="AF38" i="39"/>
  <c r="AF39" i="39" s="1"/>
  <c r="G26" i="39" s="1"/>
  <c r="T38" i="39"/>
  <c r="T39" i="39" s="1"/>
  <c r="G14" i="39" s="1"/>
  <c r="AH38" i="39"/>
  <c r="AH39" i="39" s="1"/>
  <c r="G28" i="39" s="1"/>
  <c r="AO38" i="39"/>
  <c r="AO39" i="39" s="1"/>
  <c r="G35" i="39" s="1"/>
  <c r="G14" i="69" s="1"/>
  <c r="J13" i="69" s="1"/>
  <c r="AE38" i="39"/>
  <c r="AE39" i="39" s="1"/>
  <c r="G25" i="39" s="1"/>
  <c r="V38" i="39"/>
  <c r="V39" i="39" s="1"/>
  <c r="G16" i="39" s="1"/>
  <c r="G50" i="69" s="1"/>
  <c r="S38" i="39"/>
  <c r="S39" i="39" s="1"/>
  <c r="G13" i="39" s="1"/>
  <c r="AM38" i="39"/>
  <c r="AM39" i="39" s="1"/>
  <c r="G33" i="39" s="1"/>
  <c r="AC38" i="39"/>
  <c r="AC39" i="39" s="1"/>
  <c r="G23" i="39" s="1"/>
  <c r="AD38" i="39"/>
  <c r="AD39" i="39" s="1"/>
  <c r="G24" i="39" s="1"/>
  <c r="G126" i="69" s="1"/>
  <c r="J125" i="69" s="1"/>
  <c r="AI38" i="39"/>
  <c r="AI39" i="39" s="1"/>
  <c r="G29" i="39" s="1"/>
  <c r="Y38" i="39"/>
  <c r="Y39" i="39" s="1"/>
  <c r="G19" i="39" s="1"/>
  <c r="G62" i="69" s="1"/>
  <c r="AA38" i="39"/>
  <c r="AA39" i="39" s="1"/>
  <c r="G21" i="39" s="1"/>
  <c r="AN38" i="39"/>
  <c r="AN39" i="39" s="1"/>
  <c r="G34" i="39" s="1"/>
  <c r="R38" i="39"/>
  <c r="R39" i="39" s="1"/>
  <c r="G12" i="39" s="1"/>
  <c r="R36" i="18"/>
  <c r="R38" i="18" s="1"/>
  <c r="F11" i="18" s="1"/>
  <c r="H11" i="18" s="1"/>
  <c r="I11" i="18"/>
  <c r="S36" i="18"/>
  <c r="S38" i="18" s="1"/>
  <c r="F13" i="18" s="1"/>
  <c r="H13" i="18" s="1"/>
  <c r="J13" i="18" s="1"/>
  <c r="I13" i="18"/>
  <c r="AA46" i="54"/>
  <c r="AA47" i="54" s="1"/>
  <c r="F22" i="54" s="1"/>
  <c r="Y46" i="54"/>
  <c r="Y47" i="54" s="1"/>
  <c r="F20" i="54" s="1"/>
  <c r="V46" i="54"/>
  <c r="V47" i="54" s="1"/>
  <c r="F17" i="54" s="1"/>
  <c r="AF46" i="54"/>
  <c r="AF47" i="54" s="1"/>
  <c r="F27" i="54" s="1"/>
  <c r="S46" i="54"/>
  <c r="S47" i="54" s="1"/>
  <c r="F14" i="54" s="1"/>
  <c r="AK46" i="54"/>
  <c r="AK47" i="54" s="1"/>
  <c r="AG46" i="54"/>
  <c r="AG47" i="54" s="1"/>
  <c r="F28" i="54" s="1"/>
  <c r="U46" i="54"/>
  <c r="U47" i="54" s="1"/>
  <c r="F16" i="54" s="1"/>
  <c r="AB47" i="54"/>
  <c r="F23" i="54" s="1"/>
  <c r="AB46" i="54"/>
  <c r="P46" i="54"/>
  <c r="P47" i="54" s="1"/>
  <c r="F11" i="54" s="1"/>
  <c r="R46" i="54"/>
  <c r="R47" i="54" s="1"/>
  <c r="F13" i="54" s="1"/>
  <c r="AJ46" i="54"/>
  <c r="AJ47" i="54" s="1"/>
  <c r="F31" i="54" s="1"/>
  <c r="X46" i="54"/>
  <c r="X47" i="54" s="1"/>
  <c r="F19" i="54" s="1"/>
  <c r="T46" i="54"/>
  <c r="T47" i="54" s="1"/>
  <c r="F15" i="54" s="1"/>
  <c r="AI47" i="54"/>
  <c r="F30" i="54" s="1"/>
  <c r="AI46" i="54"/>
  <c r="AL46" i="54"/>
  <c r="AL47" i="54" s="1"/>
  <c r="AH46" i="54"/>
  <c r="AH47" i="54" s="1"/>
  <c r="F29" i="54" s="1"/>
  <c r="Z46" i="54"/>
  <c r="Z47" i="54" s="1"/>
  <c r="F21" i="54" s="1"/>
  <c r="W46" i="54"/>
  <c r="W47" i="54" s="1"/>
  <c r="F18" i="54" s="1"/>
  <c r="AD46" i="54"/>
  <c r="AD47" i="54" s="1"/>
  <c r="F25" i="54" s="1"/>
  <c r="V38" i="59"/>
  <c r="V39" i="59" s="1"/>
  <c r="F17" i="59" s="1"/>
  <c r="AF38" i="59"/>
  <c r="AF39" i="59" s="1"/>
  <c r="Y38" i="59"/>
  <c r="Y39" i="59" s="1"/>
  <c r="F20" i="59" s="1"/>
  <c r="AA38" i="59"/>
  <c r="AA39" i="59" s="1"/>
  <c r="F22" i="59" s="1"/>
  <c r="AC38" i="59"/>
  <c r="AC39" i="59" s="1"/>
  <c r="F24" i="59" s="1"/>
  <c r="AG38" i="59"/>
  <c r="AG39" i="59" s="1"/>
  <c r="X38" i="59"/>
  <c r="X39" i="59" s="1"/>
  <c r="F19" i="59" s="1"/>
  <c r="W38" i="59"/>
  <c r="W39" i="59" s="1"/>
  <c r="F18" i="59" s="1"/>
  <c r="T38" i="59"/>
  <c r="T39" i="59" s="1"/>
  <c r="F15" i="59" s="1"/>
  <c r="Q38" i="59"/>
  <c r="Q39" i="59" s="1"/>
  <c r="F12" i="59" s="1"/>
  <c r="AE38" i="59"/>
  <c r="AE39" i="59" s="1"/>
  <c r="AB38" i="59"/>
  <c r="AB39" i="59" s="1"/>
  <c r="F23" i="59" s="1"/>
  <c r="H23" i="59" s="1"/>
  <c r="G23" i="59" s="1"/>
  <c r="Z38" i="59"/>
  <c r="Z39" i="59" s="1"/>
  <c r="F21" i="59" s="1"/>
  <c r="S38" i="59"/>
  <c r="S39" i="59" s="1"/>
  <c r="F14" i="59" s="1"/>
  <c r="AD38" i="59"/>
  <c r="AD39" i="59" s="1"/>
  <c r="U38" i="59"/>
  <c r="U39" i="59" s="1"/>
  <c r="F16" i="59" s="1"/>
  <c r="P38" i="59"/>
  <c r="P39" i="59" s="1"/>
  <c r="F11" i="59" s="1"/>
  <c r="R38" i="59"/>
  <c r="R39" i="59" s="1"/>
  <c r="F13" i="59" s="1"/>
  <c r="AG41" i="58"/>
  <c r="F28" i="58" s="1"/>
  <c r="AG40" i="58"/>
  <c r="V40" i="58"/>
  <c r="V41" i="58" s="1"/>
  <c r="F17" i="58" s="1"/>
  <c r="U40" i="58"/>
  <c r="U41" i="58" s="1"/>
  <c r="F16" i="58" s="1"/>
  <c r="Y40" i="58"/>
  <c r="Y41" i="58" s="1"/>
  <c r="F20" i="58" s="1"/>
  <c r="AF40" i="58"/>
  <c r="AF41" i="58" s="1"/>
  <c r="F27" i="58" s="1"/>
  <c r="AA40" i="58"/>
  <c r="AA41" i="58" s="1"/>
  <c r="F22" i="58" s="1"/>
  <c r="T41" i="58"/>
  <c r="F15" i="58" s="1"/>
  <c r="T40" i="58"/>
  <c r="AK40" i="58"/>
  <c r="AK41" i="58" s="1"/>
  <c r="F32" i="58" s="1"/>
  <c r="AE40" i="58"/>
  <c r="AE41" i="58" s="1"/>
  <c r="F26" i="58" s="1"/>
  <c r="AL40" i="58"/>
  <c r="AL41" i="58" s="1"/>
  <c r="S40" i="58"/>
  <c r="S41" i="58" s="1"/>
  <c r="F14" i="58" s="1"/>
  <c r="AC40" i="58"/>
  <c r="AC41" i="58" s="1"/>
  <c r="F24" i="58" s="1"/>
  <c r="AD41" i="58"/>
  <c r="F25" i="58" s="1"/>
  <c r="AD40" i="58"/>
  <c r="Q40" i="58"/>
  <c r="Q41" i="58" s="1"/>
  <c r="F12" i="58" s="1"/>
  <c r="AI40" i="58"/>
  <c r="AI41" i="58" s="1"/>
  <c r="F30" i="58" s="1"/>
  <c r="R40" i="58"/>
  <c r="R41" i="58" s="1"/>
  <c r="F13" i="58" s="1"/>
  <c r="P40" i="58"/>
  <c r="P41" i="58" s="1"/>
  <c r="F11" i="58" s="1"/>
  <c r="AJ40" i="58"/>
  <c r="AJ41" i="58" s="1"/>
  <c r="F31" i="58" s="1"/>
  <c r="AB41" i="58"/>
  <c r="F23" i="58" s="1"/>
  <c r="AB40" i="58"/>
  <c r="X40" i="58"/>
  <c r="X41" i="58" s="1"/>
  <c r="F19" i="58" s="1"/>
  <c r="H19" i="58" s="1"/>
  <c r="G19" i="58" s="1"/>
  <c r="Z40" i="58"/>
  <c r="Z41" i="58" s="1"/>
  <c r="F21" i="58" s="1"/>
  <c r="AH40" i="58"/>
  <c r="AH41" i="58" s="1"/>
  <c r="F29" i="58" s="1"/>
  <c r="X48" i="60"/>
  <c r="F14" i="60" s="1"/>
  <c r="X47" i="60"/>
  <c r="AW47" i="60"/>
  <c r="AW48" i="60" s="1"/>
  <c r="AT47" i="60"/>
  <c r="AT48" i="60" s="1"/>
  <c r="F36" i="60" s="1"/>
  <c r="AV47" i="60"/>
  <c r="AV48" i="60" s="1"/>
  <c r="F38" i="60" s="1"/>
  <c r="Y48" i="60"/>
  <c r="F15" i="60" s="1"/>
  <c r="Y47" i="60"/>
  <c r="AF48" i="60"/>
  <c r="F22" i="60" s="1"/>
  <c r="AF47" i="60"/>
  <c r="AG48" i="60"/>
  <c r="F23" i="60" s="1"/>
  <c r="AG47" i="60"/>
  <c r="AD47" i="60"/>
  <c r="AD48" i="60" s="1"/>
  <c r="F20" i="60" s="1"/>
  <c r="AQ47" i="60"/>
  <c r="AQ48" i="60" s="1"/>
  <c r="F33" i="60" s="1"/>
  <c r="J33" i="60" s="1"/>
  <c r="G33" i="60" s="1"/>
  <c r="AK48" i="60"/>
  <c r="F27" i="60" s="1"/>
  <c r="AK47" i="60"/>
  <c r="AS48" i="60"/>
  <c r="F35" i="60" s="1"/>
  <c r="AS47" i="60"/>
  <c r="AB48" i="60"/>
  <c r="F18" i="60" s="1"/>
  <c r="AB47" i="60"/>
  <c r="AO48" i="60"/>
  <c r="F31" i="60" s="1"/>
  <c r="AO47" i="60"/>
  <c r="AP47" i="60"/>
  <c r="AP48" i="60" s="1"/>
  <c r="F32" i="60" s="1"/>
  <c r="AH47" i="60"/>
  <c r="AH48" i="60" s="1"/>
  <c r="F24" i="60" s="1"/>
  <c r="J24" i="60" s="1"/>
  <c r="G24" i="60" s="1"/>
  <c r="AR48" i="60"/>
  <c r="F34" i="60" s="1"/>
  <c r="AR47" i="60"/>
  <c r="V48" i="60"/>
  <c r="F12" i="60" s="1"/>
  <c r="V47" i="60"/>
  <c r="W48" i="60"/>
  <c r="F13" i="60" s="1"/>
  <c r="W47" i="60"/>
  <c r="AY48" i="60"/>
  <c r="AY47" i="60"/>
  <c r="AC47" i="60"/>
  <c r="AC48" i="60" s="1"/>
  <c r="F19" i="60" s="1"/>
  <c r="AE47" i="60"/>
  <c r="AE48" i="60" s="1"/>
  <c r="F21" i="60" s="1"/>
  <c r="J21" i="60" s="1"/>
  <c r="G21" i="60" s="1"/>
  <c r="AZ48" i="60"/>
  <c r="AZ47" i="60"/>
  <c r="AJ48" i="60"/>
  <c r="F26" i="60" s="1"/>
  <c r="AJ47" i="60"/>
  <c r="U48" i="60"/>
  <c r="F11" i="60" s="1"/>
  <c r="H11" i="60" s="1"/>
  <c r="U47" i="60"/>
  <c r="AM48" i="60"/>
  <c r="F29" i="60" s="1"/>
  <c r="AM47" i="60"/>
  <c r="AA47" i="60"/>
  <c r="AA48" i="60" s="1"/>
  <c r="F17" i="60" s="1"/>
  <c r="AX47" i="60"/>
  <c r="AX48" i="60" s="1"/>
  <c r="AI48" i="60"/>
  <c r="F25" i="60" s="1"/>
  <c r="AI47" i="60"/>
  <c r="AU48" i="60"/>
  <c r="F37" i="60" s="1"/>
  <c r="AU47" i="60"/>
  <c r="Z48" i="60"/>
  <c r="F16" i="60" s="1"/>
  <c r="Z47" i="60"/>
  <c r="AL48" i="60"/>
  <c r="F28" i="60" s="1"/>
  <c r="AL47" i="60"/>
  <c r="AN47" i="60"/>
  <c r="AN48" i="60" s="1"/>
  <c r="F30" i="60" s="1"/>
  <c r="Q40" i="61"/>
  <c r="Q41" i="61" s="1"/>
  <c r="F12" i="61" s="1"/>
  <c r="AC40" i="61"/>
  <c r="AC41" i="61" s="1"/>
  <c r="F24" i="61" s="1"/>
  <c r="S41" i="61"/>
  <c r="F14" i="61" s="1"/>
  <c r="S40" i="61"/>
  <c r="Z40" i="61"/>
  <c r="Z41" i="61" s="1"/>
  <c r="F21" i="61" s="1"/>
  <c r="AJ40" i="61"/>
  <c r="AJ41" i="61" s="1"/>
  <c r="F31" i="61" s="1"/>
  <c r="H31" i="61" s="1"/>
  <c r="G31" i="61" s="1"/>
  <c r="X41" i="61"/>
  <c r="F19" i="61" s="1"/>
  <c r="X40" i="61"/>
  <c r="AL40" i="61"/>
  <c r="AL41" i="61" s="1"/>
  <c r="AI40" i="61"/>
  <c r="AI41" i="61" s="1"/>
  <c r="F30" i="61" s="1"/>
  <c r="W41" i="61"/>
  <c r="F18" i="61" s="1"/>
  <c r="W40" i="61"/>
  <c r="AD40" i="61"/>
  <c r="AD41" i="61" s="1"/>
  <c r="F25" i="61" s="1"/>
  <c r="AG40" i="61"/>
  <c r="AG41" i="61" s="1"/>
  <c r="F28" i="61" s="1"/>
  <c r="R41" i="61"/>
  <c r="F13" i="61" s="1"/>
  <c r="R40" i="61"/>
  <c r="AE40" i="61"/>
  <c r="AE41" i="61" s="1"/>
  <c r="F26" i="61" s="1"/>
  <c r="U40" i="61"/>
  <c r="U41" i="61" s="1"/>
  <c r="F16" i="61" s="1"/>
  <c r="H16" i="61" s="1"/>
  <c r="G16" i="61" s="1"/>
  <c r="AA41" i="61"/>
  <c r="F22" i="61" s="1"/>
  <c r="AA40" i="61"/>
  <c r="AF40" i="61"/>
  <c r="AF41" i="61" s="1"/>
  <c r="F27" i="61" s="1"/>
  <c r="T40" i="61"/>
  <c r="T41" i="61" s="1"/>
  <c r="F15" i="61" s="1"/>
  <c r="R40" i="62"/>
  <c r="F11" i="62" s="1"/>
  <c r="H11" i="62" s="1"/>
  <c r="H13" i="62"/>
  <c r="H31" i="62"/>
  <c r="S50" i="56"/>
  <c r="S51" i="56" s="1"/>
  <c r="G13" i="56" s="1"/>
  <c r="T51" i="56"/>
  <c r="T50" i="56"/>
  <c r="Q50" i="56"/>
  <c r="Q51" i="56" s="1"/>
  <c r="G11" i="56" s="1"/>
  <c r="R50" i="56"/>
  <c r="R51" i="56" s="1"/>
  <c r="G12" i="56" s="1"/>
  <c r="V48" i="55"/>
  <c r="V47" i="55"/>
  <c r="U48" i="55"/>
  <c r="F16" i="55" s="1"/>
  <c r="H16" i="55" s="1"/>
  <c r="G16" i="55" s="1"/>
  <c r="U47" i="55"/>
  <c r="Q48" i="55"/>
  <c r="F12" i="55" s="1"/>
  <c r="Q47" i="55"/>
  <c r="S47" i="55"/>
  <c r="S48" i="55" s="1"/>
  <c r="F14" i="55" s="1"/>
  <c r="T48" i="55"/>
  <c r="F15" i="55" s="1"/>
  <c r="T47" i="55"/>
  <c r="P48" i="55"/>
  <c r="F11" i="55" s="1"/>
  <c r="P47" i="55"/>
  <c r="R48" i="55"/>
  <c r="F13" i="55" s="1"/>
  <c r="H13" i="55" s="1"/>
  <c r="G13" i="55" s="1"/>
  <c r="R47" i="55"/>
  <c r="S52" i="53"/>
  <c r="S53" i="53" s="1"/>
  <c r="F14" i="53" s="1"/>
  <c r="Q52" i="53"/>
  <c r="Q53" i="53" s="1"/>
  <c r="F12" i="53" s="1"/>
  <c r="U53" i="53"/>
  <c r="U52" i="53"/>
  <c r="V52" i="53"/>
  <c r="V53" i="53" s="1"/>
  <c r="T52" i="53"/>
  <c r="T53" i="53" s="1"/>
  <c r="F15" i="53" s="1"/>
  <c r="H15" i="53" s="1"/>
  <c r="G15" i="53" s="1"/>
  <c r="R52" i="53"/>
  <c r="R53" i="53" s="1"/>
  <c r="F13" i="53" s="1"/>
  <c r="P52" i="53"/>
  <c r="P53" i="53" s="1"/>
  <c r="F11" i="53" s="1"/>
  <c r="X53" i="52"/>
  <c r="F19" i="52" s="1"/>
  <c r="X52" i="52"/>
  <c r="U52" i="52"/>
  <c r="U53" i="52" s="1"/>
  <c r="F16" i="52" s="1"/>
  <c r="V53" i="52"/>
  <c r="F17" i="52" s="1"/>
  <c r="V52" i="52"/>
  <c r="Q52" i="52"/>
  <c r="Q53" i="52" s="1"/>
  <c r="F12" i="52" s="1"/>
  <c r="H12" i="52" s="1"/>
  <c r="G12" i="52" s="1"/>
  <c r="T52" i="52"/>
  <c r="T53" i="52" s="1"/>
  <c r="F15" i="52" s="1"/>
  <c r="Y53" i="52"/>
  <c r="Y52" i="52"/>
  <c r="S53" i="52"/>
  <c r="F14" i="52" s="1"/>
  <c r="S52" i="52"/>
  <c r="P52" i="52"/>
  <c r="P53" i="52" s="1"/>
  <c r="F11" i="52" s="1"/>
  <c r="R53" i="52"/>
  <c r="F13" i="52" s="1"/>
  <c r="R52" i="52"/>
  <c r="W52" i="52"/>
  <c r="W53" i="52" s="1"/>
  <c r="F18" i="52" s="1"/>
  <c r="F29" i="62"/>
  <c r="H29" i="62" s="1"/>
  <c r="H33" i="62"/>
  <c r="H25" i="62"/>
  <c r="X52" i="51"/>
  <c r="X53" i="51" s="1"/>
  <c r="F14" i="51" s="1"/>
  <c r="W52" i="51"/>
  <c r="W53" i="51" s="1"/>
  <c r="F13" i="51" s="1"/>
  <c r="AA53" i="51"/>
  <c r="F17" i="51" s="1"/>
  <c r="H17" i="51" s="1"/>
  <c r="AA52" i="51"/>
  <c r="Y52" i="51"/>
  <c r="Y53" i="51" s="1"/>
  <c r="F15" i="51" s="1"/>
  <c r="V52" i="51"/>
  <c r="V53" i="51" s="1"/>
  <c r="F12" i="51" s="1"/>
  <c r="J12" i="51" s="1"/>
  <c r="G12" i="51" s="1"/>
  <c r="AI48" i="51"/>
  <c r="F20" i="51" s="1"/>
  <c r="AD52" i="51"/>
  <c r="AD53" i="51" s="1"/>
  <c r="Z52" i="51"/>
  <c r="Z53" i="51" s="1"/>
  <c r="F16" i="51" s="1"/>
  <c r="AB53" i="51"/>
  <c r="F18" i="51" s="1"/>
  <c r="AB52" i="51"/>
  <c r="AC52" i="51"/>
  <c r="AC53" i="51" s="1"/>
  <c r="U52" i="51"/>
  <c r="U53" i="51" s="1"/>
  <c r="F11" i="51" s="1"/>
  <c r="N15" i="51"/>
  <c r="T32" i="50"/>
  <c r="T34" i="50" s="1"/>
  <c r="F15" i="50" s="1"/>
  <c r="W32" i="49"/>
  <c r="W34" i="49" s="1"/>
  <c r="F18" i="49" s="1"/>
  <c r="H18" i="49" s="1"/>
  <c r="I18" i="49"/>
  <c r="S32" i="49"/>
  <c r="S34" i="49" s="1"/>
  <c r="F14" i="49" s="1"/>
  <c r="I14" i="49"/>
  <c r="Y32" i="49"/>
  <c r="Y34" i="49" s="1"/>
  <c r="F20" i="49" s="1"/>
  <c r="W32" i="50"/>
  <c r="W34" i="50" s="1"/>
  <c r="F18" i="50" s="1"/>
  <c r="V32" i="50"/>
  <c r="V34" i="50" s="1"/>
  <c r="F17" i="50" s="1"/>
  <c r="AH32" i="49"/>
  <c r="AH34" i="49" s="1"/>
  <c r="F29" i="49" s="1"/>
  <c r="U39" i="41"/>
  <c r="U41" i="41" s="1"/>
  <c r="F16" i="41" s="1"/>
  <c r="AG39" i="41"/>
  <c r="AG41" i="41" s="1"/>
  <c r="F28" i="41" s="1"/>
  <c r="Q39" i="41"/>
  <c r="Q41" i="41" s="1"/>
  <c r="F12" i="41" s="1"/>
  <c r="T39" i="41"/>
  <c r="T41" i="41" s="1"/>
  <c r="F15" i="41" s="1"/>
  <c r="AC39" i="41"/>
  <c r="AC41" i="41" s="1"/>
  <c r="F24" i="41" s="1"/>
  <c r="AE41" i="41"/>
  <c r="F26" i="41" s="1"/>
  <c r="AE39" i="41"/>
  <c r="R39" i="41"/>
  <c r="R41" i="41" s="1"/>
  <c r="F13" i="41" s="1"/>
  <c r="AD39" i="41"/>
  <c r="AD41" i="41" s="1"/>
  <c r="F25" i="41" s="1"/>
  <c r="AF39" i="41"/>
  <c r="AF41" i="41" s="1"/>
  <c r="F27" i="41" s="1"/>
  <c r="AK39" i="41"/>
  <c r="AK41" i="41" s="1"/>
  <c r="F32" i="41" s="1"/>
  <c r="S39" i="41"/>
  <c r="S41" i="41" s="1"/>
  <c r="F14" i="41" s="1"/>
  <c r="AJ39" i="41"/>
  <c r="AJ41" i="41" s="1"/>
  <c r="F31" i="41" s="1"/>
  <c r="AB39" i="41"/>
  <c r="AB41" i="41" s="1"/>
  <c r="F23" i="41" s="1"/>
  <c r="W39" i="41"/>
  <c r="W41" i="41" s="1"/>
  <c r="F18" i="41" s="1"/>
  <c r="Z39" i="41"/>
  <c r="Z41" i="41" s="1"/>
  <c r="F21" i="41" s="1"/>
  <c r="AL39" i="41"/>
  <c r="AL41" i="41" s="1"/>
  <c r="F33" i="41" s="1"/>
  <c r="Y39" i="41"/>
  <c r="Y41" i="41" s="1"/>
  <c r="F20" i="41" s="1"/>
  <c r="AI39" i="41"/>
  <c r="AI41" i="41" s="1"/>
  <c r="F30" i="41" s="1"/>
  <c r="V39" i="41"/>
  <c r="V41" i="41" s="1"/>
  <c r="F17" i="41" s="1"/>
  <c r="AH39" i="41"/>
  <c r="AH41" i="41" s="1"/>
  <c r="F29" i="41" s="1"/>
  <c r="X39" i="41"/>
  <c r="X41" i="41" s="1"/>
  <c r="F19" i="41" s="1"/>
  <c r="H19" i="31"/>
  <c r="AA32" i="49"/>
  <c r="AA34" i="49" s="1"/>
  <c r="F22" i="49" s="1"/>
  <c r="AB32" i="48"/>
  <c r="AB34" i="48" s="1"/>
  <c r="F23" i="48" s="1"/>
  <c r="Y32" i="50"/>
  <c r="Y34" i="50" s="1"/>
  <c r="I17" i="46"/>
  <c r="J72" i="69"/>
  <c r="J73" i="69"/>
  <c r="J99" i="69"/>
  <c r="J100" i="69"/>
  <c r="J101" i="69"/>
  <c r="J136" i="69"/>
  <c r="J137" i="69"/>
  <c r="J135" i="69"/>
  <c r="I15" i="33"/>
  <c r="I11" i="33"/>
  <c r="K11" i="33"/>
  <c r="J11" i="33" s="1"/>
  <c r="R41" i="25"/>
  <c r="R43" i="25" s="1"/>
  <c r="F13" i="25" s="1"/>
  <c r="I13" i="25"/>
  <c r="AG32" i="49"/>
  <c r="AG34" i="49" s="1"/>
  <c r="F28" i="49" s="1"/>
  <c r="U32" i="49"/>
  <c r="U34" i="49" s="1"/>
  <c r="F16" i="49" s="1"/>
  <c r="Y32" i="48"/>
  <c r="I20" i="48"/>
  <c r="Z32" i="48"/>
  <c r="I21" i="48"/>
  <c r="AA32" i="48"/>
  <c r="AA34" i="48" s="1"/>
  <c r="F22" i="48" s="1"/>
  <c r="I22" i="48"/>
  <c r="P32" i="48"/>
  <c r="J45" i="69"/>
  <c r="J44" i="69"/>
  <c r="J43" i="69"/>
  <c r="J85" i="69"/>
  <c r="J84" i="69"/>
  <c r="J83" i="69"/>
  <c r="BF41" i="40"/>
  <c r="G20" i="40" s="1"/>
  <c r="BD41" i="40"/>
  <c r="G16" i="40" s="1"/>
  <c r="BL41" i="40"/>
  <c r="G32" i="40" s="1"/>
  <c r="BJ41" i="40"/>
  <c r="G28" i="40" s="1"/>
  <c r="BI41" i="40"/>
  <c r="G26" i="40" s="1"/>
  <c r="BK41" i="40"/>
  <c r="G30" i="40" s="1"/>
  <c r="BG41" i="40"/>
  <c r="G22" i="40" s="1"/>
  <c r="BC41" i="40"/>
  <c r="G14" i="40" s="1"/>
  <c r="BB41" i="40"/>
  <c r="G12" i="40" s="1"/>
  <c r="BH41" i="40"/>
  <c r="G24" i="40" s="1"/>
  <c r="BE41" i="40"/>
  <c r="G18" i="40" s="1"/>
  <c r="I21" i="45"/>
  <c r="H21" i="45" s="1"/>
  <c r="I25" i="45"/>
  <c r="H25" i="45" s="1"/>
  <c r="I13" i="45"/>
  <c r="H13" i="45" s="1"/>
  <c r="I18" i="45"/>
  <c r="H18" i="45" s="1"/>
  <c r="I29" i="45"/>
  <c r="H29" i="45" s="1"/>
  <c r="I26" i="45"/>
  <c r="H26" i="45" s="1"/>
  <c r="I17" i="45"/>
  <c r="H17" i="45" s="1"/>
  <c r="I14" i="45"/>
  <c r="H14" i="45" s="1"/>
  <c r="I23" i="45"/>
  <c r="H23" i="45" s="1"/>
  <c r="I22" i="45"/>
  <c r="H22" i="45" s="1"/>
  <c r="I11" i="45"/>
  <c r="H11" i="45" s="1"/>
  <c r="I28" i="45"/>
  <c r="H28" i="45" s="1"/>
  <c r="I19" i="45"/>
  <c r="H19" i="45" s="1"/>
  <c r="I16" i="45"/>
  <c r="H16" i="45" s="1"/>
  <c r="I27" i="45"/>
  <c r="H27" i="45" s="1"/>
  <c r="I24" i="45"/>
  <c r="H24" i="45" s="1"/>
  <c r="I15" i="45"/>
  <c r="H15" i="45" s="1"/>
  <c r="I12" i="45"/>
  <c r="H12" i="45" s="1"/>
  <c r="I30" i="45"/>
  <c r="H30" i="45" s="1"/>
  <c r="I20" i="45"/>
  <c r="H20" i="45" s="1"/>
  <c r="I29" i="36"/>
  <c r="H29" i="36" s="1"/>
  <c r="I30" i="36"/>
  <c r="H30" i="36" s="1"/>
  <c r="I15" i="36"/>
  <c r="H15" i="36" s="1"/>
  <c r="I32" i="36"/>
  <c r="H32" i="36" s="1"/>
  <c r="I14" i="36"/>
  <c r="H14" i="36" s="1"/>
  <c r="I22" i="36"/>
  <c r="H22" i="36" s="1"/>
  <c r="I24" i="36"/>
  <c r="H24" i="36" s="1"/>
  <c r="I39" i="36"/>
  <c r="H39" i="36" s="1"/>
  <c r="I23" i="36"/>
  <c r="H23" i="36" s="1"/>
  <c r="I16" i="36"/>
  <c r="H16" i="36" s="1"/>
  <c r="I25" i="36"/>
  <c r="H25" i="36" s="1"/>
  <c r="I33" i="36"/>
  <c r="H33" i="36" s="1"/>
  <c r="I20" i="36"/>
  <c r="H20" i="36" s="1"/>
  <c r="I17" i="36"/>
  <c r="H17" i="36" s="1"/>
  <c r="I41" i="36"/>
  <c r="H41" i="36" s="1"/>
  <c r="I27" i="36"/>
  <c r="H27" i="36" s="1"/>
  <c r="I44" i="36"/>
  <c r="H44" i="36" s="1"/>
  <c r="I18" i="36"/>
  <c r="H18" i="36" s="1"/>
  <c r="I26" i="36"/>
  <c r="H26" i="36" s="1"/>
  <c r="I34" i="36"/>
  <c r="H34" i="36" s="1"/>
  <c r="I42" i="36"/>
  <c r="H42" i="36" s="1"/>
  <c r="I28" i="36"/>
  <c r="H28" i="36" s="1"/>
  <c r="I19" i="36"/>
  <c r="H19" i="36" s="1"/>
  <c r="I43" i="36"/>
  <c r="H43" i="36" s="1"/>
  <c r="I35" i="36"/>
  <c r="H35" i="36" s="1"/>
  <c r="I36" i="36"/>
  <c r="I12" i="36"/>
  <c r="H12" i="36" s="1"/>
  <c r="I13" i="36"/>
  <c r="H13" i="36" s="1"/>
  <c r="I21" i="36"/>
  <c r="H21" i="36" s="1"/>
  <c r="I37" i="36"/>
  <c r="H37" i="36" s="1"/>
  <c r="I38" i="36"/>
  <c r="H38" i="36" s="1"/>
  <c r="I31" i="36"/>
  <c r="H31" i="36" s="1"/>
  <c r="I40" i="36"/>
  <c r="H40" i="36" s="1"/>
  <c r="G11" i="34"/>
  <c r="G41" i="34"/>
  <c r="H31" i="29"/>
  <c r="AP48" i="26"/>
  <c r="AY51" i="15"/>
  <c r="Q39" i="25"/>
  <c r="I18" i="57"/>
  <c r="H18" i="57" s="1"/>
  <c r="I12" i="57"/>
  <c r="H12" i="57" s="1"/>
  <c r="I14" i="57"/>
  <c r="H14" i="57" s="1"/>
  <c r="I21" i="57"/>
  <c r="H21" i="57" s="1"/>
  <c r="I15" i="57"/>
  <c r="H15" i="57" s="1"/>
  <c r="I13" i="57"/>
  <c r="H13" i="57" s="1"/>
  <c r="I17" i="57"/>
  <c r="H17" i="57" s="1"/>
  <c r="I16" i="57"/>
  <c r="H16" i="57" s="1"/>
  <c r="I22" i="57"/>
  <c r="H22" i="57" s="1"/>
  <c r="I20" i="57"/>
  <c r="H20" i="57" s="1"/>
  <c r="I19" i="57"/>
  <c r="H19" i="57" s="1"/>
  <c r="I19" i="50"/>
  <c r="S32" i="50"/>
  <c r="S34" i="50" s="1"/>
  <c r="F14" i="50" s="1"/>
  <c r="Z32" i="50"/>
  <c r="Z34" i="50" s="1"/>
  <c r="R32" i="50"/>
  <c r="R34" i="50" s="1"/>
  <c r="F13" i="50" s="1"/>
  <c r="U32" i="50"/>
  <c r="U34" i="50" s="1"/>
  <c r="F16" i="50" s="1"/>
  <c r="I12" i="50"/>
  <c r="I11" i="50"/>
  <c r="R32" i="49"/>
  <c r="R34" i="49" s="1"/>
  <c r="F13" i="49" s="1"/>
  <c r="H15" i="49" s="1"/>
  <c r="X30" i="24"/>
  <c r="I19" i="24" s="1"/>
  <c r="P30" i="24"/>
  <c r="I11" i="24" s="1"/>
  <c r="Q37" i="22"/>
  <c r="Q39" i="22" s="1"/>
  <c r="F12" i="22" s="1"/>
  <c r="I12" i="46"/>
  <c r="I14" i="46"/>
  <c r="I13" i="46"/>
  <c r="I16" i="46"/>
  <c r="I11" i="46"/>
  <c r="V32" i="48"/>
  <c r="T32" i="48"/>
  <c r="S32" i="48"/>
  <c r="I14" i="48"/>
  <c r="X32" i="48"/>
  <c r="I19" i="48"/>
  <c r="Q32" i="48"/>
  <c r="I12" i="48"/>
  <c r="U32" i="48"/>
  <c r="R32" i="48"/>
  <c r="W32" i="48"/>
  <c r="T36" i="46"/>
  <c r="T38" i="46" s="1"/>
  <c r="F15" i="46" s="1"/>
  <c r="I11" i="36"/>
  <c r="H11" i="36" s="1"/>
  <c r="G28" i="34"/>
  <c r="G18" i="34"/>
  <c r="G35" i="34"/>
  <c r="K15" i="33"/>
  <c r="J15" i="33" s="1"/>
  <c r="H13" i="31"/>
  <c r="H15" i="31"/>
  <c r="S26" i="29"/>
  <c r="F13" i="29" s="1"/>
  <c r="AG26" i="29"/>
  <c r="G18" i="29" s="1"/>
  <c r="AF26" i="29"/>
  <c r="G16" i="29" s="1"/>
  <c r="AO26" i="29"/>
  <c r="G34" i="29" s="1"/>
  <c r="AD26" i="29"/>
  <c r="G12" i="29" s="1"/>
  <c r="R26" i="29"/>
  <c r="F11" i="29" s="1"/>
  <c r="AC26" i="29"/>
  <c r="F33" i="29" s="1"/>
  <c r="AL26" i="29"/>
  <c r="G28" i="29" s="1"/>
  <c r="AK26" i="29"/>
  <c r="G26" i="29" s="1"/>
  <c r="Z26" i="29"/>
  <c r="F27" i="29" s="1"/>
  <c r="AI26" i="29"/>
  <c r="G22" i="29" s="1"/>
  <c r="H21" i="29" s="1"/>
  <c r="AE26" i="29"/>
  <c r="G14" i="29" s="1"/>
  <c r="AA26" i="29"/>
  <c r="F29" i="29" s="1"/>
  <c r="H29" i="29" s="1"/>
  <c r="Y26" i="29"/>
  <c r="F25" i="29" s="1"/>
  <c r="AJ26" i="29"/>
  <c r="G24" i="29" s="1"/>
  <c r="AH26" i="29"/>
  <c r="G20" i="29" s="1"/>
  <c r="X26" i="29"/>
  <c r="F23" i="29" s="1"/>
  <c r="U26" i="29"/>
  <c r="F17" i="29" s="1"/>
  <c r="V26" i="29"/>
  <c r="F19" i="29" s="1"/>
  <c r="T26" i="29"/>
  <c r="F15" i="29" s="1"/>
  <c r="F8" i="20"/>
  <c r="F11" i="20"/>
  <c r="H11" i="21"/>
  <c r="I11" i="21"/>
  <c r="G11" i="21" s="1"/>
  <c r="X37" i="22"/>
  <c r="X39" i="22" s="1"/>
  <c r="W37" i="22"/>
  <c r="W39" i="22" s="1"/>
  <c r="S37" i="22"/>
  <c r="S39" i="22" s="1"/>
  <c r="F14" i="22" s="1"/>
  <c r="R37" i="22"/>
  <c r="R39" i="22" s="1"/>
  <c r="F13" i="22" s="1"/>
  <c r="P37" i="22"/>
  <c r="P39" i="22" s="1"/>
  <c r="F11" i="22" s="1"/>
  <c r="T37" i="22"/>
  <c r="T39" i="22" s="1"/>
  <c r="F15" i="22" s="1"/>
  <c r="U37" i="22"/>
  <c r="U39" i="22" s="1"/>
  <c r="F16" i="22" s="1"/>
  <c r="P36" i="23"/>
  <c r="P38" i="23" s="1"/>
  <c r="F11" i="23" s="1"/>
  <c r="T36" i="23"/>
  <c r="W36" i="23"/>
  <c r="I18" i="23"/>
  <c r="AC36" i="23"/>
  <c r="Q36" i="23"/>
  <c r="I12" i="23"/>
  <c r="AB36" i="23"/>
  <c r="U36" i="23"/>
  <c r="I16" i="23"/>
  <c r="S36" i="23"/>
  <c r="R36" i="23"/>
  <c r="X36" i="23"/>
  <c r="V36" i="23"/>
  <c r="T30" i="24"/>
  <c r="I15" i="24" s="1"/>
  <c r="S30" i="24"/>
  <c r="I14" i="24" s="1"/>
  <c r="R30" i="24"/>
  <c r="I13" i="24" s="1"/>
  <c r="V30" i="24"/>
  <c r="I17" i="24" s="1"/>
  <c r="W30" i="24"/>
  <c r="I18" i="24" s="1"/>
  <c r="Q30" i="24"/>
  <c r="I12" i="24" s="1"/>
  <c r="U30" i="24"/>
  <c r="I16" i="24" s="1"/>
  <c r="J15" i="15" l="1"/>
  <c r="H15" i="15" s="1"/>
  <c r="J13" i="15"/>
  <c r="H13" i="15" s="1"/>
  <c r="J14" i="15"/>
  <c r="H14" i="15" s="1"/>
  <c r="J19" i="15"/>
  <c r="H19" i="15" s="1"/>
  <c r="J18" i="15"/>
  <c r="H18" i="15" s="1"/>
  <c r="F23" i="15"/>
  <c r="I37" i="15"/>
  <c r="I36" i="15"/>
  <c r="I38" i="15"/>
  <c r="F25" i="15"/>
  <c r="J25" i="15" s="1"/>
  <c r="H25" i="15" s="1"/>
  <c r="I34" i="15"/>
  <c r="I33" i="15"/>
  <c r="I32" i="15"/>
  <c r="L53" i="40"/>
  <c r="J53" i="40" s="1"/>
  <c r="L55" i="40"/>
  <c r="J55" i="40" s="1"/>
  <c r="L45" i="40"/>
  <c r="J45" i="40" s="1"/>
  <c r="L35" i="40"/>
  <c r="J35" i="40" s="1"/>
  <c r="L11" i="40"/>
  <c r="J11" i="40" s="1"/>
  <c r="L51" i="40"/>
  <c r="J51" i="40" s="1"/>
  <c r="L43" i="40"/>
  <c r="J43" i="40" s="1"/>
  <c r="L21" i="40"/>
  <c r="J21" i="40" s="1"/>
  <c r="L23" i="40"/>
  <c r="J23" i="40" s="1"/>
  <c r="L47" i="40"/>
  <c r="J47" i="40" s="1"/>
  <c r="L33" i="40"/>
  <c r="J33" i="40" s="1"/>
  <c r="L41" i="40"/>
  <c r="J41" i="40" s="1"/>
  <c r="L39" i="40"/>
  <c r="J39" i="40" s="1"/>
  <c r="L37" i="40"/>
  <c r="J37" i="40" s="1"/>
  <c r="L19" i="40"/>
  <c r="J19" i="40" s="1"/>
  <c r="L29" i="40"/>
  <c r="J29" i="40" s="1"/>
  <c r="L15" i="40"/>
  <c r="J15" i="40" s="1"/>
  <c r="L27" i="40"/>
  <c r="J27" i="40" s="1"/>
  <c r="L25" i="40"/>
  <c r="J25" i="40" s="1"/>
  <c r="L17" i="40"/>
  <c r="J17" i="40" s="1"/>
  <c r="L31" i="40"/>
  <c r="J31" i="40" s="1"/>
  <c r="J11" i="18"/>
  <c r="H29" i="49"/>
  <c r="G29" i="49" s="1"/>
  <c r="H32" i="49"/>
  <c r="H16" i="49"/>
  <c r="H20" i="49"/>
  <c r="H31" i="49"/>
  <c r="H22" i="49"/>
  <c r="H28" i="49"/>
  <c r="H37" i="49"/>
  <c r="H35" i="49"/>
  <c r="G35" i="49" s="1"/>
  <c r="H14" i="49"/>
  <c r="G14" i="49" s="1"/>
  <c r="H11" i="49"/>
  <c r="H27" i="49"/>
  <c r="H12" i="49"/>
  <c r="G12" i="49" s="1"/>
  <c r="H30" i="49"/>
  <c r="H17" i="49"/>
  <c r="H23" i="49"/>
  <c r="G23" i="49" s="1"/>
  <c r="H13" i="49"/>
  <c r="G13" i="49" s="1"/>
  <c r="H36" i="49"/>
  <c r="G36" i="49" s="1"/>
  <c r="H25" i="49"/>
  <c r="H33" i="49"/>
  <c r="H19" i="49"/>
  <c r="H34" i="49"/>
  <c r="G34" i="49" s="1"/>
  <c r="H21" i="49"/>
  <c r="H13" i="22"/>
  <c r="G13" i="22" s="1"/>
  <c r="H14" i="22"/>
  <c r="H16" i="22"/>
  <c r="H15" i="22"/>
  <c r="H11" i="22"/>
  <c r="H12" i="22"/>
  <c r="J108" i="69"/>
  <c r="J109" i="69"/>
  <c r="J97" i="69"/>
  <c r="J96" i="69"/>
  <c r="J95" i="69"/>
  <c r="J48" i="69"/>
  <c r="J47" i="69"/>
  <c r="J49" i="69"/>
  <c r="J59" i="69"/>
  <c r="J60" i="69"/>
  <c r="J61" i="69"/>
  <c r="I33" i="39"/>
  <c r="H33" i="39" s="1"/>
  <c r="G94" i="69"/>
  <c r="I12" i="39"/>
  <c r="H12" i="39" s="1"/>
  <c r="G26" i="69"/>
  <c r="I30" i="39"/>
  <c r="H30" i="39" s="1"/>
  <c r="G78" i="69"/>
  <c r="G90" i="69"/>
  <c r="I34" i="39"/>
  <c r="H34" i="39" s="1"/>
  <c r="G54" i="69"/>
  <c r="I25" i="39"/>
  <c r="H25" i="39" s="1"/>
  <c r="G34" i="69"/>
  <c r="I17" i="39"/>
  <c r="H17" i="39" s="1"/>
  <c r="G130" i="69"/>
  <c r="I15" i="39"/>
  <c r="H15" i="39" s="1"/>
  <c r="G114" i="69"/>
  <c r="I21" i="39"/>
  <c r="H21" i="39" s="1"/>
  <c r="G58" i="69"/>
  <c r="I27" i="39"/>
  <c r="H27" i="39" s="1"/>
  <c r="I42" i="39"/>
  <c r="H42" i="39" s="1"/>
  <c r="I16" i="39"/>
  <c r="H16" i="39" s="1"/>
  <c r="I20" i="39"/>
  <c r="H20" i="39" s="1"/>
  <c r="I11" i="39"/>
  <c r="H11" i="39" s="1"/>
  <c r="I19" i="39"/>
  <c r="H19" i="39" s="1"/>
  <c r="I38" i="39"/>
  <c r="H38" i="39" s="1"/>
  <c r="I40" i="39"/>
  <c r="H40" i="39" s="1"/>
  <c r="I39" i="39"/>
  <c r="H39" i="39" s="1"/>
  <c r="I37" i="39"/>
  <c r="H37" i="39" s="1"/>
  <c r="I32" i="39"/>
  <c r="H32" i="39" s="1"/>
  <c r="I41" i="39"/>
  <c r="H41" i="39" s="1"/>
  <c r="I35" i="39"/>
  <c r="H35" i="39" s="1"/>
  <c r="I43" i="39"/>
  <c r="H43" i="39" s="1"/>
  <c r="G30" i="69"/>
  <c r="I28" i="39"/>
  <c r="H28" i="39" s="1"/>
  <c r="G18" i="69"/>
  <c r="I18" i="39"/>
  <c r="H18" i="39" s="1"/>
  <c r="G82" i="69"/>
  <c r="I29" i="39"/>
  <c r="H29" i="39" s="1"/>
  <c r="G106" i="69"/>
  <c r="I14" i="39"/>
  <c r="H14" i="39" s="1"/>
  <c r="G22" i="69"/>
  <c r="I22" i="39"/>
  <c r="H22" i="39" s="1"/>
  <c r="G134" i="69"/>
  <c r="I26" i="39"/>
  <c r="H26" i="39" s="1"/>
  <c r="G70" i="69"/>
  <c r="I31" i="39"/>
  <c r="H31" i="39" s="1"/>
  <c r="I13" i="39"/>
  <c r="H13" i="39" s="1"/>
  <c r="G38" i="69"/>
  <c r="J37" i="69" s="1"/>
  <c r="G42" i="69"/>
  <c r="J39" i="69" s="1"/>
  <c r="G122" i="69"/>
  <c r="I23" i="39"/>
  <c r="H23" i="39" s="1"/>
  <c r="I36" i="39"/>
  <c r="H36" i="39" s="1"/>
  <c r="J11" i="69"/>
  <c r="J12" i="69"/>
  <c r="I24" i="39"/>
  <c r="H24" i="39" s="1"/>
  <c r="J123" i="69"/>
  <c r="H123" i="69" s="1"/>
  <c r="J124" i="69"/>
  <c r="J63" i="69"/>
  <c r="J65" i="69"/>
  <c r="H63" i="69" s="1"/>
  <c r="J23" i="31"/>
  <c r="J15" i="31"/>
  <c r="H14" i="54"/>
  <c r="G14" i="54" s="1"/>
  <c r="H27" i="54"/>
  <c r="G27" i="54" s="1"/>
  <c r="H15" i="54"/>
  <c r="G15" i="54" s="1"/>
  <c r="H17" i="54"/>
  <c r="G17" i="54" s="1"/>
  <c r="H20" i="54"/>
  <c r="G20" i="54" s="1"/>
  <c r="H31" i="54"/>
  <c r="G31" i="54" s="1"/>
  <c r="H22" i="54"/>
  <c r="G22" i="54" s="1"/>
  <c r="H13" i="54"/>
  <c r="G13" i="54" s="1"/>
  <c r="H25" i="54"/>
  <c r="G25" i="54" s="1"/>
  <c r="H18" i="54"/>
  <c r="G18" i="54" s="1"/>
  <c r="H12" i="54"/>
  <c r="G12" i="54" s="1"/>
  <c r="H23" i="54"/>
  <c r="G23" i="54" s="1"/>
  <c r="H24" i="54"/>
  <c r="G24" i="54" s="1"/>
  <c r="H11" i="54"/>
  <c r="G11" i="54" s="1"/>
  <c r="H26" i="54"/>
  <c r="G26" i="54" s="1"/>
  <c r="H21" i="54"/>
  <c r="G21" i="54" s="1"/>
  <c r="H16" i="54"/>
  <c r="G16" i="54" s="1"/>
  <c r="H29" i="54"/>
  <c r="G29" i="54" s="1"/>
  <c r="H28" i="54"/>
  <c r="G28" i="54" s="1"/>
  <c r="H30" i="54"/>
  <c r="G30" i="54" s="1"/>
  <c r="H19" i="54"/>
  <c r="G19" i="54" s="1"/>
  <c r="H12" i="59"/>
  <c r="G12" i="59" s="1"/>
  <c r="H15" i="59"/>
  <c r="G15" i="59" s="1"/>
  <c r="H18" i="59"/>
  <c r="G18" i="59" s="1"/>
  <c r="H19" i="59"/>
  <c r="G19" i="59" s="1"/>
  <c r="H13" i="59"/>
  <c r="G13" i="59" s="1"/>
  <c r="H11" i="59"/>
  <c r="G11" i="59" s="1"/>
  <c r="H24" i="59"/>
  <c r="G24" i="59" s="1"/>
  <c r="H16" i="59"/>
  <c r="G16" i="59" s="1"/>
  <c r="H22" i="59"/>
  <c r="G22" i="59" s="1"/>
  <c r="H20" i="59"/>
  <c r="G20" i="59" s="1"/>
  <c r="H14" i="59"/>
  <c r="G14" i="59" s="1"/>
  <c r="H21" i="59"/>
  <c r="G21" i="59" s="1"/>
  <c r="H17" i="59"/>
  <c r="G17" i="59" s="1"/>
  <c r="H32" i="58"/>
  <c r="G32" i="58" s="1"/>
  <c r="H31" i="58"/>
  <c r="G31" i="58" s="1"/>
  <c r="H23" i="58"/>
  <c r="G23" i="58" s="1"/>
  <c r="H18" i="58"/>
  <c r="G18" i="58" s="1"/>
  <c r="H11" i="58"/>
  <c r="G11" i="58" s="1"/>
  <c r="H28" i="58"/>
  <c r="G28" i="58" s="1"/>
  <c r="H15" i="58"/>
  <c r="G15" i="58" s="1"/>
  <c r="H13" i="58"/>
  <c r="G13" i="58" s="1"/>
  <c r="H22" i="58"/>
  <c r="G22" i="58" s="1"/>
  <c r="H30" i="58"/>
  <c r="G30" i="58" s="1"/>
  <c r="H27" i="58"/>
  <c r="G27" i="58" s="1"/>
  <c r="H12" i="58"/>
  <c r="G12" i="58" s="1"/>
  <c r="H20" i="58"/>
  <c r="G20" i="58" s="1"/>
  <c r="H16" i="58"/>
  <c r="G16" i="58" s="1"/>
  <c r="H25" i="58"/>
  <c r="G25" i="58" s="1"/>
  <c r="H17" i="58"/>
  <c r="G17" i="58" s="1"/>
  <c r="H29" i="58"/>
  <c r="G29" i="58" s="1"/>
  <c r="H24" i="58"/>
  <c r="G24" i="58" s="1"/>
  <c r="H26" i="58"/>
  <c r="G26" i="58" s="1"/>
  <c r="H21" i="58"/>
  <c r="G21" i="58" s="1"/>
  <c r="H14" i="58"/>
  <c r="G14" i="58" s="1"/>
  <c r="J14" i="60"/>
  <c r="G14" i="60" s="1"/>
  <c r="J26" i="60"/>
  <c r="G26" i="60" s="1"/>
  <c r="J20" i="60"/>
  <c r="G20" i="60" s="1"/>
  <c r="J32" i="60"/>
  <c r="G32" i="60" s="1"/>
  <c r="J23" i="60"/>
  <c r="G23" i="60" s="1"/>
  <c r="H19" i="60"/>
  <c r="J19" i="60"/>
  <c r="G19" i="60" s="1"/>
  <c r="H31" i="60"/>
  <c r="J22" i="60"/>
  <c r="G22" i="60" s="1"/>
  <c r="J17" i="60"/>
  <c r="G17" i="60" s="1"/>
  <c r="H15" i="60"/>
  <c r="M19" i="60" s="1"/>
  <c r="I19" i="60" s="1"/>
  <c r="J37" i="60"/>
  <c r="G37" i="60" s="1"/>
  <c r="J35" i="60"/>
  <c r="G35" i="60" s="1"/>
  <c r="J28" i="60"/>
  <c r="G28" i="60" s="1"/>
  <c r="J18" i="60"/>
  <c r="G18" i="60" s="1"/>
  <c r="J12" i="60"/>
  <c r="G12" i="60" s="1"/>
  <c r="J16" i="60"/>
  <c r="G16" i="60" s="1"/>
  <c r="J15" i="60"/>
  <c r="G15" i="60" s="1"/>
  <c r="J29" i="60"/>
  <c r="G29" i="60" s="1"/>
  <c r="J13" i="60"/>
  <c r="G13" i="60" s="1"/>
  <c r="H35" i="60"/>
  <c r="J36" i="60"/>
  <c r="G36" i="60" s="1"/>
  <c r="J30" i="60"/>
  <c r="G30" i="60" s="1"/>
  <c r="J38" i="60"/>
  <c r="G38" i="60" s="1"/>
  <c r="H27" i="60"/>
  <c r="M27" i="60" s="1"/>
  <c r="I27" i="60" s="1"/>
  <c r="J27" i="60"/>
  <c r="G27" i="60" s="1"/>
  <c r="J34" i="60"/>
  <c r="G34" i="60" s="1"/>
  <c r="J11" i="60"/>
  <c r="G11" i="60" s="1"/>
  <c r="J25" i="60"/>
  <c r="G25" i="60" s="1"/>
  <c r="H23" i="60"/>
  <c r="J31" i="60"/>
  <c r="G31" i="60" s="1"/>
  <c r="H24" i="61"/>
  <c r="G24" i="61" s="1"/>
  <c r="H29" i="61"/>
  <c r="G29" i="61" s="1"/>
  <c r="H12" i="61"/>
  <c r="G12" i="61" s="1"/>
  <c r="H11" i="61"/>
  <c r="G11" i="61" s="1"/>
  <c r="H17" i="61"/>
  <c r="G17" i="61" s="1"/>
  <c r="H20" i="61"/>
  <c r="G20" i="61" s="1"/>
  <c r="H23" i="61"/>
  <c r="G23" i="61" s="1"/>
  <c r="H30" i="61"/>
  <c r="G30" i="61" s="1"/>
  <c r="H27" i="61"/>
  <c r="G27" i="61" s="1"/>
  <c r="H15" i="61"/>
  <c r="G15" i="61" s="1"/>
  <c r="H18" i="61"/>
  <c r="G18" i="61" s="1"/>
  <c r="H22" i="61"/>
  <c r="G22" i="61" s="1"/>
  <c r="H19" i="61"/>
  <c r="G19" i="61" s="1"/>
  <c r="H26" i="61"/>
  <c r="G26" i="61" s="1"/>
  <c r="H21" i="61"/>
  <c r="G21" i="61" s="1"/>
  <c r="H13" i="61"/>
  <c r="G13" i="61" s="1"/>
  <c r="H14" i="61"/>
  <c r="G14" i="61" s="1"/>
  <c r="H28" i="61"/>
  <c r="G28" i="61" s="1"/>
  <c r="H25" i="61"/>
  <c r="G25" i="61" s="1"/>
  <c r="I12" i="56"/>
  <c r="H12" i="56" s="1"/>
  <c r="I13" i="56"/>
  <c r="H13" i="56" s="1"/>
  <c r="I11" i="56"/>
  <c r="H11" i="56" s="1"/>
  <c r="H11" i="55"/>
  <c r="G11" i="55" s="1"/>
  <c r="H12" i="55"/>
  <c r="G12" i="55" s="1"/>
  <c r="H15" i="55"/>
  <c r="G15" i="55" s="1"/>
  <c r="H14" i="55"/>
  <c r="G14" i="55" s="1"/>
  <c r="H12" i="53"/>
  <c r="G12" i="53" s="1"/>
  <c r="H14" i="53"/>
  <c r="G14" i="53" s="1"/>
  <c r="H11" i="53"/>
  <c r="G11" i="53" s="1"/>
  <c r="H13" i="53"/>
  <c r="G13" i="53" s="1"/>
  <c r="H16" i="52"/>
  <c r="G16" i="52" s="1"/>
  <c r="H11" i="52"/>
  <c r="G11" i="52" s="1"/>
  <c r="H17" i="52"/>
  <c r="G17" i="52" s="1"/>
  <c r="H19" i="52"/>
  <c r="G19" i="52" s="1"/>
  <c r="H13" i="52"/>
  <c r="G13" i="52" s="1"/>
  <c r="H14" i="52"/>
  <c r="G14" i="52" s="1"/>
  <c r="H18" i="52"/>
  <c r="G18" i="52" s="1"/>
  <c r="H15" i="52"/>
  <c r="G15" i="52" s="1"/>
  <c r="M23" i="60"/>
  <c r="I23" i="60" s="1"/>
  <c r="J15" i="62"/>
  <c r="I15" i="62" s="1"/>
  <c r="J23" i="62"/>
  <c r="I23" i="62" s="1"/>
  <c r="J17" i="62"/>
  <c r="I17" i="62" s="1"/>
  <c r="J33" i="62"/>
  <c r="I33" i="62" s="1"/>
  <c r="J13" i="62"/>
  <c r="I13" i="62" s="1"/>
  <c r="J19" i="62"/>
  <c r="I19" i="62" s="1"/>
  <c r="J29" i="62"/>
  <c r="I29" i="62" s="1"/>
  <c r="J25" i="62"/>
  <c r="I25" i="62" s="1"/>
  <c r="J31" i="62"/>
  <c r="I31" i="62" s="1"/>
  <c r="J11" i="62"/>
  <c r="I11" i="62" s="1"/>
  <c r="J21" i="62"/>
  <c r="I21" i="62" s="1"/>
  <c r="J27" i="62"/>
  <c r="I27" i="62" s="1"/>
  <c r="J18" i="51"/>
  <c r="G18" i="51" s="1"/>
  <c r="J16" i="51"/>
  <c r="G16" i="51" s="1"/>
  <c r="J20" i="51"/>
  <c r="G20" i="51" s="1"/>
  <c r="H15" i="51"/>
  <c r="J15" i="51"/>
  <c r="G15" i="51" s="1"/>
  <c r="H13" i="51"/>
  <c r="J13" i="51"/>
  <c r="G13" i="51" s="1"/>
  <c r="J23" i="51"/>
  <c r="G23" i="51" s="1"/>
  <c r="J21" i="51"/>
  <c r="G21" i="51" s="1"/>
  <c r="J11" i="51"/>
  <c r="J22" i="51"/>
  <c r="G22" i="51" s="1"/>
  <c r="J27" i="51"/>
  <c r="G27" i="51" s="1"/>
  <c r="J26" i="51"/>
  <c r="G26" i="51" s="1"/>
  <c r="H11" i="51"/>
  <c r="M13" i="51" s="1"/>
  <c r="I13" i="51" s="1"/>
  <c r="J25" i="51"/>
  <c r="G25" i="51" s="1"/>
  <c r="J24" i="51"/>
  <c r="G24" i="51" s="1"/>
  <c r="J14" i="51"/>
  <c r="G14" i="51" s="1"/>
  <c r="J17" i="51"/>
  <c r="G17" i="51" s="1"/>
  <c r="G26" i="49"/>
  <c r="G20" i="49"/>
  <c r="G16" i="49"/>
  <c r="G27" i="49"/>
  <c r="G28" i="49"/>
  <c r="G21" i="49"/>
  <c r="G17" i="49"/>
  <c r="G30" i="49"/>
  <c r="G18" i="49"/>
  <c r="G32" i="49"/>
  <c r="G33" i="49"/>
  <c r="G15" i="49"/>
  <c r="G22" i="49"/>
  <c r="G37" i="49"/>
  <c r="G24" i="49"/>
  <c r="G31" i="49"/>
  <c r="G25" i="49"/>
  <c r="G19" i="49"/>
  <c r="H18" i="41"/>
  <c r="G18" i="41" s="1"/>
  <c r="H29" i="41"/>
  <c r="G29" i="41" s="1"/>
  <c r="H11" i="41"/>
  <c r="G11" i="41" s="1"/>
  <c r="H22" i="41"/>
  <c r="G22" i="41" s="1"/>
  <c r="H35" i="41"/>
  <c r="G35" i="41" s="1"/>
  <c r="H36" i="41"/>
  <c r="G36" i="41" s="1"/>
  <c r="H34" i="41"/>
  <c r="G34" i="41" s="1"/>
  <c r="H12" i="41"/>
  <c r="G12" i="41" s="1"/>
  <c r="H26" i="41"/>
  <c r="G26" i="41" s="1"/>
  <c r="H31" i="41"/>
  <c r="G31" i="41" s="1"/>
  <c r="H16" i="41"/>
  <c r="G16" i="41" s="1"/>
  <c r="H19" i="41"/>
  <c r="G19" i="41" s="1"/>
  <c r="H14" i="41"/>
  <c r="G14" i="41" s="1"/>
  <c r="H32" i="41"/>
  <c r="G32" i="41" s="1"/>
  <c r="H17" i="41"/>
  <c r="G17" i="41" s="1"/>
  <c r="H25" i="41"/>
  <c r="G25" i="41" s="1"/>
  <c r="H27" i="41"/>
  <c r="G27" i="41" s="1"/>
  <c r="H30" i="41"/>
  <c r="G30" i="41" s="1"/>
  <c r="H13" i="41"/>
  <c r="G13" i="41" s="1"/>
  <c r="H20" i="41"/>
  <c r="G20" i="41" s="1"/>
  <c r="H33" i="41"/>
  <c r="G33" i="41" s="1"/>
  <c r="H21" i="41"/>
  <c r="G21" i="41" s="1"/>
  <c r="H24" i="41"/>
  <c r="G24" i="41" s="1"/>
  <c r="H15" i="41"/>
  <c r="G15" i="41" s="1"/>
  <c r="H23" i="41"/>
  <c r="G23" i="41" s="1"/>
  <c r="H28" i="41"/>
  <c r="G28" i="41" s="1"/>
  <c r="J13" i="31"/>
  <c r="I13" i="31" s="1"/>
  <c r="J25" i="31"/>
  <c r="J21" i="31"/>
  <c r="J11" i="31"/>
  <c r="I11" i="31" s="1"/>
  <c r="J17" i="31"/>
  <c r="I17" i="31" s="1"/>
  <c r="J19" i="31"/>
  <c r="I19" i="31" s="1"/>
  <c r="J35" i="69"/>
  <c r="H71" i="69"/>
  <c r="H25" i="29"/>
  <c r="H17" i="50"/>
  <c r="G17" i="50" s="1"/>
  <c r="M15" i="60"/>
  <c r="I15" i="60" s="1"/>
  <c r="G11" i="46"/>
  <c r="G11" i="49"/>
  <c r="H99" i="69"/>
  <c r="H135" i="69"/>
  <c r="K31" i="32"/>
  <c r="J31" i="32" s="1"/>
  <c r="H43" i="69"/>
  <c r="P41" i="25"/>
  <c r="P43" i="25" s="1"/>
  <c r="F11" i="25" s="1"/>
  <c r="I11" i="25"/>
  <c r="Q41" i="25"/>
  <c r="Q43" i="25" s="1"/>
  <c r="F12" i="25" s="1"/>
  <c r="I12" i="25"/>
  <c r="X34" i="48"/>
  <c r="F19" i="48" s="1"/>
  <c r="W34" i="48"/>
  <c r="F18" i="48" s="1"/>
  <c r="S34" i="48"/>
  <c r="F14" i="48" s="1"/>
  <c r="Q34" i="48"/>
  <c r="F12" i="48" s="1"/>
  <c r="R34" i="48"/>
  <c r="F13" i="48" s="1"/>
  <c r="T34" i="48"/>
  <c r="F15" i="48" s="1"/>
  <c r="Z34" i="48"/>
  <c r="F21" i="48" s="1"/>
  <c r="P34" i="48"/>
  <c r="F11" i="48" s="1"/>
  <c r="U34" i="48"/>
  <c r="F16" i="48" s="1"/>
  <c r="V34" i="48"/>
  <c r="F17" i="48" s="1"/>
  <c r="Y34" i="48"/>
  <c r="F20" i="48" s="1"/>
  <c r="H83" i="69"/>
  <c r="J11" i="15"/>
  <c r="H11" i="15" s="1"/>
  <c r="J22" i="15"/>
  <c r="H22" i="15" s="1"/>
  <c r="H21" i="40"/>
  <c r="O22" i="40"/>
  <c r="K22" i="40" s="1"/>
  <c r="H25" i="40"/>
  <c r="O26" i="40"/>
  <c r="K26" i="40" s="1"/>
  <c r="H27" i="40"/>
  <c r="O28" i="40"/>
  <c r="K28" i="40" s="1"/>
  <c r="O32" i="40"/>
  <c r="K32" i="40" s="1"/>
  <c r="H15" i="40"/>
  <c r="O16" i="40"/>
  <c r="K16" i="40" s="1"/>
  <c r="H19" i="40"/>
  <c r="O20" i="40"/>
  <c r="K20" i="40" s="1"/>
  <c r="H29" i="40"/>
  <c r="O30" i="40"/>
  <c r="K30" i="40" s="1"/>
  <c r="H17" i="40"/>
  <c r="O18" i="40"/>
  <c r="K18" i="40" s="1"/>
  <c r="H23" i="40"/>
  <c r="O24" i="40"/>
  <c r="K24" i="40" s="1"/>
  <c r="H11" i="40"/>
  <c r="O50" i="40"/>
  <c r="K50" i="40" s="1"/>
  <c r="O12" i="40"/>
  <c r="K12" i="40" s="1"/>
  <c r="O46" i="40"/>
  <c r="K46" i="40" s="1"/>
  <c r="O48" i="40"/>
  <c r="K48" i="40" s="1"/>
  <c r="O36" i="40"/>
  <c r="K36" i="40" s="1"/>
  <c r="O40" i="40"/>
  <c r="K40" i="40" s="1"/>
  <c r="O56" i="40"/>
  <c r="K56" i="40" s="1"/>
  <c r="O52" i="40"/>
  <c r="K52" i="40" s="1"/>
  <c r="O34" i="40"/>
  <c r="K34" i="40" s="1"/>
  <c r="O42" i="40"/>
  <c r="K42" i="40" s="1"/>
  <c r="O54" i="40"/>
  <c r="K54" i="40" s="1"/>
  <c r="O44" i="40"/>
  <c r="K44" i="40" s="1"/>
  <c r="O38" i="40"/>
  <c r="K38" i="40" s="1"/>
  <c r="H13" i="40"/>
  <c r="O14" i="40"/>
  <c r="K14" i="40" s="1"/>
  <c r="H31" i="40"/>
  <c r="H36" i="36"/>
  <c r="H27" i="29"/>
  <c r="H17" i="29"/>
  <c r="H19" i="29"/>
  <c r="H15" i="29"/>
  <c r="H23" i="29"/>
  <c r="H13" i="29"/>
  <c r="H11" i="29"/>
  <c r="H33" i="29"/>
  <c r="G36" i="26"/>
  <c r="I28" i="26" s="1"/>
  <c r="H28" i="26" s="1"/>
  <c r="I42" i="26"/>
  <c r="H42" i="26" s="1"/>
  <c r="G28" i="15"/>
  <c r="H15" i="50"/>
  <c r="G15" i="50" s="1"/>
  <c r="H16" i="50"/>
  <c r="G16" i="50" s="1"/>
  <c r="H12" i="50"/>
  <c r="G12" i="50" s="1"/>
  <c r="H18" i="50"/>
  <c r="G18" i="50" s="1"/>
  <c r="H14" i="50"/>
  <c r="G14" i="50" s="1"/>
  <c r="H19" i="50"/>
  <c r="G19" i="50" s="1"/>
  <c r="H13" i="50"/>
  <c r="G13" i="50" s="1"/>
  <c r="H11" i="50"/>
  <c r="G11" i="50" s="1"/>
  <c r="P32" i="24"/>
  <c r="P34" i="24" s="1"/>
  <c r="F11" i="24" s="1"/>
  <c r="G15" i="46"/>
  <c r="G16" i="46"/>
  <c r="G17" i="46"/>
  <c r="G14" i="46"/>
  <c r="G13" i="46"/>
  <c r="G12" i="46"/>
  <c r="I21" i="31"/>
  <c r="I15" i="31"/>
  <c r="I23" i="31"/>
  <c r="I25" i="31"/>
  <c r="I42" i="15"/>
  <c r="I41" i="15"/>
  <c r="I40" i="15"/>
  <c r="G36" i="15"/>
  <c r="G11" i="20"/>
  <c r="G8" i="20"/>
  <c r="AC38" i="23"/>
  <c r="AB38" i="23"/>
  <c r="X38" i="23"/>
  <c r="F19" i="23" s="1"/>
  <c r="W38" i="23"/>
  <c r="F18" i="23" s="1"/>
  <c r="V38" i="23"/>
  <c r="F17" i="23" s="1"/>
  <c r="U38" i="23"/>
  <c r="F16" i="23" s="1"/>
  <c r="T38" i="23"/>
  <c r="F15" i="23" s="1"/>
  <c r="S38" i="23"/>
  <c r="F14" i="23" s="1"/>
  <c r="R38" i="23"/>
  <c r="F13" i="23" s="1"/>
  <c r="Q38" i="23"/>
  <c r="R32" i="24"/>
  <c r="R34" i="24" s="1"/>
  <c r="F13" i="24" s="1"/>
  <c r="T32" i="24"/>
  <c r="T34" i="24" s="1"/>
  <c r="F15" i="24" s="1"/>
  <c r="S32" i="24"/>
  <c r="S34" i="24" s="1"/>
  <c r="F14" i="24" s="1"/>
  <c r="Q32" i="24"/>
  <c r="Q34" i="24" s="1"/>
  <c r="F12" i="24" s="1"/>
  <c r="U32" i="24"/>
  <c r="U34" i="24" s="1"/>
  <c r="F16" i="24" s="1"/>
  <c r="W32" i="24"/>
  <c r="W34" i="24" s="1"/>
  <c r="V32" i="24"/>
  <c r="V34" i="24" s="1"/>
  <c r="G32" i="15" l="1"/>
  <c r="J24" i="15"/>
  <c r="H24" i="15" s="1"/>
  <c r="J23" i="15"/>
  <c r="H23" i="15" s="1"/>
  <c r="G19" i="23"/>
  <c r="H13" i="25"/>
  <c r="G13" i="25" s="1"/>
  <c r="H11" i="25"/>
  <c r="G11" i="25" s="1"/>
  <c r="H12" i="25"/>
  <c r="G12" i="25" s="1"/>
  <c r="G13" i="23"/>
  <c r="G14" i="23"/>
  <c r="G15" i="23"/>
  <c r="G12" i="23"/>
  <c r="G20" i="23"/>
  <c r="G16" i="23"/>
  <c r="G17" i="23"/>
  <c r="G18" i="23"/>
  <c r="G21" i="23"/>
  <c r="H11" i="23"/>
  <c r="H47" i="69"/>
  <c r="H107" i="69"/>
  <c r="H95" i="69"/>
  <c r="H59" i="69"/>
  <c r="J36" i="69"/>
  <c r="H35" i="69" s="1"/>
  <c r="J41" i="69"/>
  <c r="J40" i="69"/>
  <c r="H11" i="69"/>
  <c r="J127" i="69"/>
  <c r="J128" i="69"/>
  <c r="J129" i="69"/>
  <c r="J81" i="69"/>
  <c r="J79" i="69"/>
  <c r="J80" i="69"/>
  <c r="J33" i="69"/>
  <c r="J32" i="69"/>
  <c r="J31" i="69"/>
  <c r="J121" i="69"/>
  <c r="J120" i="69"/>
  <c r="J119" i="69"/>
  <c r="J17" i="69"/>
  <c r="J16" i="69"/>
  <c r="J15" i="69"/>
  <c r="J53" i="69"/>
  <c r="J51" i="69"/>
  <c r="J52" i="69"/>
  <c r="J69" i="69"/>
  <c r="J68" i="69"/>
  <c r="J67" i="69"/>
  <c r="J27" i="69"/>
  <c r="J28" i="69"/>
  <c r="J29" i="69"/>
  <c r="J87" i="69"/>
  <c r="J89" i="69"/>
  <c r="J88" i="69"/>
  <c r="J133" i="69"/>
  <c r="J132" i="69"/>
  <c r="J131" i="69"/>
  <c r="J75" i="69"/>
  <c r="J77" i="69"/>
  <c r="J76" i="69"/>
  <c r="J55" i="69"/>
  <c r="J56" i="69"/>
  <c r="J57" i="69"/>
  <c r="J21" i="69"/>
  <c r="J20" i="69"/>
  <c r="J19" i="69"/>
  <c r="J25" i="69"/>
  <c r="J24" i="69"/>
  <c r="J23" i="69"/>
  <c r="J113" i="69"/>
  <c r="J112" i="69"/>
  <c r="J111" i="69"/>
  <c r="J104" i="69"/>
  <c r="J105" i="69"/>
  <c r="J103" i="69"/>
  <c r="J93" i="69"/>
  <c r="J92" i="69"/>
  <c r="J91" i="69"/>
  <c r="M31" i="60"/>
  <c r="I31" i="60" s="1"/>
  <c r="M35" i="60"/>
  <c r="I35" i="60" s="1"/>
  <c r="M11" i="60"/>
  <c r="I11" i="60" s="1"/>
  <c r="M17" i="51"/>
  <c r="I17" i="51" s="1"/>
  <c r="M15" i="51"/>
  <c r="I15" i="51" s="1"/>
  <c r="M11" i="51"/>
  <c r="I11" i="51" s="1"/>
  <c r="G25" i="48"/>
  <c r="G24" i="48"/>
  <c r="I23" i="29"/>
  <c r="G15" i="48"/>
  <c r="G12" i="48"/>
  <c r="G13" i="48"/>
  <c r="G17" i="48"/>
  <c r="G16" i="48"/>
  <c r="G22" i="48"/>
  <c r="G21" i="48"/>
  <c r="G20" i="48"/>
  <c r="G11" i="48"/>
  <c r="G14" i="48"/>
  <c r="G23" i="48"/>
  <c r="G18" i="48"/>
  <c r="G19" i="48"/>
  <c r="I16" i="26"/>
  <c r="H16" i="26" s="1"/>
  <c r="I20" i="26"/>
  <c r="H20" i="26" s="1"/>
  <c r="G115" i="69"/>
  <c r="I18" i="26"/>
  <c r="H18" i="26" s="1"/>
  <c r="I41" i="26"/>
  <c r="H41" i="26" s="1"/>
  <c r="I43" i="26"/>
  <c r="H43" i="26" s="1"/>
  <c r="I37" i="26"/>
  <c r="H37" i="26" s="1"/>
  <c r="I14" i="26"/>
  <c r="H14" i="26" s="1"/>
  <c r="I27" i="26"/>
  <c r="H27" i="26" s="1"/>
  <c r="I34" i="26"/>
  <c r="H34" i="26" s="1"/>
  <c r="I32" i="26"/>
  <c r="H32" i="26" s="1"/>
  <c r="R43" i="40"/>
  <c r="I43" i="40" s="1"/>
  <c r="R17" i="40"/>
  <c r="I17" i="40" s="1"/>
  <c r="R21" i="40"/>
  <c r="I21" i="40" s="1"/>
  <c r="R41" i="40"/>
  <c r="I41" i="40" s="1"/>
  <c r="R45" i="40"/>
  <c r="I45" i="40" s="1"/>
  <c r="R49" i="40"/>
  <c r="I49" i="40" s="1"/>
  <c r="R37" i="40"/>
  <c r="I37" i="40" s="1"/>
  <c r="R35" i="40"/>
  <c r="I35" i="40" s="1"/>
  <c r="R51" i="40"/>
  <c r="I51" i="40" s="1"/>
  <c r="R39" i="40"/>
  <c r="I39" i="40" s="1"/>
  <c r="R23" i="40"/>
  <c r="I23" i="40" s="1"/>
  <c r="R15" i="40"/>
  <c r="I15" i="40" s="1"/>
  <c r="R19" i="40"/>
  <c r="I19" i="40" s="1"/>
  <c r="R13" i="40"/>
  <c r="I13" i="40" s="1"/>
  <c r="R31" i="40"/>
  <c r="I31" i="40" s="1"/>
  <c r="R47" i="40"/>
  <c r="I47" i="40" s="1"/>
  <c r="R27" i="40"/>
  <c r="I27" i="40" s="1"/>
  <c r="R53" i="40"/>
  <c r="I53" i="40" s="1"/>
  <c r="R25" i="40"/>
  <c r="I25" i="40" s="1"/>
  <c r="R29" i="40"/>
  <c r="I29" i="40" s="1"/>
  <c r="R33" i="40"/>
  <c r="I33" i="40" s="1"/>
  <c r="R55" i="40"/>
  <c r="I55" i="40" s="1"/>
  <c r="R11" i="40"/>
  <c r="I11" i="40" s="1"/>
  <c r="I15" i="29"/>
  <c r="I25" i="29"/>
  <c r="I13" i="29"/>
  <c r="I17" i="29"/>
  <c r="I33" i="29"/>
  <c r="I29" i="29"/>
  <c r="I11" i="29"/>
  <c r="I21" i="29"/>
  <c r="I27" i="29"/>
  <c r="I31" i="29"/>
  <c r="I19" i="29"/>
  <c r="I33" i="26"/>
  <c r="H33" i="26" s="1"/>
  <c r="I13" i="26"/>
  <c r="H13" i="26" s="1"/>
  <c r="I15" i="26"/>
  <c r="H15" i="26" s="1"/>
  <c r="I30" i="26"/>
  <c r="H30" i="26" s="1"/>
  <c r="I17" i="26"/>
  <c r="H17" i="26" s="1"/>
  <c r="I35" i="26"/>
  <c r="H35" i="26" s="1"/>
  <c r="I24" i="26"/>
  <c r="H24" i="26" s="1"/>
  <c r="I39" i="26"/>
  <c r="H39" i="26" s="1"/>
  <c r="I11" i="26"/>
  <c r="H11" i="26" s="1"/>
  <c r="I19" i="26"/>
  <c r="H19" i="26" s="1"/>
  <c r="I40" i="26"/>
  <c r="H40" i="26" s="1"/>
  <c r="I26" i="26"/>
  <c r="H26" i="26" s="1"/>
  <c r="I44" i="26"/>
  <c r="H44" i="26" s="1"/>
  <c r="I12" i="26"/>
  <c r="H12" i="26" s="1"/>
  <c r="I23" i="26"/>
  <c r="H23" i="26" s="1"/>
  <c r="I38" i="26"/>
  <c r="H38" i="26" s="1"/>
  <c r="I21" i="26"/>
  <c r="H21" i="26" s="1"/>
  <c r="I29" i="26"/>
  <c r="H29" i="26" s="1"/>
  <c r="I31" i="26"/>
  <c r="H31" i="26" s="1"/>
  <c r="I36" i="26"/>
  <c r="H36" i="26" s="1"/>
  <c r="I22" i="26"/>
  <c r="H22" i="26" s="1"/>
  <c r="G11" i="51"/>
  <c r="G14" i="22"/>
  <c r="K27" i="32"/>
  <c r="J27" i="32" s="1"/>
  <c r="K15" i="32"/>
  <c r="J15" i="32" s="1"/>
  <c r="K11" i="32"/>
  <c r="J11" i="32" s="1"/>
  <c r="K19" i="32"/>
  <c r="J19" i="32" s="1"/>
  <c r="K23" i="32"/>
  <c r="J23" i="32" s="1"/>
  <c r="G40" i="15"/>
  <c r="G11" i="22"/>
  <c r="G15" i="22"/>
  <c r="G12" i="22"/>
  <c r="G16" i="22"/>
  <c r="F17" i="24"/>
  <c r="X32" i="24"/>
  <c r="X34" i="24" s="1"/>
  <c r="F19" i="24" s="1"/>
  <c r="H21" i="24" l="1"/>
  <c r="G21" i="24" s="1"/>
  <c r="H18" i="24"/>
  <c r="H15" i="24"/>
  <c r="H19" i="24"/>
  <c r="H17" i="24"/>
  <c r="H16" i="24"/>
  <c r="H14" i="24"/>
  <c r="H13" i="24"/>
  <c r="H12" i="24"/>
  <c r="H22" i="24"/>
  <c r="G22" i="24" s="1"/>
  <c r="H20" i="24"/>
  <c r="G20" i="24" s="1"/>
  <c r="H39" i="69"/>
  <c r="H67" i="69"/>
  <c r="H31" i="69"/>
  <c r="H103" i="69"/>
  <c r="H119" i="69"/>
  <c r="H23" i="69"/>
  <c r="H131" i="69"/>
  <c r="H27" i="69"/>
  <c r="H111" i="69"/>
  <c r="H55" i="69"/>
  <c r="H75" i="69"/>
  <c r="H51" i="69"/>
  <c r="H79" i="69"/>
  <c r="H91" i="69"/>
  <c r="H19" i="69"/>
  <c r="H15" i="69"/>
  <c r="H87" i="69"/>
  <c r="H127" i="69"/>
  <c r="J117" i="69"/>
  <c r="J116" i="69"/>
  <c r="J115" i="69"/>
  <c r="J40" i="15"/>
  <c r="H40" i="15" s="1"/>
  <c r="J32" i="15"/>
  <c r="H32" i="15" s="1"/>
  <c r="J28" i="15"/>
  <c r="H28" i="15" s="1"/>
  <c r="J36" i="15"/>
  <c r="H36" i="15" s="1"/>
  <c r="H115" i="69" l="1"/>
  <c r="K115" i="69" s="1"/>
  <c r="I115" i="69" s="1"/>
  <c r="G16" i="24"/>
  <c r="G17" i="24"/>
  <c r="G19" i="24"/>
  <c r="G18" i="24"/>
  <c r="G15" i="24"/>
  <c r="G12" i="24"/>
  <c r="G13" i="24"/>
  <c r="G14" i="24"/>
  <c r="K111" i="69" l="1"/>
  <c r="I111" i="69" s="1"/>
  <c r="K39" i="69"/>
  <c r="I39" i="69" s="1"/>
  <c r="K79" i="69"/>
  <c r="I79" i="69" s="1"/>
  <c r="K127" i="69"/>
  <c r="I127" i="69" s="1"/>
  <c r="K55" i="69"/>
  <c r="I55" i="69" s="1"/>
  <c r="K107" i="69"/>
  <c r="I107" i="69" s="1"/>
  <c r="K103" i="69"/>
  <c r="I103" i="69" s="1"/>
  <c r="K43" i="69"/>
  <c r="I43" i="69" s="1"/>
  <c r="K51" i="69"/>
  <c r="I51" i="69" s="1"/>
  <c r="K35" i="69"/>
  <c r="I35" i="69" s="1"/>
  <c r="K131" i="69"/>
  <c r="I131" i="69" s="1"/>
  <c r="K11" i="69"/>
  <c r="I11" i="69" s="1"/>
  <c r="K59" i="69"/>
  <c r="I59" i="69" s="1"/>
  <c r="K95" i="69"/>
  <c r="I95" i="69" s="1"/>
  <c r="K123" i="69"/>
  <c r="I123" i="69" s="1"/>
  <c r="K23" i="69"/>
  <c r="I23" i="69" s="1"/>
  <c r="K75" i="69"/>
  <c r="I75" i="69" s="1"/>
  <c r="K87" i="69"/>
  <c r="I87" i="69" s="1"/>
  <c r="K27" i="69"/>
  <c r="I27" i="69" s="1"/>
  <c r="K99" i="69"/>
  <c r="I99" i="69" s="1"/>
  <c r="K63" i="69"/>
  <c r="I63" i="69" s="1"/>
  <c r="K135" i="69"/>
  <c r="I135" i="69" s="1"/>
  <c r="K91" i="69"/>
  <c r="I91" i="69" s="1"/>
  <c r="K31" i="69"/>
  <c r="I31" i="69" s="1"/>
  <c r="K67" i="69"/>
  <c r="I67" i="69" s="1"/>
  <c r="K47" i="69"/>
  <c r="I47" i="69" s="1"/>
  <c r="K119" i="69"/>
  <c r="I119" i="69" s="1"/>
  <c r="K83" i="69"/>
  <c r="I83" i="69" s="1"/>
  <c r="K19" i="69"/>
  <c r="I19" i="69" s="1"/>
  <c r="K71" i="69"/>
  <c r="I71" i="69" s="1"/>
  <c r="K15" i="69"/>
  <c r="I15" i="69" s="1"/>
  <c r="G11" i="23"/>
</calcChain>
</file>

<file path=xl/sharedStrings.xml><?xml version="1.0" encoding="utf-8"?>
<sst xmlns="http://schemas.openxmlformats.org/spreadsheetml/2006/main" count="9708" uniqueCount="999">
  <si>
    <t>Note to scorers: Enter Y if a time penalty is noted in orange cells</t>
  </si>
  <si>
    <t>Pony Club Western Australia</t>
  </si>
  <si>
    <t>State Dressage Championships 2022</t>
  </si>
  <si>
    <t>Preliminary Freestyle to Music - 2020 Revised</t>
  </si>
  <si>
    <t>Judge A</t>
  </si>
  <si>
    <t>Val Mayger</t>
  </si>
  <si>
    <t>Date</t>
  </si>
  <si>
    <t>Time Posted</t>
  </si>
  <si>
    <t>Class</t>
  </si>
  <si>
    <t>Preliminary Freestyle (17-24 years)</t>
  </si>
  <si>
    <t>Arena</t>
  </si>
  <si>
    <t>Indoor</t>
  </si>
  <si>
    <t>Compulsory Movements</t>
  </si>
  <si>
    <t>Co-efficient</t>
  </si>
  <si>
    <t>Position: C</t>
  </si>
  <si>
    <t>Time</t>
  </si>
  <si>
    <t>Rider Order</t>
  </si>
  <si>
    <t>Rider</t>
  </si>
  <si>
    <t>Horse</t>
  </si>
  <si>
    <t>Pony Club Name</t>
  </si>
  <si>
    <t>Judge Val Mayger</t>
  </si>
  <si>
    <t>Placing</t>
  </si>
  <si>
    <t>Rank</t>
  </si>
  <si>
    <t>Artistic Score</t>
  </si>
  <si>
    <t>Tie Adjust</t>
  </si>
  <si>
    <t>Nicole Dragovich</t>
  </si>
  <si>
    <t>FOXDALES MERLIN</t>
  </si>
  <si>
    <t>Baldivis</t>
  </si>
  <si>
    <t>Tameaka Smith</t>
  </si>
  <si>
    <t>CLARE DOWNS GANDALF</t>
  </si>
  <si>
    <t xml:space="preserve">Busselton </t>
  </si>
  <si>
    <t>Tiarlie Wareham</t>
  </si>
  <si>
    <t>TIAJA PARK ECLIPSE</t>
  </si>
  <si>
    <t>Bunbury</t>
  </si>
  <si>
    <t>Taiah Curtis</t>
  </si>
  <si>
    <t>FRANKS REWARD</t>
  </si>
  <si>
    <t xml:space="preserve">Albany </t>
  </si>
  <si>
    <t>Shannon Meakins</t>
  </si>
  <si>
    <t>KARMA PARK ESPRIT</t>
  </si>
  <si>
    <t>Orange Grove</t>
  </si>
  <si>
    <t>Caitlin Pritchard</t>
  </si>
  <si>
    <t>SPRINGBROOK BAYLAUREL CRUZ</t>
  </si>
  <si>
    <t xml:space="preserve">King River </t>
  </si>
  <si>
    <t>Abby Coulson</t>
  </si>
  <si>
    <t>CAMBRIA GEM</t>
  </si>
  <si>
    <t>Eliza Hutton</t>
  </si>
  <si>
    <t>PEPTOS SPIDER</t>
  </si>
  <si>
    <t xml:space="preserve">Capel </t>
  </si>
  <si>
    <t>Kaitlyn Brown</t>
  </si>
  <si>
    <t>MELLANDRA TOUCH OF CLASS</t>
  </si>
  <si>
    <t>Total Tech</t>
  </si>
  <si>
    <t>Ashlyn O'Brien</t>
  </si>
  <si>
    <t>DIZZY</t>
  </si>
  <si>
    <t>Margaret River</t>
  </si>
  <si>
    <t>Kaeleigh Brown</t>
  </si>
  <si>
    <t>MYSTIC SHADOWS CELTIC WIZARD</t>
  </si>
  <si>
    <t>Artistic Presentation</t>
  </si>
  <si>
    <t>Jayne Travers</t>
  </si>
  <si>
    <t>MISS MANDLIKOVA</t>
  </si>
  <si>
    <t>Log Fence</t>
  </si>
  <si>
    <t>Costume Score</t>
  </si>
  <si>
    <t>Total Artistic</t>
  </si>
  <si>
    <t>Time Penalty (Y/N)</t>
  </si>
  <si>
    <t>Time Penalty Marks</t>
  </si>
  <si>
    <t>Total for Artistic</t>
  </si>
  <si>
    <t>Total for Technical</t>
  </si>
  <si>
    <t>Final score</t>
  </si>
  <si>
    <t>Total %</t>
  </si>
  <si>
    <t xml:space="preserve">Costume </t>
  </si>
  <si>
    <t>Performance</t>
  </si>
  <si>
    <t>Complexity</t>
  </si>
  <si>
    <t>Creativity</t>
  </si>
  <si>
    <t>Suitability</t>
  </si>
  <si>
    <t>Overall Impression</t>
  </si>
  <si>
    <t>Final Mark</t>
  </si>
  <si>
    <t>Note to scorers - enter Y for each error of course</t>
  </si>
  <si>
    <t>Pony Club WA State Dressage Championships 2022</t>
  </si>
  <si>
    <t>Friday, 5 August 2022</t>
  </si>
  <si>
    <t>Judge Nadine Herbert</t>
  </si>
  <si>
    <t>Judge Liz Watkins</t>
  </si>
  <si>
    <t>Nadine Merewether Pairs</t>
  </si>
  <si>
    <t>Position:</t>
  </si>
  <si>
    <t>Final Score</t>
  </si>
  <si>
    <t>Sophie Appleby</t>
  </si>
  <si>
    <t>PENLEY MARCO POLO</t>
  </si>
  <si>
    <t>Serpentine</t>
  </si>
  <si>
    <t>Nicola Lachenicht</t>
  </si>
  <si>
    <t>NEWHOPE SPARKS FLY</t>
  </si>
  <si>
    <t xml:space="preserve">Serpentine </t>
  </si>
  <si>
    <t>MONTCALM BAYLAUREL JOE</t>
  </si>
  <si>
    <t>Felicity Ericsson</t>
  </si>
  <si>
    <t>ALL BLACK STYLE</t>
  </si>
  <si>
    <t>Subtotal</t>
  </si>
  <si>
    <t>Collective Marks</t>
  </si>
  <si>
    <t>1. Paces</t>
  </si>
  <si>
    <t>2. Imp</t>
  </si>
  <si>
    <t>3. Pos</t>
  </si>
  <si>
    <t>4. Gen Imp</t>
  </si>
  <si>
    <t>Total Collective Marks</t>
  </si>
  <si>
    <t>Total Marks</t>
  </si>
  <si>
    <t>Course Errors</t>
  </si>
  <si>
    <t xml:space="preserve">  1st Error (Y)</t>
  </si>
  <si>
    <t>y</t>
  </si>
  <si>
    <t xml:space="preserve">  2nd Error (Y)</t>
  </si>
  <si>
    <t xml:space="preserve">  3rd Error</t>
  </si>
  <si>
    <t>Elimination</t>
  </si>
  <si>
    <t>Total Errors</t>
  </si>
  <si>
    <t>Stuart Harkness Trophy (Pair of Horses over 14.2h)</t>
  </si>
  <si>
    <t>Position: B</t>
  </si>
  <si>
    <t>Judge Chris Hope</t>
  </si>
  <si>
    <t>Judge Shirley Hicks</t>
  </si>
  <si>
    <t>Abby Green</t>
  </si>
  <si>
    <t>BARRABADEEN MYSTIQUE</t>
  </si>
  <si>
    <t>Moonyoonooka</t>
  </si>
  <si>
    <t>Indi Smith</t>
  </si>
  <si>
    <t>BYALEE MASCARA</t>
  </si>
  <si>
    <t>Amy Lockhart</t>
  </si>
  <si>
    <t>KINGSBURY</t>
  </si>
  <si>
    <t>Capel 1</t>
  </si>
  <si>
    <t>Rosie Mcconigley</t>
  </si>
  <si>
    <t>KELLERAINS VANCHER</t>
  </si>
  <si>
    <t>King River 1</t>
  </si>
  <si>
    <t>Ashleigh Pritchard</t>
  </si>
  <si>
    <t>BAYLAUREL PANACHE</t>
  </si>
  <si>
    <t>Sarah Carter</t>
  </si>
  <si>
    <t>WAYSIDE</t>
  </si>
  <si>
    <t>Reagan Hughan</t>
  </si>
  <si>
    <t>ARIA MISTRETTA</t>
  </si>
  <si>
    <t>Chaise Fowler</t>
  </si>
  <si>
    <t>GLOBAL SUPREME</t>
  </si>
  <si>
    <t>Ava Debrito</t>
  </si>
  <si>
    <t>SHAME N SCANDAL</t>
  </si>
  <si>
    <t>Dardanup</t>
  </si>
  <si>
    <t>Darci Peace</t>
  </si>
  <si>
    <t>EGMONT FAITH</t>
  </si>
  <si>
    <t>Zarli Curtis</t>
  </si>
  <si>
    <t>EVERLY PARK FORTUNE TELLER</t>
  </si>
  <si>
    <t>EYDIS</t>
  </si>
  <si>
    <t>Emily Brimblecombe</t>
  </si>
  <si>
    <t>SENLAC CROWLEY</t>
  </si>
  <si>
    <t>Wallangarra</t>
  </si>
  <si>
    <t>Caitlin Worth</t>
  </si>
  <si>
    <t>JERRY SEINFAIR</t>
  </si>
  <si>
    <t>Mia Staines</t>
  </si>
  <si>
    <t>SILVER</t>
  </si>
  <si>
    <t>Capel 2</t>
  </si>
  <si>
    <t>Rachelle Brown</t>
  </si>
  <si>
    <t>RED DAR JON</t>
  </si>
  <si>
    <t>Tahlia Burke</t>
  </si>
  <si>
    <t>ALSAROSH</t>
  </si>
  <si>
    <t>South Midlands</t>
  </si>
  <si>
    <t>Mya Robertson</t>
  </si>
  <si>
    <t>HANDFUL OF DUST</t>
  </si>
  <si>
    <t>Sarah Mcconigley</t>
  </si>
  <si>
    <t>ALL TOO FLASH</t>
  </si>
  <si>
    <t>King River 2</t>
  </si>
  <si>
    <t>Edie Hawke</t>
  </si>
  <si>
    <t>LITTLE MISS TILLY</t>
  </si>
  <si>
    <t>Ithica Harris</t>
  </si>
  <si>
    <t>LUNA ECLIPSE</t>
  </si>
  <si>
    <t>Rebecca Simpson</t>
  </si>
  <si>
    <t>KASAC PARK GLOBAL WARRIOR</t>
  </si>
  <si>
    <t xml:space="preserve">Log Fence </t>
  </si>
  <si>
    <t xml:space="preserve">Zoe Harrison Trophy </t>
  </si>
  <si>
    <t>Points</t>
  </si>
  <si>
    <t>Maddison Manolini</t>
  </si>
  <si>
    <t xml:space="preserve">FINAL CUT </t>
  </si>
  <si>
    <t>Albany/ Woodridge/ Murray</t>
  </si>
  <si>
    <t>Matilda Agnew</t>
  </si>
  <si>
    <t>LIMESTONE PARK GOOD AS GOLD</t>
  </si>
  <si>
    <t>1st</t>
  </si>
  <si>
    <t>Ashleigh Middendorp</t>
  </si>
  <si>
    <t>JOSHUA BROOK BUDWEIZER</t>
  </si>
  <si>
    <t>Orange Grove/ Darling Range</t>
  </si>
  <si>
    <t>Teagan Christie</t>
  </si>
  <si>
    <t>AMANI PHANTASIE</t>
  </si>
  <si>
    <t>4th</t>
  </si>
  <si>
    <t>Mia Tollarzo</t>
  </si>
  <si>
    <t>DALLU STANLEY</t>
  </si>
  <si>
    <t>Chloe Gee</t>
  </si>
  <si>
    <t>BARZ OPEN</t>
  </si>
  <si>
    <t>2nd</t>
  </si>
  <si>
    <t>Busselton</t>
  </si>
  <si>
    <t>Harriet Forrest</t>
  </si>
  <si>
    <t>OAKOVER TOO MUCH CHATTER</t>
  </si>
  <si>
    <t>3rd</t>
  </si>
  <si>
    <t>Lauren Rowe</t>
  </si>
  <si>
    <t>NEP CADILLAC</t>
  </si>
  <si>
    <t>Judge</t>
  </si>
  <si>
    <t>Individual  Placing</t>
  </si>
  <si>
    <t>Adv 5A</t>
  </si>
  <si>
    <t>Elem 3A</t>
  </si>
  <si>
    <t>Med 4A</t>
  </si>
  <si>
    <t>Nov 2A</t>
  </si>
  <si>
    <t>Note to scorers: Enter Y if a deduction is noted or Y if a time penalty is noted in orange cells</t>
  </si>
  <si>
    <t>Elementary Freestyle</t>
  </si>
  <si>
    <t>Nadine Herbert</t>
  </si>
  <si>
    <t>Elementary Freestyle (8-16 years)</t>
  </si>
  <si>
    <t>Mia Death</t>
  </si>
  <si>
    <t>GORDON PARK ROYAL REVIEW</t>
  </si>
  <si>
    <t>TREELEA PARK ROMEO</t>
  </si>
  <si>
    <t>Savannah Beveridge</t>
  </si>
  <si>
    <t>MIDAS PARISIAN AFFAIR</t>
  </si>
  <si>
    <t xml:space="preserve">West Plantagenet </t>
  </si>
  <si>
    <t>Jorja Wareham</t>
  </si>
  <si>
    <t>NADALLA PARK I'M SO SPECIAL</t>
  </si>
  <si>
    <t>Deduction (Y)</t>
  </si>
  <si>
    <t>Y</t>
  </si>
  <si>
    <t>Novice Freestyle (17-24 years)</t>
  </si>
  <si>
    <t>Judge Jill Kessell</t>
  </si>
  <si>
    <t>Charvelle Miller</t>
  </si>
  <si>
    <t>KENDALL PARK ODIN</t>
  </si>
  <si>
    <t>Woodridge</t>
  </si>
  <si>
    <t>Amy-Louise Ross</t>
  </si>
  <si>
    <t>HALCYON</t>
  </si>
  <si>
    <t xml:space="preserve">Walliston </t>
  </si>
  <si>
    <t>Asha Wiegele</t>
  </si>
  <si>
    <t>TULLOWS DARK PRINCE</t>
  </si>
  <si>
    <t>Amberlee Brown</t>
  </si>
  <si>
    <t>MACCACINO</t>
  </si>
  <si>
    <t>Fay Groom</t>
  </si>
  <si>
    <t>WILDWOOD SCARLET TRIBUTE</t>
  </si>
  <si>
    <t>Murray</t>
  </si>
  <si>
    <t>Jasmine Barron</t>
  </si>
  <si>
    <t>THE PAINTER</t>
  </si>
  <si>
    <t>Lauren Conti</t>
  </si>
  <si>
    <t>SCOTT FREE</t>
  </si>
  <si>
    <t>Wanneroo</t>
  </si>
  <si>
    <t>Elementary Freestyle (17-24 years)</t>
  </si>
  <si>
    <t>Georgia Vaughan</t>
  </si>
  <si>
    <t>FORGOTTEN FANTA-SEE</t>
  </si>
  <si>
    <t>SOVEREIGN GALLIANO</t>
  </si>
  <si>
    <t xml:space="preserve">Medium Freestyle </t>
  </si>
  <si>
    <t>Medium Freestyle</t>
  </si>
  <si>
    <t>Darling Range</t>
  </si>
  <si>
    <t>Deductions</t>
  </si>
  <si>
    <t>Total Technical</t>
  </si>
  <si>
    <t>1. Rhy</t>
  </si>
  <si>
    <t>2. Har</t>
  </si>
  <si>
    <t>3. Choreo</t>
  </si>
  <si>
    <t>4. D of D</t>
  </si>
  <si>
    <t>5. Choice mus</t>
  </si>
  <si>
    <t>Total Artistic Marks</t>
  </si>
  <si>
    <t>Advanced Freestyle 2021</t>
  </si>
  <si>
    <t>Advanced Freestyle</t>
  </si>
  <si>
    <t>Novice Freestyle 2021</t>
  </si>
  <si>
    <t>Jill Kessell</t>
  </si>
  <si>
    <t>Time Penalty (Y)</t>
  </si>
  <si>
    <t>Please check the rider judged by the C judge is listed first - if not swap pair names around</t>
  </si>
  <si>
    <t>Stuart Harkness/Wanda Nelson</t>
  </si>
  <si>
    <t>C Quest 1</t>
  </si>
  <si>
    <t>Pair Order</t>
  </si>
  <si>
    <t>Total Coll</t>
  </si>
  <si>
    <t xml:space="preserve"> </t>
  </si>
  <si>
    <t>Aleisha Guest</t>
  </si>
  <si>
    <t>BALFOUR I SEE U</t>
  </si>
  <si>
    <t>Murray 1</t>
  </si>
  <si>
    <t>Olivia Hawkins</t>
  </si>
  <si>
    <t>BILDEN PARK COACHELLA</t>
  </si>
  <si>
    <t>Note to scorers:</t>
  </si>
  <si>
    <t>Enter Y for each error of course</t>
  </si>
  <si>
    <t>Enter the number of technical faults noted (i.e. 1,2,3 etc)</t>
  </si>
  <si>
    <t>Novice 2A 2022</t>
  </si>
  <si>
    <t>Elementary 3A 2022</t>
  </si>
  <si>
    <t>Medium 4A 2022</t>
  </si>
  <si>
    <t>Advanced 5A 2022</t>
  </si>
  <si>
    <t>Class Zoe Harrison Team of 4 Riders</t>
  </si>
  <si>
    <t>Indoor / C Quest 2</t>
  </si>
  <si>
    <t>Total Collective</t>
  </si>
  <si>
    <t>Top 3 Scores</t>
  </si>
  <si>
    <t>3. Subm</t>
  </si>
  <si>
    <t>4. Riders Pos</t>
  </si>
  <si>
    <t>Technical Faults (No. of faults)</t>
  </si>
  <si>
    <t xml:space="preserve">Pony Club WA State Dressage Championships - Saturday 6 August 2022     </t>
  </si>
  <si>
    <t>Class #</t>
  </si>
  <si>
    <t>Bridle #</t>
  </si>
  <si>
    <t>Club</t>
  </si>
  <si>
    <t>Plunkett team</t>
  </si>
  <si>
    <t>Judge(s)</t>
  </si>
  <si>
    <t>#</t>
  </si>
  <si>
    <t>Heat</t>
  </si>
  <si>
    <t>SAT - Preliminary 1B Test (11 -13 years) &amp; Plunkett (11 - 13 years)</t>
  </si>
  <si>
    <t>Marni Bercene</t>
  </si>
  <si>
    <t>PARKIARRUP EDWARD</t>
  </si>
  <si>
    <t>Wellington District</t>
  </si>
  <si>
    <t>King River, Mortlock, Wellington District</t>
  </si>
  <si>
    <t>International</t>
  </si>
  <si>
    <t>Heat 1 Saturday</t>
  </si>
  <si>
    <t>Abbie Kirkham</t>
  </si>
  <si>
    <t>LUMINOUS STAR</t>
  </si>
  <si>
    <t>King River, Margaret River, Swan Valley</t>
  </si>
  <si>
    <t>Holly Greening</t>
  </si>
  <si>
    <t>JUDAROO TOLEDO</t>
  </si>
  <si>
    <t>Mikayla Downey</t>
  </si>
  <si>
    <t>ZIA PARK SOLDIER ON</t>
  </si>
  <si>
    <t>Swan Valley</t>
  </si>
  <si>
    <t>Log Fence, Wallangarra</t>
  </si>
  <si>
    <t>Demi Perkins</t>
  </si>
  <si>
    <t>CHINO</t>
  </si>
  <si>
    <t>Bunbury, Dardanup</t>
  </si>
  <si>
    <t>Sophie Dagnall</t>
  </si>
  <si>
    <t>EBONY ROSE SPOTLIGHT</t>
  </si>
  <si>
    <t>Lexy Colton</t>
  </si>
  <si>
    <t>POWDERBARK CALVIN KLEIN</t>
  </si>
  <si>
    <t>Sophie Tennant</t>
  </si>
  <si>
    <t>WANDIERA SPECIAL ADDITION</t>
  </si>
  <si>
    <t>Orange Grove, South Midlands</t>
  </si>
  <si>
    <t>Alyssa Scott</t>
  </si>
  <si>
    <t>MOREFAIR RHYDER</t>
  </si>
  <si>
    <t>Gidgegannup</t>
  </si>
  <si>
    <t xml:space="preserve">Gidgegannup </t>
  </si>
  <si>
    <t>Break</t>
  </si>
  <si>
    <t>Amelia Gordon</t>
  </si>
  <si>
    <t>ARYLINE BOBBY SOX</t>
  </si>
  <si>
    <t>Serpentine 1</t>
  </si>
  <si>
    <t>Emily Stampalia</t>
  </si>
  <si>
    <t>ARCADIAN ANARCHY</t>
  </si>
  <si>
    <t>Baldivis, Gidgegannup</t>
  </si>
  <si>
    <t>Amy Lethlean</t>
  </si>
  <si>
    <t>MISSLETOE JACK</t>
  </si>
  <si>
    <t>Emma Tomlinson</t>
  </si>
  <si>
    <t>LIL BUZZ</t>
  </si>
  <si>
    <t>Murray 2</t>
  </si>
  <si>
    <t>Eva Anning</t>
  </si>
  <si>
    <t>THE BRASS BEAR</t>
  </si>
  <si>
    <t>Wallangarra 2</t>
  </si>
  <si>
    <t>Grace Johnson</t>
  </si>
  <si>
    <t xml:space="preserve">SOLAR MEDAL </t>
  </si>
  <si>
    <t>Peel</t>
  </si>
  <si>
    <t>Georgia Coward</t>
  </si>
  <si>
    <t>AUTUMN FRENCH ROSE</t>
  </si>
  <si>
    <t xml:space="preserve">Esperance </t>
  </si>
  <si>
    <t>Esperance, Moonyoonooka, Serpentine</t>
  </si>
  <si>
    <t>Ruby McDonald</t>
  </si>
  <si>
    <t>THORNE PARK HIGHTIME</t>
  </si>
  <si>
    <t>Log Fence, West Plantagenet</t>
  </si>
  <si>
    <t>Lily McBride</t>
  </si>
  <si>
    <t>JACK</t>
  </si>
  <si>
    <t>Horsemen's, Walliston</t>
  </si>
  <si>
    <t>South Midlands, Wanneroo</t>
  </si>
  <si>
    <t>Break &amp; Arena Grade</t>
  </si>
  <si>
    <t>Lolah Day</t>
  </si>
  <si>
    <t>ELLENJAY NAKYE</t>
  </si>
  <si>
    <t>Baldivis, Busselton</t>
  </si>
  <si>
    <t>Heat 2 Saturday</t>
  </si>
  <si>
    <t>Chenin Hislop</t>
  </si>
  <si>
    <t>ARDIENTES BEAUTIFUL MELODY</t>
  </si>
  <si>
    <t>Zahara Winters</t>
  </si>
  <si>
    <t>YARTARLA PARK SILHOUETTE</t>
  </si>
  <si>
    <t>Busselton, Capel</t>
  </si>
  <si>
    <t>Romy Lenz</t>
  </si>
  <si>
    <t>WENDAMAR TALENT</t>
  </si>
  <si>
    <t>Murray, Wallangarra, Walliston</t>
  </si>
  <si>
    <t>Annalyce Page</t>
  </si>
  <si>
    <t>CORONATION FLORA</t>
  </si>
  <si>
    <t>Dryandra</t>
  </si>
  <si>
    <t>Darlington, Dryandra, Murray</t>
  </si>
  <si>
    <t>Holly Russell</t>
  </si>
  <si>
    <t>ARTSWORTH FOREVER YOURS</t>
  </si>
  <si>
    <t>Baldivis, Wallangarra, Darling Range</t>
  </si>
  <si>
    <t>Wallangarra 1</t>
  </si>
  <si>
    <t>Kenzie Manson</t>
  </si>
  <si>
    <t>GLOMAX ROYAL ROULETTE</t>
  </si>
  <si>
    <t>Albany, Capel, Margaret River</t>
  </si>
  <si>
    <t>Ngakita Mahuika</t>
  </si>
  <si>
    <t>SILVER BULLET</t>
  </si>
  <si>
    <t>Capel, King River</t>
  </si>
  <si>
    <t>Ivy Colebrook</t>
  </si>
  <si>
    <t>LEEDALE DANNY BOY</t>
  </si>
  <si>
    <t>Alexis Wyllie</t>
  </si>
  <si>
    <t>BUFFALO SOLDIER</t>
  </si>
  <si>
    <t>Rylee Dawe</t>
  </si>
  <si>
    <t>WILDWOOD BEYOND PARADISE</t>
  </si>
  <si>
    <t>Amelia Curd</t>
  </si>
  <si>
    <t>HUNTER BROOK RIVER DANCE</t>
  </si>
  <si>
    <t>Mia Dicandilo</t>
  </si>
  <si>
    <t>GORDON PARK WALTZ</t>
  </si>
  <si>
    <t>Serpentine 2</t>
  </si>
  <si>
    <t>Emily Sweetman</t>
  </si>
  <si>
    <t>ERIGOLIA</t>
  </si>
  <si>
    <t>Horsemen's</t>
  </si>
  <si>
    <t>Lieve Ludgate</t>
  </si>
  <si>
    <t>KIRRALEA SHOWMAN</t>
  </si>
  <si>
    <t xml:space="preserve">Eastern Hills </t>
  </si>
  <si>
    <t>Amelia Mcdonald</t>
  </si>
  <si>
    <t>SPRINGWATER CHANEL</t>
  </si>
  <si>
    <t xml:space="preserve">King River  </t>
  </si>
  <si>
    <t xml:space="preserve">Willow Hawkins </t>
  </si>
  <si>
    <t>RAGNAR LOTHBROK</t>
  </si>
  <si>
    <t>Finish</t>
  </si>
  <si>
    <t>SAT - Preliminary 1A Test (10 years &amp; under) &amp; Plunkett (10 years &amp; under)</t>
  </si>
  <si>
    <t>Helen Rakich</t>
  </si>
  <si>
    <t>Grass 1</t>
  </si>
  <si>
    <t>Grace Cox</t>
  </si>
  <si>
    <t>MILO</t>
  </si>
  <si>
    <t>Chloe Wood</t>
  </si>
  <si>
    <t>LIMEHILL KOCHIECE</t>
  </si>
  <si>
    <t>Harpa Byrne</t>
  </si>
  <si>
    <t>JUDAROO LOTTIE JONES</t>
  </si>
  <si>
    <t>Ebony Jones</t>
  </si>
  <si>
    <t>JEJUCHA PANDAMONIUM</t>
  </si>
  <si>
    <t>Sienna Balinski</t>
  </si>
  <si>
    <t>BEELO BI SUSIE</t>
  </si>
  <si>
    <t>Kate Watkins</t>
  </si>
  <si>
    <t>APPLEWOOD CLASSIC DELUXE</t>
  </si>
  <si>
    <t>Kaylee Fisher</t>
  </si>
  <si>
    <t>GEM PARK ROYAL BELLE</t>
  </si>
  <si>
    <t>Eloise Bijl</t>
  </si>
  <si>
    <t>BOXER</t>
  </si>
  <si>
    <t>Pippa Black</t>
  </si>
  <si>
    <t>TRAPALANDA DOWNS PEGASUS</t>
  </si>
  <si>
    <t xml:space="preserve">Break </t>
  </si>
  <si>
    <t>Ruby Douglas</t>
  </si>
  <si>
    <t>SECRET VALLEY ROCKSTAR</t>
  </si>
  <si>
    <t>Abigail Float</t>
  </si>
  <si>
    <t>SANROSE PRIMA DONNA</t>
  </si>
  <si>
    <t>Ruby Luty</t>
  </si>
  <si>
    <t>PANGARI AMADEUS</t>
  </si>
  <si>
    <t>Lexi Caldwell</t>
  </si>
  <si>
    <t>HARRINGTON PARK CAROUSEL</t>
  </si>
  <si>
    <t>Jenaveve Page</t>
  </si>
  <si>
    <t>WATCHWOOD DRUID</t>
  </si>
  <si>
    <t>Josephine Anning</t>
  </si>
  <si>
    <t>BRAYSIDE SENSATION</t>
  </si>
  <si>
    <t>Ava Bowles</t>
  </si>
  <si>
    <t>GORDON PARK PETER PAN</t>
  </si>
  <si>
    <t>Brianna Sheriff</t>
  </si>
  <si>
    <t>ACE OF HEARTS</t>
  </si>
  <si>
    <t>Penelope Freeman</t>
  </si>
  <si>
    <t>SPRINGWATER DUSTYN</t>
  </si>
  <si>
    <t>Elise Stampalia</t>
  </si>
  <si>
    <t>WENDEMAR FIZZ</t>
  </si>
  <si>
    <t>Mikayla Holden</t>
  </si>
  <si>
    <t>BRIMFIELD TINY DANCER</t>
  </si>
  <si>
    <t>Makayla Ryan</t>
  </si>
  <si>
    <t>COCO</t>
  </si>
  <si>
    <t>Sophie Mosey</t>
  </si>
  <si>
    <t>OWENDALE JESSICA</t>
  </si>
  <si>
    <t>Joshua Duncan</t>
  </si>
  <si>
    <t>TYALLA ORIOLE</t>
  </si>
  <si>
    <t xml:space="preserve">Mortlock </t>
  </si>
  <si>
    <t>Willow Bennett</t>
  </si>
  <si>
    <t>BEELO-BI THORPEDO</t>
  </si>
  <si>
    <t>Elaria Atheis</t>
  </si>
  <si>
    <t>CANDY</t>
  </si>
  <si>
    <t>Ruby Gilberd</t>
  </si>
  <si>
    <t>KIRRALEA CABERET</t>
  </si>
  <si>
    <t>Kasey Barr</t>
  </si>
  <si>
    <t>NELSON</t>
  </si>
  <si>
    <t>Eliza Hickman</t>
  </si>
  <si>
    <t>JADEBROOK ROYAL INSPIRATION</t>
  </si>
  <si>
    <t>TEIFI VALLEY CYRUS</t>
  </si>
  <si>
    <t>Madison Kain</t>
  </si>
  <si>
    <t>CIMERON POCKET ROCKET</t>
  </si>
  <si>
    <t>Amelia Chester</t>
  </si>
  <si>
    <t>GEM PARK TINKERBELLE</t>
  </si>
  <si>
    <t>Bella Pearce</t>
  </si>
  <si>
    <t>YAHWEH JIREH ABSALOM</t>
  </si>
  <si>
    <t>Karratha &amp; King Bay</t>
  </si>
  <si>
    <t>SAT - Novice 2B Test (14 -16 years) &amp; Plunkett (14 - 16 years)</t>
  </si>
  <si>
    <t>Sophie Morrison</t>
  </si>
  <si>
    <t>POWDERBARK ORLAITH</t>
  </si>
  <si>
    <t>Janet Reid</t>
  </si>
  <si>
    <t>Grass 2</t>
  </si>
  <si>
    <t>Kate Banner</t>
  </si>
  <si>
    <t>OVER THE RAINBOW</t>
  </si>
  <si>
    <t>Ellie Gilberd</t>
  </si>
  <si>
    <t>NOBLEWOOD CASABLANCA</t>
  </si>
  <si>
    <t xml:space="preserve">SAT - Novice 2B Test (14 -16 years) &amp; Plunkett (14 - 16 years) </t>
  </si>
  <si>
    <t>Sam Bryan</t>
  </si>
  <si>
    <t>LULU</t>
  </si>
  <si>
    <t>Tiana Woollams</t>
  </si>
  <si>
    <t>KING CARRERA</t>
  </si>
  <si>
    <t>Darlington</t>
  </si>
  <si>
    <t>Milly Mathews</t>
  </si>
  <si>
    <t>HIGGINS</t>
  </si>
  <si>
    <t>Sune Snyman</t>
  </si>
  <si>
    <t>GORDON PARK SMARTY PANTS</t>
  </si>
  <si>
    <t>TIAJA PARK FEARLESS</t>
  </si>
  <si>
    <t>Indigo Smith</t>
  </si>
  <si>
    <t>HUGO</t>
  </si>
  <si>
    <t>Nell Howorth</t>
  </si>
  <si>
    <t>FLIRT WITH HAL</t>
  </si>
  <si>
    <t>Krystina Bercene</t>
  </si>
  <si>
    <t>MY OPHELIA</t>
  </si>
  <si>
    <t>Imogen Murray</t>
  </si>
  <si>
    <t>CIVIL RIGHTS</t>
  </si>
  <si>
    <t>Sadie Gemmell</t>
  </si>
  <si>
    <t>BY CHANCE</t>
  </si>
  <si>
    <t>Aleska Wearne</t>
  </si>
  <si>
    <t>BERTIE DE LUX</t>
  </si>
  <si>
    <t>Mia Fellows</t>
  </si>
  <si>
    <t>WESTWOOD ROYAL ROMEO</t>
  </si>
  <si>
    <t>Kadee Taylor</t>
  </si>
  <si>
    <t>MAPINDUZI VIIPURI</t>
  </si>
  <si>
    <t>FINAL CUT</t>
  </si>
  <si>
    <t>Alivia Coppin</t>
  </si>
  <si>
    <t>KDH TOP THIS</t>
  </si>
  <si>
    <t>BRAMLEY ROYALTY</t>
  </si>
  <si>
    <t>Kailani Muir</t>
  </si>
  <si>
    <t>MELAYNE ROSEANNA</t>
  </si>
  <si>
    <t>Zoe Purser</t>
  </si>
  <si>
    <t>BALMONT BOY</t>
  </si>
  <si>
    <t>Meg Fowler</t>
  </si>
  <si>
    <t>WINTERFALL</t>
  </si>
  <si>
    <t>Madison Taylor</t>
  </si>
  <si>
    <t>MARGLYN BIEN CRUISIN</t>
  </si>
  <si>
    <t>Zali Ryan</t>
  </si>
  <si>
    <t>KATELLE CASINO</t>
  </si>
  <si>
    <t>Ashlee Hilder</t>
  </si>
  <si>
    <t>SANDPIPERS</t>
  </si>
  <si>
    <t>Sheridan Clarson</t>
  </si>
  <si>
    <t>TIAJA PARK HALO</t>
  </si>
  <si>
    <t>Plunkett Results</t>
  </si>
  <si>
    <t xml:space="preserve">Test </t>
  </si>
  <si>
    <t>Plunkett Team</t>
  </si>
  <si>
    <t>Club Name</t>
  </si>
  <si>
    <t>Score</t>
  </si>
  <si>
    <t>Tie Adjust (use 4th score rank first, then collectives if still tie)</t>
  </si>
  <si>
    <t>1. 17-24y N2C</t>
  </si>
  <si>
    <t>2. 14-16y N2B</t>
  </si>
  <si>
    <t>3. 11-13y P1B H1</t>
  </si>
  <si>
    <t>4. 10y &amp; u P1A</t>
  </si>
  <si>
    <t>3. 11-13y P1B H2</t>
  </si>
  <si>
    <t>Isla Hendry</t>
  </si>
  <si>
    <t>KARMA PARK EASTER PARADE</t>
  </si>
  <si>
    <t>Ngakita Mahuika SCR</t>
  </si>
  <si>
    <t>Ella Mccrum</t>
  </si>
  <si>
    <t>HEART ON A STRING</t>
  </si>
  <si>
    <t>Jewel Pivac</t>
  </si>
  <si>
    <t>BOUNTY HUNTER</t>
  </si>
  <si>
    <t>Sarah Little</t>
  </si>
  <si>
    <t>PENLEY GIOVANNI</t>
  </si>
  <si>
    <t xml:space="preserve">Peel </t>
  </si>
  <si>
    <t>Tiffani Tong</t>
  </si>
  <si>
    <t>SHIPPYSHIPPYBANGBANG</t>
  </si>
  <si>
    <t>Rebecca Suvaljko</t>
  </si>
  <si>
    <t>SP OBSESSION</t>
  </si>
  <si>
    <t>Zoe Fenner</t>
  </si>
  <si>
    <t>LEBONSTERN APPEAL</t>
  </si>
  <si>
    <t xml:space="preserve">Woodridge </t>
  </si>
  <si>
    <t>Novice 2C 2022</t>
  </si>
  <si>
    <t>Naomi Edmunds</t>
  </si>
  <si>
    <t>Plunkett: Rider 17 – 24 years (Novice 2C)</t>
  </si>
  <si>
    <t>Judge Naomi Edmunds</t>
  </si>
  <si>
    <t>Individual Placing</t>
  </si>
  <si>
    <t>Jaye Barnesby-Buie</t>
  </si>
  <si>
    <t>BENSONS CHA CHING</t>
  </si>
  <si>
    <t>Orange Grove, South Midlands, Wallangarra</t>
  </si>
  <si>
    <t>Novice 2B 2022</t>
  </si>
  <si>
    <t xml:space="preserve">Judge </t>
  </si>
  <si>
    <t>Plunkett: Rider 14 – 16 years (Novice 2B)</t>
  </si>
  <si>
    <t>Judge Janet Reid</t>
  </si>
  <si>
    <t>Preliminary 1B 2022</t>
  </si>
  <si>
    <t>Preliminary 1B (11-13 years) Heat 1</t>
  </si>
  <si>
    <t>FREDI</t>
  </si>
  <si>
    <t>Preliminary 1B (11-13 years) Heat 2</t>
  </si>
  <si>
    <t>Amelia Curd SCR</t>
  </si>
  <si>
    <t>Preliminary 1A 2022</t>
  </si>
  <si>
    <t>Sharon Elisabeth</t>
  </si>
  <si>
    <t>Plunkett: Rider 10 years &amp; under (Preliminary 1A)</t>
  </si>
  <si>
    <t>Judge  Sharon Elisabeth</t>
  </si>
  <si>
    <t>SAT - Novice 2C Test (17 -24 years) &amp; Plunkett (17-24 years)</t>
  </si>
  <si>
    <t xml:space="preserve">Indoor </t>
  </si>
  <si>
    <t>Break - Arena Grade</t>
  </si>
  <si>
    <t xml:space="preserve">SAT - Pas de Deux Horses (over 14.2h) </t>
  </si>
  <si>
    <t>Abbasolutely Groovy</t>
  </si>
  <si>
    <t xml:space="preserve">Gnomeo and Juliet </t>
  </si>
  <si>
    <t>King River  2</t>
  </si>
  <si>
    <t>TBA</t>
  </si>
  <si>
    <t>Harry Potter</t>
  </si>
  <si>
    <t>Bunbury 1</t>
  </si>
  <si>
    <t xml:space="preserve">Alice in Wonderland </t>
  </si>
  <si>
    <t>Alice in Wonderland</t>
  </si>
  <si>
    <t>Charlie Black</t>
  </si>
  <si>
    <t>MIKENY'S CARUSO</t>
  </si>
  <si>
    <t>Top Gun</t>
  </si>
  <si>
    <t>Hi-5</t>
  </si>
  <si>
    <t>Circus</t>
  </si>
  <si>
    <t>Charli Holmes</t>
  </si>
  <si>
    <t>HOOSIER</t>
  </si>
  <si>
    <t>Pirates of the Caribean</t>
  </si>
  <si>
    <t>Pirates of the Carribean</t>
  </si>
  <si>
    <t>Bunbury 2</t>
  </si>
  <si>
    <t>Christmas</t>
  </si>
  <si>
    <t>Ratouille</t>
  </si>
  <si>
    <t>Grease</t>
  </si>
  <si>
    <t xml:space="preserve">SAT - Pas de Deux Ponies (14.2h &amp; under) </t>
  </si>
  <si>
    <t>Orange Grove 1</t>
  </si>
  <si>
    <t>Trolls</t>
  </si>
  <si>
    <t>Dinah Fleming &amp; Chris Hope</t>
  </si>
  <si>
    <t>Lily Fitzgerald</t>
  </si>
  <si>
    <t>QUIDAM JESTER</t>
  </si>
  <si>
    <t>Lion King</t>
  </si>
  <si>
    <t>Taylah Smith</t>
  </si>
  <si>
    <t>KARMA PARK ROYAL RASCAL</t>
  </si>
  <si>
    <t xml:space="preserve">Harry Potter </t>
  </si>
  <si>
    <t>Kady Middlecoat</t>
  </si>
  <si>
    <t>MALLAINE MOTOWN</t>
  </si>
  <si>
    <t>I Dream of Jeannie</t>
  </si>
  <si>
    <t>Orange Grove 2</t>
  </si>
  <si>
    <t>Mamma Mia!</t>
  </si>
  <si>
    <t>How To Train Your Dragon</t>
  </si>
  <si>
    <t>Swan Valley 1</t>
  </si>
  <si>
    <t>80's</t>
  </si>
  <si>
    <t>Emma Bennett</t>
  </si>
  <si>
    <t>KYNWYN FOXY LASY</t>
  </si>
  <si>
    <t>Lateesha Coppin</t>
  </si>
  <si>
    <t>BROADWATER PARK STANDING OVATION</t>
  </si>
  <si>
    <t>Swan Valley 2</t>
  </si>
  <si>
    <t>KARMA PARK FESTIVITY</t>
  </si>
  <si>
    <t>Greatest Showman</t>
  </si>
  <si>
    <t>Break - Arena Grade &amp; Change Arena Letters for Kanandah; Remove Dressage Arena for Formation &amp; Musical Rides.  Dais removal</t>
  </si>
  <si>
    <t xml:space="preserve">Workout - Kanandah Team </t>
  </si>
  <si>
    <t>Gail Simms &amp; Jill Kessell</t>
  </si>
  <si>
    <t>Jessica Ridley</t>
  </si>
  <si>
    <t>HOFFMANS MOLLY</t>
  </si>
  <si>
    <t>Lyla Valuri</t>
  </si>
  <si>
    <t>TIMLI ENTHUSIAST</t>
  </si>
  <si>
    <t>Jemma Swarts</t>
  </si>
  <si>
    <t>WITHOUT COMPROMISE</t>
  </si>
  <si>
    <t>Baldivis 2</t>
  </si>
  <si>
    <t>Kayley Brahim</t>
  </si>
  <si>
    <t>ESPRESSO MARTINI</t>
  </si>
  <si>
    <t>Sarah Hatch</t>
  </si>
  <si>
    <t>CETHANA KINGSTON COURT</t>
  </si>
  <si>
    <t>Caitlin Maguire</t>
  </si>
  <si>
    <t>ICARUS BALTY BEAUTY</t>
  </si>
  <si>
    <t>Baldivis 1</t>
  </si>
  <si>
    <t>Ruby Weightman</t>
  </si>
  <si>
    <t>CAPOTE</t>
  </si>
  <si>
    <t xml:space="preserve">Workout - Gingamurrah Team </t>
  </si>
  <si>
    <t>Stella Brown</t>
  </si>
  <si>
    <t>BEVANLEE BANTER</t>
  </si>
  <si>
    <t>Finish Workout Section, Remove Table &amp; Front Border</t>
  </si>
  <si>
    <t xml:space="preserve">SAT - Oakover Terena Musical Ride  </t>
  </si>
  <si>
    <t>Sing</t>
  </si>
  <si>
    <t>Izabel Corrigan</t>
  </si>
  <si>
    <t>STARDUST</t>
  </si>
  <si>
    <t>Lexi O'Neill</t>
  </si>
  <si>
    <t>GLEN AVON STATESMAN</t>
  </si>
  <si>
    <t>Pippa O'Neill</t>
  </si>
  <si>
    <t>WENDAMAR EXPRESSION</t>
  </si>
  <si>
    <t xml:space="preserve">The Sound of Music </t>
  </si>
  <si>
    <t>Ruby Pitter</t>
  </si>
  <si>
    <t>JUDROO TROPICANA</t>
  </si>
  <si>
    <t>Bayleigh Tieleman-French</t>
  </si>
  <si>
    <t>FAWLEY LIMITED EDITION</t>
  </si>
  <si>
    <t>Lara Nottle</t>
  </si>
  <si>
    <t>LEEDALE KYLIE</t>
  </si>
  <si>
    <t>Mia Mcdonald</t>
  </si>
  <si>
    <t>JUDAROO WATER LILY</t>
  </si>
  <si>
    <t>Bella Barr</t>
  </si>
  <si>
    <t>HOLLAND PARK VIENNA</t>
  </si>
  <si>
    <t>Capri Sellenger</t>
  </si>
  <si>
    <t>PAT</t>
  </si>
  <si>
    <t>Jenna Perkins</t>
  </si>
  <si>
    <t>MISTY</t>
  </si>
  <si>
    <t>The Nutcracker</t>
  </si>
  <si>
    <t>Mackenzie Sustek</t>
  </si>
  <si>
    <t>WILLOW</t>
  </si>
  <si>
    <t xml:space="preserve">SAT - Formation Ride </t>
  </si>
  <si>
    <t>Rory O'Neill</t>
  </si>
  <si>
    <t>STYLISH FORTYNINER DOC</t>
  </si>
  <si>
    <t>Taylor Swift</t>
  </si>
  <si>
    <t>Taylor swift</t>
  </si>
  <si>
    <t>Shakayla Fiegert</t>
  </si>
  <si>
    <t>MYSTIC SHADOWS BLACK ICE</t>
  </si>
  <si>
    <t>Summer Thorn</t>
  </si>
  <si>
    <t>HE'S SMOKIN</t>
  </si>
  <si>
    <t>Kiara Fitze</t>
  </si>
  <si>
    <t>JAZZ</t>
  </si>
  <si>
    <t>Never Ending Story</t>
  </si>
  <si>
    <t>KIRRALEA CABARET</t>
  </si>
  <si>
    <t>Emmi Kneale</t>
  </si>
  <si>
    <t>CHARISMA JAMES BOND</t>
  </si>
  <si>
    <t>The Greatest Showman</t>
  </si>
  <si>
    <t>Finish  - Arena grade and put the dias and arena back in.</t>
  </si>
  <si>
    <t>Pas De Deux - Prelim/Novice</t>
  </si>
  <si>
    <t>Dinah Fleming</t>
  </si>
  <si>
    <t>Chris Hope</t>
  </si>
  <si>
    <t>Pas de Deux - Horses</t>
  </si>
  <si>
    <t>Judge Dinah Fleming</t>
  </si>
  <si>
    <t>Judge B</t>
  </si>
  <si>
    <t>Pas de Deux - Ponies</t>
  </si>
  <si>
    <t>Enter Y for a time penalty</t>
  </si>
  <si>
    <t>Pas De Deux - Elementary</t>
  </si>
  <si>
    <t>Kanandah &amp; Gingamurrah Trophies Workout Marking Sheet - 2008</t>
  </si>
  <si>
    <t>Gail Simms</t>
  </si>
  <si>
    <t xml:space="preserve"> Kanandah Team </t>
  </si>
  <si>
    <t>Workout</t>
  </si>
  <si>
    <t xml:space="preserve">Position: </t>
  </si>
  <si>
    <t>Test</t>
  </si>
  <si>
    <t>Judge Gail Simms</t>
  </si>
  <si>
    <t>Team No</t>
  </si>
  <si>
    <t>Turnout Score</t>
  </si>
  <si>
    <t>Workout Score</t>
  </si>
  <si>
    <t>Work as a Team</t>
  </si>
  <si>
    <t>Harmony</t>
  </si>
  <si>
    <t>Total Workout Points</t>
  </si>
  <si>
    <t>Workout Points</t>
  </si>
  <si>
    <t>Turnout Sheet</t>
  </si>
  <si>
    <t xml:space="preserve">   Horse</t>
  </si>
  <si>
    <t>Head</t>
  </si>
  <si>
    <t>Mane</t>
  </si>
  <si>
    <t>Rump</t>
  </si>
  <si>
    <t>Tail</t>
  </si>
  <si>
    <t>Underbody</t>
  </si>
  <si>
    <t>Legs</t>
  </si>
  <si>
    <t>Hooves</t>
  </si>
  <si>
    <t>Coat</t>
  </si>
  <si>
    <t>General Condition</t>
  </si>
  <si>
    <t xml:space="preserve">   Gear Condition</t>
  </si>
  <si>
    <t>Bridle Leather</t>
  </si>
  <si>
    <t>Bit</t>
  </si>
  <si>
    <t>Bridle Stiching</t>
  </si>
  <si>
    <t>Bridle Fit</t>
  </si>
  <si>
    <t>Saddle Fit</t>
  </si>
  <si>
    <t>Saddle</t>
  </si>
  <si>
    <t>Girth</t>
  </si>
  <si>
    <t>Stirrups</t>
  </si>
  <si>
    <t>Stirrup Leathers</t>
  </si>
  <si>
    <t>Saddle Cloths</t>
  </si>
  <si>
    <t xml:space="preserve">   Rider</t>
  </si>
  <si>
    <t>Jodhpurs</t>
  </si>
  <si>
    <t>Boots</t>
  </si>
  <si>
    <t>Shirt, Tie, Jumper</t>
  </si>
  <si>
    <t>Helmet, Hair</t>
  </si>
  <si>
    <t>Gloves, Badge/Disk</t>
  </si>
  <si>
    <t>Overall Picture</t>
  </si>
  <si>
    <t>Total</t>
  </si>
  <si>
    <t xml:space="preserve"> Gingamurrah Team </t>
  </si>
  <si>
    <t>Oakover Terena</t>
  </si>
  <si>
    <t>Linda Page</t>
  </si>
  <si>
    <t>Oakover Terena Musical Ride</t>
  </si>
  <si>
    <t>Musical Ride</t>
  </si>
  <si>
    <t>Judge: Linda Page</t>
  </si>
  <si>
    <t>Placing Ride</t>
  </si>
  <si>
    <t>Costume</t>
  </si>
  <si>
    <t>Placing Costume</t>
  </si>
  <si>
    <t>Total Musical Ride</t>
  </si>
  <si>
    <t>Percentage</t>
  </si>
  <si>
    <t>Costume Score Sheet</t>
  </si>
  <si>
    <t>Taylor Sherlock</t>
  </si>
  <si>
    <t>DARBY</t>
  </si>
  <si>
    <t>Summer Sherlock</t>
  </si>
  <si>
    <t>FANTA</t>
  </si>
  <si>
    <t>Total Costume</t>
  </si>
  <si>
    <t>Formation Ride</t>
  </si>
  <si>
    <t>Formation</t>
  </si>
  <si>
    <t>Total Formation</t>
  </si>
  <si>
    <t>SAT - Prix Caprilli (Club Pairs)</t>
  </si>
  <si>
    <t>Capel  2</t>
  </si>
  <si>
    <t>M'Liss Henry</t>
  </si>
  <si>
    <t>Albany  1</t>
  </si>
  <si>
    <t>Peel 2</t>
  </si>
  <si>
    <t>King River  1</t>
  </si>
  <si>
    <t>Albany, Mortlock</t>
  </si>
  <si>
    <t>Capel  1</t>
  </si>
  <si>
    <t>Peel 1</t>
  </si>
  <si>
    <r>
      <rPr>
        <sz val="9"/>
        <color rgb="FF000000"/>
        <rFont val="Calibri"/>
        <family val="2"/>
      </rPr>
      <t xml:space="preserve">Arena Grade - Check other arena time  </t>
    </r>
    <r>
      <rPr>
        <sz val="9"/>
        <color rgb="FFFF0000"/>
        <rFont val="Calibri"/>
        <family val="2"/>
      </rPr>
      <t>Need jumps moved</t>
    </r>
  </si>
  <si>
    <t>SAT - Prix Caprilli Preparatory  (Non-Championship)</t>
  </si>
  <si>
    <t>Erica Stotter</t>
  </si>
  <si>
    <t>Sienna Chester</t>
  </si>
  <si>
    <t>GEM PARK SURPRISE</t>
  </si>
  <si>
    <t>Natalie Berzins</t>
  </si>
  <si>
    <t>FFARBURN LEILA</t>
  </si>
  <si>
    <t>Kate Berzins</t>
  </si>
  <si>
    <t>GEM PARK TWINKLE TOES</t>
  </si>
  <si>
    <t>Olive Beckley</t>
  </si>
  <si>
    <t>SHANLEY SHILO</t>
  </si>
  <si>
    <t>Charlotte Henshall</t>
  </si>
  <si>
    <t>TRADIE</t>
  </si>
  <si>
    <t>Tess McGinty</t>
  </si>
  <si>
    <t>KISMET PARK FANTASY</t>
  </si>
  <si>
    <t>Skye Boschetti</t>
  </si>
  <si>
    <t>WENDAMAR BRAXTON</t>
  </si>
  <si>
    <t>Willow Yeates</t>
  </si>
  <si>
    <t>LET'S TANGO</t>
  </si>
  <si>
    <t>Alice Colebrook</t>
  </si>
  <si>
    <t>CELESTINE WINSTON</t>
  </si>
  <si>
    <t>Makenzie Hrubos</t>
  </si>
  <si>
    <t>LIL MISS BLOSSOM SOCKS</t>
  </si>
  <si>
    <t>Prix Caprilli Test 2018</t>
  </si>
  <si>
    <t>Kai Schuler</t>
  </si>
  <si>
    <t>Prix Caprili Team Test (2018) - Club Pairs Group A</t>
  </si>
  <si>
    <t>CQuest 1 &amp; 2</t>
  </si>
  <si>
    <t>C Quest 2</t>
  </si>
  <si>
    <t>Judge M'Liss Henry</t>
  </si>
  <si>
    <t>Judge Kai Schuler</t>
  </si>
  <si>
    <t>Team Placing</t>
  </si>
  <si>
    <t>Indiv Arena Placing</t>
  </si>
  <si>
    <t>Rank CQ 1</t>
  </si>
  <si>
    <t>Coll</t>
  </si>
  <si>
    <t>Rank CQ2</t>
  </si>
  <si>
    <t>Rank Pairs</t>
  </si>
  <si>
    <t>Total Team Coll</t>
  </si>
  <si>
    <t>Willow Hawkins</t>
  </si>
  <si>
    <t>Jasmine Hodkinson</t>
  </si>
  <si>
    <t>GRANTULLA BEDWYR</t>
  </si>
  <si>
    <t>Albany 1</t>
  </si>
  <si>
    <t>Dardanup/Wallangarra</t>
  </si>
  <si>
    <t>4. Jumps</t>
  </si>
  <si>
    <t>5. Rider</t>
  </si>
  <si>
    <t>Ebonie Richardson</t>
  </si>
  <si>
    <t>LYNDAM PARK VALENTINO</t>
  </si>
  <si>
    <t>Prix Caprilli Preparatory Test 2018</t>
  </si>
  <si>
    <t>Prix Caprili Preparatory - Non Championship</t>
  </si>
  <si>
    <t>CQuest 1</t>
  </si>
  <si>
    <t>Order</t>
  </si>
  <si>
    <t>Judge Erica Stotter</t>
  </si>
  <si>
    <t>Portia-Lee Freeman</t>
  </si>
  <si>
    <t>TIMILI EMIL</t>
  </si>
  <si>
    <r>
      <rPr>
        <sz val="9"/>
        <color rgb="FF000000"/>
        <rFont val="Calibri"/>
        <family val="2"/>
      </rPr>
      <t xml:space="preserve">Arena Grade - Check other arena time. </t>
    </r>
    <r>
      <rPr>
        <sz val="9"/>
        <color rgb="FFFF0000"/>
        <rFont val="Calibri"/>
        <family val="2"/>
      </rPr>
      <t xml:space="preserve"> Need jumps moved</t>
    </r>
  </si>
  <si>
    <t>SAT - Prix Caprilli Individual  (Non-Championship)</t>
  </si>
  <si>
    <t>Nathan Riches</t>
  </si>
  <si>
    <t>MELODY PARK MYSTICAL LADY</t>
  </si>
  <si>
    <t>Tea Groot</t>
  </si>
  <si>
    <t>BEVANLEE HAVANA</t>
  </si>
  <si>
    <t>Warren</t>
  </si>
  <si>
    <t>Prix Caprili Individual - Non Championship</t>
  </si>
  <si>
    <t>CQuest 2</t>
  </si>
  <si>
    <t xml:space="preserve">Pony Club WA State Dressage Championships - Sunday 7 August 2022     </t>
  </si>
  <si>
    <t>Theme</t>
  </si>
  <si>
    <t xml:space="preserve">SUN - Preliminary Freestyle (10 years &amp; under) </t>
  </si>
  <si>
    <t>Wizard of Oz</t>
  </si>
  <si>
    <t>Ballerina</t>
  </si>
  <si>
    <t xml:space="preserve">Stranger Things </t>
  </si>
  <si>
    <t>Secretariat</t>
  </si>
  <si>
    <t>The Lion King</t>
  </si>
  <si>
    <t>Queen</t>
  </si>
  <si>
    <t>Moana</t>
  </si>
  <si>
    <t xml:space="preserve">Warrior </t>
  </si>
  <si>
    <t>Indian Theme</t>
  </si>
  <si>
    <t>Spirit</t>
  </si>
  <si>
    <t>Mary Poppins</t>
  </si>
  <si>
    <t>Peter Pan</t>
  </si>
  <si>
    <t>Madagascar</t>
  </si>
  <si>
    <t>SUN - Preliminary Freestyle (11 -13 years)</t>
  </si>
  <si>
    <t>Beauty and the Beast</t>
  </si>
  <si>
    <t>Arabian Nights</t>
  </si>
  <si>
    <t>A Celtic Garden</t>
  </si>
  <si>
    <t>Game of Thrones</t>
  </si>
  <si>
    <t>Bridgerton</t>
  </si>
  <si>
    <t>Alice In Wonderland</t>
  </si>
  <si>
    <t>Barbie</t>
  </si>
  <si>
    <t xml:space="preserve">Pirates of the Caribbean </t>
  </si>
  <si>
    <t>Sky Full of Stars</t>
  </si>
  <si>
    <t xml:space="preserve">Kate Bush- Stranger Things </t>
  </si>
  <si>
    <t>Spiderman</t>
  </si>
  <si>
    <t>A Medley of Disney</t>
  </si>
  <si>
    <t xml:space="preserve">Rocky </t>
  </si>
  <si>
    <t xml:space="preserve">Michael Jackson </t>
  </si>
  <si>
    <t>Royalty</t>
  </si>
  <si>
    <t>Legends of Rockstars</t>
  </si>
  <si>
    <t>Pooh Bear</t>
  </si>
  <si>
    <t>Sleeping Beauty</t>
  </si>
  <si>
    <t>Skyelah De vries</t>
  </si>
  <si>
    <t>BERTIE BEETLE</t>
  </si>
  <si>
    <t>How to train your dragon</t>
  </si>
  <si>
    <t xml:space="preserve">The Lion King </t>
  </si>
  <si>
    <t xml:space="preserve">Elton John </t>
  </si>
  <si>
    <t>SUN - Preliminary Freestyle (14 - 16 years)</t>
  </si>
  <si>
    <t>Ava Clarke</t>
  </si>
  <si>
    <t>LANCEFIELD PARK AMANZI</t>
  </si>
  <si>
    <t xml:space="preserve">Jurassic Park </t>
  </si>
  <si>
    <t>Lylah Ettia</t>
  </si>
  <si>
    <t>DAYS SECRET CAVA</t>
  </si>
  <si>
    <t>Love Story</t>
  </si>
  <si>
    <t>Beetlejuice</t>
  </si>
  <si>
    <t xml:space="preserve">Phantom of the Opera </t>
  </si>
  <si>
    <t xml:space="preserve">Top gun </t>
  </si>
  <si>
    <t>TBC</t>
  </si>
  <si>
    <t>SUN - Novice Freestyle (8 -13 years)</t>
  </si>
  <si>
    <t>Shrek</t>
  </si>
  <si>
    <t>Raya and the last dragon</t>
  </si>
  <si>
    <t>Cruella</t>
  </si>
  <si>
    <t>Hippy 60s 70s</t>
  </si>
  <si>
    <t>Aristocats</t>
  </si>
  <si>
    <t xml:space="preserve">SUN - Novice Freestyle (14 - 16 years) </t>
  </si>
  <si>
    <t>Genie</t>
  </si>
  <si>
    <t>Strictly Ballroom</t>
  </si>
  <si>
    <t>The Bee Movie</t>
  </si>
  <si>
    <t>ABBA</t>
  </si>
  <si>
    <t>Note to scorers: Enter Y if a time penalty or Y if a deduction is noted in orange cells</t>
  </si>
  <si>
    <t>Novice Freestyle (14-16 years)</t>
  </si>
  <si>
    <t>Preliminary Freestyle 10y &amp; under</t>
  </si>
  <si>
    <t>Tess McGinty SCR</t>
  </si>
  <si>
    <t>Preliminary Freestyle (11-13 years)</t>
  </si>
  <si>
    <t>Preliminary Freestyle (14-16 years)</t>
  </si>
  <si>
    <t>Novice Freestyle (8-13 years)</t>
  </si>
  <si>
    <t>Team</t>
  </si>
  <si>
    <t xml:space="preserve">SUN - Zone Teams Challenge -Elementary 3C </t>
  </si>
  <si>
    <t>Metropolitan - Orange Grove</t>
  </si>
  <si>
    <t>ZTC - E/N</t>
  </si>
  <si>
    <t>West Coastal - Baldivis</t>
  </si>
  <si>
    <t xml:space="preserve">Great Southern 1 - King River </t>
  </si>
  <si>
    <t>Swan - Swan Valley</t>
  </si>
  <si>
    <t>Metropolitan - Wallangarra</t>
  </si>
  <si>
    <t>Swan - Woodridge</t>
  </si>
  <si>
    <t xml:space="preserve">West Coastal - Log Fence </t>
  </si>
  <si>
    <t xml:space="preserve">SUN - Zone Teams Challenge -Novice 2C </t>
  </si>
  <si>
    <t>West Coastal - Murray</t>
  </si>
  <si>
    <t xml:space="preserve">Great Southern 1 - West Plantagenet </t>
  </si>
  <si>
    <t xml:space="preserve">SUN - Elementary 3B Test (8 -16 years) </t>
  </si>
  <si>
    <t xml:space="preserve">SUN - Elementary 3C Test (17 -24 years) </t>
  </si>
  <si>
    <t xml:space="preserve">SUN - Medium 4B Test (8 -24 years) </t>
  </si>
  <si>
    <t xml:space="preserve">SUN - Advanced 5A Test (8 -24 years) </t>
  </si>
  <si>
    <t>Heat 3 Sunday</t>
  </si>
  <si>
    <t>Alexis Nixon</t>
  </si>
  <si>
    <t>CEDAR LAKES ALAKAZOO</t>
  </si>
  <si>
    <t>BROADWATER PARK GARLAND</t>
  </si>
  <si>
    <t>Hills 1 - Gidgegannup</t>
  </si>
  <si>
    <t>Elementary 3C 2022</t>
  </si>
  <si>
    <t>Elisabeth Behringer</t>
  </si>
  <si>
    <t xml:space="preserve">Elem/Nov Zone Teams Challenge </t>
  </si>
  <si>
    <t>Judge Elisabeth Behringer</t>
  </si>
  <si>
    <t>Indiv Placing</t>
  </si>
  <si>
    <t>Team Score</t>
  </si>
  <si>
    <t>Indiv Rank</t>
  </si>
  <si>
    <t>Indiv Collectives</t>
  </si>
  <si>
    <t>Indiv Tie Adjust</t>
  </si>
  <si>
    <t>Team Rank</t>
  </si>
  <si>
    <t>Team Collectives</t>
  </si>
  <si>
    <t>Team Tie Adjust</t>
  </si>
  <si>
    <t>1 3C</t>
  </si>
  <si>
    <t>2 3C</t>
  </si>
  <si>
    <t>3 3C</t>
  </si>
  <si>
    <t>4 3C</t>
  </si>
  <si>
    <t>1 2C</t>
  </si>
  <si>
    <t>2 2C</t>
  </si>
  <si>
    <t>3 2C</t>
  </si>
  <si>
    <t>4 2C</t>
  </si>
  <si>
    <t>Elementary 3B</t>
  </si>
  <si>
    <t>Elementary 3B (8-16 years) Championship Test</t>
  </si>
  <si>
    <t>Elementary 3C</t>
  </si>
  <si>
    <t>Elementary 3C (17-24 years) Championship Test</t>
  </si>
  <si>
    <t>Medium 4B 2022</t>
  </si>
  <si>
    <t>Judge  Zoe Harrison</t>
  </si>
  <si>
    <t>Medium 4B tests (8 - 24 years)</t>
  </si>
  <si>
    <t>Judge Zoe Harrison</t>
  </si>
  <si>
    <t>Advanced 5A Championship Test</t>
  </si>
  <si>
    <t>Preliminary 1B (11-13 years) Heat 3</t>
  </si>
  <si>
    <t>MORNINGSIDE MUSIC MAKER</t>
  </si>
  <si>
    <t xml:space="preserve">SUN - Wanda Nelson (Club Pairs -14.2h &amp; under) </t>
  </si>
  <si>
    <t>Angie Sorensen &amp; Erica Stotter</t>
  </si>
  <si>
    <t>Busselton 1</t>
  </si>
  <si>
    <t>Busselton 2</t>
  </si>
  <si>
    <t>Hannah Horne</t>
  </si>
  <si>
    <t>PENLEY VINTAGE</t>
  </si>
  <si>
    <t xml:space="preserve">SUN - Preliminary 1C Test (14 -16 years) </t>
  </si>
  <si>
    <t>Brea Viney</t>
  </si>
  <si>
    <t>COLONEL'S SPINNER</t>
  </si>
  <si>
    <t xml:space="preserve">Great Southern 2 - Albany </t>
  </si>
  <si>
    <t xml:space="preserve">Hills 1 - Walliston </t>
  </si>
  <si>
    <t>South West 1 - Bunbury</t>
  </si>
  <si>
    <t xml:space="preserve">Great Southern 2 - King River </t>
  </si>
  <si>
    <t>South West 2 - Dardanup</t>
  </si>
  <si>
    <t>Hills 2 - Gidgegannup</t>
  </si>
  <si>
    <t xml:space="preserve">South West 1 - Busselton </t>
  </si>
  <si>
    <t xml:space="preserve">Swan - Woodridge </t>
  </si>
  <si>
    <t xml:space="preserve">South West  2- Capel </t>
  </si>
  <si>
    <t>Kaitlin Goss</t>
  </si>
  <si>
    <t>VINTAGE VALLEY DARK KNIGHT</t>
  </si>
  <si>
    <t xml:space="preserve">Hills 2 - Eastern Hills </t>
  </si>
  <si>
    <t xml:space="preserve">South West 2 - Capel </t>
  </si>
  <si>
    <t>South West 1 - Busselton</t>
  </si>
  <si>
    <t xml:space="preserve">West Coastal - Serpentine </t>
  </si>
  <si>
    <t>Hills 2 - Darlington</t>
  </si>
  <si>
    <t>South West 1 - Wellington District</t>
  </si>
  <si>
    <t>Judge  Angie Sorensen</t>
  </si>
  <si>
    <t>Judge  Jill Kessell</t>
  </si>
  <si>
    <t>Wanda Nelson Trophy (Pair of Ponies 14.2h &amp; under)</t>
  </si>
  <si>
    <t>Judge Angie Sorensen</t>
  </si>
  <si>
    <t>Preliminary 1C 2022</t>
  </si>
  <si>
    <t xml:space="preserve">Preliminary 1C (14-16 years) </t>
  </si>
  <si>
    <t>Angie Sorensen</t>
  </si>
  <si>
    <t xml:space="preserve">Nov/Nov (2C) Zone Teams Challenge </t>
  </si>
  <si>
    <t> </t>
  </si>
  <si>
    <t xml:space="preserve">SUN - Preliminary 1C Test (17 -24 years) </t>
  </si>
  <si>
    <t>SUN - Preparatory E Test 10 years &amp; under (Non-Championship)</t>
  </si>
  <si>
    <t>Holly Ferguson</t>
  </si>
  <si>
    <t>WINDAL PARK PIXIE MAGIC</t>
  </si>
  <si>
    <t>Charlee Hagley</t>
  </si>
  <si>
    <t>COLA</t>
  </si>
  <si>
    <t xml:space="preserve">SUN - Novice 2B Test (8 -13 years) </t>
  </si>
  <si>
    <t>Elizabeth Behringer</t>
  </si>
  <si>
    <t xml:space="preserve">Preliminary 1C (17-24 years) </t>
  </si>
  <si>
    <t>Judge Sharon Elisabeth</t>
  </si>
  <si>
    <t>Preparatory E 2022</t>
  </si>
  <si>
    <t>Preparatory E - Non Championship</t>
  </si>
  <si>
    <t>Novice 2B (8 - 13years)</t>
  </si>
  <si>
    <t>Prix St. Georges</t>
  </si>
  <si>
    <t>43) Prix St George Test (8 * 24 years)</t>
  </si>
  <si>
    <t>General Impression</t>
  </si>
  <si>
    <t xml:space="preserve">  1st Error</t>
  </si>
  <si>
    <t xml:space="preserve">  2nd Error</t>
  </si>
  <si>
    <t>E</t>
  </si>
  <si>
    <t>Technical Faults (each)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</si>
</sst>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%"/>
    <numFmt numFmtId="166" formatCode="0.000"/>
    <numFmt numFmtId="167" formatCode="0.0000"/>
  </numFmts>
  <fonts count="7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i/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SansSerif"/>
    </font>
    <font>
      <sz val="11"/>
      <color rgb="FF000000"/>
      <name val="Calibri (Body)"/>
    </font>
    <font>
      <sz val="11"/>
      <name val="Calibri (Body)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name val="Calibri (Body)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000000"/>
      <name val="Calibri"/>
      <family val="2"/>
    </font>
    <font>
      <sz val="11"/>
      <color theme="1"/>
      <name val="Calibri (Body)"/>
    </font>
    <font>
      <b/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9"/>
      <color rgb="FF000000"/>
      <name val="Calibri"/>
      <family val="2"/>
    </font>
    <font>
      <b/>
      <i/>
      <sz val="12"/>
      <name val="Calibri"/>
      <family val="2"/>
    </font>
    <font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 (Body)"/>
    </font>
    <font>
      <sz val="11"/>
      <color rgb="FF000000"/>
      <name val="Verdana"/>
      <family val="2"/>
    </font>
    <font>
      <i/>
      <sz val="10"/>
      <color rgb="FF000000"/>
      <name val="Calibri"/>
      <family val="2"/>
      <scheme val="minor"/>
    </font>
    <font>
      <i/>
      <sz val="9"/>
      <color rgb="FF000000"/>
      <name val="Verdana"/>
      <family val="2"/>
    </font>
    <font>
      <sz val="9"/>
      <color rgb="FF000000"/>
      <name val="Calibri (Body)"/>
    </font>
    <font>
      <sz val="9"/>
      <name val="Calibri (Body)"/>
    </font>
    <font>
      <i/>
      <sz val="9"/>
      <color theme="1"/>
      <name val="Calibri (Body)"/>
    </font>
    <font>
      <i/>
      <sz val="9"/>
      <color rgb="FF000000"/>
      <name val="Calibri"/>
      <family val="2"/>
      <scheme val="minor"/>
    </font>
    <font>
      <sz val="8"/>
      <color rgb="FFFF0000"/>
      <name val="Verdana"/>
      <family val="2"/>
    </font>
    <font>
      <i/>
      <sz val="9"/>
      <color rgb="FFFF0000"/>
      <name val="Calibri"/>
      <family val="2"/>
      <scheme val="minor"/>
    </font>
    <font>
      <i/>
      <sz val="9"/>
      <color rgb="FFFF0000"/>
      <name val="Verdana"/>
      <family val="2"/>
    </font>
    <font>
      <i/>
      <sz val="10"/>
      <name val="Calibri"/>
      <family val="2"/>
    </font>
    <font>
      <sz val="9"/>
      <color rgb="FF000000"/>
      <name val="Verdana"/>
      <family val="2"/>
    </font>
    <font>
      <i/>
      <sz val="8"/>
      <color rgb="FF000000"/>
      <name val="Verdana"/>
      <family val="2"/>
    </font>
    <font>
      <sz val="8"/>
      <name val="Verdana"/>
      <family val="2"/>
    </font>
    <font>
      <sz val="8"/>
      <color rgb="FF000000"/>
      <name val="Arial Narrow"/>
      <family val="2"/>
    </font>
    <font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18"/>
      <color theme="1"/>
      <name val="Apple Chancery"/>
      <family val="4"/>
    </font>
    <font>
      <b/>
      <sz val="18"/>
      <color theme="1"/>
      <name val="Apple Chancery"/>
      <family val="4"/>
    </font>
    <font>
      <b/>
      <sz val="18"/>
      <name val="Apple Chancery"/>
      <family val="4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rgb="FF000000"/>
      <name val="Calibri"/>
      <charset val="1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8" fillId="0" borderId="0"/>
    <xf numFmtId="0" fontId="13" fillId="0" borderId="0"/>
    <xf numFmtId="9" fontId="22" fillId="0" borderId="0" applyFont="0" applyFill="0" applyBorder="0" applyAlignment="0" applyProtection="0"/>
    <xf numFmtId="0" fontId="22" fillId="0" borderId="0"/>
    <xf numFmtId="0" fontId="6" fillId="0" borderId="0"/>
  </cellStyleXfs>
  <cellXfs count="456">
    <xf numFmtId="0" fontId="0" fillId="0" borderId="0" xfId="0"/>
    <xf numFmtId="20" fontId="11" fillId="0" borderId="1" xfId="1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left" vertical="center" indent="1"/>
    </xf>
    <xf numFmtId="20" fontId="16" fillId="0" borderId="1" xfId="1" applyNumberFormat="1" applyFont="1" applyBorder="1" applyAlignment="1">
      <alignment horizontal="center" vertical="center"/>
    </xf>
    <xf numFmtId="20" fontId="18" fillId="0" borderId="1" xfId="1" applyNumberFormat="1" applyFont="1" applyBorder="1" applyAlignment="1">
      <alignment horizontal="center"/>
    </xf>
    <xf numFmtId="0" fontId="19" fillId="0" borderId="1" xfId="0" applyFont="1" applyBorder="1" applyAlignment="1">
      <alignment horizontal="left" vertical="center" indent="1"/>
    </xf>
    <xf numFmtId="20" fontId="12" fillId="0" borderId="3" xfId="0" applyNumberFormat="1" applyFont="1" applyBorder="1" applyAlignment="1">
      <alignment horizontal="center" vertical="center"/>
    </xf>
    <xf numFmtId="20" fontId="12" fillId="0" borderId="4" xfId="0" applyNumberFormat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indent="1"/>
    </xf>
    <xf numFmtId="0" fontId="20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4" fillId="0" borderId="0" xfId="2" applyFont="1" applyAlignment="1">
      <alignment horizontal="left" vertical="center" indent="1"/>
    </xf>
    <xf numFmtId="0" fontId="7" fillId="0" borderId="0" xfId="0" applyFont="1"/>
    <xf numFmtId="0" fontId="25" fillId="0" borderId="0" xfId="0" applyFont="1"/>
    <xf numFmtId="0" fontId="25" fillId="0" borderId="6" xfId="0" applyFont="1" applyBorder="1"/>
    <xf numFmtId="0" fontId="25" fillId="0" borderId="7" xfId="0" applyFont="1" applyBorder="1"/>
    <xf numFmtId="0" fontId="25" fillId="2" borderId="7" xfId="0" applyFont="1" applyFill="1" applyBorder="1"/>
    <xf numFmtId="0" fontId="27" fillId="3" borderId="1" xfId="1" applyFont="1" applyFill="1" applyBorder="1" applyAlignment="1">
      <alignment horizontal="left" vertical="center" indent="1"/>
    </xf>
    <xf numFmtId="0" fontId="27" fillId="3" borderId="1" xfId="1" applyFont="1" applyFill="1" applyBorder="1" applyAlignment="1">
      <alignment horizontal="center" vertical="center"/>
    </xf>
    <xf numFmtId="166" fontId="7" fillId="0" borderId="0" xfId="0" applyNumberFormat="1" applyFont="1"/>
    <xf numFmtId="0" fontId="27" fillId="3" borderId="1" xfId="1" applyFont="1" applyFill="1" applyBorder="1" applyAlignment="1">
      <alignment horizontal="left" vertical="center" wrapText="1" indent="1"/>
    </xf>
    <xf numFmtId="0" fontId="19" fillId="0" borderId="1" xfId="2" applyFont="1" applyBorder="1" applyAlignment="1">
      <alignment horizontal="left" vertical="center" indent="1"/>
    </xf>
    <xf numFmtId="20" fontId="18" fillId="0" borderId="1" xfId="1" applyNumberFormat="1" applyFont="1" applyBorder="1" applyAlignment="1">
      <alignment horizontal="center" vertical="center"/>
    </xf>
    <xf numFmtId="0" fontId="23" fillId="5" borderId="1" xfId="1" applyFont="1" applyFill="1" applyBorder="1" applyAlignment="1">
      <alignment horizontal="left" vertical="center" indent="1"/>
    </xf>
    <xf numFmtId="20" fontId="18" fillId="5" borderId="1" xfId="1" applyNumberFormat="1" applyFont="1" applyFill="1" applyBorder="1" applyAlignment="1">
      <alignment horizontal="center" vertical="center"/>
    </xf>
    <xf numFmtId="0" fontId="29" fillId="3" borderId="1" xfId="1" applyFont="1" applyFill="1" applyBorder="1" applyAlignment="1">
      <alignment horizontal="center" vertical="center"/>
    </xf>
    <xf numFmtId="0" fontId="29" fillId="3" borderId="1" xfId="1" applyFont="1" applyFill="1" applyBorder="1" applyAlignment="1">
      <alignment horizontal="left" vertical="center" indent="1"/>
    </xf>
    <xf numFmtId="0" fontId="18" fillId="0" borderId="1" xfId="1" applyFont="1" applyBorder="1" applyAlignment="1">
      <alignment horizontal="left" vertical="center" indent="1"/>
    </xf>
    <xf numFmtId="0" fontId="18" fillId="0" borderId="1" xfId="1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 indent="1"/>
    </xf>
    <xf numFmtId="20" fontId="18" fillId="0" borderId="14" xfId="1" applyNumberFormat="1" applyFont="1" applyBorder="1" applyAlignment="1">
      <alignment horizontal="center" vertical="center"/>
    </xf>
    <xf numFmtId="20" fontId="16" fillId="0" borderId="14" xfId="1" applyNumberFormat="1" applyFont="1" applyBorder="1" applyAlignment="1">
      <alignment horizontal="center" vertical="center"/>
    </xf>
    <xf numFmtId="0" fontId="8" fillId="0" borderId="0" xfId="1"/>
    <xf numFmtId="0" fontId="27" fillId="3" borderId="1" xfId="1" applyFont="1" applyFill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left" vertical="center" wrapText="1"/>
    </xf>
    <xf numFmtId="0" fontId="6" fillId="0" borderId="0" xfId="0" applyFont="1"/>
    <xf numFmtId="0" fontId="30" fillId="0" borderId="0" xfId="2" applyFont="1" applyAlignment="1">
      <alignment horizontal="left" vertical="center" indent="1"/>
    </xf>
    <xf numFmtId="0" fontId="29" fillId="3" borderId="1" xfId="1" applyFont="1" applyFill="1" applyBorder="1" applyAlignment="1">
      <alignment horizontal="center" vertical="center" wrapText="1"/>
    </xf>
    <xf numFmtId="0" fontId="29" fillId="3" borderId="1" xfId="1" applyFont="1" applyFill="1" applyBorder="1" applyAlignment="1">
      <alignment horizontal="left" vertical="center" wrapText="1"/>
    </xf>
    <xf numFmtId="0" fontId="29" fillId="3" borderId="1" xfId="1" applyFont="1" applyFill="1" applyBorder="1" applyAlignment="1">
      <alignment horizontal="left" vertical="center" wrapText="1" indent="1"/>
    </xf>
    <xf numFmtId="0" fontId="18" fillId="0" borderId="12" xfId="1" applyFont="1" applyBorder="1" applyAlignment="1">
      <alignment horizontal="left" vertical="center" indent="1"/>
    </xf>
    <xf numFmtId="0" fontId="18" fillId="0" borderId="1" xfId="1" applyFont="1" applyBorder="1" applyAlignment="1">
      <alignment horizontal="left" vertical="center" wrapText="1" indent="1"/>
    </xf>
    <xf numFmtId="165" fontId="18" fillId="0" borderId="12" xfId="1" applyNumberFormat="1" applyFont="1" applyBorder="1" applyAlignment="1">
      <alignment horizontal="left" vertical="center" indent="1"/>
    </xf>
    <xf numFmtId="165" fontId="18" fillId="0" borderId="1" xfId="1" applyNumberFormat="1" applyFont="1" applyBorder="1"/>
    <xf numFmtId="20" fontId="18" fillId="0" borderId="3" xfId="1" applyNumberFormat="1" applyFont="1" applyBorder="1" applyAlignment="1">
      <alignment horizontal="center" vertical="center"/>
    </xf>
    <xf numFmtId="20" fontId="18" fillId="0" borderId="16" xfId="1" applyNumberFormat="1" applyFont="1" applyBorder="1" applyAlignment="1">
      <alignment horizontal="center" vertical="center"/>
    </xf>
    <xf numFmtId="0" fontId="19" fillId="0" borderId="16" xfId="2" applyFont="1" applyBorder="1" applyAlignment="1">
      <alignment horizontal="left" vertical="center" indent="1"/>
    </xf>
    <xf numFmtId="0" fontId="19" fillId="0" borderId="3" xfId="2" applyFont="1" applyBorder="1" applyAlignment="1">
      <alignment horizontal="left" vertical="center" indent="1"/>
    </xf>
    <xf numFmtId="0" fontId="20" fillId="3" borderId="1" xfId="0" applyFont="1" applyFill="1" applyBorder="1" applyAlignment="1">
      <alignment horizontal="center" vertical="center" wrapText="1"/>
    </xf>
    <xf numFmtId="0" fontId="5" fillId="0" borderId="0" xfId="0" applyFont="1"/>
    <xf numFmtId="166" fontId="27" fillId="3" borderId="1" xfId="1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20" fontId="12" fillId="0" borderId="15" xfId="0" applyNumberFormat="1" applyFont="1" applyBorder="1" applyAlignment="1">
      <alignment horizontal="center" vertical="center"/>
    </xf>
    <xf numFmtId="20" fontId="12" fillId="0" borderId="17" xfId="0" applyNumberFormat="1" applyFont="1" applyBorder="1" applyAlignment="1">
      <alignment horizontal="center" vertical="center"/>
    </xf>
    <xf numFmtId="0" fontId="33" fillId="0" borderId="0" xfId="4" applyFont="1" applyAlignment="1">
      <alignment vertical="center"/>
    </xf>
    <xf numFmtId="0" fontId="34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33" fillId="0" borderId="0" xfId="4" applyFont="1" applyAlignment="1">
      <alignment horizontal="left" vertical="center" indent="2"/>
    </xf>
    <xf numFmtId="0" fontId="35" fillId="0" borderId="0" xfId="4" applyFont="1" applyAlignment="1">
      <alignment horizontal="left" vertical="center" indent="2"/>
    </xf>
    <xf numFmtId="0" fontId="35" fillId="0" borderId="0" xfId="4" applyFont="1" applyAlignment="1">
      <alignment horizontal="center" vertical="center"/>
    </xf>
    <xf numFmtId="0" fontId="36" fillId="0" borderId="0" xfId="4" applyFont="1" applyAlignment="1">
      <alignment horizontal="left" vertical="center" indent="1"/>
    </xf>
    <xf numFmtId="0" fontId="36" fillId="0" borderId="0" xfId="4" applyFont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38" fillId="6" borderId="1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left" vertical="center" indent="1"/>
    </xf>
    <xf numFmtId="0" fontId="39" fillId="6" borderId="1" xfId="1" applyFont="1" applyFill="1" applyBorder="1" applyAlignment="1">
      <alignment horizontal="left" vertical="center" inden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20" fontId="4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4" fillId="0" borderId="1" xfId="0" applyFont="1" applyBorder="1" applyAlignment="1">
      <alignment horizontal="left" vertical="center" indent="1"/>
    </xf>
    <xf numFmtId="0" fontId="0" fillId="8" borderId="1" xfId="0" applyFill="1" applyBorder="1" applyAlignment="1">
      <alignment horizontal="left" vertical="center" indent="1"/>
    </xf>
    <xf numFmtId="0" fontId="0" fillId="8" borderId="1" xfId="0" applyFill="1" applyBorder="1" applyAlignment="1">
      <alignment horizontal="center" vertical="center"/>
    </xf>
    <xf numFmtId="0" fontId="41" fillId="8" borderId="1" xfId="0" applyFont="1" applyFill="1" applyBorder="1" applyAlignment="1">
      <alignment horizontal="left" vertical="center" indent="1"/>
    </xf>
    <xf numFmtId="0" fontId="41" fillId="0" borderId="1" xfId="0" applyFont="1" applyBorder="1" applyAlignment="1">
      <alignment horizontal="left" vertical="center" indent="1"/>
    </xf>
    <xf numFmtId="0" fontId="38" fillId="0" borderId="1" xfId="1" applyFont="1" applyBorder="1" applyAlignment="1">
      <alignment horizontal="center" vertical="center"/>
    </xf>
    <xf numFmtId="0" fontId="42" fillId="0" borderId="1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20" fontId="43" fillId="6" borderId="1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1" fillId="6" borderId="1" xfId="0" applyFont="1" applyFill="1" applyBorder="1" applyAlignment="1">
      <alignment horizontal="left" vertical="center" indent="1"/>
    </xf>
    <xf numFmtId="0" fontId="0" fillId="6" borderId="1" xfId="0" applyFill="1" applyBorder="1" applyAlignment="1">
      <alignment horizontal="left" vertical="center" indent="1"/>
    </xf>
    <xf numFmtId="0" fontId="44" fillId="6" borderId="1" xfId="1" applyFont="1" applyFill="1" applyBorder="1" applyAlignment="1">
      <alignment horizontal="left" vertical="center" indent="1"/>
    </xf>
    <xf numFmtId="0" fontId="42" fillId="6" borderId="1" xfId="1" applyFont="1" applyFill="1" applyBorder="1" applyAlignment="1">
      <alignment horizontal="center" vertical="center"/>
    </xf>
    <xf numFmtId="20" fontId="16" fillId="0" borderId="0" xfId="1" applyNumberFormat="1" applyFont="1" applyAlignment="1">
      <alignment vertical="center"/>
    </xf>
    <xf numFmtId="0" fontId="16" fillId="0" borderId="1" xfId="1" applyFont="1" applyBorder="1" applyAlignment="1">
      <alignment vertical="center"/>
    </xf>
    <xf numFmtId="20" fontId="40" fillId="8" borderId="1" xfId="1" applyNumberFormat="1" applyFont="1" applyFill="1" applyBorder="1" applyAlignment="1">
      <alignment horizontal="center"/>
    </xf>
    <xf numFmtId="0" fontId="34" fillId="8" borderId="1" xfId="0" applyFont="1" applyFill="1" applyBorder="1" applyAlignment="1">
      <alignment horizontal="left" vertical="center" indent="1"/>
    </xf>
    <xf numFmtId="0" fontId="38" fillId="8" borderId="1" xfId="1" applyFont="1" applyFill="1" applyBorder="1" applyAlignment="1">
      <alignment horizontal="center" vertical="center"/>
    </xf>
    <xf numFmtId="0" fontId="42" fillId="8" borderId="1" xfId="1" applyFont="1" applyFill="1" applyBorder="1" applyAlignment="1">
      <alignment horizontal="center" vertical="center"/>
    </xf>
    <xf numFmtId="0" fontId="16" fillId="8" borderId="0" xfId="1" applyFont="1" applyFill="1" applyAlignment="1">
      <alignment vertical="center"/>
    </xf>
    <xf numFmtId="0" fontId="45" fillId="0" borderId="0" xfId="1" applyFont="1"/>
    <xf numFmtId="0" fontId="18" fillId="8" borderId="1" xfId="1" applyFont="1" applyFill="1" applyBorder="1" applyAlignment="1">
      <alignment horizontal="center" vertical="center"/>
    </xf>
    <xf numFmtId="20" fontId="43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4" fillId="4" borderId="1" xfId="0" applyFont="1" applyFill="1" applyBorder="1" applyAlignment="1">
      <alignment horizontal="left" vertical="center" indent="1"/>
    </xf>
    <xf numFmtId="0" fontId="0" fillId="4" borderId="1" xfId="0" applyFill="1" applyBorder="1" applyAlignment="1">
      <alignment horizontal="left" vertical="center" indent="1"/>
    </xf>
    <xf numFmtId="0" fontId="41" fillId="4" borderId="1" xfId="0" applyFont="1" applyFill="1" applyBorder="1" applyAlignment="1">
      <alignment horizontal="left" vertical="center" indent="1"/>
    </xf>
    <xf numFmtId="0" fontId="41" fillId="0" borderId="1" xfId="0" applyFont="1" applyBorder="1" applyAlignment="1">
      <alignment horizontal="center" vertical="center"/>
    </xf>
    <xf numFmtId="20" fontId="4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41" fillId="2" borderId="1" xfId="0" applyFont="1" applyFill="1" applyBorder="1" applyAlignment="1">
      <alignment horizontal="left" vertical="center" indent="1"/>
    </xf>
    <xf numFmtId="0" fontId="45" fillId="6" borderId="1" xfId="1" applyFont="1" applyFill="1" applyBorder="1"/>
    <xf numFmtId="0" fontId="45" fillId="6" borderId="1" xfId="1" applyFont="1" applyFill="1" applyBorder="1" applyAlignment="1">
      <alignment horizontal="center"/>
    </xf>
    <xf numFmtId="20" fontId="40" fillId="6" borderId="1" xfId="1" applyNumberFormat="1" applyFont="1" applyFill="1" applyBorder="1" applyAlignment="1">
      <alignment horizontal="center" vertical="center"/>
    </xf>
    <xf numFmtId="0" fontId="46" fillId="6" borderId="1" xfId="1" applyFont="1" applyFill="1" applyBorder="1" applyAlignment="1">
      <alignment horizontal="left" vertical="center" indent="1"/>
    </xf>
    <xf numFmtId="0" fontId="14" fillId="6" borderId="1" xfId="1" applyFont="1" applyFill="1" applyBorder="1" applyAlignment="1">
      <alignment horizontal="left" vertical="center" indent="3"/>
    </xf>
    <xf numFmtId="0" fontId="12" fillId="6" borderId="1" xfId="1" applyFont="1" applyFill="1" applyBorder="1" applyAlignment="1">
      <alignment horizontal="left" vertical="center" indent="3"/>
    </xf>
    <xf numFmtId="0" fontId="12" fillId="6" borderId="1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left" vertical="center" indent="1"/>
    </xf>
    <xf numFmtId="0" fontId="47" fillId="6" borderId="1" xfId="1" applyFont="1" applyFill="1" applyBorder="1"/>
    <xf numFmtId="20" fontId="48" fillId="0" borderId="1" xfId="1" applyNumberFormat="1" applyFont="1" applyBorder="1" applyAlignment="1">
      <alignment horizontal="center" vertical="center"/>
    </xf>
    <xf numFmtId="0" fontId="8" fillId="0" borderId="1" xfId="1" applyBorder="1" applyAlignment="1">
      <alignment horizontal="center"/>
    </xf>
    <xf numFmtId="0" fontId="49" fillId="0" borderId="1" xfId="2" applyFont="1" applyBorder="1" applyAlignment="1">
      <alignment horizontal="left" vertical="center" indent="1"/>
    </xf>
    <xf numFmtId="0" fontId="18" fillId="8" borderId="1" xfId="0" applyFont="1" applyFill="1" applyBorder="1" applyAlignment="1">
      <alignment horizontal="left" vertical="center" indent="1"/>
    </xf>
    <xf numFmtId="0" fontId="28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indent="1"/>
    </xf>
    <xf numFmtId="0" fontId="44" fillId="0" borderId="1" xfId="1" applyFont="1" applyBorder="1" applyAlignment="1">
      <alignment horizontal="center" vertical="center"/>
    </xf>
    <xf numFmtId="20" fontId="48" fillId="4" borderId="1" xfId="1" applyNumberFormat="1" applyFont="1" applyFill="1" applyBorder="1" applyAlignment="1">
      <alignment horizontal="center" vertical="center"/>
    </xf>
    <xf numFmtId="0" fontId="8" fillId="4" borderId="1" xfId="1" applyFill="1" applyBorder="1" applyAlignment="1">
      <alignment horizontal="center"/>
    </xf>
    <xf numFmtId="0" fontId="49" fillId="4" borderId="1" xfId="2" applyFont="1" applyFill="1" applyBorder="1" applyAlignment="1">
      <alignment horizontal="left" vertical="center" indent="1"/>
    </xf>
    <xf numFmtId="0" fontId="28" fillId="4" borderId="1" xfId="0" applyFont="1" applyFill="1" applyBorder="1" applyAlignment="1">
      <alignment horizontal="center" vertical="center" wrapText="1"/>
    </xf>
    <xf numFmtId="0" fontId="50" fillId="9" borderId="1" xfId="0" applyFont="1" applyFill="1" applyBorder="1" applyAlignment="1">
      <alignment horizontal="left" vertical="center" indent="1"/>
    </xf>
    <xf numFmtId="0" fontId="44" fillId="9" borderId="1" xfId="1" applyFont="1" applyFill="1" applyBorder="1" applyAlignment="1">
      <alignment horizontal="center" vertical="center"/>
    </xf>
    <xf numFmtId="0" fontId="8" fillId="0" borderId="1" xfId="1" applyBorder="1"/>
    <xf numFmtId="0" fontId="8" fillId="4" borderId="1" xfId="1" applyFill="1" applyBorder="1"/>
    <xf numFmtId="0" fontId="18" fillId="0" borderId="1" xfId="0" applyFont="1" applyBorder="1" applyAlignment="1">
      <alignment horizontal="left" vertical="center" indent="1"/>
    </xf>
    <xf numFmtId="0" fontId="51" fillId="0" borderId="1" xfId="0" applyFont="1" applyBorder="1" applyAlignment="1">
      <alignment horizontal="left" vertical="center" indent="1"/>
    </xf>
    <xf numFmtId="20" fontId="48" fillId="6" borderId="1" xfId="1" applyNumberFormat="1" applyFont="1" applyFill="1" applyBorder="1" applyAlignment="1">
      <alignment horizontal="center" vertical="center"/>
    </xf>
    <xf numFmtId="0" fontId="8" fillId="6" borderId="1" xfId="1" applyFill="1" applyBorder="1"/>
    <xf numFmtId="0" fontId="14" fillId="6" borderId="1" xfId="1" applyFont="1" applyFill="1" applyBorder="1" applyAlignment="1">
      <alignment horizontal="left" vertical="center" indent="2"/>
    </xf>
    <xf numFmtId="0" fontId="47" fillId="0" borderId="1" xfId="1" applyFont="1" applyBorder="1"/>
    <xf numFmtId="0" fontId="40" fillId="0" borderId="1" xfId="0" applyFont="1" applyBorder="1" applyAlignment="1">
      <alignment horizontal="left" vertical="center" indent="1"/>
    </xf>
    <xf numFmtId="0" fontId="52" fillId="0" borderId="1" xfId="1" applyFont="1" applyBorder="1"/>
    <xf numFmtId="0" fontId="53" fillId="0" borderId="1" xfId="0" applyFont="1" applyBorder="1" applyAlignment="1">
      <alignment horizontal="left" vertical="center" indent="1"/>
    </xf>
    <xf numFmtId="0" fontId="54" fillId="0" borderId="1" xfId="1" applyFont="1" applyBorder="1"/>
    <xf numFmtId="0" fontId="55" fillId="0" borderId="1" xfId="1" applyFont="1" applyBorder="1" applyAlignment="1">
      <alignment horizontal="center" vertical="center"/>
    </xf>
    <xf numFmtId="0" fontId="52" fillId="0" borderId="0" xfId="1" applyFont="1"/>
    <xf numFmtId="0" fontId="56" fillId="0" borderId="0" xfId="1" applyFont="1"/>
    <xf numFmtId="0" fontId="8" fillId="0" borderId="0" xfId="1" applyAlignment="1">
      <alignment horizontal="center" vertical="center"/>
    </xf>
    <xf numFmtId="0" fontId="57" fillId="0" borderId="0" xfId="1" applyFont="1"/>
    <xf numFmtId="0" fontId="8" fillId="0" borderId="0" xfId="1" applyAlignment="1">
      <alignment horizontal="center"/>
    </xf>
    <xf numFmtId="0" fontId="56" fillId="0" borderId="0" xfId="1" applyFont="1" applyAlignment="1">
      <alignment horizontal="center"/>
    </xf>
    <xf numFmtId="0" fontId="8" fillId="0" borderId="0" xfId="1" applyAlignment="1">
      <alignment horizontal="left" indent="1"/>
    </xf>
    <xf numFmtId="0" fontId="58" fillId="0" borderId="0" xfId="1" applyFont="1" applyAlignment="1">
      <alignment horizontal="left" indent="3"/>
    </xf>
    <xf numFmtId="0" fontId="8" fillId="0" borderId="0" xfId="1" applyAlignment="1">
      <alignment horizontal="left" indent="3"/>
    </xf>
    <xf numFmtId="0" fontId="8" fillId="0" borderId="0" xfId="1" applyAlignment="1">
      <alignment horizontal="left" indent="2"/>
    </xf>
    <xf numFmtId="0" fontId="57" fillId="0" borderId="0" xfId="1" applyFont="1" applyAlignment="1">
      <alignment horizontal="center"/>
    </xf>
    <xf numFmtId="0" fontId="59" fillId="0" borderId="0" xfId="1" applyFont="1" applyAlignment="1">
      <alignment horizontal="center"/>
    </xf>
    <xf numFmtId="0" fontId="20" fillId="10" borderId="14" xfId="0" applyFont="1" applyFill="1" applyBorder="1" applyAlignment="1">
      <alignment horizontal="center" vertical="center"/>
    </xf>
    <xf numFmtId="0" fontId="38" fillId="0" borderId="14" xfId="1" applyFont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20" fontId="16" fillId="6" borderId="1" xfId="1" applyNumberFormat="1" applyFont="1" applyFill="1" applyBorder="1" applyAlignment="1">
      <alignment horizontal="center" vertical="center"/>
    </xf>
    <xf numFmtId="0" fontId="43" fillId="6" borderId="14" xfId="1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left" vertical="center" indent="1"/>
    </xf>
    <xf numFmtId="0" fontId="43" fillId="6" borderId="1" xfId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41" fillId="0" borderId="14" xfId="0" applyFont="1" applyBorder="1" applyAlignment="1">
      <alignment horizontal="left" vertical="center" indent="1"/>
    </xf>
    <xf numFmtId="20" fontId="14" fillId="6" borderId="14" xfId="1" applyNumberFormat="1" applyFont="1" applyFill="1" applyBorder="1" applyAlignment="1">
      <alignment horizontal="center" vertical="center"/>
    </xf>
    <xf numFmtId="0" fontId="8" fillId="6" borderId="14" xfId="1" applyFill="1" applyBorder="1"/>
    <xf numFmtId="0" fontId="41" fillId="6" borderId="14" xfId="0" applyFont="1" applyFill="1" applyBorder="1" applyAlignment="1">
      <alignment horizontal="left" vertical="center" indent="1"/>
    </xf>
    <xf numFmtId="0" fontId="0" fillId="6" borderId="14" xfId="0" applyFill="1" applyBorder="1" applyAlignment="1">
      <alignment horizontal="left" vertical="center" indent="1"/>
    </xf>
    <xf numFmtId="0" fontId="0" fillId="6" borderId="14" xfId="0" applyFill="1" applyBorder="1" applyAlignment="1">
      <alignment horizontal="center" vertical="center"/>
    </xf>
    <xf numFmtId="0" fontId="57" fillId="6" borderId="14" xfId="1" applyFont="1" applyFill="1" applyBorder="1"/>
    <xf numFmtId="0" fontId="35" fillId="0" borderId="0" xfId="4" applyFont="1" applyAlignment="1">
      <alignment horizontal="left" vertical="center" indent="1"/>
    </xf>
    <xf numFmtId="14" fontId="41" fillId="0" borderId="1" xfId="0" applyNumberFormat="1" applyFont="1" applyBorder="1" applyAlignment="1">
      <alignment horizontal="center" vertical="center"/>
    </xf>
    <xf numFmtId="0" fontId="43" fillId="0" borderId="1" xfId="1" applyFont="1" applyBorder="1" applyAlignment="1">
      <alignment horizontal="center" vertical="center"/>
    </xf>
    <xf numFmtId="0" fontId="41" fillId="8" borderId="0" xfId="0" applyFont="1" applyFill="1" applyAlignment="1">
      <alignment horizontal="left" vertical="center" indent="1"/>
    </xf>
    <xf numFmtId="20" fontId="40" fillId="6" borderId="1" xfId="1" applyNumberFormat="1" applyFont="1" applyFill="1" applyBorder="1" applyAlignment="1">
      <alignment horizontal="center"/>
    </xf>
    <xf numFmtId="14" fontId="34" fillId="6" borderId="1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left" vertical="center" indent="1"/>
    </xf>
    <xf numFmtId="0" fontId="19" fillId="8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left" vertical="center" indent="1"/>
    </xf>
    <xf numFmtId="0" fontId="56" fillId="6" borderId="0" xfId="1" applyFont="1" applyFill="1" applyAlignment="1">
      <alignment horizontal="center"/>
    </xf>
    <xf numFmtId="0" fontId="18" fillId="0" borderId="14" xfId="0" applyFont="1" applyBorder="1" applyAlignment="1">
      <alignment horizontal="left" vertical="center" indent="1"/>
    </xf>
    <xf numFmtId="0" fontId="32" fillId="0" borderId="14" xfId="0" applyFont="1" applyBorder="1" applyAlignment="1">
      <alignment horizontal="left" vertical="center" indent="1"/>
    </xf>
    <xf numFmtId="0" fontId="51" fillId="0" borderId="14" xfId="0" applyFont="1" applyBorder="1" applyAlignment="1">
      <alignment horizontal="left" vertical="center" indent="1"/>
    </xf>
    <xf numFmtId="20" fontId="48" fillId="6" borderId="14" xfId="1" applyNumberFormat="1" applyFont="1" applyFill="1" applyBorder="1" applyAlignment="1">
      <alignment horizontal="center" vertical="center"/>
    </xf>
    <xf numFmtId="0" fontId="47" fillId="6" borderId="14" xfId="1" applyFont="1" applyFill="1" applyBorder="1"/>
    <xf numFmtId="0" fontId="8" fillId="6" borderId="18" xfId="1" applyFill="1" applyBorder="1"/>
    <xf numFmtId="0" fontId="39" fillId="6" borderId="1" xfId="1" applyFont="1" applyFill="1" applyBorder="1" applyAlignment="1">
      <alignment horizontal="left" vertical="center" indent="3"/>
    </xf>
    <xf numFmtId="0" fontId="9" fillId="6" borderId="1" xfId="1" applyFont="1" applyFill="1" applyBorder="1" applyAlignment="1">
      <alignment horizontal="left" vertical="center" indent="3"/>
    </xf>
    <xf numFmtId="0" fontId="61" fillId="8" borderId="1" xfId="0" applyFont="1" applyFill="1" applyBorder="1" applyAlignment="1">
      <alignment horizontal="left" vertical="center" indent="1"/>
    </xf>
    <xf numFmtId="0" fontId="56" fillId="6" borderId="1" xfId="1" applyFont="1" applyFill="1" applyBorder="1"/>
    <xf numFmtId="0" fontId="42" fillId="0" borderId="2" xfId="1" applyFont="1" applyBorder="1" applyAlignment="1">
      <alignment horizontal="center" vertical="center"/>
    </xf>
    <xf numFmtId="0" fontId="42" fillId="6" borderId="2" xfId="1" applyFont="1" applyFill="1" applyBorder="1" applyAlignment="1">
      <alignment horizontal="center" vertical="center"/>
    </xf>
    <xf numFmtId="0" fontId="43" fillId="0" borderId="14" xfId="1" applyFont="1" applyBorder="1" applyAlignment="1">
      <alignment horizontal="center" vertical="center"/>
    </xf>
    <xf numFmtId="0" fontId="40" fillId="0" borderId="14" xfId="1" applyFont="1" applyBorder="1" applyAlignment="1">
      <alignment horizontal="center" vertical="center"/>
    </xf>
    <xf numFmtId="0" fontId="62" fillId="6" borderId="1" xfId="0" applyFont="1" applyFill="1" applyBorder="1" applyAlignment="1">
      <alignment horizontal="left" vertical="center" indent="1"/>
    </xf>
    <xf numFmtId="0" fontId="8" fillId="0" borderId="1" xfId="1" applyBorder="1" applyAlignment="1">
      <alignment horizontal="left" indent="3"/>
    </xf>
    <xf numFmtId="0" fontId="0" fillId="0" borderId="1" xfId="0" applyBorder="1" applyAlignment="1">
      <alignment horizontal="left" indent="1"/>
    </xf>
    <xf numFmtId="0" fontId="0" fillId="0" borderId="12" xfId="0" applyBorder="1" applyAlignment="1">
      <alignment horizontal="left" vertical="center" indent="1"/>
    </xf>
    <xf numFmtId="0" fontId="41" fillId="0" borderId="12" xfId="0" applyFont="1" applyBorder="1" applyAlignment="1">
      <alignment horizontal="left" vertical="center" indent="1"/>
    </xf>
    <xf numFmtId="20" fontId="16" fillId="0" borderId="12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4" fillId="0" borderId="12" xfId="0" applyFont="1" applyBorder="1" applyAlignment="1">
      <alignment horizontal="left" vertical="center" indent="1"/>
    </xf>
    <xf numFmtId="0" fontId="0" fillId="4" borderId="12" xfId="0" applyFill="1" applyBorder="1" applyAlignment="1">
      <alignment horizontal="left" vertical="center" indent="1"/>
    </xf>
    <xf numFmtId="0" fontId="43" fillId="0" borderId="19" xfId="1" applyFont="1" applyBorder="1" applyAlignment="1">
      <alignment horizontal="center" vertical="center"/>
    </xf>
    <xf numFmtId="0" fontId="42" fillId="0" borderId="20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4" fillId="0" borderId="14" xfId="0" applyFont="1" applyBorder="1" applyAlignment="1">
      <alignment horizontal="left" vertical="center" indent="1"/>
    </xf>
    <xf numFmtId="0" fontId="0" fillId="4" borderId="14" xfId="0" applyFill="1" applyBorder="1" applyAlignment="1">
      <alignment horizontal="left" vertical="center" indent="1"/>
    </xf>
    <xf numFmtId="0" fontId="42" fillId="0" borderId="14" xfId="1" applyFont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 indent="1"/>
    </xf>
    <xf numFmtId="0" fontId="0" fillId="5" borderId="1" xfId="0" applyFill="1" applyBorder="1" applyAlignment="1">
      <alignment horizontal="left" vertical="center" indent="1"/>
    </xf>
    <xf numFmtId="0" fontId="32" fillId="5" borderId="1" xfId="0" applyFont="1" applyFill="1" applyBorder="1" applyAlignment="1">
      <alignment horizontal="left" vertical="center" indent="1"/>
    </xf>
    <xf numFmtId="0" fontId="51" fillId="5" borderId="1" xfId="0" applyFont="1" applyFill="1" applyBorder="1" applyAlignment="1">
      <alignment horizontal="left" vertical="center" indent="1"/>
    </xf>
    <xf numFmtId="0" fontId="64" fillId="0" borderId="0" xfId="4" applyFont="1" applyAlignment="1">
      <alignment vertical="center"/>
    </xf>
    <xf numFmtId="0" fontId="65" fillId="0" borderId="0" xfId="4" applyFont="1" applyAlignment="1">
      <alignment vertical="center"/>
    </xf>
    <xf numFmtId="0" fontId="64" fillId="0" borderId="0" xfId="4" applyFont="1" applyAlignment="1">
      <alignment horizontal="left" vertical="center" indent="2"/>
    </xf>
    <xf numFmtId="0" fontId="65" fillId="0" borderId="0" xfId="4" applyFont="1" applyAlignment="1">
      <alignment horizontal="left" vertical="center" indent="2"/>
    </xf>
    <xf numFmtId="0" fontId="66" fillId="0" borderId="0" xfId="4" applyFont="1" applyAlignment="1">
      <alignment horizontal="left" vertical="center" indent="1"/>
    </xf>
    <xf numFmtId="0" fontId="66" fillId="0" borderId="0" xfId="4" applyFont="1" applyAlignment="1">
      <alignment horizontal="center" vertical="center"/>
    </xf>
    <xf numFmtId="0" fontId="65" fillId="0" borderId="0" xfId="4" applyFont="1" applyAlignment="1">
      <alignment horizontal="left" vertical="center" indent="1"/>
    </xf>
    <xf numFmtId="0" fontId="65" fillId="0" borderId="0" xfId="4" applyFont="1" applyAlignment="1">
      <alignment horizontal="center" vertical="center"/>
    </xf>
    <xf numFmtId="0" fontId="64" fillId="0" borderId="0" xfId="4" applyFont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9" fillId="6" borderId="12" xfId="1" applyFont="1" applyFill="1" applyBorder="1" applyAlignment="1">
      <alignment horizontal="center" vertical="center"/>
    </xf>
    <xf numFmtId="0" fontId="56" fillId="6" borderId="14" xfId="1" applyFont="1" applyFill="1" applyBorder="1"/>
    <xf numFmtId="0" fontId="51" fillId="0" borderId="14" xfId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indent="1"/>
    </xf>
    <xf numFmtId="0" fontId="47" fillId="6" borderId="18" xfId="1" applyFont="1" applyFill="1" applyBorder="1"/>
    <xf numFmtId="0" fontId="4" fillId="0" borderId="0" xfId="0" applyFont="1"/>
    <xf numFmtId="20" fontId="18" fillId="0" borderId="0" xfId="1" applyNumberFormat="1" applyFont="1" applyAlignment="1">
      <alignment horizontal="center" vertical="center"/>
    </xf>
    <xf numFmtId="0" fontId="16" fillId="0" borderId="14" xfId="0" applyFont="1" applyBorder="1" applyAlignment="1">
      <alignment horizontal="left" indent="1"/>
    </xf>
    <xf numFmtId="0" fontId="16" fillId="0" borderId="22" xfId="0" applyFont="1" applyBorder="1" applyAlignment="1">
      <alignment horizontal="left" indent="1"/>
    </xf>
    <xf numFmtId="0" fontId="27" fillId="6" borderId="14" xfId="1" applyFont="1" applyFill="1" applyBorder="1" applyAlignment="1">
      <alignment horizontal="center" vertical="center"/>
    </xf>
    <xf numFmtId="0" fontId="16" fillId="0" borderId="0" xfId="1" applyFont="1"/>
    <xf numFmtId="0" fontId="67" fillId="0" borderId="0" xfId="4" applyFont="1" applyAlignment="1">
      <alignment vertical="center"/>
    </xf>
    <xf numFmtId="0" fontId="68" fillId="0" borderId="0" xfId="4" applyFont="1" applyAlignment="1">
      <alignment vertical="center"/>
    </xf>
    <xf numFmtId="0" fontId="67" fillId="0" borderId="0" xfId="4" applyFont="1" applyAlignment="1">
      <alignment horizontal="left" vertical="center" indent="2"/>
    </xf>
    <xf numFmtId="0" fontId="68" fillId="0" borderId="0" xfId="4" applyFont="1" applyAlignment="1">
      <alignment horizontal="left" vertical="center" indent="2"/>
    </xf>
    <xf numFmtId="0" fontId="68" fillId="0" borderId="0" xfId="4" applyFont="1" applyAlignment="1">
      <alignment horizontal="center" vertical="center" indent="2"/>
    </xf>
    <xf numFmtId="0" fontId="69" fillId="0" borderId="0" xfId="4" applyFont="1" applyAlignment="1">
      <alignment horizontal="left" vertical="center" indent="1"/>
    </xf>
    <xf numFmtId="0" fontId="69" fillId="0" borderId="0" xfId="4" applyFont="1" applyAlignment="1">
      <alignment horizontal="center" vertical="center"/>
    </xf>
    <xf numFmtId="0" fontId="68" fillId="0" borderId="0" xfId="4" applyFont="1" applyAlignment="1">
      <alignment horizontal="left" vertical="center" indent="1"/>
    </xf>
    <xf numFmtId="0" fontId="68" fillId="0" borderId="0" xfId="4" applyFont="1" applyAlignment="1">
      <alignment horizontal="center" vertical="center"/>
    </xf>
    <xf numFmtId="0" fontId="67" fillId="0" borderId="0" xfId="4" applyFont="1" applyAlignment="1">
      <alignment horizontal="center" vertical="center"/>
    </xf>
    <xf numFmtId="0" fontId="2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20" fontId="16" fillId="0" borderId="1" xfId="1" applyNumberFormat="1" applyFont="1" applyBorder="1" applyAlignment="1">
      <alignment horizontal="center"/>
    </xf>
    <xf numFmtId="0" fontId="67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left" vertical="center" indent="1"/>
    </xf>
    <xf numFmtId="0" fontId="67" fillId="0" borderId="1" xfId="0" applyFont="1" applyBorder="1" applyAlignment="1">
      <alignment horizontal="center" vertical="center" indent="1"/>
    </xf>
    <xf numFmtId="0" fontId="70" fillId="0" borderId="1" xfId="0" applyFont="1" applyBorder="1" applyAlignment="1">
      <alignment horizontal="left" vertical="center" indent="1"/>
    </xf>
    <xf numFmtId="14" fontId="70" fillId="0" borderId="1" xfId="0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70" fillId="2" borderId="1" xfId="0" applyFont="1" applyFill="1" applyBorder="1" applyAlignment="1">
      <alignment horizontal="left" vertical="center" indent="1"/>
    </xf>
    <xf numFmtId="20" fontId="16" fillId="6" borderId="14" xfId="1" applyNumberFormat="1" applyFont="1" applyFill="1" applyBorder="1" applyAlignment="1">
      <alignment horizontal="center" vertical="center"/>
    </xf>
    <xf numFmtId="0" fontId="17" fillId="6" borderId="14" xfId="1" applyFont="1" applyFill="1" applyBorder="1" applyAlignment="1">
      <alignment horizontal="left" vertical="center" indent="1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 indent="1"/>
    </xf>
    <xf numFmtId="0" fontId="71" fillId="0" borderId="0" xfId="1" applyFont="1" applyAlignment="1">
      <alignment horizontal="left" indent="3"/>
    </xf>
    <xf numFmtId="0" fontId="16" fillId="0" borderId="0" xfId="1" applyFont="1" applyAlignment="1">
      <alignment horizontal="left" indent="3"/>
    </xf>
    <xf numFmtId="0" fontId="16" fillId="0" borderId="0" xfId="1" applyFont="1" applyAlignment="1">
      <alignment horizontal="center" indent="3"/>
    </xf>
    <xf numFmtId="0" fontId="16" fillId="0" borderId="0" xfId="1" applyFont="1" applyAlignment="1">
      <alignment horizontal="left" indent="2"/>
    </xf>
    <xf numFmtId="0" fontId="27" fillId="6" borderId="1" xfId="1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/>
    </xf>
    <xf numFmtId="0" fontId="27" fillId="6" borderId="1" xfId="1" applyFont="1" applyFill="1" applyBorder="1" applyAlignment="1">
      <alignment horizontal="left" vertical="center" indent="1"/>
    </xf>
    <xf numFmtId="0" fontId="72" fillId="6" borderId="1" xfId="1" applyFont="1" applyFill="1" applyBorder="1" applyAlignment="1">
      <alignment horizontal="left" vertical="center" indent="3"/>
    </xf>
    <xf numFmtId="0" fontId="27" fillId="6" borderId="1" xfId="1" applyFont="1" applyFill="1" applyBorder="1" applyAlignment="1">
      <alignment horizontal="left" vertical="center" indent="3"/>
    </xf>
    <xf numFmtId="0" fontId="27" fillId="6" borderId="1" xfId="1" applyFont="1" applyFill="1" applyBorder="1" applyAlignment="1">
      <alignment horizontal="left" vertical="center" indent="2"/>
    </xf>
    <xf numFmtId="0" fontId="17" fillId="0" borderId="12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27" fillId="6" borderId="12" xfId="1" applyFont="1" applyFill="1" applyBorder="1" applyAlignment="1">
      <alignment horizontal="center" vertical="center" indent="3"/>
    </xf>
    <xf numFmtId="0" fontId="67" fillId="0" borderId="6" xfId="0" applyFont="1" applyBorder="1" applyAlignment="1">
      <alignment horizontal="left" vertical="center" indent="1"/>
    </xf>
    <xf numFmtId="0" fontId="70" fillId="0" borderId="2" xfId="0" applyFont="1" applyBorder="1" applyAlignment="1">
      <alignment horizontal="left" vertical="center" indent="1"/>
    </xf>
    <xf numFmtId="14" fontId="67" fillId="0" borderId="1" xfId="0" applyNumberFormat="1" applyFont="1" applyBorder="1" applyAlignment="1">
      <alignment horizontal="center" vertical="center"/>
    </xf>
    <xf numFmtId="0" fontId="27" fillId="6" borderId="21" xfId="1" applyFont="1" applyFill="1" applyBorder="1" applyAlignment="1">
      <alignment horizontal="center" vertical="center"/>
    </xf>
    <xf numFmtId="0" fontId="67" fillId="0" borderId="12" xfId="0" applyFont="1" applyBorder="1" applyAlignment="1">
      <alignment horizontal="left" vertical="center" indent="1"/>
    </xf>
    <xf numFmtId="0" fontId="70" fillId="0" borderId="12" xfId="0" applyFont="1" applyBorder="1" applyAlignment="1">
      <alignment horizontal="left" vertical="center" indent="1"/>
    </xf>
    <xf numFmtId="20" fontId="16" fillId="0" borderId="12" xfId="1" applyNumberFormat="1" applyFont="1" applyBorder="1" applyAlignment="1">
      <alignment horizontal="center"/>
    </xf>
    <xf numFmtId="0" fontId="67" fillId="0" borderId="12" xfId="0" applyFont="1" applyBorder="1" applyAlignment="1">
      <alignment horizontal="center" vertical="center"/>
    </xf>
    <xf numFmtId="14" fontId="67" fillId="0" borderId="12" xfId="0" applyNumberFormat="1" applyFont="1" applyBorder="1" applyAlignment="1">
      <alignment horizontal="center" vertical="center"/>
    </xf>
    <xf numFmtId="20" fontId="16" fillId="0" borderId="14" xfId="1" applyNumberFormat="1" applyFont="1" applyBorder="1" applyAlignment="1">
      <alignment horizontal="center"/>
    </xf>
    <xf numFmtId="0" fontId="67" fillId="0" borderId="14" xfId="0" applyFont="1" applyBorder="1" applyAlignment="1">
      <alignment horizontal="center" vertical="center"/>
    </xf>
    <xf numFmtId="0" fontId="67" fillId="0" borderId="14" xfId="0" applyFont="1" applyBorder="1" applyAlignment="1">
      <alignment horizontal="left" vertical="center" indent="1"/>
    </xf>
    <xf numFmtId="0" fontId="70" fillId="7" borderId="14" xfId="0" applyFont="1" applyFill="1" applyBorder="1" applyAlignment="1">
      <alignment horizontal="center" vertical="center"/>
    </xf>
    <xf numFmtId="14" fontId="67" fillId="0" borderId="14" xfId="0" applyNumberFormat="1" applyFont="1" applyBorder="1" applyAlignment="1">
      <alignment horizontal="center" vertical="center"/>
    </xf>
    <xf numFmtId="0" fontId="70" fillId="0" borderId="14" xfId="0" applyFont="1" applyBorder="1" applyAlignment="1">
      <alignment horizontal="left" vertical="center" indent="1"/>
    </xf>
    <xf numFmtId="0" fontId="67" fillId="0" borderId="0" xfId="0" applyFont="1" applyAlignment="1">
      <alignment horizontal="left" vertical="center" indent="1"/>
    </xf>
    <xf numFmtId="0" fontId="67" fillId="0" borderId="0" xfId="0" applyFont="1" applyAlignment="1">
      <alignment horizontal="center" vertical="center" indent="1"/>
    </xf>
    <xf numFmtId="0" fontId="70" fillId="0" borderId="0" xfId="0" applyFont="1" applyAlignment="1">
      <alignment horizontal="left" vertical="center" indent="1"/>
    </xf>
    <xf numFmtId="20" fontId="16" fillId="6" borderId="1" xfId="1" applyNumberFormat="1" applyFont="1" applyFill="1" applyBorder="1" applyAlignment="1">
      <alignment horizontal="center"/>
    </xf>
    <xf numFmtId="0" fontId="71" fillId="0" borderId="1" xfId="0" applyFont="1" applyBorder="1" applyAlignment="1">
      <alignment horizontal="left" vertical="center" indent="1"/>
    </xf>
    <xf numFmtId="0" fontId="67" fillId="6" borderId="1" xfId="0" applyFont="1" applyFill="1" applyBorder="1" applyAlignment="1">
      <alignment horizontal="center" vertical="center"/>
    </xf>
    <xf numFmtId="0" fontId="67" fillId="6" borderId="1" xfId="0" applyFont="1" applyFill="1" applyBorder="1" applyAlignment="1">
      <alignment horizontal="left" vertical="center" indent="1"/>
    </xf>
    <xf numFmtId="0" fontId="70" fillId="6" borderId="1" xfId="0" applyFont="1" applyFill="1" applyBorder="1" applyAlignment="1">
      <alignment horizontal="left" vertical="center" indent="1"/>
    </xf>
    <xf numFmtId="0" fontId="16" fillId="6" borderId="1" xfId="1" applyFont="1" applyFill="1" applyBorder="1" applyAlignment="1">
      <alignment horizontal="center" vertical="center"/>
    </xf>
    <xf numFmtId="0" fontId="73" fillId="0" borderId="1" xfId="0" applyFont="1" applyBorder="1" applyAlignment="1">
      <alignment horizontal="left" vertical="center" indent="1"/>
    </xf>
    <xf numFmtId="0" fontId="27" fillId="0" borderId="14" xfId="1" applyFont="1" applyBorder="1" applyAlignment="1">
      <alignment horizontal="center" vertical="center"/>
    </xf>
    <xf numFmtId="0" fontId="68" fillId="0" borderId="0" xfId="4" applyFont="1"/>
    <xf numFmtId="0" fontId="27" fillId="10" borderId="14" xfId="0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vertical="center"/>
    </xf>
    <xf numFmtId="0" fontId="27" fillId="10" borderId="22" xfId="0" applyFont="1" applyFill="1" applyBorder="1" applyAlignment="1">
      <alignment horizontal="center" vertical="center"/>
    </xf>
    <xf numFmtId="0" fontId="27" fillId="10" borderId="22" xfId="0" applyFont="1" applyFill="1" applyBorder="1" applyAlignment="1">
      <alignment horizontal="left" vertical="center" indent="1"/>
    </xf>
    <xf numFmtId="0" fontId="72" fillId="10" borderId="22" xfId="0" applyFont="1" applyFill="1" applyBorder="1" applyAlignment="1">
      <alignment horizontal="left" vertical="center" indent="1"/>
    </xf>
    <xf numFmtId="0" fontId="27" fillId="10" borderId="22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67" fillId="0" borderId="1" xfId="0" applyFont="1" applyBorder="1" applyAlignment="1">
      <alignment horizontal="left" indent="1"/>
    </xf>
    <xf numFmtId="0" fontId="70" fillId="0" borderId="1" xfId="0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4" fillId="0" borderId="0" xfId="2" applyFont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31" fillId="3" borderId="1" xfId="1" applyFont="1" applyFill="1" applyBorder="1" applyAlignment="1">
      <alignment horizontal="left" vertical="center" wrapText="1"/>
    </xf>
    <xf numFmtId="0" fontId="71" fillId="0" borderId="1" xfId="2" applyFont="1" applyBorder="1" applyAlignment="1">
      <alignment horizontal="left" vertical="center" indent="1"/>
    </xf>
    <xf numFmtId="0" fontId="67" fillId="0" borderId="1" xfId="0" applyFont="1" applyBorder="1"/>
    <xf numFmtId="165" fontId="67" fillId="0" borderId="1" xfId="0" applyNumberFormat="1" applyFont="1" applyBorder="1"/>
    <xf numFmtId="166" fontId="67" fillId="0" borderId="1" xfId="0" applyNumberFormat="1" applyFont="1" applyBorder="1"/>
    <xf numFmtId="1" fontId="67" fillId="2" borderId="1" xfId="0" applyNumberFormat="1" applyFont="1" applyFill="1" applyBorder="1"/>
    <xf numFmtId="165" fontId="67" fillId="0" borderId="1" xfId="3" applyNumberFormat="1" applyFont="1" applyBorder="1"/>
    <xf numFmtId="0" fontId="25" fillId="2" borderId="6" xfId="0" applyFont="1" applyFill="1" applyBorder="1"/>
    <xf numFmtId="20" fontId="12" fillId="5" borderId="3" xfId="0" applyNumberFormat="1" applyFont="1" applyFill="1" applyBorder="1" applyAlignment="1">
      <alignment horizontal="center" vertical="center"/>
    </xf>
    <xf numFmtId="0" fontId="19" fillId="5" borderId="1" xfId="2" applyFont="1" applyFill="1" applyBorder="1" applyAlignment="1">
      <alignment horizontal="left" vertical="center" indent="1"/>
    </xf>
    <xf numFmtId="0" fontId="18" fillId="16" borderId="1" xfId="1" applyFont="1" applyFill="1" applyBorder="1" applyAlignment="1">
      <alignment horizontal="left" vertical="center" indent="1"/>
    </xf>
    <xf numFmtId="0" fontId="3" fillId="0" borderId="0" xfId="0" applyFont="1"/>
    <xf numFmtId="0" fontId="4" fillId="0" borderId="0" xfId="0" applyFont="1" applyAlignment="1">
      <alignment wrapText="1"/>
    </xf>
    <xf numFmtId="0" fontId="30" fillId="0" borderId="0" xfId="2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8" fillId="0" borderId="12" xfId="1" applyFont="1" applyBorder="1" applyAlignment="1">
      <alignment horizontal="center" vertical="center"/>
    </xf>
    <xf numFmtId="165" fontId="18" fillId="0" borderId="1" xfId="1" applyNumberFormat="1" applyFont="1" applyBorder="1" applyAlignment="1">
      <alignment horizontal="center"/>
    </xf>
    <xf numFmtId="165" fontId="18" fillId="0" borderId="12" xfId="1" applyNumberFormat="1" applyFont="1" applyBorder="1" applyAlignment="1">
      <alignment horizontal="center"/>
    </xf>
    <xf numFmtId="0" fontId="74" fillId="0" borderId="0" xfId="0" applyFont="1"/>
    <xf numFmtId="0" fontId="1" fillId="0" borderId="0" xfId="0" applyFont="1"/>
    <xf numFmtId="0" fontId="1" fillId="13" borderId="0" xfId="0" applyFont="1" applyFill="1"/>
    <xf numFmtId="0" fontId="1" fillId="2" borderId="1" xfId="0" applyFont="1" applyFill="1" applyBorder="1"/>
    <xf numFmtId="0" fontId="1" fillId="0" borderId="8" xfId="0" applyFont="1" applyBorder="1"/>
    <xf numFmtId="164" fontId="1" fillId="2" borderId="0" xfId="0" applyNumberFormat="1" applyFont="1" applyFill="1"/>
    <xf numFmtId="0" fontId="1" fillId="0" borderId="1" xfId="0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1" fontId="1" fillId="2" borderId="1" xfId="0" applyNumberFormat="1" applyFont="1" applyFill="1" applyBorder="1"/>
    <xf numFmtId="165" fontId="1" fillId="0" borderId="1" xfId="3" applyNumberFormat="1" applyFont="1" applyBorder="1"/>
    <xf numFmtId="164" fontId="1" fillId="2" borderId="9" xfId="0" applyNumberFormat="1" applyFont="1" applyFill="1" applyBorder="1"/>
    <xf numFmtId="2" fontId="1" fillId="0" borderId="0" xfId="0" applyNumberFormat="1" applyFont="1"/>
    <xf numFmtId="165" fontId="1" fillId="0" borderId="12" xfId="0" applyNumberFormat="1" applyFont="1" applyBorder="1"/>
    <xf numFmtId="0" fontId="1" fillId="0" borderId="12" xfId="0" applyFont="1" applyBorder="1"/>
    <xf numFmtId="10" fontId="1" fillId="0" borderId="0" xfId="0" applyNumberFormat="1" applyFont="1"/>
    <xf numFmtId="0" fontId="1" fillId="13" borderId="0" xfId="0" applyFont="1" applyFill="1" applyAlignment="1">
      <alignment horizontal="center"/>
    </xf>
    <xf numFmtId="166" fontId="1" fillId="0" borderId="0" xfId="0" applyNumberFormat="1" applyFont="1"/>
    <xf numFmtId="165" fontId="1" fillId="0" borderId="0" xfId="3" applyNumberFormat="1" applyFont="1"/>
    <xf numFmtId="164" fontId="1" fillId="0" borderId="0" xfId="0" applyNumberFormat="1" applyFont="1"/>
    <xf numFmtId="165" fontId="1" fillId="0" borderId="0" xfId="3" applyNumberFormat="1" applyFont="1" applyFill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164" fontId="1" fillId="2" borderId="5" xfId="0" applyNumberFormat="1" applyFont="1" applyFill="1" applyBorder="1"/>
    <xf numFmtId="16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2" borderId="10" xfId="0" applyNumberFormat="1" applyFont="1" applyFill="1" applyBorder="1"/>
    <xf numFmtId="164" fontId="1" fillId="0" borderId="11" xfId="0" applyNumberFormat="1" applyFont="1" applyBorder="1"/>
    <xf numFmtId="164" fontId="1" fillId="0" borderId="5" xfId="0" applyNumberFormat="1" applyFont="1" applyBorder="1"/>
    <xf numFmtId="0" fontId="1" fillId="13" borderId="0" xfId="0" applyFont="1" applyFill="1" applyAlignment="1">
      <alignment horizontal="right"/>
    </xf>
    <xf numFmtId="0" fontId="1" fillId="13" borderId="5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5" fontId="1" fillId="0" borderId="5" xfId="3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1" fillId="16" borderId="3" xfId="0" applyFont="1" applyFill="1" applyBorder="1"/>
    <xf numFmtId="0" fontId="1" fillId="16" borderId="1" xfId="0" applyFont="1" applyFill="1" applyBorder="1"/>
    <xf numFmtId="0" fontId="1" fillId="0" borderId="13" xfId="3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0" fontId="1" fillId="16" borderId="16" xfId="0" applyFont="1" applyFill="1" applyBorder="1"/>
    <xf numFmtId="0" fontId="1" fillId="0" borderId="15" xfId="3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16" borderId="12" xfId="0" applyFont="1" applyFill="1" applyBorder="1"/>
    <xf numFmtId="165" fontId="1" fillId="0" borderId="1" xfId="3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13" borderId="0" xfId="0" applyNumberFormat="1" applyFont="1" applyFill="1" applyAlignment="1">
      <alignment horizontal="right"/>
    </xf>
    <xf numFmtId="164" fontId="1" fillId="0" borderId="9" xfId="0" applyNumberFormat="1" applyFont="1" applyBorder="1"/>
    <xf numFmtId="166" fontId="1" fillId="0" borderId="0" xfId="3" applyNumberFormat="1" applyFont="1"/>
    <xf numFmtId="0" fontId="1" fillId="15" borderId="0" xfId="0" applyFont="1" applyFill="1"/>
    <xf numFmtId="166" fontId="1" fillId="0" borderId="12" xfId="0" applyNumberFormat="1" applyFont="1" applyBorder="1"/>
    <xf numFmtId="1" fontId="1" fillId="2" borderId="12" xfId="0" applyNumberFormat="1" applyFont="1" applyFill="1" applyBorder="1"/>
    <xf numFmtId="1" fontId="1" fillId="2" borderId="3" xfId="0" applyNumberFormat="1" applyFont="1" applyFill="1" applyBorder="1"/>
    <xf numFmtId="2" fontId="1" fillId="0" borderId="1" xfId="0" applyNumberFormat="1" applyFont="1" applyBorder="1"/>
    <xf numFmtId="0" fontId="1" fillId="14" borderId="0" xfId="0" applyFont="1" applyFill="1"/>
    <xf numFmtId="165" fontId="1" fillId="0" borderId="3" xfId="0" applyNumberFormat="1" applyFont="1" applyBorder="1"/>
    <xf numFmtId="165" fontId="1" fillId="0" borderId="13" xfId="0" applyNumberFormat="1" applyFont="1" applyBorder="1"/>
    <xf numFmtId="0" fontId="1" fillId="0" borderId="13" xfId="0" applyFont="1" applyBorder="1"/>
    <xf numFmtId="166" fontId="1" fillId="0" borderId="3" xfId="0" applyNumberFormat="1" applyFont="1" applyBorder="1"/>
    <xf numFmtId="1" fontId="1" fillId="2" borderId="13" xfId="0" applyNumberFormat="1" applyFont="1" applyFill="1" applyBorder="1"/>
    <xf numFmtId="165" fontId="1" fillId="0" borderId="13" xfId="3" applyNumberFormat="1" applyFont="1" applyBorder="1"/>
    <xf numFmtId="165" fontId="1" fillId="0" borderId="16" xfId="0" applyNumberFormat="1" applyFont="1" applyBorder="1"/>
    <xf numFmtId="165" fontId="1" fillId="0" borderId="15" xfId="3" applyNumberFormat="1" applyFont="1" applyBorder="1"/>
    <xf numFmtId="0" fontId="1" fillId="0" borderId="15" xfId="0" applyFont="1" applyBorder="1"/>
    <xf numFmtId="165" fontId="1" fillId="0" borderId="15" xfId="0" applyNumberFormat="1" applyFont="1" applyBorder="1"/>
    <xf numFmtId="166" fontId="1" fillId="0" borderId="16" xfId="0" applyNumberFormat="1" applyFont="1" applyBorder="1"/>
    <xf numFmtId="1" fontId="1" fillId="2" borderId="15" xfId="0" applyNumberFormat="1" applyFont="1" applyFill="1" applyBorder="1"/>
    <xf numFmtId="0" fontId="1" fillId="14" borderId="0" xfId="0" applyFont="1" applyFill="1" applyAlignment="1">
      <alignment horizontal="center"/>
    </xf>
    <xf numFmtId="165" fontId="1" fillId="0" borderId="3" xfId="3" applyNumberFormat="1" applyFont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165" fontId="1" fillId="0" borderId="17" xfId="0" applyNumberFormat="1" applyFont="1" applyBorder="1"/>
    <xf numFmtId="166" fontId="1" fillId="0" borderId="17" xfId="0" applyNumberFormat="1" applyFont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165" fontId="1" fillId="5" borderId="1" xfId="0" applyNumberFormat="1" applyFont="1" applyFill="1" applyBorder="1"/>
    <xf numFmtId="165" fontId="1" fillId="0" borderId="12" xfId="3" applyNumberFormat="1" applyFont="1" applyBorder="1"/>
    <xf numFmtId="167" fontId="1" fillId="0" borderId="0" xfId="0" applyNumberFormat="1" applyFont="1"/>
    <xf numFmtId="1" fontId="1" fillId="0" borderId="0" xfId="0" applyNumberFormat="1" applyFont="1"/>
    <xf numFmtId="0" fontId="1" fillId="13" borderId="5" xfId="0" applyFont="1" applyFill="1" applyBorder="1" applyAlignment="1">
      <alignment horizontal="center"/>
    </xf>
    <xf numFmtId="166" fontId="1" fillId="0" borderId="5" xfId="3" applyNumberFormat="1" applyFont="1" applyBorder="1"/>
    <xf numFmtId="166" fontId="1" fillId="0" borderId="5" xfId="0" applyNumberFormat="1" applyFont="1" applyBorder="1"/>
    <xf numFmtId="165" fontId="1" fillId="0" borderId="5" xfId="3" applyNumberFormat="1" applyFont="1" applyBorder="1"/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13" xfId="3" applyNumberFormat="1" applyFont="1" applyBorder="1"/>
    <xf numFmtId="164" fontId="1" fillId="0" borderId="13" xfId="0" applyNumberFormat="1" applyFont="1" applyBorder="1"/>
    <xf numFmtId="166" fontId="1" fillId="0" borderId="13" xfId="0" applyNumberFormat="1" applyFont="1" applyBorder="1"/>
    <xf numFmtId="164" fontId="1" fillId="0" borderId="3" xfId="3" applyNumberFormat="1" applyFont="1" applyBorder="1"/>
    <xf numFmtId="164" fontId="1" fillId="0" borderId="3" xfId="0" applyNumberFormat="1" applyFont="1" applyBorder="1"/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/>
    <xf numFmtId="164" fontId="1" fillId="0" borderId="0" xfId="3" applyNumberFormat="1" applyFont="1"/>
    <xf numFmtId="164" fontId="1" fillId="0" borderId="10" xfId="0" applyNumberFormat="1" applyFont="1" applyBorder="1"/>
    <xf numFmtId="1" fontId="1" fillId="0" borderId="0" xfId="3" applyNumberFormat="1" applyFont="1"/>
    <xf numFmtId="164" fontId="1" fillId="0" borderId="8" xfId="0" applyNumberFormat="1" applyFont="1" applyBorder="1" applyAlignment="1">
      <alignment horizontal="center"/>
    </xf>
    <xf numFmtId="165" fontId="1" fillId="0" borderId="0" xfId="3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wrapText="1" indent="1"/>
    </xf>
    <xf numFmtId="166" fontId="1" fillId="5" borderId="1" xfId="0" applyNumberFormat="1" applyFont="1" applyFill="1" applyBorder="1"/>
    <xf numFmtId="1" fontId="1" fillId="5" borderId="3" xfId="0" applyNumberFormat="1" applyFont="1" applyFill="1" applyBorder="1"/>
    <xf numFmtId="0" fontId="1" fillId="5" borderId="3" xfId="0" applyFont="1" applyFill="1" applyBorder="1"/>
    <xf numFmtId="0" fontId="25" fillId="0" borderId="0" xfId="0" applyFont="1" applyAlignment="1">
      <alignment horizontal="left"/>
    </xf>
    <xf numFmtId="0" fontId="30" fillId="0" borderId="0" xfId="2" applyFont="1" applyAlignment="1">
      <alignment horizontal="left" vertical="center"/>
    </xf>
  </cellXfs>
  <cellStyles count="6">
    <cellStyle name="Normal" xfId="0" builtinId="0"/>
    <cellStyle name="Normal 2" xfId="5" xr:uid="{12BD846D-2D03-4C5F-A26B-33D0C6B8CAAE}"/>
    <cellStyle name="Normal 2 2" xfId="4" xr:uid="{92AE1DA5-F0E1-4A06-9C43-F024BFDEC972}"/>
    <cellStyle name="Normal 2 3" xfId="1" xr:uid="{C125DC71-0D4F-E94B-A57B-AABD33890400}"/>
    <cellStyle name="Normal 4" xfId="2" xr:uid="{11F0AFD3-616A-E247-99E4-ED654E8A5C8C}"/>
    <cellStyle name="Percent" xfId="3" builtinId="5"/>
  </cellStyles>
  <dxfs count="0"/>
  <tableStyles count="0" defaultTableStyle="TableStyleMedium2" defaultPivotStyle="PivotStyleLight16"/>
  <colors>
    <mruColors>
      <color rgb="FFFFCCFF"/>
      <color rgb="FFFF85FF"/>
      <color rgb="FFFF99FF"/>
      <color rgb="FFFF7E79"/>
      <color rgb="FFEA94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customProperty" Target="../customProperty1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customProperty" Target="../customProperty2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customProperty" Target="../customProperty2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6.bin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8.bin"/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0.bin"/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2.bin"/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4.bin"/><Relationship Id="rId2" Type="http://schemas.openxmlformats.org/officeDocument/2006/relationships/customProperty" Target="../customProperty43.bin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6.bin"/><Relationship Id="rId2" Type="http://schemas.openxmlformats.org/officeDocument/2006/relationships/customProperty" Target="../customProperty45.bin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8.bin"/><Relationship Id="rId2" Type="http://schemas.openxmlformats.org/officeDocument/2006/relationships/customProperty" Target="../customProperty47.bin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0.bin"/><Relationship Id="rId2" Type="http://schemas.openxmlformats.org/officeDocument/2006/relationships/customProperty" Target="../customProperty49.bin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2.bin"/><Relationship Id="rId2" Type="http://schemas.openxmlformats.org/officeDocument/2006/relationships/customProperty" Target="../customProperty51.bin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4.bin"/><Relationship Id="rId1" Type="http://schemas.openxmlformats.org/officeDocument/2006/relationships/customProperty" Target="../customProperty53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6.bin"/><Relationship Id="rId2" Type="http://schemas.openxmlformats.org/officeDocument/2006/relationships/customProperty" Target="../customProperty55.bin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8.bin"/><Relationship Id="rId2" Type="http://schemas.openxmlformats.org/officeDocument/2006/relationships/customProperty" Target="../customProperty57.bin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0.bin"/><Relationship Id="rId1" Type="http://schemas.openxmlformats.org/officeDocument/2006/relationships/customProperty" Target="../customProperty59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2.bin"/><Relationship Id="rId2" Type="http://schemas.openxmlformats.org/officeDocument/2006/relationships/customProperty" Target="../customProperty61.bin"/><Relationship Id="rId1" Type="http://schemas.openxmlformats.org/officeDocument/2006/relationships/printerSettings" Target="../printerSettings/printerSettings32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4.bin"/><Relationship Id="rId1" Type="http://schemas.openxmlformats.org/officeDocument/2006/relationships/customProperty" Target="../customProperty63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6.bin"/><Relationship Id="rId2" Type="http://schemas.openxmlformats.org/officeDocument/2006/relationships/customProperty" Target="../customProperty65.bin"/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8.bin"/><Relationship Id="rId2" Type="http://schemas.openxmlformats.org/officeDocument/2006/relationships/customProperty" Target="../customProperty67.bin"/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0.bin"/><Relationship Id="rId2" Type="http://schemas.openxmlformats.org/officeDocument/2006/relationships/customProperty" Target="../customProperty69.bin"/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2.bin"/><Relationship Id="rId2" Type="http://schemas.openxmlformats.org/officeDocument/2006/relationships/customProperty" Target="../customProperty71.bin"/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4.bin"/><Relationship Id="rId2" Type="http://schemas.openxmlformats.org/officeDocument/2006/relationships/customProperty" Target="../customProperty73.bin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6.bin"/><Relationship Id="rId1" Type="http://schemas.openxmlformats.org/officeDocument/2006/relationships/customProperty" Target="../customProperty75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8.bin"/><Relationship Id="rId2" Type="http://schemas.openxmlformats.org/officeDocument/2006/relationships/customProperty" Target="../customProperty77.bin"/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0.bin"/><Relationship Id="rId2" Type="http://schemas.openxmlformats.org/officeDocument/2006/relationships/customProperty" Target="../customProperty79.bin"/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2.bin"/><Relationship Id="rId2" Type="http://schemas.openxmlformats.org/officeDocument/2006/relationships/customProperty" Target="../customProperty81.bin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4.bin"/><Relationship Id="rId2" Type="http://schemas.openxmlformats.org/officeDocument/2006/relationships/customProperty" Target="../customProperty83.bin"/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6.bin"/><Relationship Id="rId2" Type="http://schemas.openxmlformats.org/officeDocument/2006/relationships/customProperty" Target="../customProperty85.bin"/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8.bin"/><Relationship Id="rId2" Type="http://schemas.openxmlformats.org/officeDocument/2006/relationships/customProperty" Target="../customProperty87.bin"/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0.bin"/><Relationship Id="rId2" Type="http://schemas.openxmlformats.org/officeDocument/2006/relationships/customProperty" Target="../customProperty89.bin"/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2.bin"/><Relationship Id="rId2" Type="http://schemas.openxmlformats.org/officeDocument/2006/relationships/customProperty" Target="../customProperty91.bin"/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4.bin"/><Relationship Id="rId2" Type="http://schemas.openxmlformats.org/officeDocument/2006/relationships/customProperty" Target="../customProperty93.bin"/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6.bin"/><Relationship Id="rId2" Type="http://schemas.openxmlformats.org/officeDocument/2006/relationships/customProperty" Target="../customProperty95.bin"/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8.bin"/><Relationship Id="rId1" Type="http://schemas.openxmlformats.org/officeDocument/2006/relationships/customProperty" Target="../customProperty97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0.bin"/><Relationship Id="rId2" Type="http://schemas.openxmlformats.org/officeDocument/2006/relationships/customProperty" Target="../customProperty99.bin"/><Relationship Id="rId1" Type="http://schemas.openxmlformats.org/officeDocument/2006/relationships/printerSettings" Target="../printerSettings/printerSettings4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2.bin"/><Relationship Id="rId2" Type="http://schemas.openxmlformats.org/officeDocument/2006/relationships/customProperty" Target="../customProperty101.bin"/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4.bin"/><Relationship Id="rId2" Type="http://schemas.openxmlformats.org/officeDocument/2006/relationships/customProperty" Target="../customProperty103.bin"/><Relationship Id="rId1" Type="http://schemas.openxmlformats.org/officeDocument/2006/relationships/printerSettings" Target="../printerSettings/printerSettings50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6.bin"/><Relationship Id="rId2" Type="http://schemas.openxmlformats.org/officeDocument/2006/relationships/customProperty" Target="../customProperty105.bin"/><Relationship Id="rId1" Type="http://schemas.openxmlformats.org/officeDocument/2006/relationships/printerSettings" Target="../printerSettings/printerSettings5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1EAC-4352-9143-B662-0448FB7F630F}">
  <sheetPr>
    <tabColor rgb="FF7030A0"/>
    <pageSetUpPr fitToPage="1"/>
  </sheetPr>
  <dimension ref="A1:AA48"/>
  <sheetViews>
    <sheetView topLeftCell="A16" zoomScale="90" zoomScaleNormal="90" workbookViewId="0">
      <selection activeCell="I28" sqref="I28"/>
    </sheetView>
  </sheetViews>
  <sheetFormatPr defaultColWidth="11" defaultRowHeight="15"/>
  <cols>
    <col min="1" max="1" width="11" style="37"/>
    <col min="2" max="2" width="10.625" style="37" customWidth="1"/>
    <col min="3" max="3" width="19.875" style="37" customWidth="1"/>
    <col min="4" max="4" width="27.375" style="37" bestFit="1" customWidth="1"/>
    <col min="5" max="5" width="16.875" style="37" bestFit="1" customWidth="1"/>
    <col min="6" max="6" width="11.75" style="37" bestFit="1" customWidth="1"/>
    <col min="7" max="7" width="9.125" style="37" bestFit="1" customWidth="1"/>
    <col min="8" max="8" width="9.75" style="37" bestFit="1" customWidth="1"/>
    <col min="9" max="9" width="13.25" style="37" customWidth="1"/>
    <col min="10" max="10" width="13.625" style="37" bestFit="1" customWidth="1"/>
    <col min="11" max="12" width="11" style="37"/>
    <col min="13" max="13" width="19.375" style="37" customWidth="1"/>
    <col min="14" max="14" width="11" style="37"/>
    <col min="15" max="15" width="3.625" style="37" customWidth="1"/>
    <col min="16" max="17" width="7.75" style="37" bestFit="1" customWidth="1"/>
    <col min="18" max="18" width="7.625" style="37" customWidth="1"/>
    <col min="19" max="19" width="7.25" style="37" bestFit="1" customWidth="1"/>
    <col min="20" max="20" width="9.625" style="37" customWidth="1"/>
    <col min="21" max="22" width="7.25" style="37" bestFit="1" customWidth="1"/>
    <col min="23" max="23" width="7.75" style="37" customWidth="1"/>
    <col min="24" max="24" width="7.25" style="37" bestFit="1" customWidth="1"/>
    <col min="25" max="25" width="9.375" style="37" customWidth="1"/>
    <col min="26" max="26" width="8.125" style="37" customWidth="1"/>
    <col min="27" max="27" width="7.25" style="37" bestFit="1" customWidth="1"/>
    <col min="28" max="16384" width="11" style="37"/>
  </cols>
  <sheetData>
    <row r="1" spans="1:27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9" t="s">
        <v>0</v>
      </c>
      <c r="N1" s="339"/>
      <c r="O1" s="339"/>
      <c r="P1" s="339"/>
      <c r="Q1" s="339"/>
      <c r="R1" s="339"/>
      <c r="S1" s="339"/>
      <c r="T1" s="339"/>
      <c r="U1" s="338"/>
      <c r="V1" s="338"/>
      <c r="W1" s="338"/>
      <c r="X1" s="338"/>
      <c r="Y1" s="338"/>
      <c r="Z1" s="338"/>
      <c r="AA1" s="338"/>
    </row>
    <row r="2" spans="1:27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</row>
    <row r="3" spans="1:27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5" t="s">
        <v>3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</row>
    <row r="4" spans="1:27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4</v>
      </c>
      <c r="Q4" s="17"/>
      <c r="R4" s="18" t="s">
        <v>5</v>
      </c>
      <c r="S4" s="18"/>
      <c r="T4" s="18"/>
      <c r="U4" s="18"/>
      <c r="V4" s="17"/>
      <c r="W4" s="17"/>
      <c r="X4" s="17"/>
      <c r="Y4" s="17"/>
      <c r="Z4" s="17"/>
      <c r="AA4" s="17"/>
    </row>
    <row r="5" spans="1:27">
      <c r="A5" s="338" t="s">
        <v>6</v>
      </c>
      <c r="B5" s="331">
        <v>44778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10</v>
      </c>
      <c r="Z5" s="341">
        <f>B21</f>
        <v>11</v>
      </c>
      <c r="AA5" s="341">
        <f>B22</f>
        <v>12</v>
      </c>
    </row>
    <row r="6" spans="1:27">
      <c r="A6" s="338" t="s">
        <v>8</v>
      </c>
      <c r="B6" s="38" t="s">
        <v>9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Nicole Dragovich</v>
      </c>
      <c r="Q6" s="338" t="str">
        <f>C12</f>
        <v>Tameaka Smith</v>
      </c>
      <c r="R6" s="338" t="str">
        <f>C13</f>
        <v>Tiarlie Wareham</v>
      </c>
      <c r="S6" s="338" t="str">
        <f>C14</f>
        <v>Taiah Curtis</v>
      </c>
      <c r="T6" s="338" t="str">
        <f>C15</f>
        <v>Shannon Meakins</v>
      </c>
      <c r="U6" s="338" t="str">
        <f>C16</f>
        <v>Caitlin Pritchard</v>
      </c>
      <c r="V6" s="338" t="str">
        <f>C17</f>
        <v>Abby Coulson</v>
      </c>
      <c r="W6" s="338" t="str">
        <f>C18</f>
        <v>Eliza Hutton</v>
      </c>
      <c r="X6" s="338" t="str">
        <f>C19</f>
        <v>Kaitlyn Brown</v>
      </c>
      <c r="Y6" s="338" t="str">
        <f>C20</f>
        <v>Ashlyn O'Brien</v>
      </c>
      <c r="Z6" s="338" t="str">
        <f>C21</f>
        <v>Kaeleigh Brown</v>
      </c>
      <c r="AA6" s="338" t="str">
        <f>C22</f>
        <v>Jayne Travers</v>
      </c>
    </row>
    <row r="7" spans="1:27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</row>
    <row r="8" spans="1:27">
      <c r="A8" s="38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>
        <v>5</v>
      </c>
      <c r="Q8" s="342">
        <v>8</v>
      </c>
      <c r="R8" s="342">
        <v>7</v>
      </c>
      <c r="S8" s="342">
        <v>6.5</v>
      </c>
      <c r="T8" s="342">
        <v>7.5</v>
      </c>
      <c r="U8" s="342">
        <v>7</v>
      </c>
      <c r="V8" s="342">
        <v>7</v>
      </c>
      <c r="W8" s="342">
        <v>5</v>
      </c>
      <c r="X8" s="342">
        <v>6</v>
      </c>
      <c r="Y8" s="342">
        <v>6</v>
      </c>
      <c r="Z8" s="342">
        <v>7</v>
      </c>
      <c r="AA8" s="342">
        <v>4.5</v>
      </c>
    </row>
    <row r="9" spans="1:27">
      <c r="A9" s="338"/>
      <c r="B9" s="338"/>
      <c r="C9" s="338"/>
      <c r="D9" s="338"/>
      <c r="E9" s="338"/>
      <c r="F9" s="28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>
        <v>6</v>
      </c>
      <c r="Q9" s="342">
        <v>6.5</v>
      </c>
      <c r="R9" s="342">
        <v>7.5</v>
      </c>
      <c r="S9" s="342">
        <v>5</v>
      </c>
      <c r="T9" s="342">
        <v>7</v>
      </c>
      <c r="U9" s="342">
        <v>4.5</v>
      </c>
      <c r="V9" s="342">
        <v>7</v>
      </c>
      <c r="W9" s="342">
        <v>5.5</v>
      </c>
      <c r="X9" s="342">
        <v>6</v>
      </c>
      <c r="Y9" s="342">
        <v>6</v>
      </c>
      <c r="Z9" s="342">
        <v>7</v>
      </c>
      <c r="AA9" s="342">
        <v>4.5</v>
      </c>
    </row>
    <row r="10" spans="1:27" ht="30">
      <c r="A10" s="39" t="s">
        <v>15</v>
      </c>
      <c r="B10" s="40" t="s">
        <v>16</v>
      </c>
      <c r="C10" s="40" t="s">
        <v>17</v>
      </c>
      <c r="D10" s="40" t="s">
        <v>18</v>
      </c>
      <c r="E10" s="40" t="s">
        <v>19</v>
      </c>
      <c r="F10" s="40" t="s">
        <v>20</v>
      </c>
      <c r="G10" s="40" t="s">
        <v>21</v>
      </c>
      <c r="H10" s="40" t="s">
        <v>22</v>
      </c>
      <c r="I10" s="40" t="s">
        <v>23</v>
      </c>
      <c r="J10" s="40" t="s">
        <v>24</v>
      </c>
      <c r="K10" s="338"/>
      <c r="L10" s="338"/>
      <c r="M10" s="338">
        <v>3</v>
      </c>
      <c r="N10" s="338">
        <v>2</v>
      </c>
      <c r="O10" s="338"/>
      <c r="P10" s="342">
        <v>5.5</v>
      </c>
      <c r="Q10" s="342">
        <v>7</v>
      </c>
      <c r="R10" s="342">
        <v>7</v>
      </c>
      <c r="S10" s="342">
        <v>4.5</v>
      </c>
      <c r="T10" s="342">
        <v>6.5</v>
      </c>
      <c r="U10" s="342">
        <v>5</v>
      </c>
      <c r="V10" s="342">
        <v>6.5</v>
      </c>
      <c r="W10" s="342">
        <v>5</v>
      </c>
      <c r="X10" s="342">
        <v>4.5</v>
      </c>
      <c r="Y10" s="342">
        <v>6</v>
      </c>
      <c r="Z10" s="342">
        <v>7</v>
      </c>
      <c r="AA10" s="342">
        <v>4</v>
      </c>
    </row>
    <row r="11" spans="1:27">
      <c r="A11" s="24">
        <v>0.58333333333333337</v>
      </c>
      <c r="B11" s="23">
        <v>1</v>
      </c>
      <c r="C11" s="23" t="s">
        <v>25</v>
      </c>
      <c r="D11" s="343" t="s">
        <v>26</v>
      </c>
      <c r="E11" s="343" t="s">
        <v>27</v>
      </c>
      <c r="F11" s="344">
        <f>P34</f>
        <v>0.63958333333333339</v>
      </c>
      <c r="G11" s="343">
        <f t="shared" ref="G11" si="0">IF(H11&gt;J11,H11,J11)</f>
        <v>8</v>
      </c>
      <c r="H11" s="343">
        <f t="shared" ref="H11" si="1">RANK(F11,$F$11:$F$22,0)</f>
        <v>8</v>
      </c>
      <c r="I11" s="345">
        <f>P30</f>
        <v>6.625</v>
      </c>
      <c r="J11" s="346"/>
      <c r="K11" s="338"/>
      <c r="L11" s="338"/>
      <c r="M11" s="338">
        <v>4</v>
      </c>
      <c r="N11" s="338"/>
      <c r="O11" s="338"/>
      <c r="P11" s="342">
        <v>7</v>
      </c>
      <c r="Q11" s="342">
        <v>7.5</v>
      </c>
      <c r="R11" s="342">
        <v>7</v>
      </c>
      <c r="S11" s="342">
        <v>7.5</v>
      </c>
      <c r="T11" s="342">
        <v>7.5</v>
      </c>
      <c r="U11" s="342">
        <v>7</v>
      </c>
      <c r="V11" s="342">
        <v>6.5</v>
      </c>
      <c r="W11" s="342">
        <v>5.5</v>
      </c>
      <c r="X11" s="342">
        <v>7</v>
      </c>
      <c r="Y11" s="342">
        <v>6.5</v>
      </c>
      <c r="Z11" s="342">
        <v>7</v>
      </c>
      <c r="AA11" s="342">
        <v>6</v>
      </c>
    </row>
    <row r="12" spans="1:27">
      <c r="A12" s="24">
        <v>0.58819444444444446</v>
      </c>
      <c r="B12" s="23">
        <v>2</v>
      </c>
      <c r="C12" s="23" t="s">
        <v>28</v>
      </c>
      <c r="D12" s="343" t="s">
        <v>29</v>
      </c>
      <c r="E12" s="343" t="s">
        <v>30</v>
      </c>
      <c r="F12" s="347">
        <f>Q34</f>
        <v>0.75624999999999998</v>
      </c>
      <c r="G12" s="343">
        <f t="shared" ref="G12:G19" si="2">IF(H12&gt;J12,H12,J12)</f>
        <v>1</v>
      </c>
      <c r="H12" s="343">
        <f t="shared" ref="H12:H22" si="3">RANK(F12,$F$11:$F$22,0)</f>
        <v>1</v>
      </c>
      <c r="I12" s="345">
        <f>Q30</f>
        <v>8</v>
      </c>
      <c r="J12" s="346"/>
      <c r="K12" s="338"/>
      <c r="L12" s="338"/>
      <c r="M12" s="338">
        <v>5</v>
      </c>
      <c r="N12" s="338"/>
      <c r="O12" s="338"/>
      <c r="P12" s="342">
        <v>7</v>
      </c>
      <c r="Q12" s="342">
        <v>7</v>
      </c>
      <c r="R12" s="342">
        <v>7</v>
      </c>
      <c r="S12" s="342">
        <v>7.5</v>
      </c>
      <c r="T12" s="342">
        <v>7</v>
      </c>
      <c r="U12" s="342">
        <v>7</v>
      </c>
      <c r="V12" s="342">
        <v>7</v>
      </c>
      <c r="W12" s="342">
        <v>5.5</v>
      </c>
      <c r="X12" s="342">
        <v>7</v>
      </c>
      <c r="Y12" s="342">
        <v>6.5</v>
      </c>
      <c r="Z12" s="342">
        <v>7</v>
      </c>
      <c r="AA12" s="342">
        <v>6</v>
      </c>
    </row>
    <row r="13" spans="1:27">
      <c r="A13" s="24">
        <v>0.59305555555555556</v>
      </c>
      <c r="B13" s="23">
        <v>3</v>
      </c>
      <c r="C13" s="23" t="s">
        <v>31</v>
      </c>
      <c r="D13" s="343" t="s">
        <v>32</v>
      </c>
      <c r="E13" s="343" t="s">
        <v>33</v>
      </c>
      <c r="F13" s="347">
        <f>R34</f>
        <v>0.65416666666666656</v>
      </c>
      <c r="G13" s="343">
        <f t="shared" si="2"/>
        <v>5</v>
      </c>
      <c r="H13" s="343">
        <f t="shared" si="3"/>
        <v>5</v>
      </c>
      <c r="I13" s="345">
        <f>R30</f>
        <v>6.625</v>
      </c>
      <c r="J13" s="346"/>
      <c r="K13" s="338"/>
      <c r="L13" s="338"/>
      <c r="M13" s="338">
        <v>6</v>
      </c>
      <c r="N13" s="338"/>
      <c r="O13" s="338"/>
      <c r="P13" s="342">
        <v>6.5</v>
      </c>
      <c r="Q13" s="342">
        <v>7.5</v>
      </c>
      <c r="R13" s="342">
        <v>6.5</v>
      </c>
      <c r="S13" s="342">
        <v>7</v>
      </c>
      <c r="T13" s="342">
        <v>7</v>
      </c>
      <c r="U13" s="342">
        <v>6.5</v>
      </c>
      <c r="V13" s="342">
        <v>6.5</v>
      </c>
      <c r="W13" s="342">
        <v>5.5</v>
      </c>
      <c r="X13" s="342">
        <v>7</v>
      </c>
      <c r="Y13" s="342">
        <v>6.5</v>
      </c>
      <c r="Z13" s="342">
        <v>7.5</v>
      </c>
      <c r="AA13" s="342">
        <v>4</v>
      </c>
    </row>
    <row r="14" spans="1:27">
      <c r="A14" s="24">
        <v>0.59791666666666665</v>
      </c>
      <c r="B14" s="23">
        <v>4</v>
      </c>
      <c r="C14" s="23" t="s">
        <v>34</v>
      </c>
      <c r="D14" s="343" t="s">
        <v>35</v>
      </c>
      <c r="E14" s="343" t="s">
        <v>36</v>
      </c>
      <c r="F14" s="347">
        <f>S34</f>
        <v>0.60833333333333339</v>
      </c>
      <c r="G14" s="343">
        <f t="shared" si="2"/>
        <v>9</v>
      </c>
      <c r="H14" s="343">
        <f t="shared" si="3"/>
        <v>9</v>
      </c>
      <c r="I14" s="345">
        <f>S30</f>
        <v>6</v>
      </c>
      <c r="J14" s="346"/>
      <c r="K14" s="338"/>
      <c r="L14" s="338"/>
      <c r="M14" s="338">
        <v>7</v>
      </c>
      <c r="N14" s="338"/>
      <c r="O14" s="338"/>
      <c r="P14" s="342">
        <v>6.5</v>
      </c>
      <c r="Q14" s="342">
        <v>7.5</v>
      </c>
      <c r="R14" s="342">
        <v>7</v>
      </c>
      <c r="S14" s="342">
        <v>7.5</v>
      </c>
      <c r="T14" s="342">
        <v>6.5</v>
      </c>
      <c r="U14" s="342">
        <v>6.5</v>
      </c>
      <c r="V14" s="342">
        <v>6.5</v>
      </c>
      <c r="W14" s="342">
        <v>5.5</v>
      </c>
      <c r="X14" s="342">
        <v>7</v>
      </c>
      <c r="Y14" s="342">
        <v>4.5</v>
      </c>
      <c r="Z14" s="342">
        <v>7</v>
      </c>
      <c r="AA14" s="342">
        <v>5.5</v>
      </c>
    </row>
    <row r="15" spans="1:27">
      <c r="A15" s="24">
        <v>0.60277777777777775</v>
      </c>
      <c r="B15" s="23">
        <v>5</v>
      </c>
      <c r="C15" s="23" t="s">
        <v>37</v>
      </c>
      <c r="D15" s="343" t="s">
        <v>38</v>
      </c>
      <c r="E15" s="343" t="s">
        <v>39</v>
      </c>
      <c r="F15" s="347">
        <f>T34</f>
        <v>0.69791666666666663</v>
      </c>
      <c r="G15" s="343">
        <f t="shared" si="2"/>
        <v>3</v>
      </c>
      <c r="H15" s="343">
        <f t="shared" si="3"/>
        <v>3</v>
      </c>
      <c r="I15" s="345">
        <f>T30</f>
        <v>7.125</v>
      </c>
      <c r="J15" s="346"/>
      <c r="K15" s="338"/>
      <c r="L15" s="338"/>
      <c r="M15" s="338">
        <v>8</v>
      </c>
      <c r="N15" s="338"/>
      <c r="O15" s="338"/>
      <c r="P15" s="342">
        <v>6</v>
      </c>
      <c r="Q15" s="342">
        <v>7</v>
      </c>
      <c r="R15" s="342">
        <v>7</v>
      </c>
      <c r="S15" s="342">
        <v>6</v>
      </c>
      <c r="T15" s="342">
        <v>7</v>
      </c>
      <c r="U15" s="342">
        <v>6.5</v>
      </c>
      <c r="V15" s="342">
        <v>6</v>
      </c>
      <c r="W15" s="342">
        <v>5</v>
      </c>
      <c r="X15" s="342">
        <v>6</v>
      </c>
      <c r="Y15" s="342">
        <v>6</v>
      </c>
      <c r="Z15" s="342">
        <v>7.5</v>
      </c>
      <c r="AA15" s="342">
        <v>5.5</v>
      </c>
    </row>
    <row r="16" spans="1:27">
      <c r="A16" s="24">
        <v>0.60763888888888884</v>
      </c>
      <c r="B16" s="23">
        <v>6</v>
      </c>
      <c r="C16" s="23" t="s">
        <v>40</v>
      </c>
      <c r="D16" s="343" t="s">
        <v>41</v>
      </c>
      <c r="E16" s="343" t="s">
        <v>42</v>
      </c>
      <c r="F16" s="347">
        <f>U34</f>
        <v>0.66458333333333341</v>
      </c>
      <c r="G16" s="343">
        <f t="shared" si="2"/>
        <v>4</v>
      </c>
      <c r="H16" s="343">
        <f t="shared" si="3"/>
        <v>4</v>
      </c>
      <c r="I16" s="345">
        <f>U30</f>
        <v>7</v>
      </c>
      <c r="J16" s="346"/>
      <c r="K16" s="338"/>
      <c r="L16" s="338"/>
      <c r="M16" s="338">
        <v>9</v>
      </c>
      <c r="N16" s="338"/>
      <c r="O16" s="338"/>
      <c r="P16" s="342">
        <v>6</v>
      </c>
      <c r="Q16" s="342">
        <v>7</v>
      </c>
      <c r="R16" s="342">
        <v>4</v>
      </c>
      <c r="S16" s="342">
        <v>6.5</v>
      </c>
      <c r="T16" s="342">
        <v>7</v>
      </c>
      <c r="U16" s="342">
        <v>7</v>
      </c>
      <c r="V16" s="342">
        <v>7</v>
      </c>
      <c r="W16" s="342">
        <v>5</v>
      </c>
      <c r="X16" s="342">
        <v>6.5</v>
      </c>
      <c r="Y16" s="342">
        <v>6.5</v>
      </c>
      <c r="Z16" s="342">
        <v>7</v>
      </c>
      <c r="AA16" s="342">
        <v>4</v>
      </c>
    </row>
    <row r="17" spans="1:27">
      <c r="A17" s="24">
        <v>0.61944444444444435</v>
      </c>
      <c r="B17" s="23">
        <v>7</v>
      </c>
      <c r="C17" s="23" t="s">
        <v>43</v>
      </c>
      <c r="D17" s="343" t="s">
        <v>44</v>
      </c>
      <c r="E17" s="343" t="s">
        <v>33</v>
      </c>
      <c r="F17" s="347">
        <f>V34</f>
        <v>0.64166666666666661</v>
      </c>
      <c r="G17" s="343">
        <f t="shared" si="2"/>
        <v>7</v>
      </c>
      <c r="H17" s="343">
        <f t="shared" si="3"/>
        <v>7</v>
      </c>
      <c r="I17" s="345">
        <f>V30</f>
        <v>6.25</v>
      </c>
      <c r="J17" s="346"/>
      <c r="K17" s="338"/>
      <c r="L17" s="338"/>
      <c r="M17" s="338">
        <v>10</v>
      </c>
      <c r="N17" s="338"/>
      <c r="O17" s="338"/>
      <c r="P17" s="342">
        <v>6.5</v>
      </c>
      <c r="Q17" s="342">
        <v>6.5</v>
      </c>
      <c r="R17" s="342">
        <v>6.5</v>
      </c>
      <c r="S17" s="342">
        <v>4.5</v>
      </c>
      <c r="T17" s="342">
        <v>7</v>
      </c>
      <c r="U17" s="342">
        <v>6.5</v>
      </c>
      <c r="V17" s="342">
        <v>6.5</v>
      </c>
      <c r="W17" s="342">
        <v>4</v>
      </c>
      <c r="X17" s="342">
        <v>6.5</v>
      </c>
      <c r="Y17" s="342">
        <v>4.5</v>
      </c>
      <c r="Z17" s="342">
        <v>7</v>
      </c>
      <c r="AA17" s="342">
        <v>5</v>
      </c>
    </row>
    <row r="18" spans="1:27">
      <c r="A18" s="24">
        <v>0.62430555555555545</v>
      </c>
      <c r="B18" s="23">
        <v>8</v>
      </c>
      <c r="C18" s="23" t="s">
        <v>45</v>
      </c>
      <c r="D18" s="343" t="s">
        <v>46</v>
      </c>
      <c r="E18" s="343" t="s">
        <v>47</v>
      </c>
      <c r="F18" s="347">
        <f>W34</f>
        <v>0.55625000000000002</v>
      </c>
      <c r="G18" s="343">
        <f t="shared" si="2"/>
        <v>11</v>
      </c>
      <c r="H18" s="343">
        <f t="shared" si="3"/>
        <v>11</v>
      </c>
      <c r="I18" s="345">
        <f>W30</f>
        <v>6</v>
      </c>
      <c r="J18" s="346"/>
      <c r="K18" s="338"/>
      <c r="L18" s="338"/>
      <c r="M18" s="338">
        <v>11</v>
      </c>
      <c r="N18" s="338"/>
      <c r="O18" s="338"/>
      <c r="P18" s="348">
        <v>6.5</v>
      </c>
      <c r="Q18" s="348">
        <v>7</v>
      </c>
      <c r="R18" s="348">
        <v>4</v>
      </c>
      <c r="S18" s="348">
        <v>7</v>
      </c>
      <c r="T18" s="348">
        <v>5.5</v>
      </c>
      <c r="U18" s="348">
        <v>7</v>
      </c>
      <c r="V18" s="348">
        <v>6</v>
      </c>
      <c r="W18" s="348">
        <v>5</v>
      </c>
      <c r="X18" s="348">
        <v>6.5</v>
      </c>
      <c r="Y18" s="348">
        <v>6.5</v>
      </c>
      <c r="Z18" s="348">
        <v>6.5</v>
      </c>
      <c r="AA18" s="348">
        <v>3</v>
      </c>
    </row>
    <row r="19" spans="1:27">
      <c r="A19" s="24">
        <v>0.62916666666666654</v>
      </c>
      <c r="B19" s="23">
        <v>9</v>
      </c>
      <c r="C19" s="23" t="s">
        <v>48</v>
      </c>
      <c r="D19" s="343" t="s">
        <v>49</v>
      </c>
      <c r="E19" s="343" t="s">
        <v>30</v>
      </c>
      <c r="F19" s="347">
        <f>X34</f>
        <v>0.64791666666666659</v>
      </c>
      <c r="G19" s="343">
        <f t="shared" si="2"/>
        <v>6</v>
      </c>
      <c r="H19" s="343">
        <f t="shared" si="3"/>
        <v>6</v>
      </c>
      <c r="I19" s="345">
        <f>X30</f>
        <v>6.75</v>
      </c>
      <c r="J19" s="346"/>
      <c r="K19" s="338"/>
      <c r="L19" s="338"/>
      <c r="M19" s="338" t="s">
        <v>50</v>
      </c>
      <c r="N19" s="338">
        <v>120</v>
      </c>
      <c r="O19" s="338"/>
      <c r="P19" s="338">
        <f t="shared" ref="P19:X19" si="4">SUM(P8:P18)+P10</f>
        <v>74</v>
      </c>
      <c r="Q19" s="338">
        <f t="shared" si="4"/>
        <v>85.5</v>
      </c>
      <c r="R19" s="338">
        <f t="shared" si="4"/>
        <v>77.5</v>
      </c>
      <c r="S19" s="338">
        <f t="shared" si="4"/>
        <v>74</v>
      </c>
      <c r="T19" s="338">
        <f t="shared" si="4"/>
        <v>82</v>
      </c>
      <c r="U19" s="338">
        <f t="shared" si="4"/>
        <v>75.5</v>
      </c>
      <c r="V19" s="338">
        <f t="shared" si="4"/>
        <v>79</v>
      </c>
      <c r="W19" s="338">
        <f t="shared" si="4"/>
        <v>61.5</v>
      </c>
      <c r="X19" s="338">
        <f t="shared" si="4"/>
        <v>74.5</v>
      </c>
      <c r="Y19" s="338">
        <f t="shared" ref="Y19:AA19" si="5">SUM(Y8:Y18)+Y10</f>
        <v>71.5</v>
      </c>
      <c r="Z19" s="338">
        <f t="shared" si="5"/>
        <v>84.5</v>
      </c>
      <c r="AA19" s="338">
        <f t="shared" si="5"/>
        <v>56</v>
      </c>
    </row>
    <row r="20" spans="1:27">
      <c r="A20" s="24">
        <v>0.63402777777777763</v>
      </c>
      <c r="B20" s="23">
        <v>10</v>
      </c>
      <c r="C20" s="23" t="s">
        <v>51</v>
      </c>
      <c r="D20" s="343" t="s">
        <v>52</v>
      </c>
      <c r="E20" s="343" t="s">
        <v>53</v>
      </c>
      <c r="F20" s="347">
        <f>Y34</f>
        <v>0.60416666666666663</v>
      </c>
      <c r="G20" s="343">
        <f t="shared" ref="G20:G22" si="6">IF(H20&gt;J20,H20,J20)</f>
        <v>10</v>
      </c>
      <c r="H20" s="343">
        <f t="shared" si="3"/>
        <v>10</v>
      </c>
      <c r="I20" s="345">
        <f>Y30</f>
        <v>6.125</v>
      </c>
      <c r="J20" s="346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</row>
    <row r="21" spans="1:27">
      <c r="A21" s="24">
        <v>0.63888888888888873</v>
      </c>
      <c r="B21" s="23">
        <v>11</v>
      </c>
      <c r="C21" s="23" t="s">
        <v>54</v>
      </c>
      <c r="D21" s="343" t="s">
        <v>55</v>
      </c>
      <c r="E21" s="343" t="s">
        <v>47</v>
      </c>
      <c r="F21" s="347">
        <f>Z34</f>
        <v>0.71458333333333335</v>
      </c>
      <c r="G21" s="343">
        <f t="shared" si="6"/>
        <v>2</v>
      </c>
      <c r="H21" s="343">
        <f t="shared" si="3"/>
        <v>2</v>
      </c>
      <c r="I21" s="345">
        <f>Z30</f>
        <v>7.25</v>
      </c>
      <c r="J21" s="346"/>
      <c r="K21" s="338"/>
      <c r="L21" s="338"/>
      <c r="M21" s="338" t="s">
        <v>56</v>
      </c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</row>
    <row r="22" spans="1:27">
      <c r="A22" s="24">
        <v>0.64374999999999982</v>
      </c>
      <c r="B22" s="23">
        <v>12</v>
      </c>
      <c r="C22" s="23" t="s">
        <v>57</v>
      </c>
      <c r="D22" s="343" t="s">
        <v>58</v>
      </c>
      <c r="E22" s="343" t="s">
        <v>59</v>
      </c>
      <c r="F22" s="347">
        <f>AA34</f>
        <v>0.51458333333333339</v>
      </c>
      <c r="G22" s="343">
        <f t="shared" si="6"/>
        <v>12</v>
      </c>
      <c r="H22" s="343">
        <f t="shared" si="3"/>
        <v>12</v>
      </c>
      <c r="I22" s="345">
        <f>AA30</f>
        <v>5.625</v>
      </c>
      <c r="J22" s="346"/>
      <c r="K22" s="338"/>
      <c r="L22" s="338"/>
      <c r="M22" s="338">
        <v>14</v>
      </c>
      <c r="N22" s="338">
        <v>3</v>
      </c>
      <c r="O22" s="338"/>
      <c r="P22" s="342">
        <v>6.5</v>
      </c>
      <c r="Q22" s="342">
        <v>7.5</v>
      </c>
      <c r="R22" s="342">
        <v>7</v>
      </c>
      <c r="S22" s="342">
        <v>6</v>
      </c>
      <c r="T22" s="342">
        <v>6.5</v>
      </c>
      <c r="U22" s="342">
        <v>7</v>
      </c>
      <c r="V22" s="342">
        <v>6.5</v>
      </c>
      <c r="W22" s="342">
        <v>5.5</v>
      </c>
      <c r="X22" s="342">
        <v>6.5</v>
      </c>
      <c r="Y22" s="342">
        <v>6.5</v>
      </c>
      <c r="Z22" s="342">
        <v>7</v>
      </c>
      <c r="AA22" s="342">
        <v>5.5</v>
      </c>
    </row>
    <row r="23" spans="1:27">
      <c r="A23" s="24"/>
      <c r="B23" s="23"/>
      <c r="C23" s="23"/>
      <c r="D23" s="343"/>
      <c r="E23" s="343"/>
      <c r="F23" s="347"/>
      <c r="G23" s="343"/>
      <c r="H23" s="343"/>
      <c r="I23" s="345"/>
      <c r="J23" s="346"/>
      <c r="K23" s="338"/>
      <c r="L23" s="338"/>
      <c r="M23" s="338">
        <v>15</v>
      </c>
      <c r="N23" s="338">
        <v>3</v>
      </c>
      <c r="O23" s="338"/>
      <c r="P23" s="342">
        <v>6.5</v>
      </c>
      <c r="Q23" s="342">
        <v>8</v>
      </c>
      <c r="R23" s="342">
        <v>6</v>
      </c>
      <c r="S23" s="342">
        <v>6</v>
      </c>
      <c r="T23" s="342">
        <v>7</v>
      </c>
      <c r="U23" s="342">
        <v>6.5</v>
      </c>
      <c r="V23" s="342">
        <v>6.5</v>
      </c>
      <c r="W23" s="342">
        <v>6</v>
      </c>
      <c r="X23" s="342">
        <v>7</v>
      </c>
      <c r="Y23" s="342">
        <v>6</v>
      </c>
      <c r="Z23" s="342">
        <v>7</v>
      </c>
      <c r="AA23" s="342">
        <v>5.5</v>
      </c>
    </row>
    <row r="24" spans="1:27">
      <c r="A24" s="338"/>
      <c r="B24" s="338"/>
      <c r="C24" s="338"/>
      <c r="D24" s="338"/>
      <c r="E24" s="338"/>
      <c r="F24" s="338"/>
      <c r="G24" s="338"/>
      <c r="H24" s="338"/>
      <c r="I24" s="349"/>
      <c r="J24" s="338"/>
      <c r="K24" s="338"/>
      <c r="L24" s="338"/>
      <c r="M24" s="338">
        <v>16</v>
      </c>
      <c r="N24" s="338">
        <v>3</v>
      </c>
      <c r="O24" s="338"/>
      <c r="P24" s="342">
        <v>7</v>
      </c>
      <c r="Q24" s="342">
        <v>8</v>
      </c>
      <c r="R24" s="342">
        <v>6.5</v>
      </c>
      <c r="S24" s="342">
        <v>6</v>
      </c>
      <c r="T24" s="342">
        <v>7.5</v>
      </c>
      <c r="U24" s="342">
        <v>7.5</v>
      </c>
      <c r="V24" s="342">
        <v>6</v>
      </c>
      <c r="W24" s="342">
        <v>6</v>
      </c>
      <c r="X24" s="342">
        <v>6.5</v>
      </c>
      <c r="Y24" s="342">
        <v>6</v>
      </c>
      <c r="Z24" s="342">
        <v>7.5</v>
      </c>
      <c r="AA24" s="342">
        <v>6</v>
      </c>
    </row>
    <row r="25" spans="1:27" ht="30">
      <c r="A25" s="39" t="s">
        <v>15</v>
      </c>
      <c r="B25" s="40" t="s">
        <v>16</v>
      </c>
      <c r="C25" s="40" t="s">
        <v>17</v>
      </c>
      <c r="D25" s="40" t="s">
        <v>18</v>
      </c>
      <c r="E25" s="40" t="s">
        <v>19</v>
      </c>
      <c r="F25" s="40" t="s">
        <v>60</v>
      </c>
      <c r="G25" s="40" t="s">
        <v>21</v>
      </c>
      <c r="H25" s="338"/>
      <c r="I25" s="349"/>
      <c r="J25" s="338"/>
      <c r="K25" s="338"/>
      <c r="L25" s="338"/>
      <c r="M25" s="338">
        <v>17</v>
      </c>
      <c r="N25" s="338">
        <v>3</v>
      </c>
      <c r="O25" s="338"/>
      <c r="P25" s="348">
        <v>6.5</v>
      </c>
      <c r="Q25" s="348">
        <v>8.5</v>
      </c>
      <c r="R25" s="348">
        <v>7</v>
      </c>
      <c r="S25" s="348">
        <v>6</v>
      </c>
      <c r="T25" s="348">
        <v>7.5</v>
      </c>
      <c r="U25" s="348">
        <v>7</v>
      </c>
      <c r="V25" s="348">
        <v>6</v>
      </c>
      <c r="W25" s="348">
        <v>6.5</v>
      </c>
      <c r="X25" s="348">
        <v>7</v>
      </c>
      <c r="Y25" s="348">
        <v>6</v>
      </c>
      <c r="Z25" s="348">
        <v>7.5</v>
      </c>
      <c r="AA25" s="348">
        <v>5.5</v>
      </c>
    </row>
    <row r="26" spans="1:27">
      <c r="A26" s="24"/>
      <c r="B26" s="23">
        <v>1</v>
      </c>
      <c r="C26" s="23" t="str">
        <f>C11</f>
        <v>Nicole Dragovich</v>
      </c>
      <c r="D26" s="343" t="str">
        <f>D11</f>
        <v>FOXDALES MERLIN</v>
      </c>
      <c r="E26" s="343" t="str">
        <f>E11</f>
        <v>Baldivis</v>
      </c>
      <c r="F26" s="350">
        <f>P46</f>
        <v>0.76</v>
      </c>
      <c r="G26" s="351">
        <f>RANK(F26,$F$26:$F$40,0)</f>
        <v>4</v>
      </c>
      <c r="H26" s="338"/>
      <c r="I26" s="349"/>
      <c r="J26" s="338"/>
      <c r="K26" s="338"/>
      <c r="L26" s="338"/>
      <c r="M26" s="338" t="s">
        <v>61</v>
      </c>
      <c r="N26" s="338">
        <v>120</v>
      </c>
      <c r="O26" s="338"/>
      <c r="P26" s="338">
        <f>SUM(P22:P25)*3</f>
        <v>79.5</v>
      </c>
      <c r="Q26" s="338">
        <f t="shared" ref="Q26:X26" si="7">SUM(Q22:Q25)*3</f>
        <v>96</v>
      </c>
      <c r="R26" s="338">
        <f t="shared" si="7"/>
        <v>79.5</v>
      </c>
      <c r="S26" s="338">
        <f t="shared" si="7"/>
        <v>72</v>
      </c>
      <c r="T26" s="338">
        <f t="shared" si="7"/>
        <v>85.5</v>
      </c>
      <c r="U26" s="338">
        <f t="shared" si="7"/>
        <v>84</v>
      </c>
      <c r="V26" s="338">
        <f t="shared" si="7"/>
        <v>75</v>
      </c>
      <c r="W26" s="338">
        <f t="shared" si="7"/>
        <v>72</v>
      </c>
      <c r="X26" s="338">
        <f t="shared" si="7"/>
        <v>81</v>
      </c>
      <c r="Y26" s="338">
        <f t="shared" ref="Y26:AA26" si="8">SUM(Y22:Y25)*3</f>
        <v>73.5</v>
      </c>
      <c r="Z26" s="338">
        <f t="shared" si="8"/>
        <v>87</v>
      </c>
      <c r="AA26" s="338">
        <f t="shared" si="8"/>
        <v>67.5</v>
      </c>
    </row>
    <row r="27" spans="1:27">
      <c r="A27" s="343"/>
      <c r="B27" s="23">
        <v>2</v>
      </c>
      <c r="C27" s="23" t="str">
        <f t="shared" ref="C27:E27" si="9">C12</f>
        <v>Tameaka Smith</v>
      </c>
      <c r="D27" s="343" t="str">
        <f t="shared" si="9"/>
        <v>CLARE DOWNS GANDALF</v>
      </c>
      <c r="E27" s="343" t="str">
        <f t="shared" si="9"/>
        <v xml:space="preserve">Busselton </v>
      </c>
      <c r="F27" s="350">
        <f>Q46</f>
        <v>0.8</v>
      </c>
      <c r="G27" s="351">
        <f t="shared" ref="G27:G37" si="10">RANK(F27,$F$26:$F$40,0)</f>
        <v>3</v>
      </c>
      <c r="H27" s="338"/>
      <c r="I27" s="349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</row>
    <row r="28" spans="1:27">
      <c r="A28" s="343"/>
      <c r="B28" s="23">
        <v>3</v>
      </c>
      <c r="C28" s="23" t="str">
        <f t="shared" ref="C28:E28" si="11">C13</f>
        <v>Tiarlie Wareham</v>
      </c>
      <c r="D28" s="343" t="str">
        <f t="shared" si="11"/>
        <v>TIAJA PARK ECLIPSE</v>
      </c>
      <c r="E28" s="343" t="str">
        <f t="shared" si="11"/>
        <v>Bunbury</v>
      </c>
      <c r="F28" s="350">
        <f>R46</f>
        <v>0.75</v>
      </c>
      <c r="G28" s="351">
        <f t="shared" si="10"/>
        <v>5</v>
      </c>
      <c r="H28" s="338"/>
      <c r="I28" s="349"/>
      <c r="J28" s="338"/>
      <c r="K28" s="338"/>
      <c r="L28" s="338"/>
      <c r="M28" s="338" t="s">
        <v>62</v>
      </c>
      <c r="N28" s="352">
        <v>-5.0000000000000001E-3</v>
      </c>
      <c r="O28" s="338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</row>
    <row r="29" spans="1:27">
      <c r="A29" s="343"/>
      <c r="B29" s="23">
        <v>4</v>
      </c>
      <c r="C29" s="23" t="str">
        <f t="shared" ref="C29:E29" si="12">C14</f>
        <v>Taiah Curtis</v>
      </c>
      <c r="D29" s="343" t="str">
        <f t="shared" si="12"/>
        <v>FRANKS REWARD</v>
      </c>
      <c r="E29" s="343" t="str">
        <f t="shared" si="12"/>
        <v xml:space="preserve">Albany </v>
      </c>
      <c r="F29" s="350">
        <f>S46</f>
        <v>0</v>
      </c>
      <c r="G29" s="351">
        <f t="shared" si="10"/>
        <v>12</v>
      </c>
      <c r="H29" s="338"/>
      <c r="I29" s="349"/>
      <c r="J29" s="338"/>
      <c r="K29" s="338"/>
      <c r="L29" s="338"/>
      <c r="M29" s="338" t="s">
        <v>63</v>
      </c>
      <c r="N29" s="338"/>
      <c r="O29" s="338"/>
      <c r="P29" s="354">
        <f>IF(P28="Y",$N$26*$N$28,0)</f>
        <v>0</v>
      </c>
      <c r="Q29" s="354">
        <f t="shared" ref="Q29:AA29" si="13">IF(Q28="Y",$N$26*$N$28,0)</f>
        <v>0</v>
      </c>
      <c r="R29" s="354">
        <f t="shared" si="13"/>
        <v>0</v>
      </c>
      <c r="S29" s="354">
        <f t="shared" si="13"/>
        <v>0</v>
      </c>
      <c r="T29" s="354">
        <f t="shared" si="13"/>
        <v>0</v>
      </c>
      <c r="U29" s="354">
        <f t="shared" si="13"/>
        <v>0</v>
      </c>
      <c r="V29" s="354">
        <f t="shared" si="13"/>
        <v>0</v>
      </c>
      <c r="W29" s="354">
        <f t="shared" si="13"/>
        <v>0</v>
      </c>
      <c r="X29" s="354">
        <f t="shared" si="13"/>
        <v>0</v>
      </c>
      <c r="Y29" s="354">
        <f t="shared" si="13"/>
        <v>0</v>
      </c>
      <c r="Z29" s="354">
        <f t="shared" si="13"/>
        <v>0</v>
      </c>
      <c r="AA29" s="354">
        <f t="shared" si="13"/>
        <v>0</v>
      </c>
    </row>
    <row r="30" spans="1:27">
      <c r="A30" s="343"/>
      <c r="B30" s="23">
        <v>5</v>
      </c>
      <c r="C30" s="23" t="str">
        <f t="shared" ref="C30:E30" si="14">C15</f>
        <v>Shannon Meakins</v>
      </c>
      <c r="D30" s="343" t="str">
        <f t="shared" si="14"/>
        <v>KARMA PARK ESPRIT</v>
      </c>
      <c r="E30" s="343" t="str">
        <f t="shared" si="14"/>
        <v>Orange Grove</v>
      </c>
      <c r="F30" s="350">
        <f>T46</f>
        <v>0.81</v>
      </c>
      <c r="G30" s="351">
        <f t="shared" si="10"/>
        <v>2</v>
      </c>
      <c r="H30" s="338"/>
      <c r="I30" s="349"/>
      <c r="J30" s="338"/>
      <c r="K30" s="338"/>
      <c r="L30" s="338"/>
      <c r="M30" s="338" t="s">
        <v>64</v>
      </c>
      <c r="N30" s="338">
        <v>12</v>
      </c>
      <c r="O30" s="338"/>
      <c r="P30" s="354">
        <f>(P26+P29)/$N$30</f>
        <v>6.625</v>
      </c>
      <c r="Q30" s="354">
        <f t="shared" ref="Q30:X30" si="15">(Q26+Q29)/$N$30</f>
        <v>8</v>
      </c>
      <c r="R30" s="354">
        <f t="shared" si="15"/>
        <v>6.625</v>
      </c>
      <c r="S30" s="354">
        <f t="shared" si="15"/>
        <v>6</v>
      </c>
      <c r="T30" s="354">
        <f t="shared" si="15"/>
        <v>7.125</v>
      </c>
      <c r="U30" s="354">
        <f t="shared" si="15"/>
        <v>7</v>
      </c>
      <c r="V30" s="354">
        <f t="shared" si="15"/>
        <v>6.25</v>
      </c>
      <c r="W30" s="354">
        <f t="shared" si="15"/>
        <v>6</v>
      </c>
      <c r="X30" s="354">
        <f t="shared" si="15"/>
        <v>6.75</v>
      </c>
      <c r="Y30" s="354">
        <f t="shared" ref="Y30:AA30" si="16">(Y26+Y29)/$N$30</f>
        <v>6.125</v>
      </c>
      <c r="Z30" s="354">
        <f t="shared" si="16"/>
        <v>7.25</v>
      </c>
      <c r="AA30" s="354">
        <f t="shared" si="16"/>
        <v>5.625</v>
      </c>
    </row>
    <row r="31" spans="1:27">
      <c r="A31" s="343"/>
      <c r="B31" s="23">
        <v>6</v>
      </c>
      <c r="C31" s="23" t="str">
        <f t="shared" ref="C31:E31" si="17">C16</f>
        <v>Caitlin Pritchard</v>
      </c>
      <c r="D31" s="343" t="str">
        <f t="shared" si="17"/>
        <v>SPRINGBROOK BAYLAUREL CRUZ</v>
      </c>
      <c r="E31" s="343" t="str">
        <f t="shared" si="17"/>
        <v xml:space="preserve">King River </v>
      </c>
      <c r="F31" s="350">
        <f>U46</f>
        <v>0.57999999999999996</v>
      </c>
      <c r="G31" s="351">
        <f t="shared" si="10"/>
        <v>10</v>
      </c>
      <c r="H31" s="338"/>
      <c r="I31" s="349"/>
      <c r="J31" s="338"/>
      <c r="K31" s="338"/>
      <c r="L31" s="338"/>
      <c r="M31" s="338" t="s">
        <v>65</v>
      </c>
      <c r="N31" s="338">
        <v>12</v>
      </c>
      <c r="O31" s="338"/>
      <c r="P31" s="354">
        <f>P19/$N$31</f>
        <v>6.166666666666667</v>
      </c>
      <c r="Q31" s="354">
        <f t="shared" ref="Q31:X31" si="18">Q19/$N$31</f>
        <v>7.125</v>
      </c>
      <c r="R31" s="354">
        <f t="shared" si="18"/>
        <v>6.458333333333333</v>
      </c>
      <c r="S31" s="354">
        <f t="shared" si="18"/>
        <v>6.166666666666667</v>
      </c>
      <c r="T31" s="354">
        <f t="shared" si="18"/>
        <v>6.833333333333333</v>
      </c>
      <c r="U31" s="354">
        <f t="shared" si="18"/>
        <v>6.291666666666667</v>
      </c>
      <c r="V31" s="354">
        <f t="shared" si="18"/>
        <v>6.583333333333333</v>
      </c>
      <c r="W31" s="354">
        <f t="shared" si="18"/>
        <v>5.125</v>
      </c>
      <c r="X31" s="354">
        <f t="shared" si="18"/>
        <v>6.208333333333333</v>
      </c>
      <c r="Y31" s="354">
        <f t="shared" ref="Y31:AA31" si="19">Y19/$N$31</f>
        <v>5.958333333333333</v>
      </c>
      <c r="Z31" s="354">
        <f t="shared" si="19"/>
        <v>7.041666666666667</v>
      </c>
      <c r="AA31" s="354">
        <f t="shared" si="19"/>
        <v>4.666666666666667</v>
      </c>
    </row>
    <row r="32" spans="1:27">
      <c r="A32" s="343"/>
      <c r="B32" s="23">
        <v>7</v>
      </c>
      <c r="C32" s="23" t="str">
        <f t="shared" ref="C32:E32" si="20">C17</f>
        <v>Abby Coulson</v>
      </c>
      <c r="D32" s="343" t="str">
        <f t="shared" si="20"/>
        <v>CAMBRIA GEM</v>
      </c>
      <c r="E32" s="343" t="str">
        <f t="shared" si="20"/>
        <v>Bunbury</v>
      </c>
      <c r="F32" s="350">
        <f>V46</f>
        <v>0.64</v>
      </c>
      <c r="G32" s="351">
        <f t="shared" si="10"/>
        <v>7</v>
      </c>
      <c r="H32" s="338"/>
      <c r="I32" s="349"/>
      <c r="J32" s="338"/>
      <c r="K32" s="338"/>
      <c r="L32" s="338"/>
      <c r="M32" s="338" t="s">
        <v>66</v>
      </c>
      <c r="N32" s="338"/>
      <c r="O32" s="338"/>
      <c r="P32" s="354">
        <f>P30+P31</f>
        <v>12.791666666666668</v>
      </c>
      <c r="Q32" s="354">
        <f t="shared" ref="Q32:X32" si="21">Q30+Q31</f>
        <v>15.125</v>
      </c>
      <c r="R32" s="354">
        <f t="shared" si="21"/>
        <v>13.083333333333332</v>
      </c>
      <c r="S32" s="354">
        <f t="shared" si="21"/>
        <v>12.166666666666668</v>
      </c>
      <c r="T32" s="354">
        <f t="shared" si="21"/>
        <v>13.958333333333332</v>
      </c>
      <c r="U32" s="354">
        <f t="shared" si="21"/>
        <v>13.291666666666668</v>
      </c>
      <c r="V32" s="354">
        <f t="shared" si="21"/>
        <v>12.833333333333332</v>
      </c>
      <c r="W32" s="354">
        <f t="shared" si="21"/>
        <v>11.125</v>
      </c>
      <c r="X32" s="354">
        <f t="shared" si="21"/>
        <v>12.958333333333332</v>
      </c>
      <c r="Y32" s="354">
        <f t="shared" ref="Y32:AA32" si="22">Y30+Y31</f>
        <v>12.083333333333332</v>
      </c>
      <c r="Z32" s="354">
        <f t="shared" si="22"/>
        <v>14.291666666666668</v>
      </c>
      <c r="AA32" s="354">
        <f t="shared" si="22"/>
        <v>10.291666666666668</v>
      </c>
    </row>
    <row r="33" spans="1:27">
      <c r="A33" s="343"/>
      <c r="B33" s="23">
        <v>8</v>
      </c>
      <c r="C33" s="23" t="str">
        <f t="shared" ref="C33:E33" si="23">C18</f>
        <v>Eliza Hutton</v>
      </c>
      <c r="D33" s="343" t="str">
        <f t="shared" si="23"/>
        <v>PEPTOS SPIDER</v>
      </c>
      <c r="E33" s="343" t="str">
        <f t="shared" si="23"/>
        <v xml:space="preserve">Capel </v>
      </c>
      <c r="F33" s="350">
        <f>W46</f>
        <v>0.84</v>
      </c>
      <c r="G33" s="351">
        <f t="shared" si="10"/>
        <v>1</v>
      </c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</row>
    <row r="34" spans="1:27">
      <c r="A34" s="343"/>
      <c r="B34" s="23">
        <v>9</v>
      </c>
      <c r="C34" s="23" t="str">
        <f t="shared" ref="C34:E34" si="24">C19</f>
        <v>Kaitlyn Brown</v>
      </c>
      <c r="D34" s="343" t="str">
        <f t="shared" si="24"/>
        <v>MELLANDRA TOUCH OF CLASS</v>
      </c>
      <c r="E34" s="343" t="str">
        <f t="shared" si="24"/>
        <v xml:space="preserve">Busselton </v>
      </c>
      <c r="F34" s="350">
        <f>X46</f>
        <v>0.62</v>
      </c>
      <c r="G34" s="351">
        <f t="shared" si="10"/>
        <v>9</v>
      </c>
      <c r="H34" s="338"/>
      <c r="I34" s="354"/>
      <c r="J34" s="338"/>
      <c r="K34" s="338"/>
      <c r="L34" s="338"/>
      <c r="M34" s="338" t="s">
        <v>67</v>
      </c>
      <c r="N34" s="338"/>
      <c r="O34" s="338"/>
      <c r="P34" s="355">
        <f>P32/20</f>
        <v>0.63958333333333339</v>
      </c>
      <c r="Q34" s="355">
        <f t="shared" ref="Q34:X34" si="25">Q32/20</f>
        <v>0.75624999999999998</v>
      </c>
      <c r="R34" s="355">
        <f t="shared" si="25"/>
        <v>0.65416666666666656</v>
      </c>
      <c r="S34" s="355">
        <f t="shared" si="25"/>
        <v>0.60833333333333339</v>
      </c>
      <c r="T34" s="355">
        <f t="shared" si="25"/>
        <v>0.69791666666666663</v>
      </c>
      <c r="U34" s="355">
        <f t="shared" si="25"/>
        <v>0.66458333333333341</v>
      </c>
      <c r="V34" s="355">
        <f t="shared" si="25"/>
        <v>0.64166666666666661</v>
      </c>
      <c r="W34" s="355">
        <f t="shared" si="25"/>
        <v>0.55625000000000002</v>
      </c>
      <c r="X34" s="355">
        <f t="shared" si="25"/>
        <v>0.64791666666666659</v>
      </c>
      <c r="Y34" s="355">
        <f t="shared" ref="Y34:AA34" si="26">Y32/20</f>
        <v>0.60416666666666663</v>
      </c>
      <c r="Z34" s="355">
        <f t="shared" si="26"/>
        <v>0.71458333333333335</v>
      </c>
      <c r="AA34" s="355">
        <f t="shared" si="26"/>
        <v>0.51458333333333339</v>
      </c>
    </row>
    <row r="35" spans="1:27">
      <c r="A35" s="343"/>
      <c r="B35" s="23">
        <v>10</v>
      </c>
      <c r="C35" s="23" t="str">
        <f t="shared" ref="C35:E35" si="27">C20</f>
        <v>Ashlyn O'Brien</v>
      </c>
      <c r="D35" s="343" t="str">
        <f t="shared" si="27"/>
        <v>DIZZY</v>
      </c>
      <c r="E35" s="343" t="str">
        <f t="shared" si="27"/>
        <v>Margaret River</v>
      </c>
      <c r="F35" s="350">
        <f>Y46</f>
        <v>0.54</v>
      </c>
      <c r="G35" s="351">
        <f t="shared" si="10"/>
        <v>11</v>
      </c>
      <c r="H35" s="338"/>
      <c r="I35" s="354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</row>
    <row r="36" spans="1:27">
      <c r="A36" s="343"/>
      <c r="B36" s="23">
        <v>11</v>
      </c>
      <c r="C36" s="23" t="str">
        <f t="shared" ref="C36:E36" si="28">C21</f>
        <v>Kaeleigh Brown</v>
      </c>
      <c r="D36" s="343" t="str">
        <f t="shared" si="28"/>
        <v>MYSTIC SHADOWS CELTIC WIZARD</v>
      </c>
      <c r="E36" s="343" t="str">
        <f t="shared" si="28"/>
        <v xml:space="preserve">Capel </v>
      </c>
      <c r="F36" s="350">
        <f>Z46</f>
        <v>0.73</v>
      </c>
      <c r="G36" s="351">
        <f t="shared" si="10"/>
        <v>6</v>
      </c>
      <c r="H36" s="338"/>
      <c r="I36" s="354"/>
      <c r="J36" s="338"/>
      <c r="K36" s="338"/>
      <c r="L36" s="338"/>
      <c r="M36" s="338"/>
      <c r="N36" s="338"/>
      <c r="O36" s="338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</row>
    <row r="37" spans="1:27">
      <c r="A37" s="343"/>
      <c r="B37" s="23">
        <v>12</v>
      </c>
      <c r="C37" s="23" t="str">
        <f t="shared" ref="C37:E37" si="29">C22</f>
        <v>Jayne Travers</v>
      </c>
      <c r="D37" s="343" t="str">
        <f t="shared" si="29"/>
        <v>MISS MANDLIKOVA</v>
      </c>
      <c r="E37" s="343" t="str">
        <f t="shared" si="29"/>
        <v>Log Fence</v>
      </c>
      <c r="F37" s="350">
        <f>AA46</f>
        <v>0.64</v>
      </c>
      <c r="G37" s="351">
        <f t="shared" si="10"/>
        <v>7</v>
      </c>
      <c r="H37" s="338"/>
      <c r="I37" s="354"/>
      <c r="J37" s="338"/>
      <c r="K37" s="338"/>
      <c r="L37" s="338"/>
      <c r="M37" s="15" t="s">
        <v>68</v>
      </c>
      <c r="N37" s="338"/>
      <c r="O37" s="338"/>
      <c r="P37" s="356"/>
      <c r="Q37" s="356"/>
      <c r="R37" s="356"/>
      <c r="S37" s="356"/>
      <c r="T37" s="349"/>
      <c r="U37" s="349"/>
      <c r="V37" s="349"/>
      <c r="W37" s="349"/>
      <c r="X37" s="349"/>
      <c r="Y37" s="349"/>
      <c r="Z37" s="349"/>
      <c r="AA37" s="349"/>
    </row>
    <row r="38" spans="1:27">
      <c r="A38" s="343"/>
      <c r="B38" s="23"/>
      <c r="C38" s="23"/>
      <c r="D38" s="343"/>
      <c r="E38" s="343"/>
      <c r="F38" s="344"/>
      <c r="G38" s="343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49"/>
    </row>
    <row r="39" spans="1:27">
      <c r="A39" s="343"/>
      <c r="B39" s="23"/>
      <c r="C39" s="23"/>
      <c r="D39" s="343"/>
      <c r="E39" s="343"/>
      <c r="F39" s="344"/>
      <c r="G39" s="343"/>
      <c r="H39" s="338"/>
      <c r="I39" s="338"/>
      <c r="J39" s="338"/>
      <c r="K39" s="338"/>
      <c r="L39" s="338"/>
      <c r="M39" s="338" t="s">
        <v>69</v>
      </c>
      <c r="N39" s="338"/>
      <c r="O39" s="338"/>
      <c r="P39" s="342">
        <v>8</v>
      </c>
      <c r="Q39" s="342">
        <v>8</v>
      </c>
      <c r="R39" s="342">
        <v>7</v>
      </c>
      <c r="S39" s="342"/>
      <c r="T39" s="342">
        <v>8</v>
      </c>
      <c r="U39" s="342">
        <v>7</v>
      </c>
      <c r="V39" s="342">
        <v>6</v>
      </c>
      <c r="W39" s="342">
        <v>8</v>
      </c>
      <c r="X39" s="342">
        <v>7</v>
      </c>
      <c r="Y39" s="342">
        <v>5</v>
      </c>
      <c r="Z39" s="342">
        <v>6</v>
      </c>
      <c r="AA39" s="342">
        <v>8</v>
      </c>
    </row>
    <row r="40" spans="1:27">
      <c r="A40" s="338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 t="s">
        <v>70</v>
      </c>
      <c r="N40" s="338"/>
      <c r="O40" s="338"/>
      <c r="P40" s="342">
        <v>7</v>
      </c>
      <c r="Q40" s="342">
        <v>8</v>
      </c>
      <c r="R40" s="342">
        <v>7.5</v>
      </c>
      <c r="S40" s="342"/>
      <c r="T40" s="342">
        <v>8.5</v>
      </c>
      <c r="U40" s="342">
        <v>5</v>
      </c>
      <c r="V40" s="342">
        <v>7</v>
      </c>
      <c r="W40" s="342">
        <v>8</v>
      </c>
      <c r="X40" s="342">
        <v>5</v>
      </c>
      <c r="Y40" s="342">
        <v>5</v>
      </c>
      <c r="Z40" s="342">
        <v>7</v>
      </c>
      <c r="AA40" s="342">
        <v>5</v>
      </c>
    </row>
    <row r="41" spans="1:27">
      <c r="A41" s="338"/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 t="s">
        <v>71</v>
      </c>
      <c r="N41" s="338"/>
      <c r="O41" s="338"/>
      <c r="P41" s="342">
        <v>7</v>
      </c>
      <c r="Q41" s="342">
        <v>8</v>
      </c>
      <c r="R41" s="342">
        <v>7.5</v>
      </c>
      <c r="S41" s="342"/>
      <c r="T41" s="342">
        <v>8.5</v>
      </c>
      <c r="U41" s="342">
        <v>5</v>
      </c>
      <c r="V41" s="342">
        <v>6</v>
      </c>
      <c r="W41" s="342">
        <v>9</v>
      </c>
      <c r="X41" s="342">
        <v>5</v>
      </c>
      <c r="Y41" s="342">
        <v>5</v>
      </c>
      <c r="Z41" s="342">
        <v>7.5</v>
      </c>
      <c r="AA41" s="342">
        <v>5</v>
      </c>
    </row>
    <row r="42" spans="1:27">
      <c r="A42" s="338"/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 t="s">
        <v>72</v>
      </c>
      <c r="N42" s="338"/>
      <c r="O42" s="338"/>
      <c r="P42" s="342">
        <v>8</v>
      </c>
      <c r="Q42" s="342">
        <v>8</v>
      </c>
      <c r="R42" s="342">
        <v>8</v>
      </c>
      <c r="S42" s="342"/>
      <c r="T42" s="342">
        <v>8</v>
      </c>
      <c r="U42" s="342">
        <v>6</v>
      </c>
      <c r="V42" s="342">
        <v>6</v>
      </c>
      <c r="W42" s="342">
        <v>8.5</v>
      </c>
      <c r="X42" s="342">
        <v>8</v>
      </c>
      <c r="Y42" s="342">
        <v>6</v>
      </c>
      <c r="Z42" s="342">
        <v>8</v>
      </c>
      <c r="AA42" s="342">
        <v>7</v>
      </c>
    </row>
    <row r="43" spans="1:27">
      <c r="A43" s="338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 t="s">
        <v>73</v>
      </c>
      <c r="N43" s="338"/>
      <c r="O43" s="338"/>
      <c r="P43" s="342">
        <v>8</v>
      </c>
      <c r="Q43" s="342">
        <v>8</v>
      </c>
      <c r="R43" s="342">
        <v>7.5</v>
      </c>
      <c r="S43" s="342"/>
      <c r="T43" s="342">
        <v>7.5</v>
      </c>
      <c r="U43" s="342">
        <v>6</v>
      </c>
      <c r="V43" s="342">
        <v>7</v>
      </c>
      <c r="W43" s="342">
        <v>8.5</v>
      </c>
      <c r="X43" s="342">
        <v>6</v>
      </c>
      <c r="Y43" s="342">
        <v>6</v>
      </c>
      <c r="Z43" s="342">
        <v>8</v>
      </c>
      <c r="AA43" s="342">
        <v>7</v>
      </c>
    </row>
    <row r="44" spans="1:27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 t="s">
        <v>74</v>
      </c>
      <c r="N44" s="338">
        <v>50</v>
      </c>
      <c r="O44" s="338"/>
      <c r="P44" s="356">
        <f t="shared" ref="P44:AA44" si="30">SUM(P39:P43)</f>
        <v>38</v>
      </c>
      <c r="Q44" s="356">
        <f t="shared" si="30"/>
        <v>40</v>
      </c>
      <c r="R44" s="356">
        <f t="shared" si="30"/>
        <v>37.5</v>
      </c>
      <c r="S44" s="356">
        <f t="shared" si="30"/>
        <v>0</v>
      </c>
      <c r="T44" s="356">
        <f t="shared" si="30"/>
        <v>40.5</v>
      </c>
      <c r="U44" s="356">
        <f t="shared" si="30"/>
        <v>29</v>
      </c>
      <c r="V44" s="356">
        <f t="shared" si="30"/>
        <v>32</v>
      </c>
      <c r="W44" s="356">
        <f t="shared" si="30"/>
        <v>42</v>
      </c>
      <c r="X44" s="356">
        <f t="shared" si="30"/>
        <v>31</v>
      </c>
      <c r="Y44" s="356">
        <f t="shared" si="30"/>
        <v>27</v>
      </c>
      <c r="Z44" s="356">
        <f t="shared" si="30"/>
        <v>36.5</v>
      </c>
      <c r="AA44" s="356">
        <f t="shared" si="30"/>
        <v>32</v>
      </c>
    </row>
    <row r="46" spans="1:27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 t="s">
        <v>67</v>
      </c>
      <c r="N46" s="338"/>
      <c r="O46" s="338"/>
      <c r="P46" s="357">
        <f>P44/$N$44</f>
        <v>0.76</v>
      </c>
      <c r="Q46" s="357">
        <f t="shared" ref="Q46:AA46" si="31">Q44/$N$44</f>
        <v>0.8</v>
      </c>
      <c r="R46" s="357">
        <f t="shared" si="31"/>
        <v>0.75</v>
      </c>
      <c r="S46" s="357">
        <f t="shared" si="31"/>
        <v>0</v>
      </c>
      <c r="T46" s="357">
        <f t="shared" si="31"/>
        <v>0.81</v>
      </c>
      <c r="U46" s="357">
        <f t="shared" si="31"/>
        <v>0.57999999999999996</v>
      </c>
      <c r="V46" s="357">
        <f t="shared" si="31"/>
        <v>0.64</v>
      </c>
      <c r="W46" s="357">
        <f t="shared" si="31"/>
        <v>0.84</v>
      </c>
      <c r="X46" s="357">
        <f t="shared" si="31"/>
        <v>0.62</v>
      </c>
      <c r="Y46" s="357">
        <f t="shared" si="31"/>
        <v>0.54</v>
      </c>
      <c r="Z46" s="357">
        <f t="shared" si="31"/>
        <v>0.73</v>
      </c>
      <c r="AA46" s="357">
        <f t="shared" si="31"/>
        <v>0.64</v>
      </c>
    </row>
    <row r="48" spans="1:27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  <c r="AA48" s="358"/>
    </row>
  </sheetData>
  <pageMargins left="0.7" right="0.7" top="0.75" bottom="0.75" header="0.3" footer="0.3"/>
  <pageSetup paperSize="9" scale="82" orientation="landscape" r:id="rId1"/>
  <customProperties>
    <customPr name="_pios_id" r:id="rId2"/>
    <customPr name="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A98A-BFBA-4F63-9CFC-6A4044C6F1D8}">
  <sheetPr>
    <tabColor rgb="FFFFCCFF"/>
    <pageSetUpPr fitToPage="1"/>
  </sheetPr>
  <dimension ref="A1:S25"/>
  <sheetViews>
    <sheetView workbookViewId="0"/>
  </sheetViews>
  <sheetFormatPr defaultRowHeight="15.75"/>
  <cols>
    <col min="1" max="1" width="21.25" style="14" customWidth="1"/>
    <col min="2" max="2" width="25" style="14" bestFit="1" customWidth="1"/>
    <col min="3" max="3" width="16.875" style="14" bestFit="1" customWidth="1"/>
    <col min="4" max="4" width="13.125" style="330" customWidth="1"/>
    <col min="5" max="5" width="11" style="330"/>
  </cols>
  <sheetData>
    <row r="1" spans="1:19">
      <c r="A1" s="338"/>
      <c r="B1" s="338"/>
      <c r="C1" s="338"/>
      <c r="D1" s="359"/>
      <c r="E1" s="359"/>
    </row>
    <row r="2" spans="1:19" s="37" customFormat="1" ht="15">
      <c r="A2" s="454" t="s">
        <v>76</v>
      </c>
      <c r="B2" s="338"/>
      <c r="C2" s="338"/>
      <c r="D2" s="359"/>
      <c r="E2" s="359"/>
      <c r="F2" s="359"/>
      <c r="G2" s="359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3" spans="1:19" s="37" customFormat="1" ht="15">
      <c r="A3" s="454" t="s">
        <v>77</v>
      </c>
      <c r="B3" s="338"/>
      <c r="C3" s="338"/>
      <c r="D3" s="359"/>
      <c r="E3" s="359"/>
      <c r="F3" s="359"/>
      <c r="G3" s="359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</row>
    <row r="4" spans="1:19">
      <c r="A4" s="337" t="s">
        <v>228</v>
      </c>
      <c r="B4" s="338"/>
      <c r="C4" s="338"/>
      <c r="D4" s="338"/>
      <c r="E4" s="338"/>
    </row>
    <row r="5" spans="1:19">
      <c r="A5" s="338"/>
      <c r="B5" s="338"/>
      <c r="C5" s="338"/>
      <c r="D5" s="359"/>
      <c r="E5" s="359"/>
    </row>
    <row r="6" spans="1:19">
      <c r="A6" s="338"/>
      <c r="B6" s="338"/>
      <c r="C6" s="338"/>
      <c r="D6" s="20" t="s">
        <v>14</v>
      </c>
      <c r="E6" s="359"/>
    </row>
    <row r="7" spans="1:19" ht="24.75" customHeight="1">
      <c r="A7" s="36" t="s">
        <v>17</v>
      </c>
      <c r="B7" s="36" t="s">
        <v>18</v>
      </c>
      <c r="C7" s="36" t="s">
        <v>19</v>
      </c>
      <c r="D7" s="35" t="s">
        <v>79</v>
      </c>
      <c r="E7" s="35" t="s">
        <v>21</v>
      </c>
    </row>
    <row r="8" spans="1:19">
      <c r="A8" s="343" t="s">
        <v>179</v>
      </c>
      <c r="B8" s="343" t="s">
        <v>180</v>
      </c>
      <c r="C8" s="343" t="s">
        <v>85</v>
      </c>
      <c r="D8" s="392">
        <v>0.69875000000000009</v>
      </c>
      <c r="E8" s="367">
        <v>1</v>
      </c>
    </row>
    <row r="9" spans="1:19">
      <c r="A9" s="343" t="s">
        <v>229</v>
      </c>
      <c r="B9" s="343" t="s">
        <v>230</v>
      </c>
      <c r="C9" s="343" t="s">
        <v>59</v>
      </c>
      <c r="D9" s="392">
        <v>0.64875000000000005</v>
      </c>
      <c r="E9" s="367">
        <v>2</v>
      </c>
    </row>
    <row r="10" spans="1:19">
      <c r="A10" s="343" t="s">
        <v>86</v>
      </c>
      <c r="B10" s="343" t="s">
        <v>87</v>
      </c>
      <c r="C10" s="343" t="s">
        <v>88</v>
      </c>
      <c r="D10" s="392">
        <v>0.64250000000000007</v>
      </c>
      <c r="E10" s="367">
        <v>3</v>
      </c>
    </row>
    <row r="11" spans="1:19">
      <c r="A11" s="343" t="s">
        <v>83</v>
      </c>
      <c r="B11" s="343" t="s">
        <v>84</v>
      </c>
      <c r="C11" s="343" t="s">
        <v>85</v>
      </c>
      <c r="D11" s="392">
        <v>0.63749999999999996</v>
      </c>
      <c r="E11" s="367">
        <v>4</v>
      </c>
    </row>
    <row r="12" spans="1:19">
      <c r="A12" s="343" t="s">
        <v>168</v>
      </c>
      <c r="B12" s="343" t="s">
        <v>231</v>
      </c>
      <c r="C12" s="343" t="s">
        <v>212</v>
      </c>
      <c r="D12" s="392">
        <v>0.58499999999999996</v>
      </c>
      <c r="E12" s="367">
        <v>5</v>
      </c>
    </row>
    <row r="13" spans="1:19">
      <c r="A13" s="343"/>
      <c r="B13" s="343"/>
      <c r="C13" s="343"/>
      <c r="D13" s="392"/>
      <c r="E13" s="367"/>
    </row>
    <row r="14" spans="1:19">
      <c r="A14" s="343"/>
      <c r="B14" s="343"/>
      <c r="C14" s="343"/>
      <c r="D14" s="392"/>
      <c r="E14" s="367"/>
    </row>
    <row r="15" spans="1:19">
      <c r="A15" s="338"/>
      <c r="B15" s="338"/>
      <c r="C15" s="338"/>
      <c r="D15" s="359"/>
      <c r="E15" s="359"/>
    </row>
    <row r="16" spans="1:19">
      <c r="A16" s="338"/>
      <c r="B16" s="338"/>
      <c r="C16" s="338"/>
      <c r="D16" s="359"/>
      <c r="E16" s="359"/>
    </row>
    <row r="17" spans="1:5">
      <c r="A17" s="40" t="s">
        <v>17</v>
      </c>
      <c r="B17" s="40" t="s">
        <v>18</v>
      </c>
      <c r="C17" s="40" t="s">
        <v>19</v>
      </c>
      <c r="D17" s="39" t="s">
        <v>60</v>
      </c>
      <c r="E17" s="39" t="s">
        <v>21</v>
      </c>
    </row>
    <row r="18" spans="1:5">
      <c r="A18" s="23" t="s">
        <v>86</v>
      </c>
      <c r="B18" s="343" t="s">
        <v>87</v>
      </c>
      <c r="C18" s="343" t="s">
        <v>88</v>
      </c>
      <c r="D18" s="368">
        <v>0.79</v>
      </c>
      <c r="E18" s="367">
        <v>1</v>
      </c>
    </row>
    <row r="19" spans="1:5">
      <c r="A19" s="23" t="s">
        <v>168</v>
      </c>
      <c r="B19" s="343" t="s">
        <v>231</v>
      </c>
      <c r="C19" s="343" t="s">
        <v>212</v>
      </c>
      <c r="D19" s="368">
        <v>0.76</v>
      </c>
      <c r="E19" s="367">
        <v>2</v>
      </c>
    </row>
    <row r="20" spans="1:5">
      <c r="A20" s="23" t="s">
        <v>179</v>
      </c>
      <c r="B20" s="343" t="s">
        <v>180</v>
      </c>
      <c r="C20" s="343" t="s">
        <v>85</v>
      </c>
      <c r="D20" s="368">
        <v>0.71</v>
      </c>
      <c r="E20" s="367">
        <v>3</v>
      </c>
    </row>
    <row r="21" spans="1:5">
      <c r="A21" s="23" t="s">
        <v>229</v>
      </c>
      <c r="B21" s="343" t="s">
        <v>230</v>
      </c>
      <c r="C21" s="343" t="s">
        <v>59</v>
      </c>
      <c r="D21" s="368">
        <v>0.69</v>
      </c>
      <c r="E21" s="367">
        <v>4</v>
      </c>
    </row>
    <row r="22" spans="1:5">
      <c r="A22" s="23"/>
      <c r="B22" s="343"/>
      <c r="C22" s="343"/>
      <c r="D22" s="368"/>
      <c r="E22" s="367"/>
    </row>
    <row r="23" spans="1:5">
      <c r="A23" s="338"/>
      <c r="B23" s="338"/>
      <c r="C23" s="338"/>
      <c r="D23" s="359"/>
      <c r="E23" s="359"/>
    </row>
    <row r="24" spans="1:5">
      <c r="A24" s="338"/>
      <c r="B24" s="338"/>
      <c r="C24" s="338"/>
      <c r="D24" s="359"/>
      <c r="E24" s="359"/>
    </row>
    <row r="25" spans="1:5">
      <c r="A25" s="338"/>
      <c r="B25" s="338"/>
      <c r="C25" s="338"/>
      <c r="D25" s="359"/>
      <c r="E25" s="359"/>
    </row>
  </sheetData>
  <sheetProtection algorithmName="SHA-512" hashValue="/u92pECEo4+jKk1lOAWuNQCeOwS61j0pGV6K0YZrc65O8qZIxDYnjsv+2dIAXszc9jD+l4Untr0NlY3RhCe8hg==" saltValue="xb3RL6hD1Re3hW4oXXNtnQ==" spinCount="100000" sheet="1" objects="1" scenarios="1"/>
  <pageMargins left="0.7" right="0.7" top="0.75" bottom="0.75" header="0.3" footer="0.3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0C9E9-350E-4490-9085-5BAD839B8937}">
  <sheetPr>
    <tabColor rgb="FF7030A0"/>
  </sheetPr>
  <dimension ref="A1:T54"/>
  <sheetViews>
    <sheetView topLeftCell="A6" workbookViewId="0">
      <selection activeCell="H38" sqref="H38"/>
    </sheetView>
  </sheetViews>
  <sheetFormatPr defaultColWidth="11" defaultRowHeight="15"/>
  <cols>
    <col min="1" max="1" width="11" style="37"/>
    <col min="2" max="2" width="12.375" style="37" customWidth="1"/>
    <col min="3" max="3" width="27.75" style="37" bestFit="1" customWidth="1"/>
    <col min="4" max="4" width="22.75" style="37" customWidth="1"/>
    <col min="5" max="5" width="16.875" style="37" bestFit="1" customWidth="1"/>
    <col min="6" max="8" width="11" style="37"/>
    <col min="9" max="9" width="16.125" style="37" bestFit="1" customWidth="1"/>
    <col min="10" max="12" width="11" style="37"/>
    <col min="13" max="13" width="19.375" style="37" customWidth="1"/>
    <col min="14" max="14" width="11" style="37"/>
    <col min="15" max="15" width="3.625" style="37" customWidth="1"/>
    <col min="16" max="19" width="8.625" style="37" customWidth="1"/>
    <col min="20" max="16384" width="11" style="37"/>
  </cols>
  <sheetData>
    <row r="1" spans="1:20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9" t="s">
        <v>194</v>
      </c>
      <c r="N1" s="339"/>
      <c r="O1" s="339"/>
      <c r="P1" s="339"/>
      <c r="Q1" s="339"/>
      <c r="R1" s="339"/>
      <c r="S1" s="339"/>
      <c r="T1" s="339"/>
    </row>
    <row r="2" spans="1:20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0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8" t="s">
        <v>232</v>
      </c>
      <c r="N3" s="338"/>
      <c r="O3" s="338"/>
      <c r="P3" s="338"/>
      <c r="Q3" s="338"/>
      <c r="R3" s="338"/>
      <c r="S3" s="338"/>
      <c r="T3" s="338"/>
    </row>
    <row r="4" spans="1:20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79</v>
      </c>
      <c r="Q4" s="17"/>
      <c r="R4" s="18"/>
      <c r="S4" s="18"/>
      <c r="T4" s="338"/>
    </row>
    <row r="5" spans="1:20">
      <c r="A5" s="338" t="s">
        <v>6</v>
      </c>
      <c r="B5" s="331">
        <v>44778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0</v>
      </c>
      <c r="T5" s="338"/>
    </row>
    <row r="6" spans="1:20">
      <c r="A6" s="338" t="s">
        <v>8</v>
      </c>
      <c r="B6" s="38" t="s">
        <v>233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Mia Tollarzo</v>
      </c>
      <c r="Q6" s="338" t="str">
        <f>C12</f>
        <v>Caitlin Pritchard</v>
      </c>
      <c r="R6" s="338" t="str">
        <f>C13</f>
        <v>Felicity Ericsson</v>
      </c>
      <c r="S6" s="338"/>
      <c r="T6" s="338"/>
    </row>
    <row r="7" spans="1:20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</row>
    <row r="8" spans="1:20">
      <c r="A8" s="38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>
        <v>6.5</v>
      </c>
      <c r="Q8" s="342">
        <v>6</v>
      </c>
      <c r="R8" s="342">
        <v>6</v>
      </c>
      <c r="S8" s="342"/>
      <c r="T8" s="338"/>
    </row>
    <row r="9" spans="1:20">
      <c r="A9" s="338"/>
      <c r="B9" s="338"/>
      <c r="C9" s="338"/>
      <c r="D9" s="338"/>
      <c r="E9" s="338"/>
      <c r="F9" s="28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>
        <v>6.5</v>
      </c>
      <c r="Q9" s="342">
        <v>6</v>
      </c>
      <c r="R9" s="342">
        <v>6</v>
      </c>
      <c r="S9" s="342"/>
      <c r="T9" s="338"/>
    </row>
    <row r="10" spans="1:20" ht="30">
      <c r="A10" s="27" t="s">
        <v>15</v>
      </c>
      <c r="B10" s="28" t="s">
        <v>16</v>
      </c>
      <c r="C10" s="28" t="s">
        <v>17</v>
      </c>
      <c r="D10" s="28" t="s">
        <v>18</v>
      </c>
      <c r="E10" s="28" t="s">
        <v>19</v>
      </c>
      <c r="F10" s="36" t="s">
        <v>79</v>
      </c>
      <c r="G10" s="28" t="s">
        <v>21</v>
      </c>
      <c r="H10" s="28" t="s">
        <v>22</v>
      </c>
      <c r="I10" s="41" t="s">
        <v>61</v>
      </c>
      <c r="J10" s="28" t="s">
        <v>24</v>
      </c>
      <c r="K10" s="338"/>
      <c r="L10" s="338"/>
      <c r="M10" s="338">
        <v>3</v>
      </c>
      <c r="N10" s="338">
        <v>2</v>
      </c>
      <c r="O10" s="338"/>
      <c r="P10" s="342">
        <v>7</v>
      </c>
      <c r="Q10" s="342">
        <v>6</v>
      </c>
      <c r="R10" s="342">
        <v>6</v>
      </c>
      <c r="S10" s="342"/>
      <c r="T10" s="338"/>
    </row>
    <row r="11" spans="1:20">
      <c r="A11" s="24">
        <v>0.74166666666666614</v>
      </c>
      <c r="B11" s="23">
        <v>1</v>
      </c>
      <c r="C11" s="23" t="s">
        <v>177</v>
      </c>
      <c r="D11" s="343" t="s">
        <v>178</v>
      </c>
      <c r="E11" s="343" t="s">
        <v>234</v>
      </c>
      <c r="F11" s="344">
        <f>P43</f>
        <v>0.62375000000000003</v>
      </c>
      <c r="G11" s="343">
        <f>IF(H11&gt;J11,H11,J11)</f>
        <v>1</v>
      </c>
      <c r="H11" s="343">
        <f>RANK(F11,$F$11:$F$14,0)</f>
        <v>1</v>
      </c>
      <c r="I11" s="345">
        <f>P39</f>
        <v>6.3</v>
      </c>
      <c r="J11" s="346"/>
      <c r="K11" s="338"/>
      <c r="L11" s="338"/>
      <c r="M11" s="338">
        <v>4</v>
      </c>
      <c r="N11" s="338"/>
      <c r="O11" s="338"/>
      <c r="P11" s="342">
        <v>6</v>
      </c>
      <c r="Q11" s="342">
        <v>6</v>
      </c>
      <c r="R11" s="342">
        <v>6</v>
      </c>
      <c r="S11" s="342"/>
      <c r="T11" s="338"/>
    </row>
    <row r="12" spans="1:20">
      <c r="A12" s="24">
        <v>0.74652777777777724</v>
      </c>
      <c r="B12" s="23">
        <v>2</v>
      </c>
      <c r="C12" s="23" t="s">
        <v>40</v>
      </c>
      <c r="D12" s="343" t="s">
        <v>89</v>
      </c>
      <c r="E12" s="343" t="s">
        <v>42</v>
      </c>
      <c r="F12" s="347">
        <f>Q43</f>
        <v>0.58250000000000002</v>
      </c>
      <c r="G12" s="343">
        <f>IF(H12&gt;J12,H12,J12)</f>
        <v>3</v>
      </c>
      <c r="H12" s="343">
        <f t="shared" ref="H12:H13" si="0">RANK(F12,$F$11:$F$14,0)</f>
        <v>3</v>
      </c>
      <c r="I12" s="345">
        <f>Q39</f>
        <v>6</v>
      </c>
      <c r="J12" s="346"/>
      <c r="K12" s="338"/>
      <c r="L12" s="338"/>
      <c r="M12" s="338">
        <v>5</v>
      </c>
      <c r="N12" s="338">
        <v>2</v>
      </c>
      <c r="O12" s="338"/>
      <c r="P12" s="342">
        <v>6</v>
      </c>
      <c r="Q12" s="342">
        <v>5</v>
      </c>
      <c r="R12" s="342">
        <v>7</v>
      </c>
      <c r="S12" s="342"/>
      <c r="T12" s="338"/>
    </row>
    <row r="13" spans="1:20">
      <c r="A13" s="24">
        <v>0.75138888888888833</v>
      </c>
      <c r="B13" s="23">
        <v>3</v>
      </c>
      <c r="C13" s="23" t="s">
        <v>90</v>
      </c>
      <c r="D13" s="343" t="s">
        <v>91</v>
      </c>
      <c r="E13" s="343" t="s">
        <v>42</v>
      </c>
      <c r="F13" s="347">
        <f>R43</f>
        <v>0.59124999999999994</v>
      </c>
      <c r="G13" s="343">
        <f>IF(H13&gt;J13,H13,J13)</f>
        <v>2</v>
      </c>
      <c r="H13" s="343">
        <f t="shared" si="0"/>
        <v>2</v>
      </c>
      <c r="I13" s="345">
        <f>R39</f>
        <v>6</v>
      </c>
      <c r="J13" s="346"/>
      <c r="K13" s="338"/>
      <c r="L13" s="338"/>
      <c r="M13" s="338">
        <v>6</v>
      </c>
      <c r="N13" s="338">
        <v>2</v>
      </c>
      <c r="O13" s="338"/>
      <c r="P13" s="342">
        <v>5.5</v>
      </c>
      <c r="Q13" s="342">
        <v>5.5</v>
      </c>
      <c r="R13" s="342">
        <v>6</v>
      </c>
      <c r="S13" s="342"/>
      <c r="T13" s="338"/>
    </row>
    <row r="14" spans="1:20">
      <c r="A14" s="24"/>
      <c r="B14" s="23"/>
      <c r="C14" s="23"/>
      <c r="D14" s="343"/>
      <c r="E14" s="343"/>
      <c r="F14" s="347"/>
      <c r="G14" s="343"/>
      <c r="H14" s="343"/>
      <c r="I14" s="345"/>
      <c r="J14" s="346"/>
      <c r="K14" s="338"/>
      <c r="L14" s="338"/>
      <c r="M14" s="338">
        <v>7</v>
      </c>
      <c r="N14" s="338">
        <v>2</v>
      </c>
      <c r="O14" s="338"/>
      <c r="P14" s="342">
        <v>6.5</v>
      </c>
      <c r="Q14" s="342">
        <v>6</v>
      </c>
      <c r="R14" s="342">
        <v>5</v>
      </c>
      <c r="S14" s="342"/>
      <c r="T14" s="338"/>
    </row>
    <row r="15" spans="1:20">
      <c r="A15" s="338"/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>
        <v>8</v>
      </c>
      <c r="N15" s="338">
        <v>2</v>
      </c>
      <c r="O15" s="338"/>
      <c r="P15" s="342">
        <v>6.5</v>
      </c>
      <c r="Q15" s="342">
        <v>5.5</v>
      </c>
      <c r="R15" s="342">
        <v>5.5</v>
      </c>
      <c r="S15" s="342"/>
      <c r="T15" s="338"/>
    </row>
    <row r="16" spans="1:20" ht="30">
      <c r="A16" s="39" t="s">
        <v>15</v>
      </c>
      <c r="B16" s="40" t="s">
        <v>16</v>
      </c>
      <c r="C16" s="40" t="s">
        <v>17</v>
      </c>
      <c r="D16" s="40" t="s">
        <v>18</v>
      </c>
      <c r="E16" s="40" t="s">
        <v>19</v>
      </c>
      <c r="F16" s="40" t="s">
        <v>60</v>
      </c>
      <c r="G16" s="40" t="s">
        <v>21</v>
      </c>
      <c r="H16" s="338"/>
      <c r="I16" s="338"/>
      <c r="J16" s="338"/>
      <c r="K16" s="338"/>
      <c r="L16" s="338"/>
      <c r="M16" s="338">
        <v>9</v>
      </c>
      <c r="N16" s="338"/>
      <c r="O16" s="338"/>
      <c r="P16" s="342">
        <v>7</v>
      </c>
      <c r="Q16" s="342">
        <v>6</v>
      </c>
      <c r="R16" s="342">
        <v>5.5</v>
      </c>
      <c r="S16" s="342"/>
      <c r="T16" s="338"/>
    </row>
    <row r="17" spans="1:19">
      <c r="A17" s="24"/>
      <c r="B17" s="23">
        <f>B11</f>
        <v>1</v>
      </c>
      <c r="C17" s="23" t="str">
        <f t="shared" ref="C17:E17" si="1">C11</f>
        <v>Mia Tollarzo</v>
      </c>
      <c r="D17" s="23" t="str">
        <f t="shared" si="1"/>
        <v>DALLU STANLEY</v>
      </c>
      <c r="E17" s="23" t="str">
        <f t="shared" si="1"/>
        <v>Darling Range</v>
      </c>
      <c r="F17" s="350">
        <f>P54</f>
        <v>0.81</v>
      </c>
      <c r="G17" s="351">
        <f>RANK(F17,$F$17:$F$24,0)</f>
        <v>1</v>
      </c>
      <c r="H17" s="338"/>
      <c r="I17" s="338"/>
      <c r="J17" s="338"/>
      <c r="K17" s="338"/>
      <c r="L17" s="338"/>
      <c r="M17" s="338">
        <v>10</v>
      </c>
      <c r="N17" s="338"/>
      <c r="O17" s="338"/>
      <c r="P17" s="342">
        <v>6.5</v>
      </c>
      <c r="Q17" s="342">
        <v>5.5</v>
      </c>
      <c r="R17" s="342">
        <v>5</v>
      </c>
      <c r="S17" s="342"/>
    </row>
    <row r="18" spans="1:19">
      <c r="A18" s="343"/>
      <c r="B18" s="23">
        <f t="shared" ref="B18:E18" si="2">B12</f>
        <v>2</v>
      </c>
      <c r="C18" s="23" t="str">
        <f t="shared" si="2"/>
        <v>Caitlin Pritchard</v>
      </c>
      <c r="D18" s="23" t="str">
        <f t="shared" si="2"/>
        <v>MONTCALM BAYLAUREL JOE</v>
      </c>
      <c r="E18" s="23" t="str">
        <f t="shared" si="2"/>
        <v xml:space="preserve">King River </v>
      </c>
      <c r="F18" s="350">
        <f>Q54</f>
        <v>0.77</v>
      </c>
      <c r="G18" s="351">
        <f t="shared" ref="G18:G19" si="3">RANK(F18,$F$17:$F$24,0)</f>
        <v>3</v>
      </c>
      <c r="H18" s="338"/>
      <c r="I18" s="338"/>
      <c r="J18" s="338"/>
      <c r="K18" s="338"/>
      <c r="L18" s="338"/>
      <c r="M18" s="338">
        <v>11</v>
      </c>
      <c r="N18" s="338"/>
      <c r="O18" s="338"/>
      <c r="P18" s="342">
        <v>6</v>
      </c>
      <c r="Q18" s="342">
        <v>5.5</v>
      </c>
      <c r="R18" s="342">
        <v>4</v>
      </c>
      <c r="S18" s="342"/>
    </row>
    <row r="19" spans="1:19">
      <c r="A19" s="343"/>
      <c r="B19" s="23">
        <f t="shared" ref="B19:E19" si="4">B13</f>
        <v>3</v>
      </c>
      <c r="C19" s="23" t="str">
        <f t="shared" si="4"/>
        <v>Felicity Ericsson</v>
      </c>
      <c r="D19" s="23" t="str">
        <f t="shared" si="4"/>
        <v>ALL BLACK STYLE</v>
      </c>
      <c r="E19" s="23" t="str">
        <f t="shared" si="4"/>
        <v xml:space="preserve">King River </v>
      </c>
      <c r="F19" s="350">
        <f>R54</f>
        <v>0.78</v>
      </c>
      <c r="G19" s="351">
        <f t="shared" si="3"/>
        <v>2</v>
      </c>
      <c r="H19" s="338"/>
      <c r="I19" s="338"/>
      <c r="J19" s="338"/>
      <c r="K19" s="338"/>
      <c r="L19" s="338"/>
      <c r="M19" s="338">
        <v>12</v>
      </c>
      <c r="N19" s="338">
        <v>2</v>
      </c>
      <c r="O19" s="338"/>
      <c r="P19" s="342">
        <v>7</v>
      </c>
      <c r="Q19" s="342">
        <v>6</v>
      </c>
      <c r="R19" s="342">
        <v>6</v>
      </c>
      <c r="S19" s="342"/>
    </row>
    <row r="20" spans="1:19">
      <c r="A20" s="343"/>
      <c r="B20" s="23"/>
      <c r="C20" s="23"/>
      <c r="D20" s="343"/>
      <c r="E20" s="343"/>
      <c r="F20" s="344"/>
      <c r="G20" s="343"/>
      <c r="H20" s="338"/>
      <c r="I20" s="338"/>
      <c r="J20" s="338"/>
      <c r="K20" s="338"/>
      <c r="L20" s="338"/>
      <c r="M20" s="338">
        <v>13</v>
      </c>
      <c r="N20" s="338">
        <v>2</v>
      </c>
      <c r="O20" s="338"/>
      <c r="P20" s="342">
        <v>4</v>
      </c>
      <c r="Q20" s="342">
        <v>5</v>
      </c>
      <c r="R20" s="342">
        <v>6.5</v>
      </c>
      <c r="S20" s="342"/>
    </row>
    <row r="21" spans="1:19">
      <c r="A21" s="343"/>
      <c r="B21" s="23"/>
      <c r="C21" s="23"/>
      <c r="D21" s="343"/>
      <c r="E21" s="343"/>
      <c r="F21" s="344"/>
      <c r="G21" s="343"/>
      <c r="H21" s="338"/>
      <c r="I21" s="338"/>
      <c r="J21" s="338"/>
      <c r="K21" s="338"/>
      <c r="L21" s="338"/>
      <c r="M21" s="338" t="s">
        <v>92</v>
      </c>
      <c r="N21" s="338"/>
      <c r="O21" s="338"/>
      <c r="P21" s="356">
        <f>SUM(P8:P20)+P10+SUM(P12:P15)+SUM(P19:P20)</f>
        <v>123.5</v>
      </c>
      <c r="Q21" s="356">
        <f t="shared" ref="Q21:S21" si="5">SUM(Q8:Q20)+Q10+SUM(Q12:Q15)+SUM(Q19:Q20)</f>
        <v>113</v>
      </c>
      <c r="R21" s="356">
        <f t="shared" si="5"/>
        <v>116.5</v>
      </c>
      <c r="S21" s="356">
        <f t="shared" si="5"/>
        <v>0</v>
      </c>
    </row>
    <row r="23" spans="1:19">
      <c r="A23" s="338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 t="s">
        <v>235</v>
      </c>
      <c r="N23" s="374" t="s">
        <v>207</v>
      </c>
      <c r="O23" s="338"/>
      <c r="P23" s="372"/>
      <c r="Q23" s="372"/>
      <c r="R23" s="372"/>
      <c r="S23" s="372"/>
    </row>
    <row r="24" spans="1:19">
      <c r="A24" s="338"/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15"/>
      <c r="N24" s="338">
        <v>-5</v>
      </c>
      <c r="O24" s="338"/>
      <c r="P24" s="359">
        <f>IF(P23="Y",$N$24,0)</f>
        <v>0</v>
      </c>
      <c r="Q24" s="359">
        <f t="shared" ref="Q24:S24" si="6">IF(Q23="Y",$N$24,0)</f>
        <v>0</v>
      </c>
      <c r="R24" s="359">
        <f t="shared" si="6"/>
        <v>0</v>
      </c>
      <c r="S24" s="359">
        <f t="shared" si="6"/>
        <v>0</v>
      </c>
    </row>
    <row r="25" spans="1:19">
      <c r="A25" s="338"/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 t="s">
        <v>236</v>
      </c>
      <c r="N25" s="338"/>
      <c r="O25" s="338"/>
      <c r="P25" s="356">
        <f>P21+P24</f>
        <v>123.5</v>
      </c>
      <c r="Q25" s="356">
        <f t="shared" ref="Q25:S25" si="7">Q21+Q24</f>
        <v>113</v>
      </c>
      <c r="R25" s="356">
        <f t="shared" si="7"/>
        <v>116.5</v>
      </c>
      <c r="S25" s="356">
        <f t="shared" si="7"/>
        <v>0</v>
      </c>
    </row>
    <row r="27" spans="1:19">
      <c r="A27" s="338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 t="s">
        <v>56</v>
      </c>
      <c r="N27" s="338"/>
      <c r="O27" s="338"/>
      <c r="P27" s="338"/>
      <c r="Q27" s="338"/>
      <c r="R27" s="338"/>
      <c r="S27" s="338"/>
    </row>
    <row r="28" spans="1:19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 t="s">
        <v>237</v>
      </c>
      <c r="N28" s="338">
        <v>4</v>
      </c>
      <c r="O28" s="338"/>
      <c r="P28" s="342">
        <v>6</v>
      </c>
      <c r="Q28" s="342">
        <v>6</v>
      </c>
      <c r="R28" s="342">
        <v>6</v>
      </c>
      <c r="S28" s="342"/>
    </row>
    <row r="29" spans="1:19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 t="s">
        <v>238</v>
      </c>
      <c r="N29" s="338">
        <v>4</v>
      </c>
      <c r="O29" s="338"/>
      <c r="P29" s="342">
        <v>6</v>
      </c>
      <c r="Q29" s="342">
        <v>6</v>
      </c>
      <c r="R29" s="342">
        <v>6</v>
      </c>
      <c r="S29" s="342"/>
    </row>
    <row r="30" spans="1:19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 t="s">
        <v>239</v>
      </c>
      <c r="N30" s="338">
        <v>4</v>
      </c>
      <c r="O30" s="338"/>
      <c r="P30" s="342">
        <v>7</v>
      </c>
      <c r="Q30" s="342">
        <v>6</v>
      </c>
      <c r="R30" s="342">
        <v>6</v>
      </c>
      <c r="S30" s="342"/>
    </row>
    <row r="31" spans="1:19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 t="s">
        <v>240</v>
      </c>
      <c r="N31" s="338">
        <v>4</v>
      </c>
      <c r="O31" s="338"/>
      <c r="P31" s="342">
        <v>6</v>
      </c>
      <c r="Q31" s="342">
        <v>6</v>
      </c>
      <c r="R31" s="342">
        <v>6</v>
      </c>
      <c r="S31" s="342"/>
    </row>
    <row r="32" spans="1:19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 t="s">
        <v>241</v>
      </c>
      <c r="N32" s="338">
        <v>4</v>
      </c>
      <c r="O32" s="338"/>
      <c r="P32" s="348">
        <v>6.5</v>
      </c>
      <c r="Q32" s="348">
        <v>6</v>
      </c>
      <c r="R32" s="348">
        <v>6</v>
      </c>
      <c r="S32" s="348"/>
    </row>
    <row r="33" spans="13:20">
      <c r="M33" s="338" t="s">
        <v>242</v>
      </c>
      <c r="N33" s="338"/>
      <c r="O33" s="338"/>
      <c r="P33" s="356">
        <f>SUM(P28:P32)*4</f>
        <v>126</v>
      </c>
      <c r="Q33" s="356">
        <f t="shared" ref="Q33:S33" si="8">SUM(Q28:Q32)*4</f>
        <v>120</v>
      </c>
      <c r="R33" s="356">
        <f t="shared" si="8"/>
        <v>120</v>
      </c>
      <c r="S33" s="356">
        <f t="shared" si="8"/>
        <v>0</v>
      </c>
      <c r="T33" s="338"/>
    </row>
    <row r="35" spans="13:20">
      <c r="M35" s="338" t="s">
        <v>61</v>
      </c>
      <c r="N35" s="338">
        <v>200</v>
      </c>
      <c r="O35" s="338"/>
      <c r="P35" s="356">
        <f>P33</f>
        <v>126</v>
      </c>
      <c r="Q35" s="356">
        <f t="shared" ref="Q35:S35" si="9">Q33</f>
        <v>120</v>
      </c>
      <c r="R35" s="356">
        <f t="shared" si="9"/>
        <v>120</v>
      </c>
      <c r="S35" s="356">
        <f t="shared" si="9"/>
        <v>0</v>
      </c>
      <c r="T35" s="338"/>
    </row>
    <row r="36" spans="13:20">
      <c r="M36" s="15"/>
      <c r="N36" s="338"/>
      <c r="O36" s="338"/>
      <c r="P36" s="338"/>
      <c r="Q36" s="338"/>
      <c r="R36" s="338"/>
      <c r="S36" s="338"/>
      <c r="T36" s="338"/>
    </row>
    <row r="37" spans="13:20">
      <c r="M37" s="338" t="s">
        <v>62</v>
      </c>
      <c r="N37" s="338">
        <v>-5.0000000000000001E-3</v>
      </c>
      <c r="O37" s="338"/>
      <c r="P37" s="372"/>
      <c r="Q37" s="372"/>
      <c r="R37" s="372"/>
      <c r="S37" s="372"/>
      <c r="T37" s="338"/>
    </row>
    <row r="38" spans="13:20">
      <c r="M38" s="338" t="s">
        <v>63</v>
      </c>
      <c r="N38" s="338"/>
      <c r="O38" s="338"/>
      <c r="P38" s="396">
        <f>IF(P37="Y",$N$37,0)</f>
        <v>0</v>
      </c>
      <c r="Q38" s="396">
        <f t="shared" ref="Q38:S38" si="10">IF(Q37="Y",$N$37,0)</f>
        <v>0</v>
      </c>
      <c r="R38" s="396">
        <f t="shared" si="10"/>
        <v>0</v>
      </c>
      <c r="S38" s="396">
        <f t="shared" si="10"/>
        <v>0</v>
      </c>
      <c r="T38" s="354"/>
    </row>
    <row r="39" spans="13:20">
      <c r="M39" s="338" t="s">
        <v>64</v>
      </c>
      <c r="N39" s="338">
        <v>20</v>
      </c>
      <c r="O39" s="338"/>
      <c r="P39" s="354">
        <f>(P35/$N$39)+P38</f>
        <v>6.3</v>
      </c>
      <c r="Q39" s="354">
        <f t="shared" ref="Q39:S39" si="11">(Q35/$N$39)+Q38</f>
        <v>6</v>
      </c>
      <c r="R39" s="354">
        <f t="shared" si="11"/>
        <v>6</v>
      </c>
      <c r="S39" s="354">
        <f t="shared" si="11"/>
        <v>0</v>
      </c>
      <c r="T39" s="354"/>
    </row>
    <row r="40" spans="13:20">
      <c r="M40" s="338" t="s">
        <v>65</v>
      </c>
      <c r="N40" s="338">
        <v>20</v>
      </c>
      <c r="O40" s="338"/>
      <c r="P40" s="354">
        <f>P25/$N$40</f>
        <v>6.1749999999999998</v>
      </c>
      <c r="Q40" s="354">
        <f t="shared" ref="Q40:S40" si="12">Q25/$N$40</f>
        <v>5.65</v>
      </c>
      <c r="R40" s="354">
        <f t="shared" si="12"/>
        <v>5.8250000000000002</v>
      </c>
      <c r="S40" s="354">
        <f t="shared" si="12"/>
        <v>0</v>
      </c>
      <c r="T40" s="354"/>
    </row>
    <row r="41" spans="13:20">
      <c r="M41" s="338" t="s">
        <v>66</v>
      </c>
      <c r="N41" s="338"/>
      <c r="O41" s="338"/>
      <c r="P41" s="354">
        <f t="shared" ref="P41:S41" si="13">P39+P40</f>
        <v>12.475</v>
      </c>
      <c r="Q41" s="354">
        <f t="shared" si="13"/>
        <v>11.65</v>
      </c>
      <c r="R41" s="354">
        <f t="shared" si="13"/>
        <v>11.824999999999999</v>
      </c>
      <c r="S41" s="354">
        <f t="shared" si="13"/>
        <v>0</v>
      </c>
      <c r="T41" s="338"/>
    </row>
    <row r="42" spans="13:20">
      <c r="M42" s="338"/>
      <c r="N42" s="338"/>
      <c r="O42" s="338"/>
      <c r="P42" s="338"/>
      <c r="Q42" s="338"/>
      <c r="R42" s="338"/>
      <c r="S42" s="338"/>
      <c r="T42" s="355"/>
    </row>
    <row r="43" spans="13:20">
      <c r="M43" s="338" t="s">
        <v>67</v>
      </c>
      <c r="N43" s="338"/>
      <c r="O43" s="338"/>
      <c r="P43" s="355">
        <f>P41/20</f>
        <v>0.62375000000000003</v>
      </c>
      <c r="Q43" s="355">
        <f t="shared" ref="Q43:S43" si="14">Q41/20</f>
        <v>0.58250000000000002</v>
      </c>
      <c r="R43" s="355">
        <f t="shared" si="14"/>
        <v>0.59124999999999994</v>
      </c>
      <c r="S43" s="355">
        <f t="shared" si="14"/>
        <v>0</v>
      </c>
      <c r="T43" s="338"/>
    </row>
    <row r="45" spans="13:20">
      <c r="M45" s="15" t="s">
        <v>68</v>
      </c>
      <c r="N45" s="338"/>
      <c r="O45" s="338"/>
      <c r="P45" s="356"/>
      <c r="Q45" s="356"/>
      <c r="R45" s="356"/>
      <c r="S45" s="356"/>
      <c r="T45" s="338"/>
    </row>
    <row r="47" spans="13:20">
      <c r="M47" s="338" t="s">
        <v>69</v>
      </c>
      <c r="N47" s="338"/>
      <c r="O47" s="338"/>
      <c r="P47" s="342">
        <v>8</v>
      </c>
      <c r="Q47" s="342">
        <v>8.5</v>
      </c>
      <c r="R47" s="342">
        <v>7</v>
      </c>
      <c r="S47" s="342"/>
      <c r="T47" s="338"/>
    </row>
    <row r="48" spans="13:20">
      <c r="M48" s="338" t="s">
        <v>70</v>
      </c>
      <c r="N48" s="338"/>
      <c r="O48" s="338"/>
      <c r="P48" s="342">
        <v>8.5</v>
      </c>
      <c r="Q48" s="342">
        <v>7</v>
      </c>
      <c r="R48" s="342">
        <v>8</v>
      </c>
      <c r="S48" s="342"/>
      <c r="T48" s="338"/>
    </row>
    <row r="49" spans="13:19">
      <c r="M49" s="338" t="s">
        <v>71</v>
      </c>
      <c r="N49" s="338"/>
      <c r="O49" s="338"/>
      <c r="P49" s="342">
        <v>9</v>
      </c>
      <c r="Q49" s="342">
        <v>7</v>
      </c>
      <c r="R49" s="342">
        <v>8.5</v>
      </c>
      <c r="S49" s="342"/>
    </row>
    <row r="50" spans="13:19">
      <c r="M50" s="338" t="s">
        <v>72</v>
      </c>
      <c r="N50" s="338"/>
      <c r="O50" s="338"/>
      <c r="P50" s="342">
        <v>7</v>
      </c>
      <c r="Q50" s="342">
        <v>8</v>
      </c>
      <c r="R50" s="342">
        <v>7.5</v>
      </c>
      <c r="S50" s="342"/>
    </row>
    <row r="51" spans="13:19">
      <c r="M51" s="338" t="s">
        <v>73</v>
      </c>
      <c r="N51" s="338"/>
      <c r="O51" s="338"/>
      <c r="P51" s="342">
        <v>8</v>
      </c>
      <c r="Q51" s="342">
        <v>8</v>
      </c>
      <c r="R51" s="342">
        <v>8</v>
      </c>
      <c r="S51" s="342"/>
    </row>
    <row r="52" spans="13:19">
      <c r="M52" s="338" t="s">
        <v>74</v>
      </c>
      <c r="N52" s="338">
        <v>50</v>
      </c>
      <c r="O52" s="338"/>
      <c r="P52" s="356">
        <f t="shared" ref="P52:S52" si="15">SUM(P47:P51)</f>
        <v>40.5</v>
      </c>
      <c r="Q52" s="356">
        <f t="shared" si="15"/>
        <v>38.5</v>
      </c>
      <c r="R52" s="356">
        <f t="shared" si="15"/>
        <v>39</v>
      </c>
      <c r="S52" s="356">
        <f t="shared" si="15"/>
        <v>0</v>
      </c>
    </row>
    <row r="54" spans="13:19">
      <c r="M54" s="338" t="s">
        <v>67</v>
      </c>
      <c r="N54" s="338"/>
      <c r="O54" s="338"/>
      <c r="P54" s="357">
        <f>P52/$N$52</f>
        <v>0.81</v>
      </c>
      <c r="Q54" s="357">
        <f t="shared" ref="Q54:S54" si="16">Q52/$N$52</f>
        <v>0.77</v>
      </c>
      <c r="R54" s="357">
        <f t="shared" si="16"/>
        <v>0.78</v>
      </c>
      <c r="S54" s="357">
        <f t="shared" si="16"/>
        <v>0</v>
      </c>
    </row>
  </sheetData>
  <phoneticPr fontId="26" type="noConversion"/>
  <pageMargins left="0.7" right="0.7" top="0.75" bottom="0.75" header="0.3" footer="0.3"/>
  <pageSetup paperSize="9" orientation="portrait" r:id="rId1"/>
  <customProperties>
    <customPr name="_pios_id" r:id="rId2"/>
    <customPr name="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5F92D-EEA1-46D4-AAE7-F422DFAEF1EB}">
  <sheetPr>
    <tabColor rgb="FFFFCCFF"/>
    <pageSetUpPr fitToPage="1"/>
  </sheetPr>
  <dimension ref="A1:S15"/>
  <sheetViews>
    <sheetView workbookViewId="0"/>
  </sheetViews>
  <sheetFormatPr defaultRowHeight="15.75"/>
  <cols>
    <col min="1" max="1" width="22" customWidth="1"/>
    <col min="2" max="2" width="23.875" bestFit="1" customWidth="1"/>
    <col min="3" max="3" width="15.375" bestFit="1" customWidth="1"/>
    <col min="4" max="4" width="13.375" style="328" customWidth="1"/>
    <col min="5" max="5" width="9" style="328"/>
  </cols>
  <sheetData>
    <row r="1" spans="1:19">
      <c r="A1" s="338"/>
      <c r="B1" s="338"/>
      <c r="C1" s="338"/>
      <c r="D1" s="359"/>
      <c r="E1" s="359"/>
    </row>
    <row r="2" spans="1:19" s="37" customFormat="1" ht="15">
      <c r="A2" s="454" t="s">
        <v>76</v>
      </c>
      <c r="B2" s="338"/>
      <c r="C2" s="338"/>
      <c r="D2" s="359"/>
      <c r="E2" s="359"/>
      <c r="F2" s="359"/>
      <c r="G2" s="359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3" spans="1:19" s="37" customFormat="1" ht="15">
      <c r="A3" s="454" t="s">
        <v>77</v>
      </c>
      <c r="B3" s="338"/>
      <c r="C3" s="338"/>
      <c r="D3" s="359"/>
      <c r="E3" s="359"/>
      <c r="F3" s="359"/>
      <c r="G3" s="359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</row>
    <row r="4" spans="1:19">
      <c r="A4" s="337" t="s">
        <v>233</v>
      </c>
      <c r="B4" s="338"/>
      <c r="C4" s="338"/>
      <c r="D4" s="359"/>
      <c r="E4" s="359"/>
    </row>
    <row r="5" spans="1:19">
      <c r="A5" s="338"/>
      <c r="B5" s="338"/>
      <c r="C5" s="338"/>
      <c r="D5" s="359"/>
      <c r="E5" s="359"/>
    </row>
    <row r="6" spans="1:19">
      <c r="A6" s="338"/>
      <c r="B6" s="338"/>
      <c r="C6" s="338"/>
      <c r="D6" s="27" t="s">
        <v>14</v>
      </c>
      <c r="E6" s="359"/>
    </row>
    <row r="7" spans="1:19" ht="35.25" customHeight="1">
      <c r="A7" s="28" t="s">
        <v>17</v>
      </c>
      <c r="B7" s="28" t="s">
        <v>18</v>
      </c>
      <c r="C7" s="28" t="s">
        <v>19</v>
      </c>
      <c r="D7" s="35" t="s">
        <v>79</v>
      </c>
      <c r="E7" s="27" t="s">
        <v>21</v>
      </c>
    </row>
    <row r="8" spans="1:19">
      <c r="A8" s="23" t="s">
        <v>177</v>
      </c>
      <c r="B8" s="343" t="s">
        <v>178</v>
      </c>
      <c r="C8" s="343" t="s">
        <v>234</v>
      </c>
      <c r="D8" s="368">
        <v>0.62375000000000003</v>
      </c>
      <c r="E8" s="367">
        <v>1</v>
      </c>
    </row>
    <row r="9" spans="1:19">
      <c r="A9" s="23" t="s">
        <v>90</v>
      </c>
      <c r="B9" s="343" t="s">
        <v>91</v>
      </c>
      <c r="C9" s="343" t="s">
        <v>42</v>
      </c>
      <c r="D9" s="392">
        <v>0.59124999999999994</v>
      </c>
      <c r="E9" s="367">
        <v>2</v>
      </c>
    </row>
    <row r="10" spans="1:19">
      <c r="A10" s="23" t="s">
        <v>40</v>
      </c>
      <c r="B10" s="343" t="s">
        <v>89</v>
      </c>
      <c r="C10" s="343" t="s">
        <v>42</v>
      </c>
      <c r="D10" s="392">
        <v>0.58250000000000002</v>
      </c>
      <c r="E10" s="367">
        <v>3</v>
      </c>
    </row>
    <row r="11" spans="1:19">
      <c r="A11" s="338"/>
      <c r="B11" s="338"/>
      <c r="C11" s="338"/>
      <c r="D11" s="359"/>
      <c r="E11" s="359"/>
    </row>
    <row r="12" spans="1:19">
      <c r="A12" s="40" t="s">
        <v>17</v>
      </c>
      <c r="B12" s="40" t="s">
        <v>18</v>
      </c>
      <c r="C12" s="40" t="s">
        <v>19</v>
      </c>
      <c r="D12" s="39" t="s">
        <v>60</v>
      </c>
      <c r="E12" s="39" t="s">
        <v>21</v>
      </c>
    </row>
    <row r="13" spans="1:19">
      <c r="A13" s="23" t="s">
        <v>177</v>
      </c>
      <c r="B13" s="23" t="s">
        <v>178</v>
      </c>
      <c r="C13" s="23" t="s">
        <v>234</v>
      </c>
      <c r="D13" s="363">
        <v>0.81</v>
      </c>
      <c r="E13" s="364">
        <v>1</v>
      </c>
    </row>
    <row r="14" spans="1:19">
      <c r="A14" s="23" t="s">
        <v>90</v>
      </c>
      <c r="B14" s="23" t="s">
        <v>91</v>
      </c>
      <c r="C14" s="23" t="s">
        <v>42</v>
      </c>
      <c r="D14" s="368">
        <v>0.78</v>
      </c>
      <c r="E14" s="367">
        <v>2</v>
      </c>
    </row>
    <row r="15" spans="1:19">
      <c r="A15" s="23" t="s">
        <v>40</v>
      </c>
      <c r="B15" s="23" t="s">
        <v>89</v>
      </c>
      <c r="C15" s="23" t="s">
        <v>42</v>
      </c>
      <c r="D15" s="368">
        <v>0.77</v>
      </c>
      <c r="E15" s="367">
        <v>3</v>
      </c>
    </row>
  </sheetData>
  <sheetProtection algorithmName="SHA-512" hashValue="Za0gBUWFGQ2S4wvf4B3rGDINIhQnY8lGfJQMTnZntm87/DRnMWIblQLCgiMk18o9ULDc0GxW3LdNvDetOGnBDw==" saltValue="wHVMZa25FvR1Pzxr7Uss9w==" spinCount="100000" sheet="1" objects="1" scenarios="1"/>
  <pageMargins left="0.7" right="0.7" top="0.75" bottom="0.75" header="0.3" footer="0.3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2971-AD37-3D47-9C8A-82E049C8715F}">
  <sheetPr>
    <tabColor rgb="FF7030A0"/>
    <pageSetUpPr fitToPage="1"/>
  </sheetPr>
  <dimension ref="A1:T53"/>
  <sheetViews>
    <sheetView topLeftCell="A7" zoomScale="90" zoomScaleNormal="90" workbookViewId="0">
      <selection activeCell="H38" sqref="H38"/>
    </sheetView>
  </sheetViews>
  <sheetFormatPr defaultColWidth="11" defaultRowHeight="15"/>
  <cols>
    <col min="1" max="1" width="11" style="14"/>
    <col min="2" max="2" width="12.375" style="14" customWidth="1"/>
    <col min="3" max="3" width="27.75" style="14" bestFit="1" customWidth="1"/>
    <col min="4" max="4" width="22.75" style="14" customWidth="1"/>
    <col min="5" max="5" width="16.875" style="14" bestFit="1" customWidth="1"/>
    <col min="6" max="7" width="11" style="14"/>
    <col min="8" max="8" width="12.75" style="14" customWidth="1"/>
    <col min="9" max="12" width="11" style="14"/>
    <col min="13" max="13" width="19.375" style="14" customWidth="1"/>
    <col min="14" max="14" width="11" style="14"/>
    <col min="15" max="15" width="3.625" style="14" customWidth="1"/>
    <col min="16" max="17" width="10.125" style="14" customWidth="1"/>
    <col min="18" max="16384" width="11" style="14"/>
  </cols>
  <sheetData>
    <row r="1" spans="1:20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9" t="s">
        <v>194</v>
      </c>
      <c r="N1" s="339"/>
      <c r="O1" s="339"/>
      <c r="P1" s="339"/>
      <c r="Q1" s="339"/>
      <c r="R1" s="339"/>
      <c r="S1" s="339"/>
      <c r="T1" s="338"/>
    </row>
    <row r="2" spans="1:20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0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243</v>
      </c>
      <c r="N3" s="338"/>
      <c r="O3" s="338"/>
      <c r="P3" s="338"/>
      <c r="Q3" s="338"/>
      <c r="R3" s="338"/>
      <c r="S3" s="338"/>
      <c r="T3" s="338"/>
    </row>
    <row r="4" spans="1:20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79</v>
      </c>
      <c r="Q4" s="16"/>
      <c r="R4" s="338"/>
      <c r="S4" s="338"/>
      <c r="T4" s="338"/>
    </row>
    <row r="5" spans="1:20">
      <c r="A5" s="338" t="s">
        <v>6</v>
      </c>
      <c r="B5" s="331">
        <v>44778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38"/>
      <c r="S5" s="338"/>
      <c r="T5" s="338"/>
    </row>
    <row r="6" spans="1:20">
      <c r="A6" s="338" t="s">
        <v>8</v>
      </c>
      <c r="B6" s="13" t="s">
        <v>244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Lauren Rowe</v>
      </c>
      <c r="Q6" s="338" t="str">
        <f>C12</f>
        <v>Ashleigh Middendorp</v>
      </c>
      <c r="R6" s="338"/>
      <c r="S6" s="338"/>
      <c r="T6" s="338"/>
    </row>
    <row r="7" spans="1:20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</row>
    <row r="8" spans="1:20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>
        <v>6.5</v>
      </c>
      <c r="Q8" s="342">
        <v>4.5</v>
      </c>
      <c r="R8" s="338"/>
      <c r="S8" s="338"/>
      <c r="T8" s="338"/>
    </row>
    <row r="9" spans="1:20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>
        <v>2</v>
      </c>
      <c r="O9" s="338"/>
      <c r="P9" s="342">
        <v>6.5</v>
      </c>
      <c r="Q9" s="342">
        <v>5.5</v>
      </c>
      <c r="R9" s="338"/>
      <c r="S9" s="338"/>
      <c r="T9" s="338"/>
    </row>
    <row r="10" spans="1:20" ht="30">
      <c r="A10" s="20" t="s">
        <v>15</v>
      </c>
      <c r="B10" s="19" t="s">
        <v>16</v>
      </c>
      <c r="C10" s="19" t="s">
        <v>17</v>
      </c>
      <c r="D10" s="19" t="s">
        <v>18</v>
      </c>
      <c r="E10" s="19" t="s">
        <v>19</v>
      </c>
      <c r="F10" s="36" t="s">
        <v>79</v>
      </c>
      <c r="G10" s="19" t="s">
        <v>21</v>
      </c>
      <c r="H10" s="19" t="s">
        <v>23</v>
      </c>
      <c r="I10" s="19" t="s">
        <v>22</v>
      </c>
      <c r="J10" s="19" t="s">
        <v>24</v>
      </c>
      <c r="K10" s="338"/>
      <c r="L10" s="338"/>
      <c r="M10" s="338">
        <v>3</v>
      </c>
      <c r="N10" s="338">
        <v>2</v>
      </c>
      <c r="O10" s="338"/>
      <c r="P10" s="342">
        <v>7</v>
      </c>
      <c r="Q10" s="342">
        <v>7</v>
      </c>
      <c r="R10" s="338"/>
      <c r="S10" s="338"/>
      <c r="T10" s="338"/>
    </row>
    <row r="11" spans="1:20">
      <c r="A11" s="4">
        <v>0.75972222222222163</v>
      </c>
      <c r="B11" s="3">
        <v>1</v>
      </c>
      <c r="C11" s="3" t="s">
        <v>186</v>
      </c>
      <c r="D11" s="343" t="s">
        <v>187</v>
      </c>
      <c r="E11" s="343" t="s">
        <v>30</v>
      </c>
      <c r="F11" s="344">
        <f>P40</f>
        <v>0.68874999999999997</v>
      </c>
      <c r="G11" s="343">
        <f>IF(I11&gt;J11,I11,J11)</f>
        <v>2</v>
      </c>
      <c r="H11" s="345">
        <f>P36</f>
        <v>7.1</v>
      </c>
      <c r="I11" s="343">
        <f>RANK(F11,$F$11:$F$35,0)</f>
        <v>2</v>
      </c>
      <c r="J11" s="346"/>
      <c r="K11" s="338"/>
      <c r="L11" s="338"/>
      <c r="M11" s="338">
        <v>4</v>
      </c>
      <c r="N11" s="338"/>
      <c r="O11" s="338"/>
      <c r="P11" s="342">
        <v>7</v>
      </c>
      <c r="Q11" s="342">
        <v>6</v>
      </c>
      <c r="R11" s="338"/>
      <c r="S11" s="338"/>
      <c r="T11" s="338"/>
    </row>
    <row r="12" spans="1:20">
      <c r="A12" s="4">
        <v>0.76458333333333273</v>
      </c>
      <c r="B12" s="3">
        <v>2</v>
      </c>
      <c r="C12" s="3" t="s">
        <v>171</v>
      </c>
      <c r="D12" s="343" t="s">
        <v>172</v>
      </c>
      <c r="E12" s="343" t="s">
        <v>222</v>
      </c>
      <c r="F12" s="344">
        <f>Q40</f>
        <v>0.57499999999999996</v>
      </c>
      <c r="G12" s="343">
        <f>IF(I12&gt;J12,I12,J12)</f>
        <v>3</v>
      </c>
      <c r="H12" s="345">
        <f>Q36</f>
        <v>6</v>
      </c>
      <c r="I12" s="343">
        <f>RANK(F12,$F$11:$F$35,0)</f>
        <v>3</v>
      </c>
      <c r="J12" s="346"/>
      <c r="K12" s="338"/>
      <c r="L12" s="338"/>
      <c r="M12" s="338">
        <v>5</v>
      </c>
      <c r="N12" s="338"/>
      <c r="O12" s="338"/>
      <c r="P12" s="342">
        <v>6.5</v>
      </c>
      <c r="Q12" s="342">
        <v>6</v>
      </c>
      <c r="R12" s="338"/>
      <c r="S12" s="338"/>
      <c r="T12" s="338"/>
    </row>
    <row r="13" spans="1:20">
      <c r="A13" s="4"/>
      <c r="B13" s="3"/>
      <c r="C13" s="3"/>
      <c r="D13" s="343"/>
      <c r="E13" s="343"/>
      <c r="F13" s="344"/>
      <c r="G13" s="343"/>
      <c r="H13" s="345"/>
      <c r="I13" s="343"/>
      <c r="J13" s="346"/>
      <c r="K13" s="338"/>
      <c r="L13" s="338"/>
      <c r="M13" s="338">
        <v>6</v>
      </c>
      <c r="N13" s="338"/>
      <c r="O13" s="338"/>
      <c r="P13" s="342">
        <v>7</v>
      </c>
      <c r="Q13" s="342">
        <v>6</v>
      </c>
      <c r="R13" s="338"/>
      <c r="S13" s="338"/>
      <c r="T13" s="338"/>
    </row>
    <row r="14" spans="1:20">
      <c r="A14" s="34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>
        <v>7</v>
      </c>
      <c r="N14" s="338">
        <v>2</v>
      </c>
      <c r="O14" s="338"/>
      <c r="P14" s="342">
        <v>6.5</v>
      </c>
      <c r="Q14" s="342">
        <v>6</v>
      </c>
      <c r="R14" s="338"/>
      <c r="S14" s="338"/>
      <c r="T14" s="338"/>
    </row>
    <row r="15" spans="1:20" ht="30">
      <c r="A15" s="39" t="s">
        <v>15</v>
      </c>
      <c r="B15" s="40" t="s">
        <v>16</v>
      </c>
      <c r="C15" s="40" t="s">
        <v>17</v>
      </c>
      <c r="D15" s="40" t="s">
        <v>18</v>
      </c>
      <c r="E15" s="40" t="s">
        <v>19</v>
      </c>
      <c r="F15" s="40" t="s">
        <v>60</v>
      </c>
      <c r="G15" s="40" t="s">
        <v>21</v>
      </c>
      <c r="H15" s="338"/>
      <c r="I15" s="338"/>
      <c r="J15" s="338"/>
      <c r="K15" s="338"/>
      <c r="L15" s="338"/>
      <c r="M15" s="338">
        <v>8</v>
      </c>
      <c r="N15" s="338">
        <v>2</v>
      </c>
      <c r="O15" s="338"/>
      <c r="P15" s="342">
        <v>6.5</v>
      </c>
      <c r="Q15" s="342">
        <v>6</v>
      </c>
      <c r="R15" s="338"/>
      <c r="S15" s="338"/>
      <c r="T15" s="338"/>
    </row>
    <row r="16" spans="1:20">
      <c r="A16" s="24"/>
      <c r="B16" s="23">
        <f>B11</f>
        <v>1</v>
      </c>
      <c r="C16" s="23" t="str">
        <f>C11</f>
        <v>Lauren Rowe</v>
      </c>
      <c r="D16" s="23" t="str">
        <f t="shared" ref="D16:E16" si="0">D11</f>
        <v>NEP CADILLAC</v>
      </c>
      <c r="E16" s="23" t="str">
        <f t="shared" si="0"/>
        <v xml:space="preserve">Busselton </v>
      </c>
      <c r="F16" s="350">
        <f>P51</f>
        <v>0.9</v>
      </c>
      <c r="G16" s="351">
        <f>RANK(F16,$F$16:$F$24,0)</f>
        <v>1</v>
      </c>
      <c r="H16" s="338"/>
      <c r="I16" s="338"/>
      <c r="J16" s="338"/>
      <c r="K16" s="338"/>
      <c r="L16" s="338"/>
      <c r="M16" s="338">
        <v>9</v>
      </c>
      <c r="N16" s="338"/>
      <c r="O16" s="338"/>
      <c r="P16" s="342">
        <v>7</v>
      </c>
      <c r="Q16" s="342">
        <v>5</v>
      </c>
      <c r="R16" s="338"/>
      <c r="S16" s="338"/>
      <c r="T16" s="338"/>
    </row>
    <row r="17" spans="1:17">
      <c r="A17" s="343"/>
      <c r="B17" s="23">
        <f t="shared" ref="B17:E17" si="1">B12</f>
        <v>2</v>
      </c>
      <c r="C17" s="23" t="str">
        <f t="shared" si="1"/>
        <v>Ashleigh Middendorp</v>
      </c>
      <c r="D17" s="23" t="str">
        <f t="shared" si="1"/>
        <v>JOSHUA BROOK BUDWEIZER</v>
      </c>
      <c r="E17" s="23" t="str">
        <f t="shared" si="1"/>
        <v>Murray</v>
      </c>
      <c r="F17" s="350">
        <f>Q51</f>
        <v>0</v>
      </c>
      <c r="G17" s="351">
        <f>RANK(F17,$F$16:$F$24,0)</f>
        <v>2</v>
      </c>
      <c r="H17" s="338"/>
      <c r="I17" s="338"/>
      <c r="J17" s="338"/>
      <c r="K17" s="338"/>
      <c r="L17" s="338"/>
      <c r="M17" s="338">
        <v>10</v>
      </c>
      <c r="N17" s="338"/>
      <c r="O17" s="338"/>
      <c r="P17" s="342">
        <v>7</v>
      </c>
      <c r="Q17" s="342">
        <v>6</v>
      </c>
    </row>
    <row r="18" spans="1:17">
      <c r="A18" s="343"/>
      <c r="B18" s="23"/>
      <c r="C18" s="23"/>
      <c r="D18" s="23"/>
      <c r="E18" s="23"/>
      <c r="F18" s="350"/>
      <c r="G18" s="351"/>
      <c r="H18" s="338"/>
      <c r="I18" s="338"/>
      <c r="J18" s="338"/>
      <c r="K18" s="338"/>
      <c r="L18" s="338"/>
      <c r="M18" s="338">
        <v>11</v>
      </c>
      <c r="N18" s="338"/>
      <c r="O18" s="338"/>
      <c r="P18" s="342">
        <v>7</v>
      </c>
      <c r="Q18" s="342">
        <v>6.5</v>
      </c>
    </row>
    <row r="19" spans="1:17">
      <c r="A19" s="343"/>
      <c r="B19" s="23"/>
      <c r="C19" s="23"/>
      <c r="D19" s="343"/>
      <c r="E19" s="343"/>
      <c r="F19" s="344"/>
      <c r="G19" s="343"/>
      <c r="H19" s="338"/>
      <c r="I19" s="338"/>
      <c r="J19" s="338"/>
      <c r="K19" s="338"/>
      <c r="L19" s="338"/>
      <c r="M19" s="338">
        <v>12</v>
      </c>
      <c r="N19" s="338"/>
      <c r="O19" s="338"/>
      <c r="P19" s="342">
        <v>6.5</v>
      </c>
      <c r="Q19" s="342">
        <v>5</v>
      </c>
    </row>
    <row r="20" spans="1:17">
      <c r="A20" s="34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>
        <v>13</v>
      </c>
      <c r="N20" s="338">
        <v>2</v>
      </c>
      <c r="O20" s="338"/>
      <c r="P20" s="342">
        <v>6.5</v>
      </c>
      <c r="Q20" s="342">
        <v>4</v>
      </c>
    </row>
    <row r="21" spans="1:17">
      <c r="A21" s="34"/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>
        <v>14</v>
      </c>
      <c r="N21" s="338">
        <v>2</v>
      </c>
      <c r="O21" s="338"/>
      <c r="P21" s="342">
        <v>6.5</v>
      </c>
      <c r="Q21" s="342">
        <v>4</v>
      </c>
    </row>
    <row r="22" spans="1:17">
      <c r="A22" s="338"/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15" t="s">
        <v>206</v>
      </c>
      <c r="N22" s="393" t="s">
        <v>207</v>
      </c>
      <c r="O22" s="338"/>
      <c r="P22" s="394"/>
      <c r="Q22" s="394"/>
    </row>
    <row r="23" spans="1:17">
      <c r="A23" s="338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>
        <v>0</v>
      </c>
      <c r="O23" s="338"/>
      <c r="P23" s="395">
        <f>IF(P22="Y",$N$23,0)</f>
        <v>0</v>
      </c>
      <c r="Q23" s="395">
        <f>IF(Q22="Y",$N$23,0)</f>
        <v>0</v>
      </c>
    </row>
    <row r="24" spans="1:17">
      <c r="A24" s="338"/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 t="s">
        <v>50</v>
      </c>
      <c r="N24" s="338">
        <v>200</v>
      </c>
      <c r="O24" s="338"/>
      <c r="P24" s="356">
        <f>SUM(P8:P21)+SUM(P9:P10)+SUM(P14:P15)+SUM(P20:P21)+P23</f>
        <v>133.5</v>
      </c>
      <c r="Q24" s="356">
        <f t="shared" ref="Q24" si="2">SUM(Q8:Q21)+SUM(Q9:Q10)+SUM(Q14:Q15)+SUM(Q20:Q21)+Q23</f>
        <v>110</v>
      </c>
    </row>
    <row r="26" spans="1:17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 t="s">
        <v>56</v>
      </c>
      <c r="N26" s="338"/>
      <c r="O26" s="338"/>
      <c r="P26" s="338"/>
      <c r="Q26" s="338"/>
    </row>
    <row r="27" spans="1:17">
      <c r="A27" s="338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>
        <v>15</v>
      </c>
      <c r="N27" s="338">
        <v>4</v>
      </c>
      <c r="O27" s="338"/>
      <c r="P27" s="342">
        <v>7</v>
      </c>
      <c r="Q27" s="342">
        <v>6</v>
      </c>
    </row>
    <row r="28" spans="1:17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>
        <v>16</v>
      </c>
      <c r="N28" s="338">
        <v>4</v>
      </c>
      <c r="O28" s="338"/>
      <c r="P28" s="342">
        <v>7</v>
      </c>
      <c r="Q28" s="342">
        <v>6</v>
      </c>
    </row>
    <row r="29" spans="1:17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>
        <v>17</v>
      </c>
      <c r="N29" s="338">
        <v>4</v>
      </c>
      <c r="O29" s="338"/>
      <c r="P29" s="342">
        <v>7</v>
      </c>
      <c r="Q29" s="342">
        <v>6</v>
      </c>
    </row>
    <row r="30" spans="1:17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>
        <v>18</v>
      </c>
      <c r="N30" s="338">
        <v>4</v>
      </c>
      <c r="O30" s="338"/>
      <c r="P30" s="342">
        <v>6.5</v>
      </c>
      <c r="Q30" s="342">
        <v>6</v>
      </c>
    </row>
    <row r="31" spans="1:17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>
        <v>19</v>
      </c>
      <c r="N31" s="338">
        <v>4</v>
      </c>
      <c r="O31" s="338"/>
      <c r="P31" s="348">
        <v>8</v>
      </c>
      <c r="Q31" s="348">
        <v>6</v>
      </c>
    </row>
    <row r="32" spans="1:17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 t="s">
        <v>61</v>
      </c>
      <c r="N32" s="338">
        <v>200</v>
      </c>
      <c r="O32" s="338"/>
      <c r="P32" s="338">
        <f>SUM(P27:P31)*4</f>
        <v>142</v>
      </c>
      <c r="Q32" s="338">
        <f>SUM(Q27:Q31)*4</f>
        <v>120</v>
      </c>
    </row>
    <row r="34" spans="13:19">
      <c r="M34" s="338" t="s">
        <v>62</v>
      </c>
      <c r="N34" s="338">
        <v>-5.0000000000000001E-3</v>
      </c>
      <c r="O34" s="338"/>
      <c r="P34" s="372"/>
      <c r="Q34" s="372"/>
      <c r="R34" s="338"/>
      <c r="S34" s="338"/>
    </row>
    <row r="35" spans="13:19">
      <c r="M35" s="338" t="s">
        <v>63</v>
      </c>
      <c r="N35" s="338"/>
      <c r="O35" s="338"/>
      <c r="P35" s="396">
        <f>IF(P34="Y",$N$34,0)</f>
        <v>0</v>
      </c>
      <c r="Q35" s="396">
        <f>IF(Q34="Y",$N$34,0)</f>
        <v>0</v>
      </c>
      <c r="R35" s="338"/>
      <c r="S35" s="338"/>
    </row>
    <row r="36" spans="13:19">
      <c r="M36" s="338" t="s">
        <v>64</v>
      </c>
      <c r="N36" s="338">
        <v>20</v>
      </c>
      <c r="O36" s="338"/>
      <c r="P36" s="354">
        <f>(P32/$N$36)+P35</f>
        <v>7.1</v>
      </c>
      <c r="Q36" s="354">
        <f>(Q32/$N$36)+Q35</f>
        <v>6</v>
      </c>
      <c r="R36" s="338"/>
      <c r="S36" s="338"/>
    </row>
    <row r="37" spans="13:19">
      <c r="M37" s="338" t="s">
        <v>65</v>
      </c>
      <c r="N37" s="338">
        <v>20</v>
      </c>
      <c r="O37" s="338"/>
      <c r="P37" s="354">
        <f>P24/$N$37</f>
        <v>6.6749999999999998</v>
      </c>
      <c r="Q37" s="354">
        <f>Q24/$N$37</f>
        <v>5.5</v>
      </c>
      <c r="R37" s="338"/>
      <c r="S37" s="338"/>
    </row>
    <row r="38" spans="13:19">
      <c r="M38" s="338" t="s">
        <v>66</v>
      </c>
      <c r="N38" s="338"/>
      <c r="O38" s="338"/>
      <c r="P38" s="354">
        <f>P36+P37</f>
        <v>13.774999999999999</v>
      </c>
      <c r="Q38" s="354">
        <f>Q36+Q37</f>
        <v>11.5</v>
      </c>
      <c r="R38" s="338"/>
      <c r="S38" s="338"/>
    </row>
    <row r="40" spans="13:19">
      <c r="M40" s="338" t="s">
        <v>67</v>
      </c>
      <c r="N40" s="338"/>
      <c r="O40" s="338"/>
      <c r="P40" s="355">
        <f>P38/20</f>
        <v>0.68874999999999997</v>
      </c>
      <c r="Q40" s="355">
        <f>Q38/20</f>
        <v>0.57499999999999996</v>
      </c>
      <c r="R40" s="338"/>
      <c r="S40" s="338"/>
    </row>
    <row r="42" spans="13:19">
      <c r="M42" s="15" t="s">
        <v>68</v>
      </c>
      <c r="N42" s="338"/>
      <c r="O42" s="338"/>
      <c r="P42" s="356"/>
      <c r="Q42" s="356"/>
      <c r="R42" s="356"/>
      <c r="S42" s="356"/>
    </row>
    <row r="43" spans="13:19">
      <c r="M43" s="338"/>
      <c r="N43" s="338"/>
      <c r="O43" s="338"/>
      <c r="P43" s="338"/>
      <c r="Q43" s="338"/>
      <c r="R43" s="356"/>
      <c r="S43" s="356"/>
    </row>
    <row r="44" spans="13:19">
      <c r="M44" s="338" t="s">
        <v>69</v>
      </c>
      <c r="N44" s="338"/>
      <c r="O44" s="338"/>
      <c r="P44" s="342">
        <v>9</v>
      </c>
      <c r="Q44" s="342"/>
      <c r="R44" s="356"/>
      <c r="S44" s="356"/>
    </row>
    <row r="45" spans="13:19">
      <c r="M45" s="338" t="s">
        <v>70</v>
      </c>
      <c r="N45" s="338"/>
      <c r="O45" s="338"/>
      <c r="P45" s="342">
        <v>9</v>
      </c>
      <c r="Q45" s="342"/>
      <c r="R45" s="356"/>
      <c r="S45" s="356"/>
    </row>
    <row r="46" spans="13:19">
      <c r="M46" s="338" t="s">
        <v>71</v>
      </c>
      <c r="N46" s="338"/>
      <c r="O46" s="338"/>
      <c r="P46" s="342">
        <v>9</v>
      </c>
      <c r="Q46" s="342"/>
      <c r="R46" s="356"/>
      <c r="S46" s="356"/>
    </row>
    <row r="47" spans="13:19">
      <c r="M47" s="338" t="s">
        <v>72</v>
      </c>
      <c r="N47" s="338"/>
      <c r="O47" s="338"/>
      <c r="P47" s="342">
        <v>9</v>
      </c>
      <c r="Q47" s="342"/>
      <c r="R47" s="356"/>
      <c r="S47" s="356"/>
    </row>
    <row r="48" spans="13:19">
      <c r="M48" s="338" t="s">
        <v>73</v>
      </c>
      <c r="N48" s="338"/>
      <c r="O48" s="338"/>
      <c r="P48" s="342">
        <v>9</v>
      </c>
      <c r="Q48" s="342"/>
      <c r="R48" s="356"/>
      <c r="S48" s="356"/>
    </row>
    <row r="49" spans="13:19">
      <c r="M49" s="338" t="s">
        <v>74</v>
      </c>
      <c r="N49" s="338">
        <v>50</v>
      </c>
      <c r="O49" s="338"/>
      <c r="P49" s="356">
        <f t="shared" ref="P49:Q49" si="3">SUM(P44:P48)</f>
        <v>45</v>
      </c>
      <c r="Q49" s="356">
        <f t="shared" si="3"/>
        <v>0</v>
      </c>
      <c r="R49" s="356"/>
      <c r="S49" s="356"/>
    </row>
    <row r="50" spans="13:19">
      <c r="M50" s="338"/>
      <c r="N50" s="338"/>
      <c r="O50" s="338"/>
      <c r="P50" s="338"/>
      <c r="Q50" s="338"/>
      <c r="R50" s="356"/>
      <c r="S50" s="356"/>
    </row>
    <row r="51" spans="13:19">
      <c r="M51" s="338" t="s">
        <v>67</v>
      </c>
      <c r="N51" s="338"/>
      <c r="O51" s="338"/>
      <c r="P51" s="357">
        <f>P49/$N$49</f>
        <v>0.9</v>
      </c>
      <c r="Q51" s="357">
        <f t="shared" ref="Q51" si="4">Q49/$N$49</f>
        <v>0</v>
      </c>
      <c r="R51" s="356"/>
      <c r="S51" s="356"/>
    </row>
    <row r="52" spans="13:19">
      <c r="M52" s="338"/>
      <c r="N52" s="338"/>
      <c r="O52" s="338"/>
      <c r="P52" s="338"/>
      <c r="Q52" s="338"/>
      <c r="R52" s="356"/>
      <c r="S52" s="356"/>
    </row>
    <row r="53" spans="13:19">
      <c r="M53" s="338"/>
      <c r="N53" s="338"/>
      <c r="O53" s="338"/>
      <c r="P53" s="338"/>
      <c r="Q53" s="338"/>
      <c r="R53" s="356"/>
      <c r="S53" s="356"/>
    </row>
  </sheetData>
  <pageMargins left="0.7" right="0.7" top="0.75" bottom="0.75" header="0.3" footer="0.3"/>
  <pageSetup paperSize="9" scale="96" orientation="landscape" r:id="rId1"/>
  <customProperties>
    <customPr name="_pios_id" r:id="rId2"/>
    <customPr name="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D47C-2B48-4FB7-8F5E-DAD96D5611F6}">
  <sheetPr>
    <tabColor rgb="FFFFCCFF"/>
    <pageSetUpPr fitToPage="1"/>
  </sheetPr>
  <dimension ref="A1:S17"/>
  <sheetViews>
    <sheetView tabSelected="1" workbookViewId="0">
      <selection activeCell="L23" sqref="L23"/>
    </sheetView>
  </sheetViews>
  <sheetFormatPr defaultColWidth="8.875" defaultRowHeight="15"/>
  <cols>
    <col min="1" max="1" width="19.5" style="323" bestFit="1" customWidth="1"/>
    <col min="2" max="2" width="23.625" style="323" bestFit="1" customWidth="1"/>
    <col min="3" max="3" width="15.375" style="323" bestFit="1" customWidth="1"/>
    <col min="4" max="4" width="12.5" style="332" customWidth="1"/>
    <col min="5" max="5" width="8.875" style="332"/>
    <col min="6" max="16384" width="8.875" style="323"/>
  </cols>
  <sheetData>
    <row r="1" spans="1:19" customFormat="1" ht="15.75">
      <c r="A1" s="338"/>
      <c r="B1" s="338"/>
      <c r="C1" s="338"/>
      <c r="D1" s="359"/>
      <c r="E1" s="359"/>
    </row>
    <row r="2" spans="1:19" s="37" customFormat="1">
      <c r="A2" s="454" t="s">
        <v>76</v>
      </c>
      <c r="B2" s="338"/>
      <c r="C2" s="338"/>
      <c r="D2" s="359"/>
      <c r="E2" s="359"/>
      <c r="F2" s="359"/>
      <c r="G2" s="359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3" spans="1:19" s="37" customFormat="1">
      <c r="A3" s="454" t="s">
        <v>77</v>
      </c>
      <c r="B3" s="338"/>
      <c r="C3" s="338"/>
      <c r="D3" s="359"/>
      <c r="E3" s="359"/>
      <c r="F3" s="359"/>
      <c r="G3" s="359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</row>
    <row r="4" spans="1:19">
      <c r="A4" s="337" t="s">
        <v>244</v>
      </c>
      <c r="B4" s="338"/>
      <c r="C4" s="338"/>
      <c r="D4" s="359"/>
      <c r="E4" s="359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</row>
    <row r="5" spans="1:19">
      <c r="A5" s="338"/>
      <c r="B5" s="338"/>
      <c r="C5" s="338"/>
      <c r="D5" s="359"/>
      <c r="E5" s="359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</row>
    <row r="6" spans="1:19">
      <c r="A6" s="338"/>
      <c r="B6" s="338"/>
      <c r="C6" s="338"/>
      <c r="D6" s="27" t="s">
        <v>14</v>
      </c>
      <c r="E6" s="359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</row>
    <row r="7" spans="1:19" ht="30">
      <c r="A7" s="28" t="s">
        <v>17</v>
      </c>
      <c r="B7" s="28" t="s">
        <v>18</v>
      </c>
      <c r="C7" s="28" t="s">
        <v>19</v>
      </c>
      <c r="D7" s="39" t="s">
        <v>79</v>
      </c>
      <c r="E7" s="27" t="s">
        <v>21</v>
      </c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</row>
    <row r="8" spans="1:19">
      <c r="A8" s="23" t="s">
        <v>186</v>
      </c>
      <c r="B8" s="343" t="s">
        <v>187</v>
      </c>
      <c r="C8" s="343" t="s">
        <v>30</v>
      </c>
      <c r="D8" s="368">
        <v>0.68874999999999997</v>
      </c>
      <c r="E8" s="367">
        <v>1</v>
      </c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</row>
    <row r="9" spans="1:19">
      <c r="A9" s="23" t="s">
        <v>171</v>
      </c>
      <c r="B9" s="343" t="s">
        <v>172</v>
      </c>
      <c r="C9" s="343" t="s">
        <v>222</v>
      </c>
      <c r="D9" s="368">
        <v>0.57499999999999996</v>
      </c>
      <c r="E9" s="367">
        <v>2</v>
      </c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</row>
    <row r="10" spans="1:19">
      <c r="A10" s="23"/>
      <c r="B10" s="343"/>
      <c r="C10" s="343"/>
      <c r="D10" s="368"/>
      <c r="E10" s="367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</row>
    <row r="11" spans="1:19">
      <c r="A11" s="338"/>
      <c r="B11" s="338"/>
      <c r="C11" s="338"/>
      <c r="D11" s="359"/>
      <c r="E11" s="359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</row>
    <row r="12" spans="1:19">
      <c r="A12" s="40" t="s">
        <v>17</v>
      </c>
      <c r="B12" s="40" t="s">
        <v>18</v>
      </c>
      <c r="C12" s="40" t="s">
        <v>19</v>
      </c>
      <c r="D12" s="39" t="s">
        <v>60</v>
      </c>
      <c r="E12" s="39" t="s">
        <v>21</v>
      </c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</row>
    <row r="13" spans="1:19">
      <c r="A13" s="23" t="s">
        <v>186</v>
      </c>
      <c r="B13" s="343" t="s">
        <v>187</v>
      </c>
      <c r="C13" s="343" t="s">
        <v>30</v>
      </c>
      <c r="D13" s="363">
        <v>0.9</v>
      </c>
      <c r="E13" s="364">
        <v>1</v>
      </c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</row>
    <row r="14" spans="1:19">
      <c r="A14" s="23"/>
      <c r="B14" s="343"/>
      <c r="C14" s="343"/>
      <c r="D14" s="368"/>
      <c r="E14" s="367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</row>
    <row r="15" spans="1:19">
      <c r="A15" s="338"/>
      <c r="B15" s="338"/>
      <c r="C15" s="338"/>
      <c r="D15" s="359"/>
      <c r="E15" s="359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</row>
    <row r="16" spans="1:19">
      <c r="A16" s="338"/>
      <c r="B16" s="338"/>
      <c r="C16" s="338"/>
      <c r="D16" s="359"/>
      <c r="E16" s="359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</row>
    <row r="17" spans="1:5">
      <c r="A17" s="338"/>
      <c r="B17" s="338"/>
      <c r="C17" s="338"/>
      <c r="D17" s="359"/>
      <c r="E17" s="359"/>
    </row>
  </sheetData>
  <sheetProtection algorithmName="SHA-512" hashValue="JJo6JINndUD6X4pnzK9v9VqZC3+9oWovPgOMjYka4DTYyjmI0eM9TKoS15J7maagm5jfO4tY4zgyS/87jLyzDw==" saltValue="ldq18OPy5vNcr04NOPpTOA==" spinCount="100000" sheet="1" objects="1" scenarios="1"/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AE78-EF6C-FC46-A51A-3D097FDE0C75}">
  <sheetPr>
    <tabColor rgb="FF7030A0"/>
    <pageSetUpPr fitToPage="1"/>
  </sheetPr>
  <dimension ref="A1:AC51"/>
  <sheetViews>
    <sheetView zoomScale="90" zoomScaleNormal="90" workbookViewId="0">
      <selection activeCell="H38" sqref="H38"/>
    </sheetView>
  </sheetViews>
  <sheetFormatPr defaultColWidth="11" defaultRowHeight="15"/>
  <cols>
    <col min="1" max="1" width="11" style="37"/>
    <col min="2" max="2" width="12.375" style="37" customWidth="1"/>
    <col min="3" max="3" width="22.75" style="37" customWidth="1"/>
    <col min="4" max="4" width="26.75" style="37" bestFit="1" customWidth="1"/>
    <col min="5" max="5" width="16.875" style="37" bestFit="1" customWidth="1"/>
    <col min="6" max="12" width="11" style="37"/>
    <col min="13" max="13" width="19.375" style="37" customWidth="1"/>
    <col min="14" max="14" width="11" style="37"/>
    <col min="15" max="15" width="3.625" style="37" customWidth="1"/>
    <col min="16" max="17" width="7.75" style="37" bestFit="1" customWidth="1"/>
    <col min="18" max="18" width="8.25" style="37" customWidth="1"/>
    <col min="19" max="21" width="7.25" style="37" bestFit="1" customWidth="1"/>
    <col min="22" max="22" width="8.125" style="37" customWidth="1"/>
    <col min="23" max="23" width="7.75" style="37" customWidth="1"/>
    <col min="24" max="29" width="7.25" style="37" bestFit="1" customWidth="1"/>
    <col min="30" max="16384" width="11" style="37"/>
  </cols>
  <sheetData>
    <row r="1" spans="1:29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9" t="s">
        <v>194</v>
      </c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</row>
    <row r="2" spans="1:29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</row>
    <row r="3" spans="1:29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8" t="s">
        <v>245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</row>
    <row r="4" spans="1:29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4</v>
      </c>
      <c r="Q4" s="17"/>
      <c r="R4" s="18" t="s">
        <v>246</v>
      </c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</row>
    <row r="5" spans="1:29">
      <c r="A5" s="338" t="s">
        <v>6</v>
      </c>
      <c r="B5" s="331">
        <v>44778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10</v>
      </c>
      <c r="Z5" s="341">
        <f>B21</f>
        <v>11</v>
      </c>
      <c r="AA5" s="341"/>
      <c r="AB5" s="341"/>
      <c r="AC5" s="341"/>
    </row>
    <row r="6" spans="1:29">
      <c r="A6" s="338" t="s">
        <v>8</v>
      </c>
      <c r="B6" s="38" t="s">
        <v>208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Amy-Louise Ross</v>
      </c>
      <c r="Q6" s="338" t="str">
        <f>C12</f>
        <v>Rachelle Brown</v>
      </c>
      <c r="R6" s="338" t="str">
        <f>C13</f>
        <v>Asha Wiegele</v>
      </c>
      <c r="S6" s="338" t="str">
        <f>C14</f>
        <v>Charvelle Miller</v>
      </c>
      <c r="T6" s="338" t="str">
        <f>C15</f>
        <v>Amberlee Brown</v>
      </c>
      <c r="U6" s="338" t="str">
        <f>C16</f>
        <v>Taiah Curtis</v>
      </c>
      <c r="V6" s="338" t="str">
        <f>C17</f>
        <v>Ashleigh Pritchard</v>
      </c>
      <c r="W6" s="338" t="str">
        <f>C18</f>
        <v>Jasmine Barron</v>
      </c>
      <c r="X6" s="338" t="str">
        <f>C19</f>
        <v>Matilda Agnew</v>
      </c>
      <c r="Y6" s="338" t="str">
        <f>C20</f>
        <v>Fay Groom</v>
      </c>
      <c r="Z6" s="338" t="str">
        <f>C21</f>
        <v>Lauren Conti</v>
      </c>
      <c r="AA6" s="338"/>
      <c r="AB6" s="338"/>
      <c r="AC6" s="338"/>
    </row>
    <row r="7" spans="1:29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</row>
    <row r="8" spans="1:29">
      <c r="A8" s="38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>
        <v>6.5</v>
      </c>
      <c r="Q8" s="342">
        <v>7</v>
      </c>
      <c r="R8" s="342">
        <v>7</v>
      </c>
      <c r="S8" s="342">
        <v>7.5</v>
      </c>
      <c r="T8" s="342">
        <v>6.5</v>
      </c>
      <c r="U8" s="342">
        <v>5.5</v>
      </c>
      <c r="V8" s="342">
        <v>6.5</v>
      </c>
      <c r="W8" s="342">
        <v>6</v>
      </c>
      <c r="X8" s="342">
        <v>6.5</v>
      </c>
      <c r="Y8" s="342">
        <v>6.5</v>
      </c>
      <c r="Z8" s="342">
        <v>6</v>
      </c>
      <c r="AA8" s="342"/>
      <c r="AB8" s="342"/>
      <c r="AC8" s="342"/>
    </row>
    <row r="9" spans="1:29">
      <c r="A9" s="338"/>
      <c r="B9" s="338"/>
      <c r="C9" s="338"/>
      <c r="D9" s="338"/>
      <c r="E9" s="338"/>
      <c r="F9" s="28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>
        <v>6</v>
      </c>
      <c r="Q9" s="342">
        <v>6</v>
      </c>
      <c r="R9" s="342">
        <v>7</v>
      </c>
      <c r="S9" s="342">
        <v>6.5</v>
      </c>
      <c r="T9" s="342">
        <v>6</v>
      </c>
      <c r="U9" s="342">
        <v>6</v>
      </c>
      <c r="V9" s="342">
        <v>6.5</v>
      </c>
      <c r="W9" s="342">
        <v>6.5</v>
      </c>
      <c r="X9" s="342">
        <v>8</v>
      </c>
      <c r="Y9" s="342">
        <v>6</v>
      </c>
      <c r="Z9" s="342">
        <v>6.5</v>
      </c>
      <c r="AA9" s="342"/>
      <c r="AB9" s="342"/>
      <c r="AC9" s="342"/>
    </row>
    <row r="10" spans="1:29" ht="30">
      <c r="A10" s="39" t="s">
        <v>15</v>
      </c>
      <c r="B10" s="40" t="s">
        <v>16</v>
      </c>
      <c r="C10" s="40" t="s">
        <v>17</v>
      </c>
      <c r="D10" s="40" t="s">
        <v>18</v>
      </c>
      <c r="E10" s="40" t="s">
        <v>19</v>
      </c>
      <c r="F10" s="40" t="s">
        <v>209</v>
      </c>
      <c r="G10" s="40" t="s">
        <v>21</v>
      </c>
      <c r="H10" s="40" t="s">
        <v>22</v>
      </c>
      <c r="I10" s="40" t="s">
        <v>23</v>
      </c>
      <c r="J10" s="40" t="s">
        <v>24</v>
      </c>
      <c r="K10" s="338"/>
      <c r="L10" s="338"/>
      <c r="M10" s="338">
        <v>3</v>
      </c>
      <c r="N10" s="338"/>
      <c r="O10" s="338"/>
      <c r="P10" s="342">
        <v>7</v>
      </c>
      <c r="Q10" s="342">
        <v>6</v>
      </c>
      <c r="R10" s="342">
        <v>6</v>
      </c>
      <c r="S10" s="342">
        <v>7</v>
      </c>
      <c r="T10" s="342">
        <v>6</v>
      </c>
      <c r="U10" s="342">
        <v>7</v>
      </c>
      <c r="V10" s="342">
        <v>6</v>
      </c>
      <c r="W10" s="342">
        <v>6.5</v>
      </c>
      <c r="X10" s="342">
        <v>7</v>
      </c>
      <c r="Y10" s="342">
        <v>5.5</v>
      </c>
      <c r="Z10" s="342">
        <v>6</v>
      </c>
      <c r="AA10" s="342"/>
      <c r="AB10" s="342"/>
      <c r="AC10" s="342"/>
    </row>
    <row r="11" spans="1:29">
      <c r="A11" s="24">
        <v>0.77638888888888824</v>
      </c>
      <c r="B11" s="23">
        <v>1</v>
      </c>
      <c r="C11" s="23" t="s">
        <v>213</v>
      </c>
      <c r="D11" s="343" t="s">
        <v>214</v>
      </c>
      <c r="E11" s="343" t="s">
        <v>215</v>
      </c>
      <c r="F11" s="344">
        <f>P38</f>
        <v>0.68076923076923079</v>
      </c>
      <c r="G11" s="343">
        <f t="shared" ref="G11:G17" si="0">IF(H11&gt;J11,H11,J11)</f>
        <v>3</v>
      </c>
      <c r="H11" s="343">
        <f>RANK(F11,$F$11:$F$22,0)</f>
        <v>3</v>
      </c>
      <c r="I11" s="345">
        <f>P34</f>
        <v>6.884615384615385</v>
      </c>
      <c r="J11" s="346"/>
      <c r="K11" s="338"/>
      <c r="L11" s="338"/>
      <c r="M11" s="338">
        <v>4</v>
      </c>
      <c r="N11" s="338"/>
      <c r="O11" s="338"/>
      <c r="P11" s="342">
        <v>6.5</v>
      </c>
      <c r="Q11" s="342">
        <v>6.5</v>
      </c>
      <c r="R11" s="342">
        <v>5</v>
      </c>
      <c r="S11" s="342">
        <v>7</v>
      </c>
      <c r="T11" s="342">
        <v>6</v>
      </c>
      <c r="U11" s="342">
        <v>6.5</v>
      </c>
      <c r="V11" s="342">
        <v>6</v>
      </c>
      <c r="W11" s="342">
        <v>6</v>
      </c>
      <c r="X11" s="342">
        <v>6</v>
      </c>
      <c r="Y11" s="342">
        <v>7</v>
      </c>
      <c r="Z11" s="342">
        <v>6.5</v>
      </c>
      <c r="AA11" s="342"/>
      <c r="AB11" s="342"/>
      <c r="AC11" s="342"/>
    </row>
    <row r="12" spans="1:29">
      <c r="A12" s="32">
        <v>0.78124999999999933</v>
      </c>
      <c r="B12" s="23">
        <v>2</v>
      </c>
      <c r="C12" s="23" t="s">
        <v>146</v>
      </c>
      <c r="D12" s="343" t="s">
        <v>147</v>
      </c>
      <c r="E12" s="343" t="s">
        <v>47</v>
      </c>
      <c r="F12" s="347">
        <v>0.64037999999999995</v>
      </c>
      <c r="G12" s="343">
        <f t="shared" si="0"/>
        <v>6</v>
      </c>
      <c r="H12" s="343">
        <f t="shared" ref="H12:H21" si="1">RANK(F12,$F$11:$F$22,0)</f>
        <v>6</v>
      </c>
      <c r="I12" s="345">
        <f>Q34</f>
        <v>6.384615384615385</v>
      </c>
      <c r="J12" s="346"/>
      <c r="K12" s="338"/>
      <c r="L12" s="338"/>
      <c r="M12" s="338">
        <v>5</v>
      </c>
      <c r="N12" s="338"/>
      <c r="O12" s="338"/>
      <c r="P12" s="342">
        <v>7</v>
      </c>
      <c r="Q12" s="342">
        <v>6.5</v>
      </c>
      <c r="R12" s="342">
        <v>7</v>
      </c>
      <c r="S12" s="342">
        <v>7</v>
      </c>
      <c r="T12" s="342">
        <v>7</v>
      </c>
      <c r="U12" s="342">
        <v>6.5</v>
      </c>
      <c r="V12" s="342">
        <v>6</v>
      </c>
      <c r="W12" s="342">
        <v>7</v>
      </c>
      <c r="X12" s="342">
        <v>7</v>
      </c>
      <c r="Y12" s="342">
        <v>6</v>
      </c>
      <c r="Z12" s="342">
        <v>6.5</v>
      </c>
      <c r="AA12" s="342"/>
      <c r="AB12" s="342"/>
      <c r="AC12" s="342"/>
    </row>
    <row r="13" spans="1:29">
      <c r="A13" s="32">
        <v>0.78611111111111043</v>
      </c>
      <c r="B13" s="23">
        <v>3</v>
      </c>
      <c r="C13" s="23" t="s">
        <v>216</v>
      </c>
      <c r="D13" s="343" t="s">
        <v>217</v>
      </c>
      <c r="E13" s="343" t="s">
        <v>42</v>
      </c>
      <c r="F13" s="347">
        <f>R38</f>
        <v>0.6596153846153846</v>
      </c>
      <c r="G13" s="343">
        <f t="shared" si="0"/>
        <v>4</v>
      </c>
      <c r="H13" s="343">
        <f t="shared" si="1"/>
        <v>4</v>
      </c>
      <c r="I13" s="345">
        <f>R34</f>
        <v>6.615384615384615</v>
      </c>
      <c r="J13" s="346"/>
      <c r="K13" s="338"/>
      <c r="L13" s="338"/>
      <c r="M13" s="338">
        <v>6</v>
      </c>
      <c r="N13" s="338"/>
      <c r="O13" s="338"/>
      <c r="P13" s="342">
        <v>7</v>
      </c>
      <c r="Q13" s="342">
        <v>6</v>
      </c>
      <c r="R13" s="342">
        <v>8</v>
      </c>
      <c r="S13" s="342">
        <v>8</v>
      </c>
      <c r="T13" s="342">
        <v>6.5</v>
      </c>
      <c r="U13" s="342">
        <v>6.5</v>
      </c>
      <c r="V13" s="342">
        <v>6.5</v>
      </c>
      <c r="W13" s="342">
        <v>5.5</v>
      </c>
      <c r="X13" s="342">
        <v>8</v>
      </c>
      <c r="Y13" s="342">
        <v>6.5</v>
      </c>
      <c r="Z13" s="342">
        <v>6</v>
      </c>
      <c r="AA13" s="342"/>
      <c r="AB13" s="342"/>
      <c r="AC13" s="342"/>
    </row>
    <row r="14" spans="1:29">
      <c r="A14" s="32">
        <v>0.79097222222222152</v>
      </c>
      <c r="B14" s="23">
        <v>4</v>
      </c>
      <c r="C14" s="23" t="s">
        <v>210</v>
      </c>
      <c r="D14" s="343" t="s">
        <v>211</v>
      </c>
      <c r="E14" s="343" t="s">
        <v>27</v>
      </c>
      <c r="F14" s="347">
        <f>S38</f>
        <v>0.74230769230769234</v>
      </c>
      <c r="G14" s="343">
        <f t="shared" si="0"/>
        <v>1</v>
      </c>
      <c r="H14" s="343">
        <f t="shared" si="1"/>
        <v>1</v>
      </c>
      <c r="I14" s="345">
        <f>S34</f>
        <v>7.5384615384615383</v>
      </c>
      <c r="J14" s="346"/>
      <c r="K14" s="338"/>
      <c r="L14" s="338"/>
      <c r="M14" s="338">
        <v>7</v>
      </c>
      <c r="N14" s="338"/>
      <c r="O14" s="338"/>
      <c r="P14" s="342">
        <v>6</v>
      </c>
      <c r="Q14" s="342">
        <v>5.5</v>
      </c>
      <c r="R14" s="342">
        <v>6</v>
      </c>
      <c r="S14" s="342">
        <v>7</v>
      </c>
      <c r="T14" s="342">
        <v>6</v>
      </c>
      <c r="U14" s="342">
        <v>5</v>
      </c>
      <c r="V14" s="342">
        <v>5</v>
      </c>
      <c r="W14" s="342">
        <v>6</v>
      </c>
      <c r="X14" s="342">
        <v>6</v>
      </c>
      <c r="Y14" s="342">
        <v>5.5</v>
      </c>
      <c r="Z14" s="342">
        <v>5.5</v>
      </c>
      <c r="AA14" s="342"/>
      <c r="AB14" s="342"/>
      <c r="AC14" s="342"/>
    </row>
    <row r="15" spans="1:29">
      <c r="A15" s="32">
        <v>0.79583333333333262</v>
      </c>
      <c r="B15" s="23">
        <v>5</v>
      </c>
      <c r="C15" s="23" t="s">
        <v>218</v>
      </c>
      <c r="D15" s="343" t="s">
        <v>219</v>
      </c>
      <c r="E15" s="343" t="s">
        <v>47</v>
      </c>
      <c r="F15" s="347">
        <f>T38</f>
        <v>0.63269230769230766</v>
      </c>
      <c r="G15" s="343">
        <f t="shared" si="0"/>
        <v>7</v>
      </c>
      <c r="H15" s="343">
        <f t="shared" si="1"/>
        <v>7</v>
      </c>
      <c r="I15" s="345">
        <f>T34</f>
        <v>6.384615384615385</v>
      </c>
      <c r="J15" s="346"/>
      <c r="K15" s="338"/>
      <c r="L15" s="338"/>
      <c r="M15" s="338">
        <v>8</v>
      </c>
      <c r="N15" s="338"/>
      <c r="O15" s="338"/>
      <c r="P15" s="342">
        <v>6.5</v>
      </c>
      <c r="Q15" s="342">
        <v>5.5</v>
      </c>
      <c r="R15" s="342">
        <v>6</v>
      </c>
      <c r="S15" s="342">
        <v>7</v>
      </c>
      <c r="T15" s="342">
        <v>6</v>
      </c>
      <c r="U15" s="342">
        <v>6</v>
      </c>
      <c r="V15" s="342">
        <v>5.5</v>
      </c>
      <c r="W15" s="342">
        <v>6</v>
      </c>
      <c r="X15" s="342">
        <v>7</v>
      </c>
      <c r="Y15" s="342">
        <v>6.5</v>
      </c>
      <c r="Z15" s="342">
        <v>5.5</v>
      </c>
      <c r="AA15" s="342"/>
      <c r="AB15" s="342"/>
      <c r="AC15" s="342"/>
    </row>
    <row r="16" spans="1:29">
      <c r="A16" s="32">
        <v>0.80763888888888813</v>
      </c>
      <c r="B16" s="23">
        <v>6</v>
      </c>
      <c r="C16" s="23" t="s">
        <v>34</v>
      </c>
      <c r="D16" s="343" t="s">
        <v>137</v>
      </c>
      <c r="E16" s="343" t="s">
        <v>36</v>
      </c>
      <c r="F16" s="347">
        <f>U38</f>
        <v>0.62884615384615383</v>
      </c>
      <c r="G16" s="343">
        <f t="shared" si="0"/>
        <v>8</v>
      </c>
      <c r="H16" s="343">
        <f t="shared" si="1"/>
        <v>8</v>
      </c>
      <c r="I16" s="345">
        <f>U34</f>
        <v>6.384615384615385</v>
      </c>
      <c r="J16" s="346"/>
      <c r="K16" s="338"/>
      <c r="L16" s="338"/>
      <c r="M16" s="338">
        <v>9</v>
      </c>
      <c r="N16" s="338"/>
      <c r="O16" s="338"/>
      <c r="P16" s="342">
        <v>8</v>
      </c>
      <c r="Q16" s="342">
        <v>8</v>
      </c>
      <c r="R16" s="342">
        <v>6.5</v>
      </c>
      <c r="S16" s="342">
        <v>7</v>
      </c>
      <c r="T16" s="342">
        <v>7</v>
      </c>
      <c r="U16" s="342">
        <v>5.5</v>
      </c>
      <c r="V16" s="342">
        <v>6.5</v>
      </c>
      <c r="W16" s="342">
        <v>5</v>
      </c>
      <c r="X16" s="342">
        <v>7</v>
      </c>
      <c r="Y16" s="342">
        <v>7</v>
      </c>
      <c r="Z16" s="342">
        <v>5.5</v>
      </c>
      <c r="AA16" s="342"/>
      <c r="AB16" s="342"/>
      <c r="AC16" s="342"/>
    </row>
    <row r="17" spans="1:29">
      <c r="A17" s="32">
        <v>0.81249999999999922</v>
      </c>
      <c r="B17" s="23">
        <v>7</v>
      </c>
      <c r="C17" s="23" t="s">
        <v>122</v>
      </c>
      <c r="D17" s="343" t="s">
        <v>123</v>
      </c>
      <c r="E17" s="343" t="s">
        <v>42</v>
      </c>
      <c r="F17" s="347">
        <f>V38</f>
        <v>0.64038461538461533</v>
      </c>
      <c r="G17" s="343">
        <f t="shared" si="0"/>
        <v>5</v>
      </c>
      <c r="H17" s="343">
        <f t="shared" si="1"/>
        <v>5</v>
      </c>
      <c r="I17" s="345">
        <f>V34</f>
        <v>6.615384615384615</v>
      </c>
      <c r="J17" s="346">
        <v>5</v>
      </c>
      <c r="K17" s="338"/>
      <c r="L17" s="338"/>
      <c r="M17" s="338">
        <v>10</v>
      </c>
      <c r="N17" s="338"/>
      <c r="O17" s="338"/>
      <c r="P17" s="342">
        <v>7</v>
      </c>
      <c r="Q17" s="342">
        <v>6.5</v>
      </c>
      <c r="R17" s="342">
        <v>6.5</v>
      </c>
      <c r="S17" s="342">
        <v>8</v>
      </c>
      <c r="T17" s="342">
        <v>7</v>
      </c>
      <c r="U17" s="342">
        <v>7</v>
      </c>
      <c r="V17" s="342">
        <v>6.5</v>
      </c>
      <c r="W17" s="342">
        <v>6</v>
      </c>
      <c r="X17" s="342">
        <v>7</v>
      </c>
      <c r="Y17" s="342">
        <v>6.5</v>
      </c>
      <c r="Z17" s="342">
        <v>6.5</v>
      </c>
      <c r="AA17" s="342"/>
      <c r="AB17" s="342"/>
      <c r="AC17" s="342"/>
    </row>
    <row r="18" spans="1:29">
      <c r="A18" s="32">
        <v>0.81736111111111032</v>
      </c>
      <c r="B18" s="23">
        <v>8</v>
      </c>
      <c r="C18" s="23" t="s">
        <v>223</v>
      </c>
      <c r="D18" s="343" t="s">
        <v>224</v>
      </c>
      <c r="E18" s="343" t="s">
        <v>88</v>
      </c>
      <c r="F18" s="347">
        <f>W38</f>
        <v>0.60576923076923073</v>
      </c>
      <c r="G18" s="343">
        <f t="shared" ref="G18" si="2">IF(H18&gt;J18,H18,J18)</f>
        <v>10</v>
      </c>
      <c r="H18" s="343">
        <f t="shared" si="1"/>
        <v>10</v>
      </c>
      <c r="I18" s="345">
        <f>W34</f>
        <v>6.2692307692307692</v>
      </c>
      <c r="J18" s="346"/>
      <c r="K18" s="338"/>
      <c r="L18" s="338"/>
      <c r="M18" s="338">
        <v>11</v>
      </c>
      <c r="N18" s="338"/>
      <c r="O18" s="338"/>
      <c r="P18" s="342">
        <v>7</v>
      </c>
      <c r="Q18" s="342">
        <v>6</v>
      </c>
      <c r="R18" s="342">
        <v>7</v>
      </c>
      <c r="S18" s="342">
        <v>8</v>
      </c>
      <c r="T18" s="342">
        <v>6.5</v>
      </c>
      <c r="U18" s="342">
        <v>7</v>
      </c>
      <c r="V18" s="342">
        <v>6</v>
      </c>
      <c r="W18" s="342">
        <v>4</v>
      </c>
      <c r="X18" s="342">
        <v>7</v>
      </c>
      <c r="Y18" s="342">
        <v>7</v>
      </c>
      <c r="Z18" s="342">
        <v>7</v>
      </c>
      <c r="AA18" s="342"/>
      <c r="AB18" s="342"/>
      <c r="AC18" s="342"/>
    </row>
    <row r="19" spans="1:29">
      <c r="A19" s="32">
        <v>0.82222222222222141</v>
      </c>
      <c r="B19" s="23">
        <v>9</v>
      </c>
      <c r="C19" s="23" t="s">
        <v>168</v>
      </c>
      <c r="D19" s="343" t="s">
        <v>169</v>
      </c>
      <c r="E19" s="343" t="s">
        <v>212</v>
      </c>
      <c r="F19" s="347">
        <f>X38</f>
        <v>0.69230769230769229</v>
      </c>
      <c r="G19" s="343">
        <f t="shared" ref="G19" si="3">IF(H19&gt;J19,H19,J19)</f>
        <v>2</v>
      </c>
      <c r="H19" s="343">
        <f t="shared" si="1"/>
        <v>2</v>
      </c>
      <c r="I19" s="345">
        <f>X34</f>
        <v>7</v>
      </c>
      <c r="J19" s="346"/>
      <c r="K19" s="338"/>
      <c r="L19" s="338"/>
      <c r="M19" s="338">
        <v>12</v>
      </c>
      <c r="N19" s="338"/>
      <c r="O19" s="338"/>
      <c r="P19" s="342">
        <v>7</v>
      </c>
      <c r="Q19" s="342">
        <v>7</v>
      </c>
      <c r="R19" s="342">
        <v>6.5</v>
      </c>
      <c r="S19" s="342">
        <v>7</v>
      </c>
      <c r="T19" s="342">
        <v>5.5</v>
      </c>
      <c r="U19" s="342">
        <v>7</v>
      </c>
      <c r="V19" s="342">
        <v>6.5</v>
      </c>
      <c r="W19" s="342">
        <v>6</v>
      </c>
      <c r="X19" s="342">
        <v>6.5</v>
      </c>
      <c r="Y19" s="342">
        <v>4</v>
      </c>
      <c r="Z19" s="342">
        <v>4</v>
      </c>
      <c r="AA19" s="342"/>
      <c r="AB19" s="342"/>
      <c r="AC19" s="342"/>
    </row>
    <row r="20" spans="1:29">
      <c r="A20" s="32">
        <v>0.8270833333333325</v>
      </c>
      <c r="B20" s="23">
        <v>10</v>
      </c>
      <c r="C20" s="23" t="s">
        <v>220</v>
      </c>
      <c r="D20" s="343" t="s">
        <v>221</v>
      </c>
      <c r="E20" s="343" t="s">
        <v>222</v>
      </c>
      <c r="F20" s="347">
        <f>Y38</f>
        <v>0.60961538461538467</v>
      </c>
      <c r="G20" s="343">
        <f t="shared" ref="G20:G21" si="4">IF(H20&gt;J20,H20,J20)</f>
        <v>9</v>
      </c>
      <c r="H20" s="343">
        <f t="shared" si="1"/>
        <v>9</v>
      </c>
      <c r="I20" s="345">
        <f>Y34</f>
        <v>6.0384615384615383</v>
      </c>
      <c r="J20" s="346"/>
      <c r="K20" s="338"/>
      <c r="L20" s="338"/>
      <c r="M20" s="338">
        <v>13</v>
      </c>
      <c r="N20" s="338"/>
      <c r="O20" s="338"/>
      <c r="P20" s="342">
        <v>6</v>
      </c>
      <c r="Q20" s="342">
        <v>7</v>
      </c>
      <c r="R20" s="342">
        <v>7</v>
      </c>
      <c r="S20" s="342">
        <v>8</v>
      </c>
      <c r="T20" s="342">
        <v>5.5</v>
      </c>
      <c r="U20" s="342">
        <v>5</v>
      </c>
      <c r="V20" s="342">
        <v>7</v>
      </c>
      <c r="W20" s="342">
        <v>5.5</v>
      </c>
      <c r="X20" s="342">
        <v>6</v>
      </c>
      <c r="Y20" s="342">
        <v>6</v>
      </c>
      <c r="Z20" s="342">
        <v>5.5</v>
      </c>
      <c r="AA20" s="342"/>
      <c r="AB20" s="342"/>
      <c r="AC20" s="342"/>
    </row>
    <row r="21" spans="1:29">
      <c r="A21" s="32">
        <v>0.8319444444444436</v>
      </c>
      <c r="B21" s="23">
        <v>11</v>
      </c>
      <c r="C21" s="23" t="s">
        <v>225</v>
      </c>
      <c r="D21" s="343" t="s">
        <v>226</v>
      </c>
      <c r="E21" s="343" t="s">
        <v>227</v>
      </c>
      <c r="F21" s="347">
        <f>Z38</f>
        <v>0.60384615384615381</v>
      </c>
      <c r="G21" s="343">
        <f t="shared" si="4"/>
        <v>11</v>
      </c>
      <c r="H21" s="343">
        <f t="shared" si="1"/>
        <v>11</v>
      </c>
      <c r="I21" s="345">
        <f>Z34</f>
        <v>6.1538461538461542</v>
      </c>
      <c r="J21" s="346"/>
      <c r="K21" s="338"/>
      <c r="L21" s="338"/>
      <c r="M21" s="15" t="s">
        <v>206</v>
      </c>
      <c r="N21" s="393" t="s">
        <v>207</v>
      </c>
      <c r="O21" s="338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</row>
    <row r="22" spans="1:29">
      <c r="A22" s="24"/>
      <c r="B22" s="23"/>
      <c r="C22" s="23"/>
      <c r="D22" s="343"/>
      <c r="E22" s="343"/>
      <c r="F22" s="347"/>
      <c r="G22" s="343"/>
      <c r="H22" s="343"/>
      <c r="I22" s="345"/>
      <c r="J22" s="346"/>
      <c r="K22" s="338"/>
      <c r="L22" s="338"/>
      <c r="M22" s="338"/>
      <c r="N22" s="338">
        <v>-5</v>
      </c>
      <c r="O22" s="338"/>
      <c r="P22" s="395">
        <f>IF(P21="Y",$N$22,0)</f>
        <v>0</v>
      </c>
      <c r="Q22" s="395">
        <f t="shared" ref="Q22:AC22" si="5">IF(Q21="Y",$N$22,0)</f>
        <v>0</v>
      </c>
      <c r="R22" s="395">
        <f t="shared" si="5"/>
        <v>0</v>
      </c>
      <c r="S22" s="395">
        <f t="shared" si="5"/>
        <v>0</v>
      </c>
      <c r="T22" s="395">
        <f t="shared" si="5"/>
        <v>0</v>
      </c>
      <c r="U22" s="395">
        <f t="shared" si="5"/>
        <v>0</v>
      </c>
      <c r="V22" s="395">
        <f t="shared" si="5"/>
        <v>0</v>
      </c>
      <c r="W22" s="395">
        <f t="shared" si="5"/>
        <v>0</v>
      </c>
      <c r="X22" s="395">
        <f t="shared" si="5"/>
        <v>0</v>
      </c>
      <c r="Y22" s="395">
        <f t="shared" si="5"/>
        <v>0</v>
      </c>
      <c r="Z22" s="395">
        <f t="shared" si="5"/>
        <v>0</v>
      </c>
      <c r="AA22" s="395">
        <f t="shared" si="5"/>
        <v>0</v>
      </c>
      <c r="AB22" s="395">
        <f t="shared" si="5"/>
        <v>0</v>
      </c>
      <c r="AC22" s="395">
        <f t="shared" si="5"/>
        <v>0</v>
      </c>
    </row>
    <row r="23" spans="1:29">
      <c r="A23" s="338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 t="s">
        <v>50</v>
      </c>
      <c r="N23" s="338">
        <v>130</v>
      </c>
      <c r="O23" s="338"/>
      <c r="P23" s="356">
        <f t="shared" ref="P23:AC23" si="6">SUM(P8:P22)</f>
        <v>87.5</v>
      </c>
      <c r="Q23" s="356">
        <f t="shared" si="6"/>
        <v>83.5</v>
      </c>
      <c r="R23" s="356">
        <f t="shared" si="6"/>
        <v>85.5</v>
      </c>
      <c r="S23" s="356">
        <f t="shared" si="6"/>
        <v>95</v>
      </c>
      <c r="T23" s="356">
        <f t="shared" si="6"/>
        <v>81.5</v>
      </c>
      <c r="U23" s="356">
        <f t="shared" si="6"/>
        <v>80.5</v>
      </c>
      <c r="V23" s="356">
        <f t="shared" si="6"/>
        <v>80.5</v>
      </c>
      <c r="W23" s="356">
        <f t="shared" si="6"/>
        <v>76</v>
      </c>
      <c r="X23" s="356">
        <f t="shared" si="6"/>
        <v>89</v>
      </c>
      <c r="Y23" s="356">
        <f t="shared" si="6"/>
        <v>80</v>
      </c>
      <c r="Z23" s="356">
        <f t="shared" si="6"/>
        <v>77</v>
      </c>
      <c r="AA23" s="356">
        <f t="shared" si="6"/>
        <v>0</v>
      </c>
      <c r="AB23" s="356">
        <f t="shared" si="6"/>
        <v>0</v>
      </c>
      <c r="AC23" s="356">
        <f t="shared" si="6"/>
        <v>0</v>
      </c>
    </row>
    <row r="24" spans="1:29" ht="30">
      <c r="A24" s="39" t="s">
        <v>15</v>
      </c>
      <c r="B24" s="40" t="s">
        <v>16</v>
      </c>
      <c r="C24" s="40" t="s">
        <v>17</v>
      </c>
      <c r="D24" s="40" t="s">
        <v>18</v>
      </c>
      <c r="E24" s="40" t="s">
        <v>19</v>
      </c>
      <c r="F24" s="40" t="s">
        <v>60</v>
      </c>
      <c r="G24" s="40" t="s">
        <v>21</v>
      </c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</row>
    <row r="25" spans="1:29">
      <c r="A25" s="24"/>
      <c r="B25" s="23">
        <f>B11</f>
        <v>1</v>
      </c>
      <c r="C25" s="23" t="str">
        <f t="shared" ref="C25:E25" si="7">C11</f>
        <v>Amy-Louise Ross</v>
      </c>
      <c r="D25" s="23" t="str">
        <f t="shared" si="7"/>
        <v>HALCYON</v>
      </c>
      <c r="E25" s="23" t="str">
        <f t="shared" si="7"/>
        <v xml:space="preserve">Walliston </v>
      </c>
      <c r="F25" s="350">
        <f>P49</f>
        <v>0.84</v>
      </c>
      <c r="G25" s="351">
        <f>RANK(F25,$F$25:$F$36,0)</f>
        <v>2</v>
      </c>
      <c r="H25" s="338"/>
      <c r="I25" s="338"/>
      <c r="J25" s="338"/>
      <c r="K25" s="338"/>
      <c r="L25" s="338"/>
      <c r="M25" s="338" t="s">
        <v>56</v>
      </c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</row>
    <row r="26" spans="1:29">
      <c r="A26" s="343"/>
      <c r="B26" s="23">
        <f t="shared" ref="B26:E26" si="8">B12</f>
        <v>2</v>
      </c>
      <c r="C26" s="23" t="str">
        <f t="shared" si="8"/>
        <v>Rachelle Brown</v>
      </c>
      <c r="D26" s="23" t="str">
        <f t="shared" si="8"/>
        <v>RED DAR JON</v>
      </c>
      <c r="E26" s="23" t="str">
        <f t="shared" si="8"/>
        <v xml:space="preserve">Capel </v>
      </c>
      <c r="F26" s="350">
        <f>Q49</f>
        <v>0.78</v>
      </c>
      <c r="G26" s="351">
        <f t="shared" ref="G26:G35" si="9">RANK(F26,$F$25:$F$36,0)</f>
        <v>4</v>
      </c>
      <c r="H26" s="338"/>
      <c r="I26" s="338"/>
      <c r="J26" s="338"/>
      <c r="K26" s="338"/>
      <c r="L26" s="338"/>
      <c r="M26" s="338">
        <v>13</v>
      </c>
      <c r="N26" s="338">
        <v>3</v>
      </c>
      <c r="O26" s="338"/>
      <c r="P26" s="342">
        <v>6.5</v>
      </c>
      <c r="Q26" s="342">
        <v>6</v>
      </c>
      <c r="R26" s="342">
        <v>6</v>
      </c>
      <c r="S26" s="342">
        <v>7</v>
      </c>
      <c r="T26" s="342">
        <v>6</v>
      </c>
      <c r="U26" s="342">
        <v>6</v>
      </c>
      <c r="V26" s="342">
        <v>6.5</v>
      </c>
      <c r="W26" s="342">
        <v>5.5</v>
      </c>
      <c r="X26" s="342">
        <v>7</v>
      </c>
      <c r="Y26" s="342">
        <v>5.5</v>
      </c>
      <c r="Z26" s="342">
        <v>5.5</v>
      </c>
      <c r="AA26" s="342"/>
      <c r="AB26" s="342"/>
      <c r="AC26" s="342"/>
    </row>
    <row r="27" spans="1:29">
      <c r="A27" s="343"/>
      <c r="B27" s="23">
        <f t="shared" ref="B27:E27" si="10">B13</f>
        <v>3</v>
      </c>
      <c r="C27" s="23" t="str">
        <f t="shared" si="10"/>
        <v>Asha Wiegele</v>
      </c>
      <c r="D27" s="23" t="str">
        <f t="shared" si="10"/>
        <v>TULLOWS DARK PRINCE</v>
      </c>
      <c r="E27" s="23" t="str">
        <f t="shared" si="10"/>
        <v xml:space="preserve">King River </v>
      </c>
      <c r="F27" s="350">
        <f>R49</f>
        <v>0</v>
      </c>
      <c r="G27" s="351">
        <f t="shared" si="9"/>
        <v>10</v>
      </c>
      <c r="H27" s="338"/>
      <c r="I27" s="338"/>
      <c r="J27" s="338"/>
      <c r="K27" s="338"/>
      <c r="L27" s="338"/>
      <c r="M27" s="338">
        <v>14</v>
      </c>
      <c r="N27" s="338">
        <v>3</v>
      </c>
      <c r="O27" s="338"/>
      <c r="P27" s="342">
        <v>7</v>
      </c>
      <c r="Q27" s="342">
        <v>6.5</v>
      </c>
      <c r="R27" s="342">
        <v>7</v>
      </c>
      <c r="S27" s="342">
        <v>8</v>
      </c>
      <c r="T27" s="342">
        <v>6</v>
      </c>
      <c r="U27" s="342">
        <v>6</v>
      </c>
      <c r="V27" s="342">
        <v>6.5</v>
      </c>
      <c r="W27" s="342">
        <v>6.5</v>
      </c>
      <c r="X27" s="342">
        <v>7</v>
      </c>
      <c r="Y27" s="342">
        <v>5.5</v>
      </c>
      <c r="Z27" s="342">
        <v>6</v>
      </c>
      <c r="AA27" s="342"/>
      <c r="AB27" s="342"/>
      <c r="AC27" s="342"/>
    </row>
    <row r="28" spans="1:29">
      <c r="A28" s="343"/>
      <c r="B28" s="23">
        <f t="shared" ref="B28:E28" si="11">B14</f>
        <v>4</v>
      </c>
      <c r="C28" s="23" t="str">
        <f t="shared" si="11"/>
        <v>Charvelle Miller</v>
      </c>
      <c r="D28" s="23" t="str">
        <f t="shared" si="11"/>
        <v>KENDALL PARK ODIN</v>
      </c>
      <c r="E28" s="23" t="str">
        <f t="shared" si="11"/>
        <v>Baldivis</v>
      </c>
      <c r="F28" s="344">
        <f>S49</f>
        <v>0.74</v>
      </c>
      <c r="G28" s="351">
        <f t="shared" si="9"/>
        <v>6</v>
      </c>
      <c r="H28" s="338"/>
      <c r="I28" s="338"/>
      <c r="J28" s="338"/>
      <c r="K28" s="338"/>
      <c r="L28" s="338"/>
      <c r="M28" s="338">
        <v>15</v>
      </c>
      <c r="N28" s="338">
        <v>4</v>
      </c>
      <c r="O28" s="338"/>
      <c r="P28" s="342">
        <v>7</v>
      </c>
      <c r="Q28" s="342">
        <v>6.5</v>
      </c>
      <c r="R28" s="342">
        <v>6.5</v>
      </c>
      <c r="S28" s="342">
        <v>8</v>
      </c>
      <c r="T28" s="342">
        <v>6.5</v>
      </c>
      <c r="U28" s="342">
        <v>6.5</v>
      </c>
      <c r="V28" s="342">
        <v>6.5</v>
      </c>
      <c r="W28" s="342">
        <v>6.5</v>
      </c>
      <c r="X28" s="342">
        <v>7</v>
      </c>
      <c r="Y28" s="342">
        <v>6.5</v>
      </c>
      <c r="Z28" s="342">
        <v>6.5</v>
      </c>
      <c r="AA28" s="342"/>
      <c r="AB28" s="342"/>
      <c r="AC28" s="342"/>
    </row>
    <row r="29" spans="1:29">
      <c r="A29" s="343"/>
      <c r="B29" s="23">
        <f t="shared" ref="B29:E29" si="12">B15</f>
        <v>5</v>
      </c>
      <c r="C29" s="23" t="str">
        <f t="shared" si="12"/>
        <v>Amberlee Brown</v>
      </c>
      <c r="D29" s="23" t="str">
        <f t="shared" si="12"/>
        <v>MACCACINO</v>
      </c>
      <c r="E29" s="23" t="str">
        <f t="shared" si="12"/>
        <v xml:space="preserve">Capel </v>
      </c>
      <c r="F29" s="344">
        <f>T49</f>
        <v>0.77</v>
      </c>
      <c r="G29" s="351">
        <f t="shared" si="9"/>
        <v>5</v>
      </c>
      <c r="H29" s="338"/>
      <c r="I29" s="338"/>
      <c r="J29" s="338"/>
      <c r="K29" s="338"/>
      <c r="L29" s="338"/>
      <c r="M29" s="338">
        <v>16</v>
      </c>
      <c r="N29" s="338">
        <v>3</v>
      </c>
      <c r="O29" s="338"/>
      <c r="P29" s="348">
        <v>7</v>
      </c>
      <c r="Q29" s="348">
        <v>6.5</v>
      </c>
      <c r="R29" s="348">
        <v>7</v>
      </c>
      <c r="S29" s="348">
        <v>7</v>
      </c>
      <c r="T29" s="348">
        <v>7</v>
      </c>
      <c r="U29" s="348">
        <v>7</v>
      </c>
      <c r="V29" s="348">
        <v>7</v>
      </c>
      <c r="W29" s="348">
        <v>6.5</v>
      </c>
      <c r="X29" s="348">
        <v>7</v>
      </c>
      <c r="Y29" s="348">
        <v>6.5</v>
      </c>
      <c r="Z29" s="348">
        <v>6.5</v>
      </c>
      <c r="AA29" s="348"/>
      <c r="AB29" s="348"/>
      <c r="AC29" s="348"/>
    </row>
    <row r="30" spans="1:29">
      <c r="A30" s="343"/>
      <c r="B30" s="23">
        <f t="shared" ref="B30:E30" si="13">B16</f>
        <v>6</v>
      </c>
      <c r="C30" s="23" t="str">
        <f t="shared" si="13"/>
        <v>Taiah Curtis</v>
      </c>
      <c r="D30" s="23" t="str">
        <f t="shared" si="13"/>
        <v>EYDIS</v>
      </c>
      <c r="E30" s="23" t="str">
        <f t="shared" si="13"/>
        <v xml:space="preserve">Albany </v>
      </c>
      <c r="F30" s="344">
        <f>U49</f>
        <v>0.85</v>
      </c>
      <c r="G30" s="351">
        <f t="shared" si="9"/>
        <v>1</v>
      </c>
      <c r="H30" s="338"/>
      <c r="I30" s="338"/>
      <c r="J30" s="338"/>
      <c r="K30" s="338"/>
      <c r="L30" s="338"/>
      <c r="M30" s="338" t="s">
        <v>61</v>
      </c>
      <c r="N30" s="338">
        <v>130</v>
      </c>
      <c r="O30" s="338"/>
      <c r="P30" s="338">
        <f>(SUM(P26:P29)*3)+P28</f>
        <v>89.5</v>
      </c>
      <c r="Q30" s="338">
        <f t="shared" ref="Q30:AC30" si="14">(SUM(Q26:Q29)*3)+Q28</f>
        <v>83</v>
      </c>
      <c r="R30" s="338">
        <f t="shared" si="14"/>
        <v>86</v>
      </c>
      <c r="S30" s="338">
        <f t="shared" si="14"/>
        <v>98</v>
      </c>
      <c r="T30" s="338">
        <f t="shared" si="14"/>
        <v>83</v>
      </c>
      <c r="U30" s="338">
        <f t="shared" si="14"/>
        <v>83</v>
      </c>
      <c r="V30" s="338">
        <f t="shared" si="14"/>
        <v>86</v>
      </c>
      <c r="W30" s="338">
        <f t="shared" si="14"/>
        <v>81.5</v>
      </c>
      <c r="X30" s="338">
        <f t="shared" si="14"/>
        <v>91</v>
      </c>
      <c r="Y30" s="338">
        <f t="shared" ref="Y30:AA30" si="15">(SUM(Y26:Y29)*3)+Y28</f>
        <v>78.5</v>
      </c>
      <c r="Z30" s="338">
        <f t="shared" si="15"/>
        <v>80</v>
      </c>
      <c r="AA30" s="338">
        <f t="shared" si="15"/>
        <v>0</v>
      </c>
      <c r="AB30" s="338">
        <f t="shared" si="14"/>
        <v>0</v>
      </c>
      <c r="AC30" s="338">
        <f t="shared" si="14"/>
        <v>0</v>
      </c>
    </row>
    <row r="31" spans="1:29">
      <c r="A31" s="343"/>
      <c r="B31" s="23">
        <f t="shared" ref="B31:E31" si="16">B17</f>
        <v>7</v>
      </c>
      <c r="C31" s="23" t="str">
        <f t="shared" si="16"/>
        <v>Ashleigh Pritchard</v>
      </c>
      <c r="D31" s="23" t="str">
        <f t="shared" si="16"/>
        <v>BAYLAUREL PANACHE</v>
      </c>
      <c r="E31" s="23" t="str">
        <f t="shared" si="16"/>
        <v xml:space="preserve">King River </v>
      </c>
      <c r="F31" s="344">
        <f>V49</f>
        <v>0.81</v>
      </c>
      <c r="G31" s="351">
        <f t="shared" si="9"/>
        <v>3</v>
      </c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</row>
    <row r="32" spans="1:29">
      <c r="A32" s="343"/>
      <c r="B32" s="23">
        <f t="shared" ref="B32:E32" si="17">B18</f>
        <v>8</v>
      </c>
      <c r="C32" s="23" t="str">
        <f t="shared" si="17"/>
        <v>Jasmine Barron</v>
      </c>
      <c r="D32" s="23" t="str">
        <f t="shared" si="17"/>
        <v>THE PAINTER</v>
      </c>
      <c r="E32" s="23" t="str">
        <f t="shared" si="17"/>
        <v xml:space="preserve">Serpentine </v>
      </c>
      <c r="F32" s="344">
        <f>W49</f>
        <v>0.74</v>
      </c>
      <c r="G32" s="351">
        <f t="shared" si="9"/>
        <v>6</v>
      </c>
      <c r="H32" s="338"/>
      <c r="I32" s="338"/>
      <c r="J32" s="338"/>
      <c r="K32" s="338"/>
      <c r="L32" s="338"/>
      <c r="M32" s="338" t="s">
        <v>247</v>
      </c>
      <c r="N32" s="338">
        <v>-5.0000000000000001E-3</v>
      </c>
      <c r="O32" s="338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372"/>
      <c r="AC32" s="372"/>
    </row>
    <row r="33" spans="1:29">
      <c r="A33" s="343"/>
      <c r="B33" s="23">
        <f t="shared" ref="B33:E33" si="18">B19</f>
        <v>9</v>
      </c>
      <c r="C33" s="23" t="str">
        <f t="shared" si="18"/>
        <v>Matilda Agnew</v>
      </c>
      <c r="D33" s="23" t="str">
        <f t="shared" si="18"/>
        <v>LIMESTONE PARK GOOD AS GOLD</v>
      </c>
      <c r="E33" s="23" t="str">
        <f t="shared" si="18"/>
        <v>Woodridge</v>
      </c>
      <c r="F33" s="344">
        <f>X49</f>
        <v>0.71</v>
      </c>
      <c r="G33" s="351">
        <f t="shared" si="9"/>
        <v>9</v>
      </c>
      <c r="H33" s="338"/>
      <c r="I33" s="338"/>
      <c r="J33" s="338"/>
      <c r="K33" s="338"/>
      <c r="L33" s="338"/>
      <c r="M33" s="338" t="s">
        <v>63</v>
      </c>
      <c r="N33" s="338"/>
      <c r="O33" s="338"/>
      <c r="P33" s="396">
        <f>IF(P32="Y",$N$32,0)</f>
        <v>0</v>
      </c>
      <c r="Q33" s="396">
        <f t="shared" ref="Q33:AC33" si="19">IF(Q32="Y",$N$32,0)</f>
        <v>0</v>
      </c>
      <c r="R33" s="396">
        <f t="shared" si="19"/>
        <v>0</v>
      </c>
      <c r="S33" s="396">
        <f t="shared" si="19"/>
        <v>0</v>
      </c>
      <c r="T33" s="396">
        <f t="shared" si="19"/>
        <v>0</v>
      </c>
      <c r="U33" s="396">
        <f t="shared" si="19"/>
        <v>0</v>
      </c>
      <c r="V33" s="396">
        <f t="shared" si="19"/>
        <v>0</v>
      </c>
      <c r="W33" s="396">
        <f t="shared" si="19"/>
        <v>0</v>
      </c>
      <c r="X33" s="396">
        <f t="shared" si="19"/>
        <v>0</v>
      </c>
      <c r="Y33" s="396">
        <f t="shared" ref="Y33:AA33" si="20">IF(Y32="Y",$N$32,0)</f>
        <v>0</v>
      </c>
      <c r="Z33" s="396">
        <f t="shared" si="20"/>
        <v>0</v>
      </c>
      <c r="AA33" s="396">
        <f t="shared" si="20"/>
        <v>0</v>
      </c>
      <c r="AB33" s="396">
        <f t="shared" si="19"/>
        <v>0</v>
      </c>
      <c r="AC33" s="396">
        <f t="shared" si="19"/>
        <v>0</v>
      </c>
    </row>
    <row r="34" spans="1:29">
      <c r="A34" s="343"/>
      <c r="B34" s="23">
        <f t="shared" ref="B34:E34" si="21">B20</f>
        <v>10</v>
      </c>
      <c r="C34" s="23" t="str">
        <f t="shared" si="21"/>
        <v>Fay Groom</v>
      </c>
      <c r="D34" s="23" t="str">
        <f t="shared" si="21"/>
        <v>WILDWOOD SCARLET TRIBUTE</v>
      </c>
      <c r="E34" s="23" t="str">
        <f t="shared" si="21"/>
        <v>Murray</v>
      </c>
      <c r="F34" s="344">
        <f>Y49</f>
        <v>0</v>
      </c>
      <c r="G34" s="351">
        <f t="shared" si="9"/>
        <v>10</v>
      </c>
      <c r="H34" s="338"/>
      <c r="I34" s="338"/>
      <c r="J34" s="338"/>
      <c r="K34" s="338"/>
      <c r="L34" s="338"/>
      <c r="M34" s="338" t="s">
        <v>64</v>
      </c>
      <c r="N34" s="338">
        <v>13</v>
      </c>
      <c r="O34" s="338"/>
      <c r="P34" s="354">
        <f>(P30/$N$34)+P33</f>
        <v>6.884615384615385</v>
      </c>
      <c r="Q34" s="354">
        <f t="shared" ref="Q34:AC34" si="22">(Q30/$N$34)+Q33</f>
        <v>6.384615384615385</v>
      </c>
      <c r="R34" s="354">
        <f t="shared" si="22"/>
        <v>6.615384615384615</v>
      </c>
      <c r="S34" s="354">
        <f t="shared" si="22"/>
        <v>7.5384615384615383</v>
      </c>
      <c r="T34" s="354">
        <f t="shared" si="22"/>
        <v>6.384615384615385</v>
      </c>
      <c r="U34" s="354">
        <f t="shared" si="22"/>
        <v>6.384615384615385</v>
      </c>
      <c r="V34" s="354">
        <f t="shared" si="22"/>
        <v>6.615384615384615</v>
      </c>
      <c r="W34" s="354">
        <f t="shared" si="22"/>
        <v>6.2692307692307692</v>
      </c>
      <c r="X34" s="354">
        <f t="shared" si="22"/>
        <v>7</v>
      </c>
      <c r="Y34" s="354">
        <f t="shared" ref="Y34:AA34" si="23">(Y30/$N$34)+Y33</f>
        <v>6.0384615384615383</v>
      </c>
      <c r="Z34" s="354">
        <f t="shared" si="23"/>
        <v>6.1538461538461542</v>
      </c>
      <c r="AA34" s="354">
        <f t="shared" si="23"/>
        <v>0</v>
      </c>
      <c r="AB34" s="354">
        <f t="shared" si="22"/>
        <v>0</v>
      </c>
      <c r="AC34" s="354">
        <f t="shared" si="22"/>
        <v>0</v>
      </c>
    </row>
    <row r="35" spans="1:29">
      <c r="A35" s="343"/>
      <c r="B35" s="23">
        <f t="shared" ref="B35:E35" si="24">B21</f>
        <v>11</v>
      </c>
      <c r="C35" s="23" t="str">
        <f t="shared" si="24"/>
        <v>Lauren Conti</v>
      </c>
      <c r="D35" s="23" t="str">
        <f t="shared" si="24"/>
        <v>SCOTT FREE</v>
      </c>
      <c r="E35" s="23" t="str">
        <f t="shared" si="24"/>
        <v>Wanneroo</v>
      </c>
      <c r="F35" s="344">
        <f>Z49</f>
        <v>0.72</v>
      </c>
      <c r="G35" s="351">
        <f t="shared" si="9"/>
        <v>8</v>
      </c>
      <c r="H35" s="338"/>
      <c r="I35" s="338"/>
      <c r="J35" s="338"/>
      <c r="K35" s="338"/>
      <c r="L35" s="338"/>
      <c r="M35" s="338" t="s">
        <v>65</v>
      </c>
      <c r="N35" s="338">
        <v>13</v>
      </c>
      <c r="O35" s="338"/>
      <c r="P35" s="354">
        <f t="shared" ref="P35:AC35" si="25">P23/$N$35</f>
        <v>6.7307692307692308</v>
      </c>
      <c r="Q35" s="354">
        <f t="shared" si="25"/>
        <v>6.4230769230769234</v>
      </c>
      <c r="R35" s="354">
        <f t="shared" si="25"/>
        <v>6.5769230769230766</v>
      </c>
      <c r="S35" s="354">
        <f t="shared" si="25"/>
        <v>7.3076923076923075</v>
      </c>
      <c r="T35" s="354">
        <f t="shared" si="25"/>
        <v>6.2692307692307692</v>
      </c>
      <c r="U35" s="354">
        <f t="shared" si="25"/>
        <v>6.1923076923076925</v>
      </c>
      <c r="V35" s="354">
        <f t="shared" si="25"/>
        <v>6.1923076923076925</v>
      </c>
      <c r="W35" s="354">
        <f t="shared" si="25"/>
        <v>5.8461538461538458</v>
      </c>
      <c r="X35" s="354">
        <f t="shared" si="25"/>
        <v>6.8461538461538458</v>
      </c>
      <c r="Y35" s="354">
        <f t="shared" ref="Y35:AA35" si="26">Y23/$N$35</f>
        <v>6.1538461538461542</v>
      </c>
      <c r="Z35" s="354">
        <f t="shared" si="26"/>
        <v>5.9230769230769234</v>
      </c>
      <c r="AA35" s="354">
        <f t="shared" si="26"/>
        <v>0</v>
      </c>
      <c r="AB35" s="354">
        <f t="shared" si="25"/>
        <v>0</v>
      </c>
      <c r="AC35" s="354">
        <f t="shared" si="25"/>
        <v>0</v>
      </c>
    </row>
    <row r="36" spans="1:29">
      <c r="A36" s="343"/>
      <c r="B36" s="343"/>
      <c r="C36" s="343"/>
      <c r="D36" s="343"/>
      <c r="E36" s="343"/>
      <c r="F36" s="344"/>
      <c r="G36" s="343"/>
      <c r="H36" s="338"/>
      <c r="I36" s="338"/>
      <c r="J36" s="338"/>
      <c r="K36" s="338"/>
      <c r="L36" s="338"/>
      <c r="M36" s="338" t="s">
        <v>66</v>
      </c>
      <c r="N36" s="338"/>
      <c r="O36" s="338"/>
      <c r="P36" s="354">
        <f t="shared" ref="P36:AC36" si="27">P34+P35</f>
        <v>13.615384615384617</v>
      </c>
      <c r="Q36" s="354">
        <f t="shared" si="27"/>
        <v>12.807692307692308</v>
      </c>
      <c r="R36" s="354">
        <f t="shared" si="27"/>
        <v>13.192307692307692</v>
      </c>
      <c r="S36" s="354">
        <f t="shared" si="27"/>
        <v>14.846153846153847</v>
      </c>
      <c r="T36" s="354">
        <f t="shared" si="27"/>
        <v>12.653846153846153</v>
      </c>
      <c r="U36" s="354">
        <f t="shared" si="27"/>
        <v>12.576923076923077</v>
      </c>
      <c r="V36" s="354">
        <f t="shared" si="27"/>
        <v>12.807692307692307</v>
      </c>
      <c r="W36" s="354">
        <f t="shared" si="27"/>
        <v>12.115384615384615</v>
      </c>
      <c r="X36" s="354">
        <f t="shared" si="27"/>
        <v>13.846153846153847</v>
      </c>
      <c r="Y36" s="354">
        <f t="shared" ref="Y36:AA36" si="28">Y34+Y35</f>
        <v>12.192307692307693</v>
      </c>
      <c r="Z36" s="354">
        <f t="shared" si="28"/>
        <v>12.076923076923077</v>
      </c>
      <c r="AA36" s="354">
        <f t="shared" si="28"/>
        <v>0</v>
      </c>
      <c r="AB36" s="354">
        <f t="shared" si="27"/>
        <v>0</v>
      </c>
      <c r="AC36" s="354">
        <f t="shared" si="27"/>
        <v>0</v>
      </c>
    </row>
    <row r="38" spans="1:29">
      <c r="A38" s="338"/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 t="s">
        <v>67</v>
      </c>
      <c r="N38" s="338"/>
      <c r="O38" s="338"/>
      <c r="P38" s="355">
        <f>P36/20</f>
        <v>0.68076923076923079</v>
      </c>
      <c r="Q38" s="355">
        <f t="shared" ref="Q38:AC38" si="29">Q36/20</f>
        <v>0.64038461538461544</v>
      </c>
      <c r="R38" s="355">
        <f t="shared" si="29"/>
        <v>0.6596153846153846</v>
      </c>
      <c r="S38" s="355">
        <f t="shared" si="29"/>
        <v>0.74230769230769234</v>
      </c>
      <c r="T38" s="355">
        <f t="shared" si="29"/>
        <v>0.63269230769230766</v>
      </c>
      <c r="U38" s="355">
        <f t="shared" si="29"/>
        <v>0.62884615384615383</v>
      </c>
      <c r="V38" s="355">
        <f t="shared" si="29"/>
        <v>0.64038461538461533</v>
      </c>
      <c r="W38" s="355">
        <f t="shared" si="29"/>
        <v>0.60576923076923073</v>
      </c>
      <c r="X38" s="355">
        <f t="shared" si="29"/>
        <v>0.69230769230769229</v>
      </c>
      <c r="Y38" s="355">
        <f t="shared" ref="Y38:AA38" si="30">Y36/20</f>
        <v>0.60961538461538467</v>
      </c>
      <c r="Z38" s="355">
        <f t="shared" si="30"/>
        <v>0.60384615384615381</v>
      </c>
      <c r="AA38" s="355">
        <f t="shared" si="30"/>
        <v>0</v>
      </c>
      <c r="AB38" s="355">
        <f t="shared" si="29"/>
        <v>0</v>
      </c>
      <c r="AC38" s="355">
        <f t="shared" si="29"/>
        <v>0</v>
      </c>
    </row>
    <row r="40" spans="1:29">
      <c r="A40" s="338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15" t="s">
        <v>68</v>
      </c>
      <c r="N40" s="338"/>
      <c r="O40" s="338"/>
      <c r="P40" s="356"/>
      <c r="Q40" s="356"/>
      <c r="R40" s="356"/>
      <c r="S40" s="356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</row>
    <row r="41" spans="1:29">
      <c r="A41" s="338"/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49"/>
      <c r="AB41" s="338"/>
      <c r="AC41" s="338"/>
    </row>
    <row r="42" spans="1:29">
      <c r="A42" s="338"/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 t="s">
        <v>69</v>
      </c>
      <c r="N42" s="338"/>
      <c r="O42" s="338"/>
      <c r="P42" s="342">
        <v>8.5</v>
      </c>
      <c r="Q42" s="342">
        <v>8</v>
      </c>
      <c r="R42" s="342">
        <v>0</v>
      </c>
      <c r="S42" s="342">
        <v>8</v>
      </c>
      <c r="T42" s="342">
        <v>7.5</v>
      </c>
      <c r="U42" s="342">
        <v>8</v>
      </c>
      <c r="V42" s="342">
        <v>8</v>
      </c>
      <c r="W42" s="342">
        <v>8</v>
      </c>
      <c r="X42" s="342">
        <v>8</v>
      </c>
      <c r="Y42" s="342">
        <v>0</v>
      </c>
      <c r="Z42" s="342">
        <v>8</v>
      </c>
      <c r="AA42" s="342"/>
      <c r="AB42" s="342"/>
      <c r="AC42" s="342"/>
    </row>
    <row r="43" spans="1:29">
      <c r="A43" s="338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 t="s">
        <v>70</v>
      </c>
      <c r="N43" s="338"/>
      <c r="O43" s="338"/>
      <c r="P43" s="342">
        <v>8.5</v>
      </c>
      <c r="Q43" s="342">
        <v>7.5</v>
      </c>
      <c r="R43" s="342">
        <v>0</v>
      </c>
      <c r="S43" s="342">
        <v>7</v>
      </c>
      <c r="T43" s="342">
        <v>7</v>
      </c>
      <c r="U43" s="342">
        <v>8</v>
      </c>
      <c r="V43" s="342">
        <v>8</v>
      </c>
      <c r="W43" s="342">
        <v>7</v>
      </c>
      <c r="X43" s="342">
        <v>6.5</v>
      </c>
      <c r="Y43" s="342">
        <v>0</v>
      </c>
      <c r="Z43" s="342">
        <v>7</v>
      </c>
      <c r="AA43" s="342"/>
      <c r="AB43" s="342"/>
      <c r="AC43" s="342"/>
    </row>
    <row r="44" spans="1:29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 t="s">
        <v>71</v>
      </c>
      <c r="N44" s="338"/>
      <c r="O44" s="338"/>
      <c r="P44" s="342">
        <v>8</v>
      </c>
      <c r="Q44" s="342">
        <v>8</v>
      </c>
      <c r="R44" s="342">
        <v>0</v>
      </c>
      <c r="S44" s="342">
        <v>8</v>
      </c>
      <c r="T44" s="342">
        <v>7.5</v>
      </c>
      <c r="U44" s="342">
        <v>8.5</v>
      </c>
      <c r="V44" s="342">
        <v>8</v>
      </c>
      <c r="W44" s="342">
        <v>7</v>
      </c>
      <c r="X44" s="342">
        <v>6</v>
      </c>
      <c r="Y44" s="342">
        <v>0</v>
      </c>
      <c r="Z44" s="342">
        <v>6.5</v>
      </c>
      <c r="AA44" s="342"/>
      <c r="AB44" s="342"/>
      <c r="AC44" s="342"/>
    </row>
    <row r="45" spans="1:29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 t="s">
        <v>72</v>
      </c>
      <c r="N45" s="338"/>
      <c r="O45" s="338"/>
      <c r="P45" s="342">
        <v>8</v>
      </c>
      <c r="Q45" s="342">
        <v>7.5</v>
      </c>
      <c r="R45" s="342">
        <v>0</v>
      </c>
      <c r="S45" s="342">
        <v>6</v>
      </c>
      <c r="T45" s="342">
        <v>8.5</v>
      </c>
      <c r="U45" s="342">
        <v>9</v>
      </c>
      <c r="V45" s="342">
        <v>8</v>
      </c>
      <c r="W45" s="342">
        <v>7</v>
      </c>
      <c r="X45" s="342">
        <v>7</v>
      </c>
      <c r="Y45" s="342">
        <v>0</v>
      </c>
      <c r="Z45" s="342">
        <v>7</v>
      </c>
      <c r="AA45" s="342"/>
      <c r="AB45" s="342"/>
      <c r="AC45" s="342"/>
    </row>
    <row r="46" spans="1:29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 t="s">
        <v>73</v>
      </c>
      <c r="N46" s="338"/>
      <c r="O46" s="338"/>
      <c r="P46" s="342">
        <v>9</v>
      </c>
      <c r="Q46" s="342">
        <v>8</v>
      </c>
      <c r="R46" s="342">
        <v>0</v>
      </c>
      <c r="S46" s="342">
        <v>8</v>
      </c>
      <c r="T46" s="342">
        <v>8</v>
      </c>
      <c r="U46" s="342">
        <v>9</v>
      </c>
      <c r="V46" s="342">
        <v>8.5</v>
      </c>
      <c r="W46" s="342">
        <v>8</v>
      </c>
      <c r="X46" s="342">
        <v>8</v>
      </c>
      <c r="Y46" s="342">
        <v>0</v>
      </c>
      <c r="Z46" s="342">
        <v>7.5</v>
      </c>
      <c r="AA46" s="342"/>
      <c r="AB46" s="342"/>
      <c r="AC46" s="342"/>
    </row>
    <row r="47" spans="1:29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 t="s">
        <v>74</v>
      </c>
      <c r="N47" s="338">
        <v>50</v>
      </c>
      <c r="O47" s="338"/>
      <c r="P47" s="356">
        <f t="shared" ref="P47:AA47" si="31">SUM(P42:P46)</f>
        <v>42</v>
      </c>
      <c r="Q47" s="356">
        <f t="shared" si="31"/>
        <v>39</v>
      </c>
      <c r="R47" s="356">
        <f t="shared" si="31"/>
        <v>0</v>
      </c>
      <c r="S47" s="356">
        <f t="shared" si="31"/>
        <v>37</v>
      </c>
      <c r="T47" s="356">
        <f t="shared" si="31"/>
        <v>38.5</v>
      </c>
      <c r="U47" s="356">
        <f t="shared" si="31"/>
        <v>42.5</v>
      </c>
      <c r="V47" s="356">
        <f t="shared" si="31"/>
        <v>40.5</v>
      </c>
      <c r="W47" s="356">
        <f t="shared" si="31"/>
        <v>37</v>
      </c>
      <c r="X47" s="356">
        <f t="shared" si="31"/>
        <v>35.5</v>
      </c>
      <c r="Y47" s="356">
        <f t="shared" si="31"/>
        <v>0</v>
      </c>
      <c r="Z47" s="356">
        <f t="shared" si="31"/>
        <v>36</v>
      </c>
      <c r="AA47" s="356">
        <f t="shared" si="31"/>
        <v>0</v>
      </c>
      <c r="AB47" s="356">
        <f t="shared" ref="AB47:AC47" si="32">SUM(AB42:AB46)</f>
        <v>0</v>
      </c>
      <c r="AC47" s="356">
        <f t="shared" si="32"/>
        <v>0</v>
      </c>
    </row>
    <row r="49" spans="13:29">
      <c r="M49" s="338" t="s">
        <v>67</v>
      </c>
      <c r="N49" s="338"/>
      <c r="O49" s="338"/>
      <c r="P49" s="357">
        <f>P47/$N$47</f>
        <v>0.84</v>
      </c>
      <c r="Q49" s="357">
        <f t="shared" ref="Q49:AA49" si="33">Q47/$N$47</f>
        <v>0.78</v>
      </c>
      <c r="R49" s="357">
        <f t="shared" si="33"/>
        <v>0</v>
      </c>
      <c r="S49" s="357">
        <f t="shared" si="33"/>
        <v>0.74</v>
      </c>
      <c r="T49" s="357">
        <f t="shared" si="33"/>
        <v>0.77</v>
      </c>
      <c r="U49" s="357">
        <f t="shared" si="33"/>
        <v>0.85</v>
      </c>
      <c r="V49" s="357">
        <f t="shared" si="33"/>
        <v>0.81</v>
      </c>
      <c r="W49" s="357">
        <f t="shared" si="33"/>
        <v>0.74</v>
      </c>
      <c r="X49" s="357">
        <f t="shared" si="33"/>
        <v>0.71</v>
      </c>
      <c r="Y49" s="357">
        <f t="shared" si="33"/>
        <v>0</v>
      </c>
      <c r="Z49" s="357">
        <f t="shared" si="33"/>
        <v>0.72</v>
      </c>
      <c r="AA49" s="357">
        <f t="shared" si="33"/>
        <v>0</v>
      </c>
      <c r="AB49" s="357">
        <f t="shared" ref="AB49:AC49" si="34">AB47/$N$47</f>
        <v>0</v>
      </c>
      <c r="AC49" s="357">
        <f t="shared" si="34"/>
        <v>0</v>
      </c>
    </row>
    <row r="51" spans="13:29">
      <c r="M51" s="338"/>
      <c r="N51" s="338"/>
      <c r="O51" s="33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  <c r="AA51" s="358"/>
      <c r="AB51" s="358"/>
      <c r="AC51" s="358"/>
    </row>
  </sheetData>
  <pageMargins left="0.7" right="0.7" top="0.75" bottom="0.75" header="0.3" footer="0.3"/>
  <pageSetup paperSize="9" scale="88" orientation="landscape" r:id="rId1"/>
  <customProperties>
    <customPr name="_pios_id" r:id="rId2"/>
    <customPr name="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EA642-3083-CA4E-A391-985D6DAE52FD}">
  <sheetPr codeName="Sheet3">
    <tabColor rgb="FF7030A0"/>
    <pageSetUpPr fitToPage="1"/>
  </sheetPr>
  <dimension ref="A1:BA43"/>
  <sheetViews>
    <sheetView topLeftCell="A19" zoomScaleNormal="100" workbookViewId="0">
      <selection activeCell="K45" sqref="K45"/>
    </sheetView>
  </sheetViews>
  <sheetFormatPr defaultColWidth="11" defaultRowHeight="15"/>
  <cols>
    <col min="1" max="1" width="11" style="326"/>
    <col min="2" max="2" width="10.625" style="326" customWidth="1"/>
    <col min="3" max="3" width="19.5" style="326" bestFit="1" customWidth="1"/>
    <col min="4" max="4" width="27.375" style="326" bestFit="1" customWidth="1"/>
    <col min="5" max="5" width="16.875" style="326" bestFit="1" customWidth="1"/>
    <col min="6" max="6" width="11.75" style="326" bestFit="1" customWidth="1"/>
    <col min="7" max="7" width="10.25" style="326" bestFit="1" customWidth="1"/>
    <col min="8" max="8" width="12" style="326" bestFit="1" customWidth="1"/>
    <col min="9" max="9" width="9.125" style="326" bestFit="1" customWidth="1"/>
    <col min="10" max="10" width="9.75" style="326" bestFit="1" customWidth="1"/>
    <col min="11" max="11" width="13.25" style="326" customWidth="1"/>
    <col min="12" max="12" width="13.625" style="326" bestFit="1" customWidth="1"/>
    <col min="13" max="14" width="11" style="326"/>
    <col min="15" max="15" width="19.375" style="326" customWidth="1"/>
    <col min="16" max="16" width="11" style="326"/>
    <col min="17" max="17" width="3.625" style="326" customWidth="1"/>
    <col min="18" max="19" width="7.75" style="326" bestFit="1" customWidth="1"/>
    <col min="20" max="20" width="8" style="326" customWidth="1"/>
    <col min="21" max="24" width="7.25" style="326" bestFit="1" customWidth="1"/>
    <col min="25" max="34" width="7.75" style="326" customWidth="1"/>
    <col min="35" max="35" width="7.25" style="326" bestFit="1" customWidth="1"/>
    <col min="36" max="36" width="7.375" style="326" bestFit="1" customWidth="1"/>
    <col min="37" max="43" width="7.25" style="326" bestFit="1" customWidth="1"/>
    <col min="44" max="52" width="7.25" style="326" customWidth="1"/>
    <col min="53" max="53" width="7.25" style="326" bestFit="1" customWidth="1"/>
    <col min="54" max="16384" width="11" style="326"/>
  </cols>
  <sheetData>
    <row r="1" spans="1:53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9" t="s">
        <v>75</v>
      </c>
      <c r="P1" s="339"/>
      <c r="Q1" s="339"/>
      <c r="R1" s="339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9" t="s">
        <v>75</v>
      </c>
      <c r="AK1" s="339"/>
      <c r="AL1" s="339"/>
      <c r="AM1" s="339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</row>
    <row r="2" spans="1:53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97" t="s">
        <v>248</v>
      </c>
      <c r="P2" s="397"/>
      <c r="Q2" s="397"/>
      <c r="R2" s="397"/>
      <c r="S2" s="397"/>
      <c r="T2" s="397"/>
      <c r="U2" s="397"/>
      <c r="V2" s="397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</row>
    <row r="3" spans="1:53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15" t="s">
        <v>249</v>
      </c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  <c r="BA3" s="338"/>
    </row>
    <row r="4" spans="1:53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16" t="s">
        <v>109</v>
      </c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6" t="s">
        <v>110</v>
      </c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>
      <c r="A5" s="338" t="s">
        <v>6</v>
      </c>
      <c r="B5" s="331">
        <v>44778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41">
        <f>B11</f>
        <v>1</v>
      </c>
      <c r="S5" s="341">
        <f>B13</f>
        <v>2</v>
      </c>
      <c r="T5" s="341">
        <f>B15</f>
        <v>3</v>
      </c>
      <c r="U5" s="341">
        <f>B17</f>
        <v>4</v>
      </c>
      <c r="V5" s="341">
        <f>B19</f>
        <v>5</v>
      </c>
      <c r="W5" s="341">
        <f>B21</f>
        <v>6</v>
      </c>
      <c r="X5" s="341">
        <f>B23</f>
        <v>7</v>
      </c>
      <c r="Y5" s="341">
        <f>B25</f>
        <v>8</v>
      </c>
      <c r="Z5" s="341">
        <f>B27</f>
        <v>9</v>
      </c>
      <c r="AA5" s="341">
        <f>B29</f>
        <v>10</v>
      </c>
      <c r="AB5" s="341">
        <f>B31</f>
        <v>11</v>
      </c>
      <c r="AC5" s="341">
        <f>B33</f>
        <v>12</v>
      </c>
      <c r="AD5" s="341">
        <f>B35</f>
        <v>13</v>
      </c>
      <c r="AE5" s="341">
        <f>B37</f>
        <v>14</v>
      </c>
      <c r="AF5" s="341">
        <f>B39</f>
        <v>0</v>
      </c>
      <c r="AG5" s="341">
        <f>B41</f>
        <v>0</v>
      </c>
      <c r="AH5" s="341"/>
      <c r="AI5" s="341"/>
      <c r="AJ5" s="361">
        <f>B12</f>
        <v>1</v>
      </c>
      <c r="AK5" s="341">
        <f>B14</f>
        <v>2</v>
      </c>
      <c r="AL5" s="341">
        <f>B16</f>
        <v>3</v>
      </c>
      <c r="AM5" s="341">
        <f>B18</f>
        <v>4</v>
      </c>
      <c r="AN5" s="341">
        <f>B20</f>
        <v>5</v>
      </c>
      <c r="AO5" s="341">
        <f>B22</f>
        <v>6</v>
      </c>
      <c r="AP5" s="341">
        <f>B24</f>
        <v>7</v>
      </c>
      <c r="AQ5" s="341">
        <f>B26</f>
        <v>8</v>
      </c>
      <c r="AR5" s="341">
        <f>B28</f>
        <v>9</v>
      </c>
      <c r="AS5" s="341">
        <f>B30</f>
        <v>10</v>
      </c>
      <c r="AT5" s="341">
        <f>B32</f>
        <v>11</v>
      </c>
      <c r="AU5" s="341">
        <f>B34</f>
        <v>12</v>
      </c>
      <c r="AV5" s="341">
        <f>B36</f>
        <v>13</v>
      </c>
      <c r="AW5" s="341">
        <f>B38</f>
        <v>14</v>
      </c>
      <c r="AX5" s="341">
        <f>40</f>
        <v>40</v>
      </c>
      <c r="AY5" s="341">
        <f>B42</f>
        <v>0</v>
      </c>
      <c r="AZ5" s="341"/>
      <c r="BA5" s="341">
        <f t="shared" ref="BA5" si="0">AI5</f>
        <v>0</v>
      </c>
    </row>
    <row r="6" spans="1:53">
      <c r="A6" s="338" t="s">
        <v>8</v>
      </c>
      <c r="B6" s="38" t="s">
        <v>107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 t="str">
        <f>C11</f>
        <v>Amy Lockhart</v>
      </c>
      <c r="S6" s="338" t="str">
        <f>C13</f>
        <v>Ava Debrito</v>
      </c>
      <c r="T6" s="338" t="str">
        <f>C15</f>
        <v>Ashleigh Pritchard</v>
      </c>
      <c r="U6" s="338" t="str">
        <f>C17</f>
        <v>Abby Green</v>
      </c>
      <c r="V6" s="338" t="str">
        <f>C19</f>
        <v>Caitlin Worth</v>
      </c>
      <c r="W6" s="338" t="str">
        <f>C21</f>
        <v>Sarah Mcconigley</v>
      </c>
      <c r="X6" s="338" t="str">
        <f>C23</f>
        <v>Mia Staines</v>
      </c>
      <c r="Y6" s="338" t="str">
        <f>C25</f>
        <v>Mya Robertson</v>
      </c>
      <c r="Z6" s="338" t="str">
        <f>C27</f>
        <v>Chaise Fowler</v>
      </c>
      <c r="AA6" s="338" t="str">
        <f>C29</f>
        <v>Aleisha Guest</v>
      </c>
      <c r="AB6" s="338" t="str">
        <f>C31</f>
        <v>Ithica Harris</v>
      </c>
      <c r="AC6" s="338" t="str">
        <f>C33</f>
        <v>Nicole Dragovich</v>
      </c>
      <c r="AD6" s="338" t="str">
        <f>C35</f>
        <v>Abby Coulson</v>
      </c>
      <c r="AE6" s="338" t="str">
        <f>C37</f>
        <v>Taiah Curtis</v>
      </c>
      <c r="AF6" s="338">
        <f>C39</f>
        <v>0</v>
      </c>
      <c r="AG6" s="338">
        <f>C41</f>
        <v>0</v>
      </c>
      <c r="AH6" s="338"/>
      <c r="AI6" s="338"/>
      <c r="AJ6" s="361" t="str">
        <f>C12</f>
        <v>Kaeleigh Brown</v>
      </c>
      <c r="AK6" s="338" t="str">
        <f>C14</f>
        <v>Darci Peace</v>
      </c>
      <c r="AL6" s="338" t="str">
        <f>C16</f>
        <v>Rosie Mcconigley</v>
      </c>
      <c r="AM6" s="338" t="str">
        <f>C18</f>
        <v>Indi Smith</v>
      </c>
      <c r="AN6" s="338" t="str">
        <f>C20</f>
        <v>Emily Brimblecombe</v>
      </c>
      <c r="AO6" s="338" t="str">
        <f>C22</f>
        <v>Edie Hawke</v>
      </c>
      <c r="AP6" s="338" t="str">
        <f>C24</f>
        <v>Rachelle Brown</v>
      </c>
      <c r="AQ6" s="338" t="str">
        <f>C26</f>
        <v>Tahlia Burke</v>
      </c>
      <c r="AR6" s="338" t="str">
        <f>C28</f>
        <v>Reagan Hughan</v>
      </c>
      <c r="AS6" s="338" t="str">
        <f>C30</f>
        <v>Olivia Hawkins</v>
      </c>
      <c r="AT6" s="338" t="str">
        <f>C32</f>
        <v>Rebecca Simpson</v>
      </c>
      <c r="AU6" s="338" t="str">
        <f>C34</f>
        <v>Sarah Carter</v>
      </c>
      <c r="AV6" s="338" t="str">
        <f>C36</f>
        <v>Tiarlie Wareham</v>
      </c>
      <c r="AW6" s="338" t="str">
        <f>C38</f>
        <v>Zarli Curtis</v>
      </c>
      <c r="AX6" s="338">
        <f>C40</f>
        <v>0</v>
      </c>
      <c r="AY6" s="338" t="str">
        <f>C42</f>
        <v xml:space="preserve"> </v>
      </c>
      <c r="AZ6" s="338"/>
      <c r="BA6" s="338"/>
    </row>
    <row r="7" spans="1:53">
      <c r="A7" s="338" t="s">
        <v>10</v>
      </c>
      <c r="B7" s="338" t="s">
        <v>250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 t="s">
        <v>12</v>
      </c>
      <c r="P7" s="338" t="s">
        <v>13</v>
      </c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61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  <c r="BA7" s="338"/>
    </row>
    <row r="8" spans="1:53">
      <c r="A8" s="38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>
        <v>1</v>
      </c>
      <c r="P8" s="338"/>
      <c r="Q8" s="338"/>
      <c r="R8" s="342">
        <v>7.5</v>
      </c>
      <c r="S8" s="342">
        <v>7</v>
      </c>
      <c r="T8" s="342">
        <v>7.5</v>
      </c>
      <c r="U8" s="342">
        <v>8</v>
      </c>
      <c r="V8" s="342">
        <v>6</v>
      </c>
      <c r="W8" s="342">
        <v>6</v>
      </c>
      <c r="X8" s="342">
        <v>4</v>
      </c>
      <c r="Y8" s="342">
        <v>7.5</v>
      </c>
      <c r="Z8" s="342">
        <v>7</v>
      </c>
      <c r="AA8" s="342"/>
      <c r="AB8" s="342">
        <v>4</v>
      </c>
      <c r="AC8" s="342">
        <v>6.5</v>
      </c>
      <c r="AD8" s="342">
        <v>6.5</v>
      </c>
      <c r="AE8" s="342">
        <v>7</v>
      </c>
      <c r="AF8" s="342"/>
      <c r="AG8" s="342"/>
      <c r="AH8" s="342"/>
      <c r="AI8" s="342"/>
      <c r="AJ8" s="362">
        <v>7</v>
      </c>
      <c r="AK8" s="342">
        <v>6.5</v>
      </c>
      <c r="AL8" s="342">
        <v>7</v>
      </c>
      <c r="AM8" s="342">
        <v>8</v>
      </c>
      <c r="AN8" s="342">
        <v>6.5</v>
      </c>
      <c r="AO8" s="342">
        <v>6</v>
      </c>
      <c r="AP8" s="342">
        <v>7</v>
      </c>
      <c r="AQ8" s="342">
        <v>7</v>
      </c>
      <c r="AR8" s="342">
        <v>6.5</v>
      </c>
      <c r="AS8" s="342"/>
      <c r="AT8" s="342">
        <v>5</v>
      </c>
      <c r="AU8" s="342">
        <v>6.5</v>
      </c>
      <c r="AV8" s="342">
        <v>7</v>
      </c>
      <c r="AW8" s="342">
        <v>6.5</v>
      </c>
      <c r="AX8" s="342"/>
      <c r="AY8" s="342"/>
      <c r="AZ8" s="342"/>
      <c r="BA8" s="342"/>
    </row>
    <row r="9" spans="1:53">
      <c r="A9" s="338"/>
      <c r="B9" s="338"/>
      <c r="C9" s="338"/>
      <c r="D9" s="338"/>
      <c r="E9" s="338"/>
      <c r="F9" s="28" t="s">
        <v>14</v>
      </c>
      <c r="G9" s="28" t="s">
        <v>108</v>
      </c>
      <c r="H9" s="338"/>
      <c r="I9" s="338"/>
      <c r="J9" s="338"/>
      <c r="K9" s="338"/>
      <c r="L9" s="338"/>
      <c r="M9" s="338"/>
      <c r="N9" s="338"/>
      <c r="O9" s="338">
        <v>2</v>
      </c>
      <c r="P9" s="338"/>
      <c r="Q9" s="338"/>
      <c r="R9" s="342">
        <v>6</v>
      </c>
      <c r="S9" s="342">
        <v>6</v>
      </c>
      <c r="T9" s="342">
        <v>7.5</v>
      </c>
      <c r="U9" s="342">
        <v>6.5</v>
      </c>
      <c r="V9" s="342">
        <v>6</v>
      </c>
      <c r="W9" s="342">
        <v>6</v>
      </c>
      <c r="X9" s="342">
        <v>5.5</v>
      </c>
      <c r="Y9" s="342">
        <v>6</v>
      </c>
      <c r="Z9" s="342">
        <v>6.5</v>
      </c>
      <c r="AA9" s="342"/>
      <c r="AB9" s="342">
        <v>5.5</v>
      </c>
      <c r="AC9" s="342">
        <v>6.5</v>
      </c>
      <c r="AD9" s="342">
        <v>6</v>
      </c>
      <c r="AE9" s="342">
        <v>6</v>
      </c>
      <c r="AF9" s="342"/>
      <c r="AG9" s="342"/>
      <c r="AH9" s="342"/>
      <c r="AI9" s="342"/>
      <c r="AJ9" s="362">
        <v>7</v>
      </c>
      <c r="AK9" s="342">
        <v>6.5</v>
      </c>
      <c r="AL9" s="342">
        <v>7</v>
      </c>
      <c r="AM9" s="342">
        <v>7</v>
      </c>
      <c r="AN9" s="342">
        <v>6.5</v>
      </c>
      <c r="AO9" s="342">
        <v>5</v>
      </c>
      <c r="AP9" s="342">
        <v>6.5</v>
      </c>
      <c r="AQ9" s="342">
        <v>6</v>
      </c>
      <c r="AR9" s="342">
        <v>6.5</v>
      </c>
      <c r="AS9" s="342"/>
      <c r="AT9" s="342">
        <v>6</v>
      </c>
      <c r="AU9" s="342">
        <v>7</v>
      </c>
      <c r="AV9" s="342">
        <v>8</v>
      </c>
      <c r="AW9" s="342">
        <v>7</v>
      </c>
      <c r="AX9" s="342"/>
      <c r="AY9" s="342"/>
      <c r="AZ9" s="342"/>
      <c r="BA9" s="342"/>
    </row>
    <row r="10" spans="1:53" ht="45">
      <c r="A10" s="39" t="s">
        <v>15</v>
      </c>
      <c r="B10" s="40" t="s">
        <v>251</v>
      </c>
      <c r="C10" s="40" t="s">
        <v>17</v>
      </c>
      <c r="D10" s="40" t="s">
        <v>18</v>
      </c>
      <c r="E10" s="40" t="s">
        <v>19</v>
      </c>
      <c r="F10" s="40" t="s">
        <v>109</v>
      </c>
      <c r="G10" s="40" t="s">
        <v>110</v>
      </c>
      <c r="H10" s="40" t="s">
        <v>82</v>
      </c>
      <c r="I10" s="40" t="s">
        <v>21</v>
      </c>
      <c r="J10" s="40" t="s">
        <v>22</v>
      </c>
      <c r="K10" s="40" t="s">
        <v>252</v>
      </c>
      <c r="L10" s="40" t="s">
        <v>24</v>
      </c>
      <c r="M10" s="338"/>
      <c r="N10" s="338"/>
      <c r="O10" s="338">
        <v>3</v>
      </c>
      <c r="P10" s="338"/>
      <c r="Q10" s="338"/>
      <c r="R10" s="342">
        <v>6</v>
      </c>
      <c r="S10" s="342">
        <v>6.5</v>
      </c>
      <c r="T10" s="342">
        <v>7</v>
      </c>
      <c r="U10" s="342">
        <v>7</v>
      </c>
      <c r="V10" s="342">
        <v>6</v>
      </c>
      <c r="W10" s="342">
        <v>6</v>
      </c>
      <c r="X10" s="342">
        <v>5.5</v>
      </c>
      <c r="Y10" s="342">
        <v>6</v>
      </c>
      <c r="Z10" s="342">
        <v>6</v>
      </c>
      <c r="AA10" s="342"/>
      <c r="AB10" s="342">
        <v>4</v>
      </c>
      <c r="AC10" s="342">
        <v>6</v>
      </c>
      <c r="AD10" s="342">
        <v>6</v>
      </c>
      <c r="AE10" s="342">
        <v>6.5</v>
      </c>
      <c r="AF10" s="342"/>
      <c r="AG10" s="342"/>
      <c r="AH10" s="342"/>
      <c r="AI10" s="342"/>
      <c r="AJ10" s="362">
        <v>6</v>
      </c>
      <c r="AK10" s="342">
        <v>6.5</v>
      </c>
      <c r="AL10" s="342">
        <v>6.5</v>
      </c>
      <c r="AM10" s="342">
        <v>7.5</v>
      </c>
      <c r="AN10" s="342">
        <v>6.5</v>
      </c>
      <c r="AO10" s="342">
        <v>6</v>
      </c>
      <c r="AP10" s="342">
        <v>6.5</v>
      </c>
      <c r="AQ10" s="342">
        <v>6</v>
      </c>
      <c r="AR10" s="342">
        <v>7</v>
      </c>
      <c r="AS10" s="342"/>
      <c r="AT10" s="342">
        <v>5</v>
      </c>
      <c r="AU10" s="342">
        <v>6.5</v>
      </c>
      <c r="AV10" s="342">
        <v>7.5</v>
      </c>
      <c r="AW10" s="342">
        <v>7</v>
      </c>
      <c r="AX10" s="342"/>
      <c r="AY10" s="342"/>
      <c r="AZ10" s="342"/>
      <c r="BA10" s="342"/>
    </row>
    <row r="11" spans="1:53">
      <c r="A11" s="24">
        <v>0.58333333333333337</v>
      </c>
      <c r="B11" s="23">
        <v>1</v>
      </c>
      <c r="C11" s="23" t="s">
        <v>116</v>
      </c>
      <c r="D11" s="343" t="s">
        <v>117</v>
      </c>
      <c r="E11" s="343" t="s">
        <v>118</v>
      </c>
      <c r="F11" s="350">
        <f>R40</f>
        <v>0.72173913043478266</v>
      </c>
      <c r="G11" s="350">
        <f>AJ40</f>
        <v>0.68043478260869561</v>
      </c>
      <c r="H11" s="350">
        <f>AVERAGE(F11,G11)</f>
        <v>0.70108695652173914</v>
      </c>
      <c r="I11" s="351">
        <f>IF(J11&gt;L11,J11,L11)</f>
        <v>2</v>
      </c>
      <c r="J11" s="351">
        <f>RANK(H11,$H$11:$H$44,0)</f>
        <v>2</v>
      </c>
      <c r="K11" s="398">
        <f>R30+AJ30</f>
        <v>115.5</v>
      </c>
      <c r="L11" s="399"/>
      <c r="M11" s="338"/>
      <c r="N11" s="338"/>
      <c r="O11" s="338">
        <v>4</v>
      </c>
      <c r="P11" s="338"/>
      <c r="Q11" s="338"/>
      <c r="R11" s="342">
        <v>6.5</v>
      </c>
      <c r="S11" s="342">
        <v>6.5</v>
      </c>
      <c r="T11" s="342">
        <v>8</v>
      </c>
      <c r="U11" s="342">
        <v>8</v>
      </c>
      <c r="V11" s="342">
        <v>6.5</v>
      </c>
      <c r="W11" s="342">
        <v>5.5</v>
      </c>
      <c r="X11" s="342">
        <v>5.5</v>
      </c>
      <c r="Y11" s="342">
        <v>7</v>
      </c>
      <c r="Z11" s="342">
        <v>8</v>
      </c>
      <c r="AA11" s="342"/>
      <c r="AB11" s="342">
        <v>7.5</v>
      </c>
      <c r="AC11" s="342">
        <v>6.5</v>
      </c>
      <c r="AD11" s="342">
        <v>6</v>
      </c>
      <c r="AE11" s="342">
        <v>6.5</v>
      </c>
      <c r="AF11" s="342"/>
      <c r="AG11" s="342"/>
      <c r="AH11" s="342"/>
      <c r="AI11" s="342"/>
      <c r="AJ11" s="362">
        <v>6.5</v>
      </c>
      <c r="AK11" s="342">
        <v>6</v>
      </c>
      <c r="AL11" s="342">
        <v>6</v>
      </c>
      <c r="AM11" s="342">
        <v>6.5</v>
      </c>
      <c r="AN11" s="342">
        <v>6.5</v>
      </c>
      <c r="AO11" s="342">
        <v>6</v>
      </c>
      <c r="AP11" s="342">
        <v>5</v>
      </c>
      <c r="AQ11" s="342">
        <v>6</v>
      </c>
      <c r="AR11" s="342">
        <v>6.5</v>
      </c>
      <c r="AS11" s="342"/>
      <c r="AT11" s="342">
        <v>6</v>
      </c>
      <c r="AU11" s="342">
        <v>6.5</v>
      </c>
      <c r="AV11" s="342">
        <v>8</v>
      </c>
      <c r="AW11" s="342">
        <v>5</v>
      </c>
      <c r="AX11" s="342"/>
      <c r="AY11" s="342"/>
      <c r="AZ11" s="342"/>
      <c r="BA11" s="342"/>
    </row>
    <row r="12" spans="1:53">
      <c r="A12" s="24">
        <v>0.58333333333333337</v>
      </c>
      <c r="B12" s="23">
        <v>1</v>
      </c>
      <c r="C12" s="23" t="s">
        <v>54</v>
      </c>
      <c r="D12" s="343" t="s">
        <v>55</v>
      </c>
      <c r="E12" s="343" t="s">
        <v>118</v>
      </c>
      <c r="F12" s="382"/>
      <c r="G12" s="382"/>
      <c r="H12" s="382"/>
      <c r="I12" s="382"/>
      <c r="J12" s="382"/>
      <c r="K12" s="382"/>
      <c r="L12" s="400"/>
      <c r="M12" s="338"/>
      <c r="N12" s="338"/>
      <c r="O12" s="338">
        <v>5</v>
      </c>
      <c r="P12" s="338"/>
      <c r="Q12" s="338"/>
      <c r="R12" s="342">
        <v>7</v>
      </c>
      <c r="S12" s="342">
        <v>6.5</v>
      </c>
      <c r="T12" s="342">
        <v>7</v>
      </c>
      <c r="U12" s="342">
        <v>6.5</v>
      </c>
      <c r="V12" s="342">
        <v>6</v>
      </c>
      <c r="W12" s="342">
        <v>4</v>
      </c>
      <c r="X12" s="342">
        <v>5.5</v>
      </c>
      <c r="Y12" s="342">
        <v>5.5</v>
      </c>
      <c r="Z12" s="342">
        <v>6</v>
      </c>
      <c r="AA12" s="342"/>
      <c r="AB12" s="342">
        <v>5.5</v>
      </c>
      <c r="AC12" s="342">
        <v>7</v>
      </c>
      <c r="AD12" s="342">
        <v>6.5</v>
      </c>
      <c r="AE12" s="342">
        <v>6.5</v>
      </c>
      <c r="AF12" s="342"/>
      <c r="AG12" s="342"/>
      <c r="AH12" s="342"/>
      <c r="AI12" s="342"/>
      <c r="AJ12" s="362">
        <v>6.5</v>
      </c>
      <c r="AK12" s="342">
        <v>7</v>
      </c>
      <c r="AL12" s="342">
        <v>7</v>
      </c>
      <c r="AM12" s="342">
        <v>7.5</v>
      </c>
      <c r="AN12" s="342">
        <v>7</v>
      </c>
      <c r="AO12" s="342">
        <v>6.5</v>
      </c>
      <c r="AP12" s="342">
        <v>7</v>
      </c>
      <c r="AQ12" s="342">
        <v>6</v>
      </c>
      <c r="AR12" s="342">
        <v>7</v>
      </c>
      <c r="AS12" s="342"/>
      <c r="AT12" s="342">
        <v>6</v>
      </c>
      <c r="AU12" s="342">
        <v>7</v>
      </c>
      <c r="AV12" s="342">
        <v>7</v>
      </c>
      <c r="AW12" s="342">
        <v>7</v>
      </c>
      <c r="AX12" s="342"/>
      <c r="AY12" s="342"/>
      <c r="AZ12" s="342"/>
      <c r="BA12" s="342"/>
    </row>
    <row r="13" spans="1:53">
      <c r="A13" s="24">
        <v>0.58888888888888891</v>
      </c>
      <c r="B13" s="23">
        <v>2</v>
      </c>
      <c r="C13" s="23" t="s">
        <v>130</v>
      </c>
      <c r="D13" s="343" t="s">
        <v>131</v>
      </c>
      <c r="E13" s="343" t="s">
        <v>132</v>
      </c>
      <c r="F13" s="350">
        <f>S40</f>
        <v>0.67391304347826086</v>
      </c>
      <c r="G13" s="350">
        <f>AK40</f>
        <v>0.66304347826086951</v>
      </c>
      <c r="H13" s="350">
        <f t="shared" ref="H13" si="1">AVERAGE(F13,G13)</f>
        <v>0.66847826086956519</v>
      </c>
      <c r="I13" s="351">
        <f>IF(J13&gt;L13,J13,L13)</f>
        <v>6</v>
      </c>
      <c r="J13" s="351">
        <f>RANK(H13,$H$11:$H$44,0)</f>
        <v>6</v>
      </c>
      <c r="K13" s="398">
        <f>S30+AK30</f>
        <v>107</v>
      </c>
      <c r="L13" s="399"/>
      <c r="M13" s="338"/>
      <c r="N13" s="338"/>
      <c r="O13" s="338">
        <v>6</v>
      </c>
      <c r="P13" s="338"/>
      <c r="Q13" s="338"/>
      <c r="R13" s="342">
        <v>7</v>
      </c>
      <c r="S13" s="342">
        <v>7.5</v>
      </c>
      <c r="T13" s="342">
        <v>6.5</v>
      </c>
      <c r="U13" s="342">
        <v>5.5</v>
      </c>
      <c r="V13" s="342">
        <v>5</v>
      </c>
      <c r="W13" s="342">
        <v>5.5</v>
      </c>
      <c r="X13" s="342">
        <v>5.5</v>
      </c>
      <c r="Y13" s="342">
        <v>5</v>
      </c>
      <c r="Z13" s="342">
        <v>7</v>
      </c>
      <c r="AA13" s="342"/>
      <c r="AB13" s="342">
        <v>5.5</v>
      </c>
      <c r="AC13" s="342">
        <v>7.5</v>
      </c>
      <c r="AD13" s="342">
        <v>5.5</v>
      </c>
      <c r="AE13" s="342">
        <v>7</v>
      </c>
      <c r="AF13" s="342"/>
      <c r="AG13" s="342"/>
      <c r="AH13" s="342"/>
      <c r="AI13" s="342"/>
      <c r="AJ13" s="362">
        <v>6</v>
      </c>
      <c r="AK13" s="342">
        <v>6</v>
      </c>
      <c r="AL13" s="342">
        <v>6</v>
      </c>
      <c r="AM13" s="342">
        <v>7</v>
      </c>
      <c r="AN13" s="342">
        <v>6</v>
      </c>
      <c r="AO13" s="342">
        <v>5</v>
      </c>
      <c r="AP13" s="342">
        <v>7</v>
      </c>
      <c r="AQ13" s="342">
        <v>6</v>
      </c>
      <c r="AR13" s="342">
        <v>6.5</v>
      </c>
      <c r="AS13" s="342"/>
      <c r="AT13" s="342">
        <v>5</v>
      </c>
      <c r="AU13" s="342">
        <v>6.5</v>
      </c>
      <c r="AV13" s="342">
        <v>7</v>
      </c>
      <c r="AW13" s="342">
        <v>6.5</v>
      </c>
      <c r="AX13" s="342"/>
      <c r="AY13" s="342"/>
      <c r="AZ13" s="342"/>
      <c r="BA13" s="342"/>
    </row>
    <row r="14" spans="1:53">
      <c r="A14" s="24">
        <v>0.58888888888888891</v>
      </c>
      <c r="B14" s="23">
        <v>2</v>
      </c>
      <c r="C14" s="23" t="s">
        <v>133</v>
      </c>
      <c r="D14" s="343" t="s">
        <v>134</v>
      </c>
      <c r="E14" s="343" t="s">
        <v>132</v>
      </c>
      <c r="F14" s="382"/>
      <c r="G14" s="382"/>
      <c r="H14" s="382"/>
      <c r="I14" s="382"/>
      <c r="J14" s="382"/>
      <c r="K14" s="382"/>
      <c r="L14" s="400"/>
      <c r="M14" s="338"/>
      <c r="N14" s="338"/>
      <c r="O14" s="338">
        <v>7</v>
      </c>
      <c r="P14" s="338"/>
      <c r="Q14" s="338"/>
      <c r="R14" s="342">
        <v>7.5</v>
      </c>
      <c r="S14" s="342">
        <v>7</v>
      </c>
      <c r="T14" s="342">
        <v>6.5</v>
      </c>
      <c r="U14" s="342">
        <v>6</v>
      </c>
      <c r="V14" s="342">
        <v>6</v>
      </c>
      <c r="W14" s="342">
        <v>5.5</v>
      </c>
      <c r="X14" s="342">
        <v>5.5</v>
      </c>
      <c r="Y14" s="342">
        <v>6.5</v>
      </c>
      <c r="Z14" s="342">
        <v>7</v>
      </c>
      <c r="AA14" s="342"/>
      <c r="AB14" s="342">
        <v>6</v>
      </c>
      <c r="AC14" s="342">
        <v>6.5</v>
      </c>
      <c r="AD14" s="342">
        <v>6</v>
      </c>
      <c r="AE14" s="342">
        <v>6.5</v>
      </c>
      <c r="AF14" s="342"/>
      <c r="AG14" s="342"/>
      <c r="AH14" s="342"/>
      <c r="AI14" s="342"/>
      <c r="AJ14" s="362">
        <v>7</v>
      </c>
      <c r="AK14" s="342">
        <v>6.5</v>
      </c>
      <c r="AL14" s="342">
        <v>6.5</v>
      </c>
      <c r="AM14" s="342">
        <v>7</v>
      </c>
      <c r="AN14" s="342">
        <v>6.5</v>
      </c>
      <c r="AO14" s="342">
        <v>5</v>
      </c>
      <c r="AP14" s="342">
        <v>7.5</v>
      </c>
      <c r="AQ14" s="342">
        <v>6</v>
      </c>
      <c r="AR14" s="342">
        <v>7</v>
      </c>
      <c r="AS14" s="342"/>
      <c r="AT14" s="342">
        <v>5</v>
      </c>
      <c r="AU14" s="342">
        <v>7.5</v>
      </c>
      <c r="AV14" s="342">
        <v>6.5</v>
      </c>
      <c r="AW14" s="342">
        <v>7</v>
      </c>
      <c r="AX14" s="342"/>
      <c r="AY14" s="342"/>
      <c r="AZ14" s="342"/>
      <c r="BA14" s="342"/>
    </row>
    <row r="15" spans="1:53">
      <c r="A15" s="24">
        <v>0.59444444444444444</v>
      </c>
      <c r="B15" s="23">
        <v>3</v>
      </c>
      <c r="C15" s="23" t="s">
        <v>122</v>
      </c>
      <c r="D15" s="343" t="s">
        <v>123</v>
      </c>
      <c r="E15" s="343" t="s">
        <v>121</v>
      </c>
      <c r="F15" s="350">
        <f>T40</f>
        <v>0.72826086956521741</v>
      </c>
      <c r="G15" s="350">
        <f>AL40</f>
        <v>0.67391304347826086</v>
      </c>
      <c r="H15" s="350">
        <f>AVERAGE(F15,G15)</f>
        <v>0.70108695652173914</v>
      </c>
      <c r="I15" s="351">
        <f>IF(J15&gt;L15,J15,L15)</f>
        <v>2</v>
      </c>
      <c r="J15" s="351">
        <f>RANK(H15,$H$11:$H$44,0)</f>
        <v>2</v>
      </c>
      <c r="K15" s="398">
        <f>T30+AL30</f>
        <v>116</v>
      </c>
      <c r="L15" s="399"/>
      <c r="M15" s="338"/>
      <c r="N15" s="338"/>
      <c r="O15" s="338">
        <v>8</v>
      </c>
      <c r="P15" s="338"/>
      <c r="Q15" s="338"/>
      <c r="R15" s="342">
        <v>7</v>
      </c>
      <c r="S15" s="342">
        <v>6.5</v>
      </c>
      <c r="T15" s="342">
        <v>7</v>
      </c>
      <c r="U15" s="342">
        <v>7</v>
      </c>
      <c r="V15" s="342">
        <v>6.5</v>
      </c>
      <c r="W15" s="342">
        <v>5.5</v>
      </c>
      <c r="X15" s="342">
        <v>6.5</v>
      </c>
      <c r="Y15" s="342">
        <v>6</v>
      </c>
      <c r="Z15" s="342">
        <v>7</v>
      </c>
      <c r="AA15" s="342"/>
      <c r="AB15" s="342">
        <v>5.5</v>
      </c>
      <c r="AC15" s="342">
        <v>7</v>
      </c>
      <c r="AD15" s="342">
        <v>6.5</v>
      </c>
      <c r="AE15" s="342">
        <v>6.5</v>
      </c>
      <c r="AF15" s="342"/>
      <c r="AG15" s="342"/>
      <c r="AH15" s="342"/>
      <c r="AI15" s="342"/>
      <c r="AJ15" s="362">
        <v>7</v>
      </c>
      <c r="AK15" s="342">
        <v>7</v>
      </c>
      <c r="AL15" s="342">
        <v>6.5</v>
      </c>
      <c r="AM15" s="342">
        <v>7</v>
      </c>
      <c r="AN15" s="342">
        <v>6</v>
      </c>
      <c r="AO15" s="342">
        <v>5</v>
      </c>
      <c r="AP15" s="342">
        <v>6.5</v>
      </c>
      <c r="AQ15" s="342">
        <v>6</v>
      </c>
      <c r="AR15" s="342">
        <v>7</v>
      </c>
      <c r="AS15" s="342"/>
      <c r="AT15" s="342">
        <v>5</v>
      </c>
      <c r="AU15" s="342">
        <v>7</v>
      </c>
      <c r="AV15" s="342">
        <v>6.5</v>
      </c>
      <c r="AW15" s="342">
        <v>6.5</v>
      </c>
      <c r="AX15" s="342"/>
      <c r="AY15" s="342"/>
      <c r="AZ15" s="342"/>
      <c r="BA15" s="342"/>
    </row>
    <row r="16" spans="1:53">
      <c r="A16" s="24">
        <v>0.59444444444444444</v>
      </c>
      <c r="B16" s="23">
        <v>3</v>
      </c>
      <c r="C16" s="23" t="s">
        <v>119</v>
      </c>
      <c r="D16" s="343" t="s">
        <v>120</v>
      </c>
      <c r="E16" s="343" t="s">
        <v>121</v>
      </c>
      <c r="F16" s="382"/>
      <c r="G16" s="382"/>
      <c r="H16" s="382"/>
      <c r="I16" s="382"/>
      <c r="J16" s="382"/>
      <c r="K16" s="382"/>
      <c r="L16" s="400"/>
      <c r="M16" s="338"/>
      <c r="N16" s="338"/>
      <c r="O16" s="338">
        <v>9</v>
      </c>
      <c r="P16" s="338"/>
      <c r="Q16" s="338"/>
      <c r="R16" s="342">
        <v>7</v>
      </c>
      <c r="S16" s="342">
        <v>6</v>
      </c>
      <c r="T16" s="342">
        <v>7.5</v>
      </c>
      <c r="U16" s="342">
        <v>6.5</v>
      </c>
      <c r="V16" s="342">
        <v>6.5</v>
      </c>
      <c r="W16" s="342">
        <v>6</v>
      </c>
      <c r="X16" s="342">
        <v>5.5</v>
      </c>
      <c r="Y16" s="342">
        <v>6</v>
      </c>
      <c r="Z16" s="342">
        <v>6.5</v>
      </c>
      <c r="AA16" s="342"/>
      <c r="AB16" s="342">
        <v>6.5</v>
      </c>
      <c r="AC16" s="342">
        <v>7</v>
      </c>
      <c r="AD16" s="342">
        <v>6.5</v>
      </c>
      <c r="AE16" s="342">
        <v>6.5</v>
      </c>
      <c r="AF16" s="342"/>
      <c r="AG16" s="342"/>
      <c r="AH16" s="342"/>
      <c r="AI16" s="342"/>
      <c r="AJ16" s="362">
        <v>7</v>
      </c>
      <c r="AK16" s="342">
        <v>7</v>
      </c>
      <c r="AL16" s="342">
        <v>7</v>
      </c>
      <c r="AM16" s="342">
        <v>7.5</v>
      </c>
      <c r="AN16" s="342">
        <v>6.5</v>
      </c>
      <c r="AO16" s="342">
        <v>7</v>
      </c>
      <c r="AP16" s="342">
        <v>7</v>
      </c>
      <c r="AQ16" s="342">
        <v>6</v>
      </c>
      <c r="AR16" s="342">
        <v>7</v>
      </c>
      <c r="AS16" s="342"/>
      <c r="AT16" s="342">
        <v>6</v>
      </c>
      <c r="AU16" s="342">
        <v>7.5</v>
      </c>
      <c r="AV16" s="342">
        <v>7.5</v>
      </c>
      <c r="AW16" s="342">
        <v>7.5</v>
      </c>
      <c r="AX16" s="342"/>
      <c r="AY16" s="342"/>
      <c r="AZ16" s="342"/>
      <c r="BA16" s="342"/>
    </row>
    <row r="17" spans="1:53">
      <c r="A17" s="24">
        <v>0.6</v>
      </c>
      <c r="B17" s="23">
        <v>4</v>
      </c>
      <c r="C17" s="23" t="s">
        <v>111</v>
      </c>
      <c r="D17" s="343" t="s">
        <v>112</v>
      </c>
      <c r="E17" s="343" t="s">
        <v>113</v>
      </c>
      <c r="F17" s="350">
        <f>U40</f>
        <v>0.70869565217391306</v>
      </c>
      <c r="G17" s="350">
        <f>AM40</f>
        <v>0.7326086956521739</v>
      </c>
      <c r="H17" s="350">
        <f>AVERAGE(F17,G17)</f>
        <v>0.72065217391304348</v>
      </c>
      <c r="I17" s="351">
        <f>IF(J17&gt;L17,J17,L17)</f>
        <v>1</v>
      </c>
      <c r="J17" s="351">
        <f>RANK(H17,$H$11:$H$44,0)</f>
        <v>1</v>
      </c>
      <c r="K17" s="398">
        <f>U30+AM30</f>
        <v>117.5</v>
      </c>
      <c r="L17" s="399"/>
      <c r="M17" s="338"/>
      <c r="N17" s="338"/>
      <c r="O17" s="338">
        <v>10</v>
      </c>
      <c r="P17" s="338"/>
      <c r="Q17" s="338"/>
      <c r="R17" s="342">
        <v>7</v>
      </c>
      <c r="S17" s="342">
        <v>6</v>
      </c>
      <c r="T17" s="342">
        <v>6.5</v>
      </c>
      <c r="U17" s="342">
        <v>6.5</v>
      </c>
      <c r="V17" s="342">
        <v>5.5</v>
      </c>
      <c r="W17" s="342">
        <v>5.5</v>
      </c>
      <c r="X17" s="342">
        <v>5.5</v>
      </c>
      <c r="Y17" s="342">
        <v>5</v>
      </c>
      <c r="Z17" s="342">
        <v>6.5</v>
      </c>
      <c r="AA17" s="342"/>
      <c r="AB17" s="342">
        <v>4.5</v>
      </c>
      <c r="AC17" s="342">
        <v>7</v>
      </c>
      <c r="AD17" s="342">
        <v>5.5</v>
      </c>
      <c r="AE17" s="342">
        <v>6.5</v>
      </c>
      <c r="AF17" s="342"/>
      <c r="AG17" s="342"/>
      <c r="AH17" s="342"/>
      <c r="AI17" s="342"/>
      <c r="AJ17" s="362">
        <v>7</v>
      </c>
      <c r="AK17" s="342">
        <v>7</v>
      </c>
      <c r="AL17" s="342">
        <v>7</v>
      </c>
      <c r="AM17" s="342">
        <v>6</v>
      </c>
      <c r="AN17" s="342">
        <v>6</v>
      </c>
      <c r="AO17" s="342">
        <v>6.5</v>
      </c>
      <c r="AP17" s="342">
        <v>7</v>
      </c>
      <c r="AQ17" s="342">
        <v>6</v>
      </c>
      <c r="AR17" s="342">
        <v>7</v>
      </c>
      <c r="AS17" s="342"/>
      <c r="AT17" s="342">
        <v>7</v>
      </c>
      <c r="AU17" s="342">
        <v>7.5</v>
      </c>
      <c r="AV17" s="342">
        <v>7.5</v>
      </c>
      <c r="AW17" s="342">
        <v>7</v>
      </c>
      <c r="AX17" s="342"/>
      <c r="AY17" s="342"/>
      <c r="AZ17" s="342"/>
      <c r="BA17" s="342"/>
    </row>
    <row r="18" spans="1:53">
      <c r="A18" s="24">
        <v>0.6</v>
      </c>
      <c r="B18" s="23">
        <v>4</v>
      </c>
      <c r="C18" s="23" t="s">
        <v>114</v>
      </c>
      <c r="D18" s="343" t="s">
        <v>115</v>
      </c>
      <c r="E18" s="343" t="s">
        <v>113</v>
      </c>
      <c r="F18" s="382"/>
      <c r="G18" s="382"/>
      <c r="H18" s="382"/>
      <c r="I18" s="382"/>
      <c r="J18" s="382"/>
      <c r="K18" s="382"/>
      <c r="L18" s="400"/>
      <c r="M18" s="338"/>
      <c r="N18" s="338"/>
      <c r="O18" s="338">
        <v>11</v>
      </c>
      <c r="P18" s="338"/>
      <c r="Q18" s="338"/>
      <c r="R18" s="342">
        <v>7</v>
      </c>
      <c r="S18" s="342">
        <v>6.5</v>
      </c>
      <c r="T18" s="342">
        <v>6.5</v>
      </c>
      <c r="U18" s="342">
        <v>7</v>
      </c>
      <c r="V18" s="342">
        <v>6.5</v>
      </c>
      <c r="W18" s="342">
        <v>6</v>
      </c>
      <c r="X18" s="342">
        <v>5.5</v>
      </c>
      <c r="Y18" s="342">
        <v>6</v>
      </c>
      <c r="Z18" s="342">
        <v>7</v>
      </c>
      <c r="AA18" s="342"/>
      <c r="AB18" s="342">
        <v>5.5</v>
      </c>
      <c r="AC18" s="342">
        <v>6.5</v>
      </c>
      <c r="AD18" s="342">
        <v>4</v>
      </c>
      <c r="AE18" s="342">
        <v>5.5</v>
      </c>
      <c r="AF18" s="342"/>
      <c r="AG18" s="342"/>
      <c r="AH18" s="342"/>
      <c r="AI18" s="342"/>
      <c r="AJ18" s="362">
        <v>7</v>
      </c>
      <c r="AK18" s="342">
        <v>7</v>
      </c>
      <c r="AL18" s="342">
        <v>7</v>
      </c>
      <c r="AM18" s="342">
        <v>7.5</v>
      </c>
      <c r="AN18" s="342">
        <v>6.5</v>
      </c>
      <c r="AO18" s="342">
        <v>6</v>
      </c>
      <c r="AP18" s="342">
        <v>7.5</v>
      </c>
      <c r="AQ18" s="342">
        <v>5</v>
      </c>
      <c r="AR18" s="342">
        <v>5</v>
      </c>
      <c r="AS18" s="342"/>
      <c r="AT18" s="342">
        <v>7.5</v>
      </c>
      <c r="AU18" s="342">
        <v>7.5</v>
      </c>
      <c r="AV18" s="342">
        <v>5</v>
      </c>
      <c r="AW18" s="342">
        <v>7</v>
      </c>
      <c r="AX18" s="342"/>
      <c r="AY18" s="342"/>
      <c r="AZ18" s="342"/>
      <c r="BA18" s="342"/>
    </row>
    <row r="19" spans="1:53">
      <c r="A19" s="24">
        <v>0.60555555555555551</v>
      </c>
      <c r="B19" s="23">
        <v>5</v>
      </c>
      <c r="C19" s="23" t="s">
        <v>141</v>
      </c>
      <c r="D19" s="343" t="s">
        <v>142</v>
      </c>
      <c r="E19" s="343" t="s">
        <v>140</v>
      </c>
      <c r="F19" s="350">
        <f>V40</f>
        <v>0.62608695652173918</v>
      </c>
      <c r="G19" s="350">
        <f>AN40</f>
        <v>0.64782608695652177</v>
      </c>
      <c r="H19" s="350">
        <f>AVERAGE(F19,G19)</f>
        <v>0.63695652173913042</v>
      </c>
      <c r="I19" s="351">
        <f>IF(J19&gt;L19,J19,L19)</f>
        <v>9</v>
      </c>
      <c r="J19" s="351">
        <f>RANK(H19,$H$11:$H$44,0)</f>
        <v>9</v>
      </c>
      <c r="K19" s="398">
        <f>V30+AN30</f>
        <v>102.5</v>
      </c>
      <c r="L19" s="399"/>
      <c r="M19" s="338"/>
      <c r="N19" s="338"/>
      <c r="O19" s="338">
        <v>12</v>
      </c>
      <c r="P19" s="338"/>
      <c r="Q19" s="338"/>
      <c r="R19" s="342">
        <v>7</v>
      </c>
      <c r="S19" s="342">
        <v>7</v>
      </c>
      <c r="T19" s="342">
        <v>7</v>
      </c>
      <c r="U19" s="342">
        <v>7</v>
      </c>
      <c r="V19" s="342">
        <v>6.5</v>
      </c>
      <c r="W19" s="342">
        <v>6</v>
      </c>
      <c r="X19" s="342">
        <v>5.5</v>
      </c>
      <c r="Y19" s="342">
        <v>5.5</v>
      </c>
      <c r="Z19" s="342">
        <v>7</v>
      </c>
      <c r="AA19" s="342"/>
      <c r="AB19" s="342">
        <v>6</v>
      </c>
      <c r="AC19" s="342">
        <v>7</v>
      </c>
      <c r="AD19" s="342">
        <v>4</v>
      </c>
      <c r="AE19" s="342">
        <v>6.5</v>
      </c>
      <c r="AF19" s="342"/>
      <c r="AG19" s="342"/>
      <c r="AH19" s="342"/>
      <c r="AI19" s="342"/>
      <c r="AJ19" s="362">
        <v>6.5</v>
      </c>
      <c r="AK19" s="342">
        <v>6.5</v>
      </c>
      <c r="AL19" s="342">
        <v>6</v>
      </c>
      <c r="AM19" s="342">
        <v>7.5</v>
      </c>
      <c r="AN19" s="342">
        <v>6</v>
      </c>
      <c r="AO19" s="342">
        <v>6</v>
      </c>
      <c r="AP19" s="342">
        <v>7</v>
      </c>
      <c r="AQ19" s="342">
        <v>6</v>
      </c>
      <c r="AR19" s="342">
        <v>6</v>
      </c>
      <c r="AS19" s="342"/>
      <c r="AT19" s="342">
        <v>6</v>
      </c>
      <c r="AU19" s="342">
        <v>7.5</v>
      </c>
      <c r="AV19" s="342">
        <v>6.5</v>
      </c>
      <c r="AW19" s="342">
        <v>6</v>
      </c>
      <c r="AX19" s="342"/>
      <c r="AY19" s="342"/>
      <c r="AZ19" s="342"/>
      <c r="BA19" s="342"/>
    </row>
    <row r="20" spans="1:53">
      <c r="A20" s="24">
        <v>0.60555555555555551</v>
      </c>
      <c r="B20" s="23">
        <v>5</v>
      </c>
      <c r="C20" s="23" t="s">
        <v>138</v>
      </c>
      <c r="D20" s="343" t="s">
        <v>139</v>
      </c>
      <c r="E20" s="343" t="s">
        <v>140</v>
      </c>
      <c r="F20" s="382"/>
      <c r="G20" s="382"/>
      <c r="H20" s="382"/>
      <c r="I20" s="382"/>
      <c r="J20" s="382"/>
      <c r="K20" s="382"/>
      <c r="L20" s="400"/>
      <c r="M20" s="338"/>
      <c r="N20" s="338"/>
      <c r="O20" s="338">
        <v>13</v>
      </c>
      <c r="P20" s="338"/>
      <c r="Q20" s="338"/>
      <c r="R20" s="342">
        <v>7.5</v>
      </c>
      <c r="S20" s="342">
        <v>7</v>
      </c>
      <c r="T20" s="342">
        <v>8</v>
      </c>
      <c r="U20" s="342">
        <v>7.5</v>
      </c>
      <c r="V20" s="342">
        <v>7</v>
      </c>
      <c r="W20" s="342">
        <v>6</v>
      </c>
      <c r="X20" s="342">
        <v>6</v>
      </c>
      <c r="Y20" s="342">
        <v>6</v>
      </c>
      <c r="Z20" s="342">
        <v>7</v>
      </c>
      <c r="AA20" s="342"/>
      <c r="AB20" s="342">
        <v>5.5</v>
      </c>
      <c r="AC20" s="342">
        <v>7</v>
      </c>
      <c r="AD20" s="342">
        <v>5.5</v>
      </c>
      <c r="AE20" s="342">
        <v>5.5</v>
      </c>
      <c r="AF20" s="342"/>
      <c r="AG20" s="342"/>
      <c r="AH20" s="342"/>
      <c r="AI20" s="342"/>
      <c r="AJ20" s="362">
        <v>7</v>
      </c>
      <c r="AK20" s="342">
        <v>7</v>
      </c>
      <c r="AL20" s="342">
        <v>7</v>
      </c>
      <c r="AM20" s="342">
        <v>7.5</v>
      </c>
      <c r="AN20" s="342">
        <v>7</v>
      </c>
      <c r="AO20" s="342">
        <v>7</v>
      </c>
      <c r="AP20" s="342">
        <v>7.5</v>
      </c>
      <c r="AQ20" s="342">
        <v>6.5</v>
      </c>
      <c r="AR20" s="342">
        <v>7.5</v>
      </c>
      <c r="AS20" s="342"/>
      <c r="AT20" s="342">
        <v>6</v>
      </c>
      <c r="AU20" s="342">
        <v>7.5</v>
      </c>
      <c r="AV20" s="342">
        <v>7.5</v>
      </c>
      <c r="AW20" s="342">
        <v>7</v>
      </c>
      <c r="AX20" s="342"/>
      <c r="AY20" s="342"/>
      <c r="AZ20" s="342"/>
      <c r="BA20" s="342"/>
    </row>
    <row r="21" spans="1:53">
      <c r="A21" s="24">
        <v>0.61111111111111105</v>
      </c>
      <c r="B21" s="23">
        <v>6</v>
      </c>
      <c r="C21" s="23" t="s">
        <v>153</v>
      </c>
      <c r="D21" s="343" t="s">
        <v>154</v>
      </c>
      <c r="E21" s="343" t="s">
        <v>155</v>
      </c>
      <c r="F21" s="350">
        <f>W40</f>
        <v>0.56956521739130439</v>
      </c>
      <c r="G21" s="350">
        <f>AO40</f>
        <v>0.60217391304347823</v>
      </c>
      <c r="H21" s="350">
        <f>AVERAGE(F21,G21)</f>
        <v>0.58586956521739131</v>
      </c>
      <c r="I21" s="351">
        <f>IF(J21&gt;L21,J21,L21)</f>
        <v>12</v>
      </c>
      <c r="J21" s="351">
        <f>RANK(H21,$H$11:$H$44,0)</f>
        <v>12</v>
      </c>
      <c r="K21" s="398">
        <f>W30+AO30</f>
        <v>95</v>
      </c>
      <c r="L21" s="399"/>
      <c r="M21" s="338"/>
      <c r="N21" s="338"/>
      <c r="O21" s="338">
        <v>14</v>
      </c>
      <c r="P21" s="338"/>
      <c r="Q21" s="338"/>
      <c r="R21" s="342">
        <v>7.5</v>
      </c>
      <c r="S21" s="342">
        <v>7.5</v>
      </c>
      <c r="T21" s="342">
        <v>7</v>
      </c>
      <c r="U21" s="342">
        <v>8</v>
      </c>
      <c r="V21" s="342">
        <v>6</v>
      </c>
      <c r="W21" s="342">
        <v>5.5</v>
      </c>
      <c r="X21" s="342">
        <v>6</v>
      </c>
      <c r="Y21" s="342">
        <v>5.5</v>
      </c>
      <c r="Z21" s="342">
        <v>6.5</v>
      </c>
      <c r="AA21" s="342"/>
      <c r="AB21" s="342">
        <v>6.5</v>
      </c>
      <c r="AC21" s="342">
        <v>7</v>
      </c>
      <c r="AD21" s="342">
        <v>6.5</v>
      </c>
      <c r="AE21" s="342">
        <v>5.5</v>
      </c>
      <c r="AF21" s="342"/>
      <c r="AG21" s="342"/>
      <c r="AH21" s="342"/>
      <c r="AI21" s="342"/>
      <c r="AJ21" s="362">
        <v>7</v>
      </c>
      <c r="AK21" s="342">
        <v>7</v>
      </c>
      <c r="AL21" s="342">
        <v>6.5</v>
      </c>
      <c r="AM21" s="342">
        <v>8</v>
      </c>
      <c r="AN21" s="342">
        <v>6.5</v>
      </c>
      <c r="AO21" s="342">
        <v>6.5</v>
      </c>
      <c r="AP21" s="342">
        <v>7</v>
      </c>
      <c r="AQ21" s="342">
        <v>6</v>
      </c>
      <c r="AR21" s="342">
        <v>7.5</v>
      </c>
      <c r="AS21" s="342"/>
      <c r="AT21" s="342">
        <v>6.5</v>
      </c>
      <c r="AU21" s="342">
        <v>7.5</v>
      </c>
      <c r="AV21" s="342">
        <v>7.5</v>
      </c>
      <c r="AW21" s="342">
        <v>6.5</v>
      </c>
      <c r="AX21" s="342"/>
      <c r="AY21" s="342"/>
      <c r="AZ21" s="342"/>
      <c r="BA21" s="342"/>
    </row>
    <row r="22" spans="1:53">
      <c r="A22" s="24">
        <v>0.61111111111111105</v>
      </c>
      <c r="B22" s="23">
        <v>6</v>
      </c>
      <c r="C22" s="23" t="s">
        <v>156</v>
      </c>
      <c r="D22" s="343" t="s">
        <v>157</v>
      </c>
      <c r="E22" s="343" t="s">
        <v>155</v>
      </c>
      <c r="F22" s="382"/>
      <c r="G22" s="382"/>
      <c r="H22" s="382"/>
      <c r="I22" s="382"/>
      <c r="J22" s="382"/>
      <c r="K22" s="382"/>
      <c r="L22" s="400"/>
      <c r="M22" s="338"/>
      <c r="N22" s="338"/>
      <c r="O22" s="338">
        <v>15</v>
      </c>
      <c r="P22" s="338"/>
      <c r="Q22" s="338"/>
      <c r="R22" s="348">
        <v>7.5</v>
      </c>
      <c r="S22" s="348">
        <v>6.5</v>
      </c>
      <c r="T22" s="348">
        <v>6.5</v>
      </c>
      <c r="U22" s="348">
        <v>8</v>
      </c>
      <c r="V22" s="348">
        <v>7</v>
      </c>
      <c r="W22" s="348">
        <v>5.5</v>
      </c>
      <c r="X22" s="348">
        <v>6</v>
      </c>
      <c r="Y22" s="348">
        <v>6.5</v>
      </c>
      <c r="Z22" s="348">
        <v>7</v>
      </c>
      <c r="AA22" s="348"/>
      <c r="AB22" s="348">
        <v>5.5</v>
      </c>
      <c r="AC22" s="348">
        <v>7.5</v>
      </c>
      <c r="AD22" s="348">
        <v>6</v>
      </c>
      <c r="AE22" s="348">
        <v>5.5</v>
      </c>
      <c r="AF22" s="348"/>
      <c r="AG22" s="348"/>
      <c r="AH22" s="348"/>
      <c r="AI22" s="348"/>
      <c r="AJ22" s="369">
        <v>7.5</v>
      </c>
      <c r="AK22" s="348">
        <v>7</v>
      </c>
      <c r="AL22" s="348">
        <v>7.5</v>
      </c>
      <c r="AM22" s="348">
        <v>7.5</v>
      </c>
      <c r="AN22" s="348">
        <v>7.5</v>
      </c>
      <c r="AO22" s="348">
        <v>6.5</v>
      </c>
      <c r="AP22" s="348">
        <v>7</v>
      </c>
      <c r="AQ22" s="348">
        <v>6.5</v>
      </c>
      <c r="AR22" s="348">
        <v>6.5</v>
      </c>
      <c r="AS22" s="348"/>
      <c r="AT22" s="348">
        <v>6</v>
      </c>
      <c r="AU22" s="348">
        <v>7</v>
      </c>
      <c r="AV22" s="348">
        <v>8</v>
      </c>
      <c r="AW22" s="348">
        <v>7</v>
      </c>
      <c r="AX22" s="348"/>
      <c r="AY22" s="348"/>
      <c r="AZ22" s="348"/>
      <c r="BA22" s="348"/>
    </row>
    <row r="23" spans="1:53">
      <c r="A23" s="24">
        <v>0.61666666666666659</v>
      </c>
      <c r="B23" s="23">
        <v>7</v>
      </c>
      <c r="C23" s="23" t="s">
        <v>143</v>
      </c>
      <c r="D23" s="343" t="s">
        <v>144</v>
      </c>
      <c r="E23" s="343" t="s">
        <v>145</v>
      </c>
      <c r="F23" s="350">
        <f>X40</f>
        <v>0.56521739130434778</v>
      </c>
      <c r="G23" s="350">
        <f>AP40</f>
        <v>0.66956521739130437</v>
      </c>
      <c r="H23" s="350">
        <f>AVERAGE(F23,G23)</f>
        <v>0.61739130434782608</v>
      </c>
      <c r="I23" s="351">
        <f>IF(J23&gt;L23,J23,L23)</f>
        <v>10</v>
      </c>
      <c r="J23" s="351">
        <f>RANK(H23,$H$11:$H$44,0)</f>
        <v>10</v>
      </c>
      <c r="K23" s="398">
        <f>X30+AP30</f>
        <v>97.5</v>
      </c>
      <c r="L23" s="399"/>
      <c r="M23" s="338"/>
      <c r="N23" s="338"/>
      <c r="O23" s="338" t="s">
        <v>92</v>
      </c>
      <c r="P23" s="338">
        <v>150</v>
      </c>
      <c r="Q23" s="338"/>
      <c r="R23" s="356">
        <f>SUM(R8:R22)</f>
        <v>105</v>
      </c>
      <c r="S23" s="356">
        <f t="shared" ref="S23:BA23" si="2">SUM(S8:S22)</f>
        <v>100</v>
      </c>
      <c r="T23" s="356">
        <f t="shared" si="2"/>
        <v>106</v>
      </c>
      <c r="U23" s="356">
        <f t="shared" si="2"/>
        <v>105</v>
      </c>
      <c r="V23" s="356">
        <f t="shared" si="2"/>
        <v>93</v>
      </c>
      <c r="W23" s="356">
        <f t="shared" si="2"/>
        <v>84.5</v>
      </c>
      <c r="X23" s="356">
        <f t="shared" si="2"/>
        <v>83.5</v>
      </c>
      <c r="Y23" s="356">
        <f t="shared" si="2"/>
        <v>90</v>
      </c>
      <c r="Z23" s="356">
        <f t="shared" si="2"/>
        <v>102</v>
      </c>
      <c r="AA23" s="356">
        <f t="shared" si="2"/>
        <v>0</v>
      </c>
      <c r="AB23" s="356">
        <f t="shared" si="2"/>
        <v>83.5</v>
      </c>
      <c r="AC23" s="356">
        <f t="shared" si="2"/>
        <v>102.5</v>
      </c>
      <c r="AD23" s="356">
        <f t="shared" si="2"/>
        <v>87</v>
      </c>
      <c r="AE23" s="356">
        <f t="shared" si="2"/>
        <v>94</v>
      </c>
      <c r="AF23" s="356">
        <f t="shared" si="2"/>
        <v>0</v>
      </c>
      <c r="AG23" s="356">
        <f t="shared" si="2"/>
        <v>0</v>
      </c>
      <c r="AH23" s="356">
        <f t="shared" si="2"/>
        <v>0</v>
      </c>
      <c r="AI23" s="356">
        <f t="shared" si="2"/>
        <v>0</v>
      </c>
      <c r="AJ23" s="370">
        <f t="shared" si="2"/>
        <v>102</v>
      </c>
      <c r="AK23" s="356">
        <f t="shared" si="2"/>
        <v>100.5</v>
      </c>
      <c r="AL23" s="356">
        <f t="shared" si="2"/>
        <v>100.5</v>
      </c>
      <c r="AM23" s="356">
        <f t="shared" si="2"/>
        <v>109</v>
      </c>
      <c r="AN23" s="356">
        <f t="shared" si="2"/>
        <v>97.5</v>
      </c>
      <c r="AO23" s="356">
        <f t="shared" si="2"/>
        <v>90</v>
      </c>
      <c r="AP23" s="356">
        <f t="shared" si="2"/>
        <v>103</v>
      </c>
      <c r="AQ23" s="356">
        <f t="shared" si="2"/>
        <v>91</v>
      </c>
      <c r="AR23" s="356">
        <f t="shared" si="2"/>
        <v>100.5</v>
      </c>
      <c r="AS23" s="356">
        <f t="shared" si="2"/>
        <v>0</v>
      </c>
      <c r="AT23" s="356">
        <f t="shared" si="2"/>
        <v>88</v>
      </c>
      <c r="AU23" s="356">
        <f t="shared" si="2"/>
        <v>106.5</v>
      </c>
      <c r="AV23" s="356">
        <f t="shared" si="2"/>
        <v>107</v>
      </c>
      <c r="AW23" s="356">
        <f t="shared" si="2"/>
        <v>100.5</v>
      </c>
      <c r="AX23" s="356">
        <f t="shared" si="2"/>
        <v>0</v>
      </c>
      <c r="AY23" s="356">
        <f t="shared" si="2"/>
        <v>0</v>
      </c>
      <c r="AZ23" s="356">
        <f t="shared" si="2"/>
        <v>0</v>
      </c>
      <c r="BA23" s="356">
        <f t="shared" si="2"/>
        <v>0</v>
      </c>
    </row>
    <row r="24" spans="1:53">
      <c r="A24" s="24">
        <v>0.61666666666666659</v>
      </c>
      <c r="B24" s="23">
        <v>7</v>
      </c>
      <c r="C24" s="23" t="s">
        <v>146</v>
      </c>
      <c r="D24" s="343" t="s">
        <v>147</v>
      </c>
      <c r="E24" s="343" t="s">
        <v>145</v>
      </c>
      <c r="F24" s="382"/>
      <c r="G24" s="382"/>
      <c r="H24" s="382"/>
      <c r="I24" s="382"/>
      <c r="J24" s="382"/>
      <c r="K24" s="382"/>
      <c r="L24" s="400"/>
      <c r="M24" s="338"/>
      <c r="N24" s="338"/>
      <c r="O24" s="338"/>
      <c r="P24" s="338"/>
      <c r="Q24" s="338"/>
      <c r="R24" s="338"/>
      <c r="S24" s="338"/>
      <c r="T24" s="338" t="s">
        <v>253</v>
      </c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61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 t="s">
        <v>253</v>
      </c>
      <c r="AU24" s="338"/>
      <c r="AV24" s="338"/>
      <c r="AW24" s="338"/>
      <c r="AX24" s="338"/>
      <c r="AY24" s="338"/>
      <c r="AZ24" s="338"/>
      <c r="BA24" s="338"/>
    </row>
    <row r="25" spans="1:53">
      <c r="A25" s="24">
        <v>0.62222222222222212</v>
      </c>
      <c r="B25" s="23">
        <v>8</v>
      </c>
      <c r="C25" s="23" t="s">
        <v>151</v>
      </c>
      <c r="D25" s="343" t="s">
        <v>152</v>
      </c>
      <c r="E25" s="343" t="s">
        <v>150</v>
      </c>
      <c r="F25" s="350">
        <f>Y40</f>
        <v>0.58913043478260874</v>
      </c>
      <c r="G25" s="350">
        <f>AQ40</f>
        <v>0.59565217391304348</v>
      </c>
      <c r="H25" s="350">
        <f>AVERAGE(F25,G25)</f>
        <v>0.59239130434782616</v>
      </c>
      <c r="I25" s="351">
        <f>IF(J25&gt;L25,J25,L25)</f>
        <v>11</v>
      </c>
      <c r="J25" s="351">
        <f>RANK(H25,$H$11:$H$44,0)</f>
        <v>11</v>
      </c>
      <c r="K25" s="398">
        <f>Y30+AQ30</f>
        <v>95.5</v>
      </c>
      <c r="L25" s="399"/>
      <c r="M25" s="338"/>
      <c r="N25" s="338"/>
      <c r="O25" s="338" t="s">
        <v>93</v>
      </c>
      <c r="P25" s="338"/>
      <c r="Q25" s="338"/>
      <c r="R25" s="338" t="s">
        <v>253</v>
      </c>
      <c r="S25" s="338"/>
      <c r="T25" s="338" t="s">
        <v>253</v>
      </c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61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 t="s">
        <v>253</v>
      </c>
      <c r="AU25" s="338"/>
      <c r="AV25" s="338"/>
      <c r="AW25" s="338"/>
      <c r="AX25" s="338"/>
      <c r="AY25" s="338"/>
      <c r="AZ25" s="338"/>
      <c r="BA25" s="338"/>
    </row>
    <row r="26" spans="1:53">
      <c r="A26" s="24">
        <v>0.62222222222222212</v>
      </c>
      <c r="B26" s="23">
        <v>8</v>
      </c>
      <c r="C26" s="23" t="s">
        <v>148</v>
      </c>
      <c r="D26" s="343" t="s">
        <v>149</v>
      </c>
      <c r="E26" s="343" t="s">
        <v>150</v>
      </c>
      <c r="F26" s="382"/>
      <c r="G26" s="382"/>
      <c r="H26" s="382"/>
      <c r="I26" s="382"/>
      <c r="J26" s="382"/>
      <c r="K26" s="382"/>
      <c r="L26" s="400"/>
      <c r="M26" s="338"/>
      <c r="N26" s="338"/>
      <c r="O26" s="338" t="s">
        <v>94</v>
      </c>
      <c r="P26" s="338"/>
      <c r="Q26" s="338"/>
      <c r="R26" s="342">
        <v>7.5</v>
      </c>
      <c r="S26" s="342">
        <v>7</v>
      </c>
      <c r="T26" s="342">
        <v>7.5</v>
      </c>
      <c r="U26" s="342">
        <v>7.5</v>
      </c>
      <c r="V26" s="342">
        <v>6.5</v>
      </c>
      <c r="W26" s="342">
        <v>6</v>
      </c>
      <c r="X26" s="342">
        <v>6</v>
      </c>
      <c r="Y26" s="342">
        <v>6.5</v>
      </c>
      <c r="Z26" s="342">
        <v>7</v>
      </c>
      <c r="AA26" s="342"/>
      <c r="AB26" s="342">
        <v>6</v>
      </c>
      <c r="AC26" s="342">
        <v>7</v>
      </c>
      <c r="AD26" s="342">
        <v>6.5</v>
      </c>
      <c r="AE26" s="342">
        <v>6.5</v>
      </c>
      <c r="AF26" s="342"/>
      <c r="AG26" s="342"/>
      <c r="AH26" s="342"/>
      <c r="AI26" s="342"/>
      <c r="AJ26" s="362">
        <v>7</v>
      </c>
      <c r="AK26" s="342">
        <v>7</v>
      </c>
      <c r="AL26" s="342">
        <v>7</v>
      </c>
      <c r="AM26" s="342">
        <v>7.5</v>
      </c>
      <c r="AN26" s="342">
        <v>6.5</v>
      </c>
      <c r="AO26" s="342">
        <v>6.5</v>
      </c>
      <c r="AP26" s="342">
        <v>7</v>
      </c>
      <c r="AQ26" s="342">
        <v>6</v>
      </c>
      <c r="AR26" s="342">
        <v>7</v>
      </c>
      <c r="AS26" s="342"/>
      <c r="AT26" s="342">
        <v>6</v>
      </c>
      <c r="AU26" s="342">
        <v>7</v>
      </c>
      <c r="AV26" s="342">
        <v>8</v>
      </c>
      <c r="AW26" s="342">
        <v>7</v>
      </c>
      <c r="AX26" s="342"/>
      <c r="AY26" s="342"/>
      <c r="AZ26" s="342"/>
      <c r="BA26" s="342"/>
    </row>
    <row r="27" spans="1:53">
      <c r="A27" s="24">
        <v>0.63819444444444429</v>
      </c>
      <c r="B27" s="23">
        <v>9</v>
      </c>
      <c r="C27" s="23" t="s">
        <v>128</v>
      </c>
      <c r="D27" s="343" t="s">
        <v>129</v>
      </c>
      <c r="E27" s="343" t="s">
        <v>30</v>
      </c>
      <c r="F27" s="350">
        <f>Z40</f>
        <v>0.68260869565217386</v>
      </c>
      <c r="G27" s="350">
        <f>AR40</f>
        <v>0.66956521739130437</v>
      </c>
      <c r="H27" s="350">
        <f>AVERAGE(F27,G27)</f>
        <v>0.67608695652173911</v>
      </c>
      <c r="I27" s="351">
        <f>IF(J27&gt;L27,J27,L27)</f>
        <v>5</v>
      </c>
      <c r="J27" s="351">
        <f>RANK(H27,$H$11:$H$44,0)</f>
        <v>5</v>
      </c>
      <c r="K27" s="398">
        <f>Z30+AR30</f>
        <v>108.5</v>
      </c>
      <c r="L27" s="399"/>
      <c r="M27" s="338"/>
      <c r="N27" s="338"/>
      <c r="O27" s="338" t="s">
        <v>95</v>
      </c>
      <c r="P27" s="338"/>
      <c r="Q27" s="338"/>
      <c r="R27" s="342">
        <v>6.5</v>
      </c>
      <c r="S27" s="342">
        <v>6.5</v>
      </c>
      <c r="T27" s="342">
        <v>7</v>
      </c>
      <c r="U27" s="342">
        <v>6.5</v>
      </c>
      <c r="V27" s="342">
        <v>6</v>
      </c>
      <c r="W27" s="342">
        <v>5</v>
      </c>
      <c r="X27" s="342">
        <v>5.5</v>
      </c>
      <c r="Y27" s="342">
        <v>5.5</v>
      </c>
      <c r="Z27" s="342">
        <v>6.5</v>
      </c>
      <c r="AA27" s="342"/>
      <c r="AB27" s="342">
        <v>5</v>
      </c>
      <c r="AC27" s="342">
        <v>6.5</v>
      </c>
      <c r="AD27" s="342">
        <v>5.5</v>
      </c>
      <c r="AE27" s="342">
        <v>6</v>
      </c>
      <c r="AF27" s="342"/>
      <c r="AG27" s="342"/>
      <c r="AH27" s="342"/>
      <c r="AI27" s="342"/>
      <c r="AJ27" s="362">
        <v>6</v>
      </c>
      <c r="AK27" s="342">
        <v>6</v>
      </c>
      <c r="AL27" s="342">
        <v>6</v>
      </c>
      <c r="AM27" s="342">
        <v>7.5</v>
      </c>
      <c r="AN27" s="342">
        <v>6</v>
      </c>
      <c r="AO27" s="342">
        <v>6</v>
      </c>
      <c r="AP27" s="342">
        <v>7</v>
      </c>
      <c r="AQ27" s="342">
        <v>6</v>
      </c>
      <c r="AR27" s="342">
        <v>7</v>
      </c>
      <c r="AS27" s="342"/>
      <c r="AT27" s="342">
        <v>5</v>
      </c>
      <c r="AU27" s="342">
        <v>7.5</v>
      </c>
      <c r="AV27" s="342">
        <v>7</v>
      </c>
      <c r="AW27" s="342">
        <v>6.5</v>
      </c>
      <c r="AX27" s="342"/>
      <c r="AY27" s="342"/>
      <c r="AZ27" s="342"/>
      <c r="BA27" s="342"/>
    </row>
    <row r="28" spans="1:53">
      <c r="A28" s="24">
        <v>0.63819444444444429</v>
      </c>
      <c r="B28" s="23">
        <v>9</v>
      </c>
      <c r="C28" s="23" t="s">
        <v>126</v>
      </c>
      <c r="D28" s="343" t="s">
        <v>127</v>
      </c>
      <c r="E28" s="343" t="s">
        <v>30</v>
      </c>
      <c r="F28" s="382"/>
      <c r="G28" s="382"/>
      <c r="H28" s="382"/>
      <c r="I28" s="382"/>
      <c r="J28" s="382"/>
      <c r="K28" s="382"/>
      <c r="L28" s="400"/>
      <c r="M28" s="338"/>
      <c r="N28" s="338"/>
      <c r="O28" s="338" t="s">
        <v>96</v>
      </c>
      <c r="P28" s="338"/>
      <c r="Q28" s="338"/>
      <c r="R28" s="342">
        <v>7</v>
      </c>
      <c r="S28" s="342">
        <v>6.5</v>
      </c>
      <c r="T28" s="342">
        <v>7</v>
      </c>
      <c r="U28" s="342">
        <v>6.5</v>
      </c>
      <c r="V28" s="342">
        <v>6</v>
      </c>
      <c r="W28" s="342">
        <v>5.5</v>
      </c>
      <c r="X28" s="342">
        <v>5</v>
      </c>
      <c r="Y28" s="342">
        <v>5.5</v>
      </c>
      <c r="Z28" s="342">
        <v>6.5</v>
      </c>
      <c r="AA28" s="342"/>
      <c r="AB28" s="342">
        <v>5</v>
      </c>
      <c r="AC28" s="342">
        <v>6.5</v>
      </c>
      <c r="AD28" s="342">
        <v>6</v>
      </c>
      <c r="AE28" s="342">
        <v>6</v>
      </c>
      <c r="AF28" s="342"/>
      <c r="AG28" s="342"/>
      <c r="AH28" s="342"/>
      <c r="AI28" s="342"/>
      <c r="AJ28" s="362">
        <v>6.5</v>
      </c>
      <c r="AK28" s="342">
        <v>6.5</v>
      </c>
      <c r="AL28" s="342">
        <v>6.5</v>
      </c>
      <c r="AM28" s="342">
        <v>7</v>
      </c>
      <c r="AN28" s="342">
        <v>6.5</v>
      </c>
      <c r="AO28" s="342">
        <v>6</v>
      </c>
      <c r="AP28" s="342">
        <v>7</v>
      </c>
      <c r="AQ28" s="342">
        <v>6</v>
      </c>
      <c r="AR28" s="342">
        <v>7</v>
      </c>
      <c r="AS28" s="342"/>
      <c r="AT28" s="342">
        <v>6</v>
      </c>
      <c r="AU28" s="342">
        <v>7.5</v>
      </c>
      <c r="AV28" s="342">
        <v>7</v>
      </c>
      <c r="AW28" s="342">
        <v>7</v>
      </c>
      <c r="AX28" s="342"/>
      <c r="AY28" s="342"/>
      <c r="AZ28" s="342"/>
      <c r="BA28" s="342"/>
    </row>
    <row r="29" spans="1:53">
      <c r="A29" s="24">
        <v>0.64374999999999982</v>
      </c>
      <c r="B29" s="23">
        <v>10</v>
      </c>
      <c r="C29" s="23" t="s">
        <v>254</v>
      </c>
      <c r="D29" s="343" t="s">
        <v>255</v>
      </c>
      <c r="E29" s="343" t="s">
        <v>256</v>
      </c>
      <c r="F29" s="350"/>
      <c r="G29" s="350"/>
      <c r="H29" s="350"/>
      <c r="I29" s="351"/>
      <c r="J29" s="351"/>
      <c r="K29" s="398"/>
      <c r="L29" s="399"/>
      <c r="M29" s="338"/>
      <c r="N29" s="338"/>
      <c r="O29" s="338" t="s">
        <v>97</v>
      </c>
      <c r="P29" s="338">
        <v>5</v>
      </c>
      <c r="Q29" s="338"/>
      <c r="R29" s="348">
        <v>8</v>
      </c>
      <c r="S29" s="348">
        <v>7</v>
      </c>
      <c r="T29" s="348">
        <v>8</v>
      </c>
      <c r="U29" s="348">
        <v>7.5</v>
      </c>
      <c r="V29" s="348">
        <v>6.5</v>
      </c>
      <c r="W29" s="348">
        <v>6</v>
      </c>
      <c r="X29" s="348">
        <v>6</v>
      </c>
      <c r="Y29" s="348">
        <v>6</v>
      </c>
      <c r="Z29" s="348">
        <v>7</v>
      </c>
      <c r="AA29" s="348"/>
      <c r="AB29" s="348">
        <v>6</v>
      </c>
      <c r="AC29" s="348">
        <v>7</v>
      </c>
      <c r="AD29" s="348">
        <v>6</v>
      </c>
      <c r="AE29" s="348">
        <v>6.5</v>
      </c>
      <c r="AF29" s="348"/>
      <c r="AG29" s="348"/>
      <c r="AH29" s="348"/>
      <c r="AI29" s="348"/>
      <c r="AJ29" s="369">
        <v>7</v>
      </c>
      <c r="AK29" s="348">
        <v>6.5</v>
      </c>
      <c r="AL29" s="348">
        <v>7</v>
      </c>
      <c r="AM29" s="348">
        <v>7.5</v>
      </c>
      <c r="AN29" s="348">
        <v>6.5</v>
      </c>
      <c r="AO29" s="348">
        <v>6</v>
      </c>
      <c r="AP29" s="348">
        <v>6</v>
      </c>
      <c r="AQ29" s="348">
        <v>6</v>
      </c>
      <c r="AR29" s="348">
        <v>6.5</v>
      </c>
      <c r="AS29" s="348"/>
      <c r="AT29" s="348">
        <v>5.5</v>
      </c>
      <c r="AU29" s="348">
        <v>7</v>
      </c>
      <c r="AV29" s="348">
        <v>7</v>
      </c>
      <c r="AW29" s="348">
        <v>7</v>
      </c>
      <c r="AX29" s="348"/>
      <c r="AY29" s="348"/>
      <c r="AZ29" s="348"/>
      <c r="BA29" s="348"/>
    </row>
    <row r="30" spans="1:53">
      <c r="A30" s="24">
        <v>0.64374999999999982</v>
      </c>
      <c r="B30" s="23">
        <v>10</v>
      </c>
      <c r="C30" s="23" t="s">
        <v>257</v>
      </c>
      <c r="D30" s="343" t="s">
        <v>258</v>
      </c>
      <c r="E30" s="343" t="s">
        <v>256</v>
      </c>
      <c r="F30" s="382"/>
      <c r="G30" s="382"/>
      <c r="H30" s="382"/>
      <c r="I30" s="382"/>
      <c r="J30" s="382"/>
      <c r="K30" s="382"/>
      <c r="L30" s="400"/>
      <c r="M30" s="338"/>
      <c r="N30" s="338"/>
      <c r="O30" s="338" t="s">
        <v>98</v>
      </c>
      <c r="P30" s="338"/>
      <c r="Q30" s="338"/>
      <c r="R30" s="356">
        <f>SUM(R26:R29)+(R29*4)</f>
        <v>61</v>
      </c>
      <c r="S30" s="356">
        <f t="shared" ref="S30:BA30" si="3">SUM(S26:S29)+(S29*4)</f>
        <v>55</v>
      </c>
      <c r="T30" s="356">
        <f t="shared" si="3"/>
        <v>61.5</v>
      </c>
      <c r="U30" s="356">
        <f t="shared" si="3"/>
        <v>58</v>
      </c>
      <c r="V30" s="356">
        <f t="shared" si="3"/>
        <v>51</v>
      </c>
      <c r="W30" s="356">
        <f t="shared" si="3"/>
        <v>46.5</v>
      </c>
      <c r="X30" s="356">
        <f t="shared" si="3"/>
        <v>46.5</v>
      </c>
      <c r="Y30" s="356">
        <f t="shared" si="3"/>
        <v>47.5</v>
      </c>
      <c r="Z30" s="356">
        <f t="shared" si="3"/>
        <v>55</v>
      </c>
      <c r="AA30" s="356">
        <f>SUM(AA26:AA29)+(AA29*4)</f>
        <v>0</v>
      </c>
      <c r="AB30" s="356">
        <f t="shared" si="3"/>
        <v>46</v>
      </c>
      <c r="AC30" s="356">
        <f t="shared" si="3"/>
        <v>55</v>
      </c>
      <c r="AD30" s="356">
        <f t="shared" si="3"/>
        <v>48</v>
      </c>
      <c r="AE30" s="356">
        <f t="shared" si="3"/>
        <v>51</v>
      </c>
      <c r="AF30" s="356">
        <f t="shared" si="3"/>
        <v>0</v>
      </c>
      <c r="AG30" s="356">
        <f t="shared" si="3"/>
        <v>0</v>
      </c>
      <c r="AH30" s="356">
        <f t="shared" si="3"/>
        <v>0</v>
      </c>
      <c r="AI30" s="356">
        <f t="shared" si="3"/>
        <v>0</v>
      </c>
      <c r="AJ30" s="370">
        <f t="shared" si="3"/>
        <v>54.5</v>
      </c>
      <c r="AK30" s="356">
        <f t="shared" si="3"/>
        <v>52</v>
      </c>
      <c r="AL30" s="356">
        <f t="shared" si="3"/>
        <v>54.5</v>
      </c>
      <c r="AM30" s="356">
        <f t="shared" si="3"/>
        <v>59.5</v>
      </c>
      <c r="AN30" s="356">
        <f t="shared" si="3"/>
        <v>51.5</v>
      </c>
      <c r="AO30" s="356">
        <f t="shared" si="3"/>
        <v>48.5</v>
      </c>
      <c r="AP30" s="356">
        <f t="shared" si="3"/>
        <v>51</v>
      </c>
      <c r="AQ30" s="356">
        <f t="shared" si="3"/>
        <v>48</v>
      </c>
      <c r="AR30" s="356">
        <f t="shared" si="3"/>
        <v>53.5</v>
      </c>
      <c r="AS30" s="356">
        <f t="shared" si="3"/>
        <v>0</v>
      </c>
      <c r="AT30" s="356">
        <f t="shared" si="3"/>
        <v>44.5</v>
      </c>
      <c r="AU30" s="356">
        <f t="shared" si="3"/>
        <v>57</v>
      </c>
      <c r="AV30" s="356">
        <f t="shared" si="3"/>
        <v>57</v>
      </c>
      <c r="AW30" s="356">
        <f t="shared" si="3"/>
        <v>55.5</v>
      </c>
      <c r="AX30" s="356">
        <f t="shared" si="3"/>
        <v>0</v>
      </c>
      <c r="AY30" s="356">
        <f t="shared" si="3"/>
        <v>0</v>
      </c>
      <c r="AZ30" s="356">
        <f t="shared" si="3"/>
        <v>0</v>
      </c>
      <c r="BA30" s="356">
        <f t="shared" si="3"/>
        <v>0</v>
      </c>
    </row>
    <row r="31" spans="1:53">
      <c r="A31" s="24">
        <v>0.64930555555555536</v>
      </c>
      <c r="B31" s="23">
        <v>11</v>
      </c>
      <c r="C31" s="23" t="s">
        <v>158</v>
      </c>
      <c r="D31" s="343" t="s">
        <v>159</v>
      </c>
      <c r="E31" s="343" t="s">
        <v>59</v>
      </c>
      <c r="F31" s="350">
        <f>AB40</f>
        <v>0.55434782608695654</v>
      </c>
      <c r="G31" s="350">
        <f>AT40</f>
        <v>0.56739130434782614</v>
      </c>
      <c r="H31" s="350">
        <f>AVERAGE(F31,G31)</f>
        <v>0.5608695652173914</v>
      </c>
      <c r="I31" s="351">
        <f>IF(J31&gt;L31,J31,L31)</f>
        <v>13</v>
      </c>
      <c r="J31" s="351">
        <f>RANK(H31,$H$11:$H$44,0)</f>
        <v>13</v>
      </c>
      <c r="K31" s="398">
        <f>AB30+AT30</f>
        <v>90.5</v>
      </c>
      <c r="L31" s="399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61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  <c r="AZ31" s="338"/>
      <c r="BA31" s="338"/>
    </row>
    <row r="32" spans="1:53">
      <c r="A32" s="24">
        <v>0.64930555555555536</v>
      </c>
      <c r="B32" s="23">
        <v>11</v>
      </c>
      <c r="C32" s="23" t="s">
        <v>160</v>
      </c>
      <c r="D32" s="401" t="s">
        <v>161</v>
      </c>
      <c r="E32" s="401" t="s">
        <v>162</v>
      </c>
      <c r="F32" s="382"/>
      <c r="G32" s="382"/>
      <c r="H32" s="382"/>
      <c r="I32" s="382"/>
      <c r="J32" s="382"/>
      <c r="K32" s="382"/>
      <c r="L32" s="400"/>
      <c r="M32" s="338"/>
      <c r="N32" s="338"/>
      <c r="O32" s="338" t="s">
        <v>99</v>
      </c>
      <c r="P32" s="338">
        <v>230</v>
      </c>
      <c r="Q32" s="338"/>
      <c r="R32" s="356">
        <f>R23+R30</f>
        <v>166</v>
      </c>
      <c r="S32" s="356">
        <f t="shared" ref="S32:BA32" si="4">S23+S30</f>
        <v>155</v>
      </c>
      <c r="T32" s="356">
        <f t="shared" si="4"/>
        <v>167.5</v>
      </c>
      <c r="U32" s="356">
        <f t="shared" si="4"/>
        <v>163</v>
      </c>
      <c r="V32" s="356">
        <f t="shared" si="4"/>
        <v>144</v>
      </c>
      <c r="W32" s="356">
        <f t="shared" si="4"/>
        <v>131</v>
      </c>
      <c r="X32" s="356">
        <f t="shared" si="4"/>
        <v>130</v>
      </c>
      <c r="Y32" s="356">
        <f t="shared" si="4"/>
        <v>137.5</v>
      </c>
      <c r="Z32" s="356">
        <f t="shared" si="4"/>
        <v>157</v>
      </c>
      <c r="AA32" s="356">
        <f>AA23+AA30</f>
        <v>0</v>
      </c>
      <c r="AB32" s="356">
        <f>AB23+AB30</f>
        <v>129.5</v>
      </c>
      <c r="AC32" s="356">
        <f t="shared" si="4"/>
        <v>157.5</v>
      </c>
      <c r="AD32" s="356">
        <f t="shared" si="4"/>
        <v>135</v>
      </c>
      <c r="AE32" s="356">
        <f t="shared" si="4"/>
        <v>145</v>
      </c>
      <c r="AF32" s="356">
        <f t="shared" si="4"/>
        <v>0</v>
      </c>
      <c r="AG32" s="356">
        <f t="shared" si="4"/>
        <v>0</v>
      </c>
      <c r="AH32" s="356">
        <f t="shared" si="4"/>
        <v>0</v>
      </c>
      <c r="AI32" s="356">
        <f t="shared" si="4"/>
        <v>0</v>
      </c>
      <c r="AJ32" s="371">
        <f t="shared" si="4"/>
        <v>156.5</v>
      </c>
      <c r="AK32" s="356">
        <f t="shared" si="4"/>
        <v>152.5</v>
      </c>
      <c r="AL32" s="356">
        <f t="shared" si="4"/>
        <v>155</v>
      </c>
      <c r="AM32" s="356">
        <f t="shared" si="4"/>
        <v>168.5</v>
      </c>
      <c r="AN32" s="356">
        <f t="shared" si="4"/>
        <v>149</v>
      </c>
      <c r="AO32" s="356">
        <f t="shared" si="4"/>
        <v>138.5</v>
      </c>
      <c r="AP32" s="356">
        <f t="shared" si="4"/>
        <v>154</v>
      </c>
      <c r="AQ32" s="356">
        <f t="shared" si="4"/>
        <v>139</v>
      </c>
      <c r="AR32" s="356">
        <f t="shared" si="4"/>
        <v>154</v>
      </c>
      <c r="AS32" s="356">
        <f t="shared" si="4"/>
        <v>0</v>
      </c>
      <c r="AT32" s="356">
        <f t="shared" si="4"/>
        <v>132.5</v>
      </c>
      <c r="AU32" s="356">
        <f t="shared" si="4"/>
        <v>163.5</v>
      </c>
      <c r="AV32" s="356">
        <f t="shared" si="4"/>
        <v>164</v>
      </c>
      <c r="AW32" s="356">
        <f t="shared" si="4"/>
        <v>156</v>
      </c>
      <c r="AX32" s="356">
        <f t="shared" si="4"/>
        <v>0</v>
      </c>
      <c r="AY32" s="356">
        <f t="shared" si="4"/>
        <v>0</v>
      </c>
      <c r="AZ32" s="356">
        <f t="shared" si="4"/>
        <v>0</v>
      </c>
      <c r="BA32" s="356">
        <f t="shared" si="4"/>
        <v>0</v>
      </c>
    </row>
    <row r="33" spans="1:53">
      <c r="A33" s="24">
        <v>0.65486111111111089</v>
      </c>
      <c r="B33" s="23">
        <v>12</v>
      </c>
      <c r="C33" s="23" t="s">
        <v>25</v>
      </c>
      <c r="D33" s="343" t="s">
        <v>26</v>
      </c>
      <c r="E33" s="343" t="s">
        <v>27</v>
      </c>
      <c r="F33" s="350">
        <f>AC40</f>
        <v>0.68478260869565222</v>
      </c>
      <c r="G33" s="350">
        <f>AU40</f>
        <v>0.71086956521739131</v>
      </c>
      <c r="H33" s="350">
        <f>AVERAGE(F33,G33)</f>
        <v>0.69782608695652182</v>
      </c>
      <c r="I33" s="351">
        <f>IF(J33&gt;L33,J33,L33)</f>
        <v>4</v>
      </c>
      <c r="J33" s="351">
        <f>RANK(H33,$H$11:$H$44,0)</f>
        <v>4</v>
      </c>
      <c r="K33" s="398">
        <f>AC30+AU30</f>
        <v>112</v>
      </c>
      <c r="L33" s="399"/>
      <c r="M33" s="338"/>
      <c r="N33" s="338"/>
      <c r="O33" s="15" t="s">
        <v>100</v>
      </c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61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38"/>
      <c r="AZ33" s="338"/>
      <c r="BA33" s="338"/>
    </row>
    <row r="34" spans="1:53">
      <c r="A34" s="24">
        <v>0.65486111111111089</v>
      </c>
      <c r="B34" s="23">
        <v>12</v>
      </c>
      <c r="C34" s="23" t="s">
        <v>124</v>
      </c>
      <c r="D34" s="343" t="s">
        <v>125</v>
      </c>
      <c r="E34" s="343" t="s">
        <v>27</v>
      </c>
      <c r="F34" s="382"/>
      <c r="G34" s="382"/>
      <c r="H34" s="382"/>
      <c r="I34" s="382"/>
      <c r="J34" s="382"/>
      <c r="K34" s="382"/>
      <c r="L34" s="400"/>
      <c r="M34" s="338"/>
      <c r="N34" s="338"/>
      <c r="O34" s="338" t="s">
        <v>101</v>
      </c>
      <c r="P34" s="338">
        <v>-2</v>
      </c>
      <c r="Q34" s="338"/>
      <c r="R34" s="372"/>
      <c r="S34" s="372"/>
      <c r="T34" s="372"/>
      <c r="U34" s="372"/>
      <c r="V34" s="372"/>
      <c r="W34" s="372"/>
      <c r="X34" s="372"/>
      <c r="Y34" s="372" t="s">
        <v>102</v>
      </c>
      <c r="Z34" s="372"/>
      <c r="AA34" s="372"/>
      <c r="AB34" s="372" t="s">
        <v>102</v>
      </c>
      <c r="AC34" s="372"/>
      <c r="AD34" s="372"/>
      <c r="AE34" s="372"/>
      <c r="AF34" s="372"/>
      <c r="AG34" s="372"/>
      <c r="AH34" s="372"/>
      <c r="AI34" s="372"/>
      <c r="AJ34" s="373"/>
      <c r="AK34" s="372"/>
      <c r="AL34" s="372"/>
      <c r="AM34" s="372"/>
      <c r="AN34" s="372"/>
      <c r="AO34" s="372"/>
      <c r="AP34" s="372"/>
      <c r="AQ34" s="372" t="s">
        <v>102</v>
      </c>
      <c r="AR34" s="372"/>
      <c r="AS34" s="372"/>
      <c r="AT34" s="372" t="s">
        <v>102</v>
      </c>
      <c r="AU34" s="372"/>
      <c r="AV34" s="372"/>
      <c r="AW34" s="372"/>
      <c r="AX34" s="372"/>
      <c r="AY34" s="372"/>
      <c r="AZ34" s="372"/>
      <c r="BA34" s="372"/>
    </row>
    <row r="35" spans="1:53">
      <c r="A35" s="24">
        <v>0.66041666666666643</v>
      </c>
      <c r="B35" s="23">
        <v>13</v>
      </c>
      <c r="C35" s="23" t="s">
        <v>43</v>
      </c>
      <c r="D35" s="343" t="s">
        <v>44</v>
      </c>
      <c r="E35" s="343" t="s">
        <v>33</v>
      </c>
      <c r="F35" s="350">
        <f>AD40</f>
        <v>0.58695652173913049</v>
      </c>
      <c r="G35" s="350">
        <f>AV40</f>
        <v>0.71304347826086956</v>
      </c>
      <c r="H35" s="350">
        <f>AVERAGE(F35,G35)</f>
        <v>0.65</v>
      </c>
      <c r="I35" s="351">
        <f>IF(J35&gt;L35,J35,L35)</f>
        <v>8</v>
      </c>
      <c r="J35" s="351">
        <f>RANK(H35,$H$11:$H$44,0)</f>
        <v>8</v>
      </c>
      <c r="K35" s="398">
        <f>AD30+AV30</f>
        <v>105</v>
      </c>
      <c r="L35" s="399"/>
      <c r="M35" s="338"/>
      <c r="N35" s="338"/>
      <c r="O35" s="338" t="s">
        <v>103</v>
      </c>
      <c r="P35" s="338">
        <v>-4</v>
      </c>
      <c r="Q35" s="338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3"/>
      <c r="AK35" s="372"/>
      <c r="AL35" s="372"/>
      <c r="AM35" s="372"/>
      <c r="AN35" s="372"/>
      <c r="AO35" s="372"/>
      <c r="AP35" s="372"/>
      <c r="AQ35" s="372"/>
      <c r="AR35" s="372"/>
      <c r="AS35" s="372"/>
      <c r="AT35" s="372"/>
      <c r="AU35" s="372"/>
      <c r="AV35" s="372"/>
      <c r="AW35" s="372"/>
      <c r="AX35" s="372"/>
      <c r="AY35" s="372"/>
      <c r="AZ35" s="372"/>
      <c r="BA35" s="372"/>
    </row>
    <row r="36" spans="1:53">
      <c r="A36" s="24">
        <v>0.66041666666666643</v>
      </c>
      <c r="B36" s="23">
        <v>13</v>
      </c>
      <c r="C36" s="23" t="s">
        <v>31</v>
      </c>
      <c r="D36" s="343" t="s">
        <v>32</v>
      </c>
      <c r="E36" s="343" t="s">
        <v>33</v>
      </c>
      <c r="F36" s="382"/>
      <c r="G36" s="382"/>
      <c r="H36" s="382"/>
      <c r="I36" s="382"/>
      <c r="J36" s="382"/>
      <c r="K36" s="382"/>
      <c r="L36" s="400"/>
      <c r="M36" s="338"/>
      <c r="N36" s="338"/>
      <c r="O36" s="338" t="s">
        <v>104</v>
      </c>
      <c r="P36" s="374" t="s">
        <v>105</v>
      </c>
      <c r="Q36" s="338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6"/>
      <c r="AK36" s="375"/>
      <c r="AL36" s="375"/>
      <c r="AM36" s="375"/>
      <c r="AN36" s="375"/>
      <c r="AO36" s="375"/>
      <c r="AP36" s="375"/>
      <c r="AQ36" s="375"/>
      <c r="AR36" s="375"/>
      <c r="AS36" s="375"/>
      <c r="AT36" s="375"/>
      <c r="AU36" s="375"/>
      <c r="AV36" s="375"/>
      <c r="AW36" s="375"/>
      <c r="AX36" s="375"/>
      <c r="AY36" s="375"/>
      <c r="AZ36" s="375"/>
      <c r="BA36" s="375"/>
    </row>
    <row r="37" spans="1:53">
      <c r="A37" s="24">
        <v>0.66597222222222197</v>
      </c>
      <c r="B37" s="23">
        <v>14</v>
      </c>
      <c r="C37" s="23" t="s">
        <v>34</v>
      </c>
      <c r="D37" s="343" t="s">
        <v>137</v>
      </c>
      <c r="E37" s="343" t="s">
        <v>36</v>
      </c>
      <c r="F37" s="350">
        <f>AE40</f>
        <v>0.63043478260869568</v>
      </c>
      <c r="G37" s="350">
        <f>AW40</f>
        <v>0.67826086956521736</v>
      </c>
      <c r="H37" s="350">
        <f>AVERAGE(F37,G37)</f>
        <v>0.65434782608695652</v>
      </c>
      <c r="I37" s="351">
        <f>IF(J37&gt;L37,J37,L37)</f>
        <v>7</v>
      </c>
      <c r="J37" s="351">
        <f>RANK(H37,$H$11:$H$44,0)</f>
        <v>7</v>
      </c>
      <c r="K37" s="398">
        <f>AE30+AW30</f>
        <v>106.5</v>
      </c>
      <c r="L37" s="399"/>
      <c r="M37" s="338"/>
      <c r="N37" s="338"/>
      <c r="O37" s="338" t="s">
        <v>106</v>
      </c>
      <c r="P37" s="374"/>
      <c r="Q37" s="338"/>
      <c r="R37" s="377">
        <f>IF(R34="Y",-2,0)+IF(R35="Y",-4,0)</f>
        <v>0</v>
      </c>
      <c r="S37" s="377">
        <f t="shared" ref="S37:BA37" si="5">IF(S34="Y",-2,0)+IF(S35="Y",-4,0)</f>
        <v>0</v>
      </c>
      <c r="T37" s="377">
        <f t="shared" si="5"/>
        <v>0</v>
      </c>
      <c r="U37" s="377">
        <f t="shared" si="5"/>
        <v>0</v>
      </c>
      <c r="V37" s="377">
        <f t="shared" si="5"/>
        <v>0</v>
      </c>
      <c r="W37" s="377">
        <f t="shared" si="5"/>
        <v>0</v>
      </c>
      <c r="X37" s="377">
        <f t="shared" si="5"/>
        <v>0</v>
      </c>
      <c r="Y37" s="377">
        <f t="shared" si="5"/>
        <v>-2</v>
      </c>
      <c r="Z37" s="377">
        <f t="shared" si="5"/>
        <v>0</v>
      </c>
      <c r="AA37" s="377">
        <f t="shared" si="5"/>
        <v>0</v>
      </c>
      <c r="AB37" s="377">
        <f t="shared" si="5"/>
        <v>-2</v>
      </c>
      <c r="AC37" s="377">
        <f t="shared" si="5"/>
        <v>0</v>
      </c>
      <c r="AD37" s="377">
        <f t="shared" si="5"/>
        <v>0</v>
      </c>
      <c r="AE37" s="377">
        <f t="shared" si="5"/>
        <v>0</v>
      </c>
      <c r="AF37" s="377">
        <f t="shared" si="5"/>
        <v>0</v>
      </c>
      <c r="AG37" s="377">
        <f t="shared" si="5"/>
        <v>0</v>
      </c>
      <c r="AH37" s="377">
        <f t="shared" si="5"/>
        <v>0</v>
      </c>
      <c r="AI37" s="377">
        <f t="shared" si="5"/>
        <v>0</v>
      </c>
      <c r="AJ37" s="379">
        <f t="shared" si="5"/>
        <v>0</v>
      </c>
      <c r="AK37" s="377">
        <f t="shared" si="5"/>
        <v>0</v>
      </c>
      <c r="AL37" s="377">
        <f t="shared" si="5"/>
        <v>0</v>
      </c>
      <c r="AM37" s="377">
        <f t="shared" si="5"/>
        <v>0</v>
      </c>
      <c r="AN37" s="377">
        <f t="shared" si="5"/>
        <v>0</v>
      </c>
      <c r="AO37" s="377">
        <f t="shared" si="5"/>
        <v>0</v>
      </c>
      <c r="AP37" s="377">
        <f t="shared" si="5"/>
        <v>0</v>
      </c>
      <c r="AQ37" s="377">
        <f t="shared" si="5"/>
        <v>-2</v>
      </c>
      <c r="AR37" s="377">
        <f t="shared" si="5"/>
        <v>0</v>
      </c>
      <c r="AS37" s="377">
        <f t="shared" si="5"/>
        <v>0</v>
      </c>
      <c r="AT37" s="377">
        <f t="shared" si="5"/>
        <v>-2</v>
      </c>
      <c r="AU37" s="377">
        <f t="shared" si="5"/>
        <v>0</v>
      </c>
      <c r="AV37" s="377">
        <f t="shared" si="5"/>
        <v>0</v>
      </c>
      <c r="AW37" s="377">
        <f t="shared" si="5"/>
        <v>0</v>
      </c>
      <c r="AX37" s="377">
        <f t="shared" si="5"/>
        <v>0</v>
      </c>
      <c r="AY37" s="377">
        <f t="shared" si="5"/>
        <v>0</v>
      </c>
      <c r="AZ37" s="377">
        <f t="shared" si="5"/>
        <v>0</v>
      </c>
      <c r="BA37" s="377">
        <f t="shared" si="5"/>
        <v>0</v>
      </c>
    </row>
    <row r="38" spans="1:53">
      <c r="A38" s="24">
        <v>0.66597222222222197</v>
      </c>
      <c r="B38" s="23">
        <v>14</v>
      </c>
      <c r="C38" s="23" t="s">
        <v>135</v>
      </c>
      <c r="D38" s="343" t="s">
        <v>136</v>
      </c>
      <c r="E38" s="343" t="s">
        <v>36</v>
      </c>
      <c r="F38" s="382"/>
      <c r="G38" s="382"/>
      <c r="H38" s="382"/>
      <c r="I38" s="382"/>
      <c r="J38" s="382"/>
      <c r="K38" s="382"/>
      <c r="L38" s="400"/>
      <c r="M38" s="338"/>
      <c r="N38" s="338"/>
      <c r="O38" s="338" t="s">
        <v>74</v>
      </c>
      <c r="P38" s="374"/>
      <c r="Q38" s="338"/>
      <c r="R38" s="377">
        <f>R32+R37</f>
        <v>166</v>
      </c>
      <c r="S38" s="377">
        <f t="shared" ref="S38:BA38" si="6">S32+S37</f>
        <v>155</v>
      </c>
      <c r="T38" s="377">
        <f t="shared" si="6"/>
        <v>167.5</v>
      </c>
      <c r="U38" s="377">
        <f t="shared" si="6"/>
        <v>163</v>
      </c>
      <c r="V38" s="377">
        <f t="shared" si="6"/>
        <v>144</v>
      </c>
      <c r="W38" s="377">
        <f t="shared" si="6"/>
        <v>131</v>
      </c>
      <c r="X38" s="377">
        <f t="shared" si="6"/>
        <v>130</v>
      </c>
      <c r="Y38" s="377">
        <f t="shared" si="6"/>
        <v>135.5</v>
      </c>
      <c r="Z38" s="377">
        <f t="shared" si="6"/>
        <v>157</v>
      </c>
      <c r="AA38" s="377">
        <f t="shared" si="6"/>
        <v>0</v>
      </c>
      <c r="AB38" s="377">
        <f t="shared" si="6"/>
        <v>127.5</v>
      </c>
      <c r="AC38" s="377">
        <f t="shared" si="6"/>
        <v>157.5</v>
      </c>
      <c r="AD38" s="377">
        <f t="shared" si="6"/>
        <v>135</v>
      </c>
      <c r="AE38" s="377">
        <f t="shared" si="6"/>
        <v>145</v>
      </c>
      <c r="AF38" s="377">
        <f t="shared" si="6"/>
        <v>0</v>
      </c>
      <c r="AG38" s="377">
        <f t="shared" si="6"/>
        <v>0</v>
      </c>
      <c r="AH38" s="377">
        <f t="shared" si="6"/>
        <v>0</v>
      </c>
      <c r="AI38" s="377">
        <f t="shared" si="6"/>
        <v>0</v>
      </c>
      <c r="AJ38" s="379">
        <f t="shared" si="6"/>
        <v>156.5</v>
      </c>
      <c r="AK38" s="377">
        <f t="shared" si="6"/>
        <v>152.5</v>
      </c>
      <c r="AL38" s="377">
        <f t="shared" si="6"/>
        <v>155</v>
      </c>
      <c r="AM38" s="377">
        <f t="shared" si="6"/>
        <v>168.5</v>
      </c>
      <c r="AN38" s="377">
        <f t="shared" si="6"/>
        <v>149</v>
      </c>
      <c r="AO38" s="377">
        <f t="shared" si="6"/>
        <v>138.5</v>
      </c>
      <c r="AP38" s="377">
        <f t="shared" si="6"/>
        <v>154</v>
      </c>
      <c r="AQ38" s="377">
        <f t="shared" si="6"/>
        <v>137</v>
      </c>
      <c r="AR38" s="377">
        <f t="shared" si="6"/>
        <v>154</v>
      </c>
      <c r="AS38" s="377">
        <f t="shared" si="6"/>
        <v>0</v>
      </c>
      <c r="AT38" s="377">
        <f t="shared" si="6"/>
        <v>130.5</v>
      </c>
      <c r="AU38" s="377">
        <f t="shared" si="6"/>
        <v>163.5</v>
      </c>
      <c r="AV38" s="377">
        <f t="shared" si="6"/>
        <v>164</v>
      </c>
      <c r="AW38" s="377">
        <f t="shared" si="6"/>
        <v>156</v>
      </c>
      <c r="AX38" s="377">
        <f t="shared" si="6"/>
        <v>0</v>
      </c>
      <c r="AY38" s="377">
        <f t="shared" si="6"/>
        <v>0</v>
      </c>
      <c r="AZ38" s="377">
        <f t="shared" si="6"/>
        <v>0</v>
      </c>
      <c r="BA38" s="377">
        <f t="shared" si="6"/>
        <v>0</v>
      </c>
    </row>
    <row r="39" spans="1:53">
      <c r="A39" s="24"/>
      <c r="B39" s="23"/>
      <c r="C39" s="23"/>
      <c r="D39" s="23"/>
      <c r="E39" s="343"/>
      <c r="F39" s="350"/>
      <c r="G39" s="350"/>
      <c r="H39" s="350"/>
      <c r="I39" s="351"/>
      <c r="J39" s="351"/>
      <c r="K39" s="398"/>
      <c r="L39" s="399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J39" s="361"/>
      <c r="AK39" s="338"/>
      <c r="AL39" s="338"/>
      <c r="AM39" s="338"/>
      <c r="AN39" s="338"/>
      <c r="AO39" s="338"/>
      <c r="AP39" s="338"/>
      <c r="AQ39" s="338"/>
      <c r="AR39" s="338"/>
      <c r="AS39" s="338"/>
      <c r="AT39" s="338"/>
      <c r="AU39" s="338"/>
      <c r="AV39" s="338"/>
      <c r="AW39" s="338"/>
      <c r="AX39" s="338"/>
      <c r="AY39" s="338"/>
      <c r="AZ39" s="338"/>
      <c r="BA39" s="338"/>
    </row>
    <row r="40" spans="1:53">
      <c r="A40" s="24"/>
      <c r="B40" s="23"/>
      <c r="C40" s="23"/>
      <c r="D40" s="23"/>
      <c r="E40" s="343"/>
      <c r="F40" s="382"/>
      <c r="G40" s="382"/>
      <c r="H40" s="382"/>
      <c r="I40" s="382"/>
      <c r="J40" s="382"/>
      <c r="K40" s="382"/>
      <c r="L40" s="400"/>
      <c r="M40" s="338"/>
      <c r="N40" s="338"/>
      <c r="O40" s="338" t="s">
        <v>67</v>
      </c>
      <c r="P40" s="338"/>
      <c r="Q40" s="338"/>
      <c r="R40" s="357">
        <f>R38/$P$32</f>
        <v>0.72173913043478266</v>
      </c>
      <c r="S40" s="357">
        <f t="shared" ref="S40:BA40" si="7">S38/$P$32</f>
        <v>0.67391304347826086</v>
      </c>
      <c r="T40" s="357">
        <f t="shared" si="7"/>
        <v>0.72826086956521741</v>
      </c>
      <c r="U40" s="357">
        <f t="shared" si="7"/>
        <v>0.70869565217391306</v>
      </c>
      <c r="V40" s="357">
        <f t="shared" si="7"/>
        <v>0.62608695652173918</v>
      </c>
      <c r="W40" s="357">
        <f t="shared" si="7"/>
        <v>0.56956521739130439</v>
      </c>
      <c r="X40" s="357">
        <f t="shared" si="7"/>
        <v>0.56521739130434778</v>
      </c>
      <c r="Y40" s="357">
        <f t="shared" si="7"/>
        <v>0.58913043478260874</v>
      </c>
      <c r="Z40" s="357">
        <f t="shared" si="7"/>
        <v>0.68260869565217386</v>
      </c>
      <c r="AA40" s="357">
        <f t="shared" si="7"/>
        <v>0</v>
      </c>
      <c r="AB40" s="357">
        <f t="shared" si="7"/>
        <v>0.55434782608695654</v>
      </c>
      <c r="AC40" s="357">
        <f t="shared" si="7"/>
        <v>0.68478260869565222</v>
      </c>
      <c r="AD40" s="357">
        <f t="shared" si="7"/>
        <v>0.58695652173913049</v>
      </c>
      <c r="AE40" s="357">
        <f t="shared" si="7"/>
        <v>0.63043478260869568</v>
      </c>
      <c r="AF40" s="357">
        <f t="shared" si="7"/>
        <v>0</v>
      </c>
      <c r="AG40" s="357">
        <f t="shared" si="7"/>
        <v>0</v>
      </c>
      <c r="AH40" s="357">
        <f t="shared" si="7"/>
        <v>0</v>
      </c>
      <c r="AI40" s="357">
        <f t="shared" si="7"/>
        <v>0</v>
      </c>
      <c r="AJ40" s="380">
        <f t="shared" si="7"/>
        <v>0.68043478260869561</v>
      </c>
      <c r="AK40" s="357">
        <f t="shared" si="7"/>
        <v>0.66304347826086951</v>
      </c>
      <c r="AL40" s="357">
        <f t="shared" si="7"/>
        <v>0.67391304347826086</v>
      </c>
      <c r="AM40" s="357">
        <f t="shared" si="7"/>
        <v>0.7326086956521739</v>
      </c>
      <c r="AN40" s="357">
        <f t="shared" si="7"/>
        <v>0.64782608695652177</v>
      </c>
      <c r="AO40" s="357">
        <f t="shared" si="7"/>
        <v>0.60217391304347823</v>
      </c>
      <c r="AP40" s="357">
        <f t="shared" si="7"/>
        <v>0.66956521739130437</v>
      </c>
      <c r="AQ40" s="357">
        <f t="shared" si="7"/>
        <v>0.59565217391304348</v>
      </c>
      <c r="AR40" s="357">
        <f t="shared" si="7"/>
        <v>0.66956521739130437</v>
      </c>
      <c r="AS40" s="357">
        <f t="shared" si="7"/>
        <v>0</v>
      </c>
      <c r="AT40" s="357">
        <f t="shared" si="7"/>
        <v>0.56739130434782614</v>
      </c>
      <c r="AU40" s="357">
        <f t="shared" si="7"/>
        <v>0.71086956521739131</v>
      </c>
      <c r="AV40" s="357">
        <f t="shared" si="7"/>
        <v>0.71304347826086956</v>
      </c>
      <c r="AW40" s="357">
        <f t="shared" si="7"/>
        <v>0.67826086956521736</v>
      </c>
      <c r="AX40" s="357">
        <f t="shared" si="7"/>
        <v>0</v>
      </c>
      <c r="AY40" s="357">
        <f t="shared" si="7"/>
        <v>0</v>
      </c>
      <c r="AZ40" s="357">
        <f t="shared" si="7"/>
        <v>0</v>
      </c>
      <c r="BA40" s="357">
        <f t="shared" si="7"/>
        <v>0</v>
      </c>
    </row>
    <row r="41" spans="1:53">
      <c r="A41" s="24"/>
      <c r="B41" s="23"/>
      <c r="C41" s="23"/>
      <c r="D41" s="23"/>
      <c r="E41" s="343"/>
      <c r="F41" s="350"/>
      <c r="G41" s="350"/>
      <c r="H41" s="350"/>
      <c r="I41" s="351"/>
      <c r="J41" s="351"/>
      <c r="K41" s="398"/>
      <c r="L41" s="399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8"/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8"/>
      <c r="AY41" s="338"/>
      <c r="AZ41" s="338"/>
      <c r="BA41" s="338"/>
    </row>
    <row r="42" spans="1:53">
      <c r="A42" s="24"/>
      <c r="B42" s="23"/>
      <c r="C42" s="23" t="s">
        <v>253</v>
      </c>
      <c r="D42" s="343" t="s">
        <v>253</v>
      </c>
      <c r="E42" s="343"/>
      <c r="F42" s="382"/>
      <c r="G42" s="382"/>
      <c r="H42" s="382"/>
      <c r="I42" s="382"/>
      <c r="J42" s="382"/>
      <c r="K42" s="382"/>
      <c r="L42" s="400"/>
      <c r="M42" s="338"/>
      <c r="N42" s="338"/>
      <c r="O42" s="338"/>
      <c r="P42" s="338"/>
      <c r="Q42" s="338"/>
      <c r="R42" s="356"/>
      <c r="S42" s="356"/>
      <c r="T42" s="356"/>
      <c r="U42" s="356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</row>
    <row r="43" spans="1:53">
      <c r="A43" s="338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55"/>
      <c r="S43" s="355"/>
      <c r="T43" s="355"/>
      <c r="U43" s="355"/>
      <c r="V43" s="338"/>
      <c r="W43" s="338"/>
      <c r="X43" s="338"/>
      <c r="Y43" s="338"/>
      <c r="Z43" s="338"/>
      <c r="AA43" s="338"/>
      <c r="AB43" s="338"/>
      <c r="AC43" s="338"/>
      <c r="AD43" s="338"/>
      <c r="AE43" s="338"/>
      <c r="AF43" s="338"/>
      <c r="AG43" s="338"/>
      <c r="AH43" s="338"/>
      <c r="AI43" s="338"/>
      <c r="AJ43" s="338"/>
      <c r="AK43" s="338"/>
      <c r="AL43" s="338"/>
      <c r="AM43" s="338"/>
      <c r="AN43" s="338"/>
      <c r="AO43" s="338"/>
      <c r="AP43" s="338"/>
      <c r="AQ43" s="338"/>
      <c r="AR43" s="338"/>
      <c r="AS43" s="338"/>
      <c r="AT43" s="338"/>
      <c r="AU43" s="338"/>
      <c r="AV43" s="338"/>
      <c r="AW43" s="338"/>
      <c r="AX43" s="338"/>
      <c r="AY43" s="338"/>
      <c r="AZ43" s="338"/>
      <c r="BA43" s="338"/>
    </row>
  </sheetData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rowBreaks count="1" manualBreakCount="1">
    <brk id="31" max="16383" man="1"/>
  </rowBreaks>
  <customProperties>
    <customPr name="_pios_id" r:id="rId2"/>
    <customPr name="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5B1C1-677D-D14B-B353-11C4EFEBB276}">
  <sheetPr codeName="Sheet14">
    <tabColor rgb="FF7030A0"/>
    <pageSetUpPr fitToPage="1"/>
  </sheetPr>
  <dimension ref="A1:BE91"/>
  <sheetViews>
    <sheetView zoomScale="80" zoomScaleNormal="80" workbookViewId="0">
      <selection activeCell="F11" sqref="F11:H70"/>
    </sheetView>
  </sheetViews>
  <sheetFormatPr defaultColWidth="11" defaultRowHeight="15"/>
  <cols>
    <col min="1" max="1" width="11" style="229"/>
    <col min="2" max="2" width="12.375" style="229" customWidth="1"/>
    <col min="3" max="3" width="33.375" style="229" customWidth="1"/>
    <col min="4" max="4" width="22.75" style="229" customWidth="1"/>
    <col min="5" max="5" width="26.75" style="229" customWidth="1"/>
    <col min="6" max="8" width="11" style="229"/>
    <col min="9" max="9" width="13.25" style="229" customWidth="1"/>
    <col min="10" max="10" width="11" style="229"/>
    <col min="11" max="11" width="16.125" style="229" bestFit="1" customWidth="1"/>
    <col min="12" max="14" width="11" style="229"/>
    <col min="15" max="15" width="19.375" style="229" customWidth="1"/>
    <col min="16" max="16" width="11" style="229"/>
    <col min="17" max="17" width="3.625" style="229" customWidth="1"/>
    <col min="18" max="18" width="9.5" style="229" customWidth="1"/>
    <col min="19" max="19" width="8.25" style="229" customWidth="1"/>
    <col min="20" max="20" width="8.625" style="229" customWidth="1"/>
    <col min="21" max="21" width="8.75" style="229" customWidth="1"/>
    <col min="22" max="24" width="6.375" style="229" customWidth="1"/>
    <col min="25" max="25" width="11" style="229"/>
    <col min="26" max="26" width="19.375" style="229" customWidth="1"/>
    <col min="27" max="27" width="11" style="229"/>
    <col min="28" max="28" width="3.625" style="229" customWidth="1"/>
    <col min="29" max="29" width="10" style="229" customWidth="1"/>
    <col min="30" max="30" width="9.625" style="229" customWidth="1"/>
    <col min="31" max="35" width="7.125" style="229" customWidth="1"/>
    <col min="36" max="36" width="11" style="229"/>
    <col min="37" max="37" width="19.375" style="229" customWidth="1"/>
    <col min="38" max="38" width="11" style="229"/>
    <col min="39" max="39" width="3.625" style="229" customWidth="1"/>
    <col min="40" max="40" width="13" style="229" customWidth="1"/>
    <col min="41" max="46" width="7.625" style="229" customWidth="1"/>
    <col min="47" max="47" width="11" style="229"/>
    <col min="48" max="48" width="19.375" style="229" customWidth="1"/>
    <col min="49" max="49" width="11" style="229"/>
    <col min="50" max="50" width="3.625" style="229" customWidth="1"/>
    <col min="51" max="51" width="13.875" style="229" customWidth="1"/>
    <col min="52" max="57" width="7.5" style="229" customWidth="1"/>
    <col min="58" max="16384" width="11" style="229"/>
  </cols>
  <sheetData>
    <row r="1" spans="1:57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15" t="s">
        <v>259</v>
      </c>
      <c r="P1" s="339" t="s">
        <v>260</v>
      </c>
      <c r="Q1" s="339"/>
      <c r="R1" s="339"/>
      <c r="S1" s="339"/>
      <c r="T1" s="339"/>
      <c r="U1" s="339"/>
      <c r="V1" s="339"/>
      <c r="W1" s="339"/>
      <c r="X1" s="339"/>
      <c r="Y1" s="339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</row>
    <row r="2" spans="1:57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402" t="s">
        <v>261</v>
      </c>
      <c r="Q2" s="402"/>
      <c r="R2" s="402"/>
      <c r="S2" s="402"/>
      <c r="T2" s="402"/>
      <c r="U2" s="402"/>
      <c r="V2" s="402"/>
      <c r="W2" s="402"/>
      <c r="X2" s="402"/>
      <c r="Y2" s="402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</row>
    <row r="3" spans="1:57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8" t="s">
        <v>262</v>
      </c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8" t="s">
        <v>263</v>
      </c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8" t="s">
        <v>264</v>
      </c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8" t="s">
        <v>265</v>
      </c>
      <c r="AW3" s="338"/>
      <c r="AX3" s="338"/>
      <c r="AY3" s="338"/>
      <c r="AZ3" s="338"/>
      <c r="BA3" s="338"/>
      <c r="BB3" s="338"/>
      <c r="BC3" s="338"/>
      <c r="BD3" s="338"/>
      <c r="BE3" s="338"/>
    </row>
    <row r="4" spans="1:57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16" t="s">
        <v>79</v>
      </c>
      <c r="S4" s="17"/>
      <c r="T4" s="17"/>
      <c r="U4" s="17"/>
      <c r="V4" s="17"/>
      <c r="W4" s="17"/>
      <c r="X4" s="17"/>
      <c r="Y4" s="338"/>
      <c r="Z4" s="338"/>
      <c r="AA4" s="338"/>
      <c r="AB4" s="338"/>
      <c r="AC4" s="16" t="s">
        <v>78</v>
      </c>
      <c r="AD4" s="17"/>
      <c r="AE4" s="17"/>
      <c r="AF4" s="17"/>
      <c r="AG4" s="17"/>
      <c r="AH4" s="17"/>
      <c r="AI4" s="17"/>
      <c r="AJ4" s="338"/>
      <c r="AK4" s="338"/>
      <c r="AL4" s="338"/>
      <c r="AM4" s="338"/>
      <c r="AN4" s="16" t="s">
        <v>78</v>
      </c>
      <c r="AO4" s="17"/>
      <c r="AP4" s="17"/>
      <c r="AQ4" s="17"/>
      <c r="AR4" s="17"/>
      <c r="AS4" s="17"/>
      <c r="AT4" s="17"/>
      <c r="AU4" s="338"/>
      <c r="AV4" s="338"/>
      <c r="AW4" s="338"/>
      <c r="AX4" s="338"/>
      <c r="AY4" s="16" t="s">
        <v>78</v>
      </c>
      <c r="AZ4" s="17"/>
      <c r="BA4" s="17"/>
      <c r="BB4" s="17"/>
      <c r="BC4" s="17"/>
      <c r="BD4" s="17"/>
      <c r="BE4" s="17"/>
    </row>
    <row r="5" spans="1:57">
      <c r="A5" s="338" t="s">
        <v>6</v>
      </c>
      <c r="B5" s="331">
        <v>44778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41">
        <f>B28</f>
        <v>1</v>
      </c>
      <c r="S5" s="341">
        <f>B32</f>
        <v>2</v>
      </c>
      <c r="T5" s="341">
        <f>B36</f>
        <v>3</v>
      </c>
      <c r="U5" s="341">
        <f>B41</f>
        <v>4</v>
      </c>
      <c r="V5" s="341">
        <f>B44</f>
        <v>0</v>
      </c>
      <c r="W5" s="338"/>
      <c r="X5" s="338"/>
      <c r="Y5" s="338"/>
      <c r="Z5" s="338"/>
      <c r="AA5" s="338"/>
      <c r="AB5" s="338"/>
      <c r="AC5" s="341">
        <f>B29</f>
        <v>1</v>
      </c>
      <c r="AD5" s="341">
        <f>B33</f>
        <v>2</v>
      </c>
      <c r="AE5" s="341">
        <f>B37</f>
        <v>3</v>
      </c>
      <c r="AF5" s="341">
        <f>B41</f>
        <v>4</v>
      </c>
      <c r="AG5" s="341">
        <f>B45</f>
        <v>0</v>
      </c>
      <c r="AH5" s="338"/>
      <c r="AI5" s="338"/>
      <c r="AJ5" s="338"/>
      <c r="AK5" s="338"/>
      <c r="AL5" s="338"/>
      <c r="AM5" s="338"/>
      <c r="AN5" s="341">
        <f>B30</f>
        <v>1</v>
      </c>
      <c r="AO5" s="341">
        <f>B34</f>
        <v>2</v>
      </c>
      <c r="AP5" s="341">
        <f>B38</f>
        <v>3</v>
      </c>
      <c r="AQ5" s="341">
        <f>B42</f>
        <v>4</v>
      </c>
      <c r="AR5" s="341">
        <f>B46</f>
        <v>0</v>
      </c>
      <c r="AS5" s="338"/>
      <c r="AT5" s="338"/>
      <c r="AU5" s="338"/>
      <c r="AV5" s="338"/>
      <c r="AW5" s="338"/>
      <c r="AX5" s="338"/>
      <c r="AY5" s="341">
        <f>B31</f>
        <v>1</v>
      </c>
      <c r="AZ5" s="341">
        <f>B35</f>
        <v>2</v>
      </c>
      <c r="BA5" s="341">
        <f>B39</f>
        <v>3</v>
      </c>
      <c r="BB5" s="341">
        <f>B43</f>
        <v>4</v>
      </c>
      <c r="BC5" s="341">
        <f>B47</f>
        <v>0</v>
      </c>
      <c r="BD5" s="338"/>
      <c r="BE5" s="338"/>
    </row>
    <row r="6" spans="1:57" s="324" customFormat="1" ht="45">
      <c r="A6" s="381" t="s">
        <v>8</v>
      </c>
      <c r="B6" s="325" t="s">
        <v>266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 t="str">
        <f>C28</f>
        <v>Maddison Manolini</v>
      </c>
      <c r="S6" s="381" t="str">
        <f>C32</f>
        <v>Shannon Meakins</v>
      </c>
      <c r="T6" s="381" t="str">
        <f>C36</f>
        <v>Sophie Appleby</v>
      </c>
      <c r="U6" s="381" t="str">
        <f>C40</f>
        <v>Tameaka Smith</v>
      </c>
      <c r="V6" s="381"/>
      <c r="W6" s="381"/>
      <c r="X6" s="381"/>
      <c r="Y6" s="381"/>
      <c r="Z6" s="381"/>
      <c r="AA6" s="381"/>
      <c r="AB6" s="381"/>
      <c r="AC6" s="381" t="str">
        <f>C29</f>
        <v>Matilda Agnew</v>
      </c>
      <c r="AD6" s="381" t="str">
        <f>C33</f>
        <v>Teagan Christie</v>
      </c>
      <c r="AE6" s="381" t="str">
        <f>C37</f>
        <v>Chloe Gee</v>
      </c>
      <c r="AF6" s="381" t="str">
        <f>C41</f>
        <v>Harriet Forrest</v>
      </c>
      <c r="AG6" s="381"/>
      <c r="AH6" s="381"/>
      <c r="AI6" s="381"/>
      <c r="AJ6" s="381"/>
      <c r="AK6" s="381"/>
      <c r="AL6" s="381"/>
      <c r="AM6" s="381"/>
      <c r="AN6" s="381" t="str">
        <f>C18</f>
        <v>Nicola Lachenicht</v>
      </c>
      <c r="AO6" s="381" t="str">
        <f>C19</f>
        <v>Lauren Rowe</v>
      </c>
      <c r="AP6" s="381" t="str">
        <f>C20</f>
        <v>Mia Tollarzo</v>
      </c>
      <c r="AQ6" s="381"/>
      <c r="AR6" s="381"/>
      <c r="AS6" s="381"/>
      <c r="AT6" s="381"/>
      <c r="AU6" s="381"/>
      <c r="AV6" s="381"/>
      <c r="AW6" s="381"/>
      <c r="AX6" s="381"/>
      <c r="AY6" s="381">
        <f>C31</f>
        <v>0</v>
      </c>
      <c r="AZ6" s="381"/>
      <c r="BA6" s="381"/>
      <c r="BB6" s="381"/>
      <c r="BC6" s="381"/>
      <c r="BD6" s="381"/>
      <c r="BE6" s="381"/>
    </row>
    <row r="7" spans="1:57">
      <c r="A7" s="338" t="s">
        <v>10</v>
      </c>
      <c r="B7" s="338" t="s">
        <v>267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 t="s">
        <v>12</v>
      </c>
      <c r="P7" s="338" t="s">
        <v>13</v>
      </c>
      <c r="Q7" s="338"/>
      <c r="R7" s="338"/>
      <c r="S7" s="338"/>
      <c r="T7" s="338"/>
      <c r="U7" s="338"/>
      <c r="V7" s="338"/>
      <c r="W7" s="338"/>
      <c r="X7" s="338"/>
      <c r="Y7" s="338"/>
      <c r="Z7" s="338" t="s">
        <v>12</v>
      </c>
      <c r="AA7" s="338" t="s">
        <v>13</v>
      </c>
      <c r="AB7" s="338"/>
      <c r="AC7" s="338"/>
      <c r="AD7" s="338"/>
      <c r="AE7" s="338"/>
      <c r="AF7" s="338"/>
      <c r="AG7" s="338"/>
      <c r="AH7" s="338"/>
      <c r="AI7" s="338"/>
      <c r="AJ7" s="338"/>
      <c r="AK7" s="338" t="s">
        <v>12</v>
      </c>
      <c r="AL7" s="338" t="s">
        <v>13</v>
      </c>
      <c r="AM7" s="338"/>
      <c r="AN7" s="338"/>
      <c r="AO7" s="338"/>
      <c r="AP7" s="338"/>
      <c r="AQ7" s="338"/>
      <c r="AR7" s="338"/>
      <c r="AS7" s="338"/>
      <c r="AT7" s="338"/>
      <c r="AU7" s="338"/>
      <c r="AV7" s="338" t="s">
        <v>12</v>
      </c>
      <c r="AW7" s="338" t="s">
        <v>13</v>
      </c>
      <c r="AX7" s="338"/>
      <c r="AY7" s="338"/>
      <c r="AZ7" s="338"/>
      <c r="BA7" s="338"/>
      <c r="BB7" s="338"/>
      <c r="BC7" s="338"/>
      <c r="BD7" s="338"/>
      <c r="BE7" s="338"/>
    </row>
    <row r="8" spans="1:57">
      <c r="A8" s="38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>
        <v>1</v>
      </c>
      <c r="P8" s="338"/>
      <c r="Q8" s="338"/>
      <c r="R8" s="342">
        <v>6.5</v>
      </c>
      <c r="S8" s="342">
        <v>6.5</v>
      </c>
      <c r="T8" s="342">
        <v>6</v>
      </c>
      <c r="U8" s="342">
        <v>7</v>
      </c>
      <c r="V8" s="342"/>
      <c r="W8" s="342"/>
      <c r="X8" s="342"/>
      <c r="Y8" s="338"/>
      <c r="Z8" s="338">
        <v>1</v>
      </c>
      <c r="AA8" s="338"/>
      <c r="AB8" s="338"/>
      <c r="AC8" s="342">
        <v>6.5</v>
      </c>
      <c r="AD8" s="342">
        <v>7</v>
      </c>
      <c r="AE8" s="342">
        <v>7</v>
      </c>
      <c r="AF8" s="342">
        <v>7</v>
      </c>
      <c r="AG8" s="342"/>
      <c r="AH8" s="342"/>
      <c r="AI8" s="342"/>
      <c r="AJ8" s="338"/>
      <c r="AK8" s="338">
        <v>1</v>
      </c>
      <c r="AL8" s="338"/>
      <c r="AM8" s="338"/>
      <c r="AN8" s="342">
        <v>7</v>
      </c>
      <c r="AO8" s="342">
        <v>6.5</v>
      </c>
      <c r="AP8" s="342">
        <v>7</v>
      </c>
      <c r="AQ8" s="342"/>
      <c r="AR8" s="342"/>
      <c r="AS8" s="342"/>
      <c r="AT8" s="342"/>
      <c r="AU8" s="338"/>
      <c r="AV8" s="338">
        <v>1</v>
      </c>
      <c r="AW8" s="338"/>
      <c r="AX8" s="338"/>
      <c r="AY8" s="342">
        <v>5</v>
      </c>
      <c r="AZ8" s="342"/>
      <c r="BA8" s="342"/>
      <c r="BB8" s="342"/>
      <c r="BC8" s="342"/>
      <c r="BD8" s="342"/>
      <c r="BE8" s="342"/>
    </row>
    <row r="9" spans="1:57">
      <c r="A9" s="338"/>
      <c r="B9" s="338"/>
      <c r="C9" s="338"/>
      <c r="D9" s="338"/>
      <c r="E9" s="338"/>
      <c r="F9" s="28" t="s">
        <v>14</v>
      </c>
      <c r="G9" s="338"/>
      <c r="H9" s="338"/>
      <c r="I9" s="338"/>
      <c r="J9" s="338"/>
      <c r="K9" s="338"/>
      <c r="L9" s="338"/>
      <c r="M9" s="338"/>
      <c r="N9" s="338"/>
      <c r="O9" s="338">
        <v>2</v>
      </c>
      <c r="P9" s="338"/>
      <c r="Q9" s="338"/>
      <c r="R9" s="342">
        <v>7</v>
      </c>
      <c r="S9" s="342">
        <v>6.5</v>
      </c>
      <c r="T9" s="342">
        <v>7</v>
      </c>
      <c r="U9" s="342">
        <v>6</v>
      </c>
      <c r="V9" s="342"/>
      <c r="W9" s="342"/>
      <c r="X9" s="342"/>
      <c r="Y9" s="338"/>
      <c r="Z9" s="338">
        <v>2</v>
      </c>
      <c r="AA9" s="338"/>
      <c r="AB9" s="338"/>
      <c r="AC9" s="342">
        <v>6.5</v>
      </c>
      <c r="AD9" s="342">
        <v>7</v>
      </c>
      <c r="AE9" s="342">
        <v>7</v>
      </c>
      <c r="AF9" s="342">
        <v>6</v>
      </c>
      <c r="AG9" s="342"/>
      <c r="AH9" s="342"/>
      <c r="AI9" s="342"/>
      <c r="AJ9" s="338"/>
      <c r="AK9" s="338">
        <v>2</v>
      </c>
      <c r="AL9" s="338"/>
      <c r="AM9" s="338"/>
      <c r="AN9" s="342">
        <v>6.5</v>
      </c>
      <c r="AO9" s="342">
        <v>7</v>
      </c>
      <c r="AP9" s="342">
        <v>6.5</v>
      </c>
      <c r="AQ9" s="342"/>
      <c r="AR9" s="342"/>
      <c r="AS9" s="342"/>
      <c r="AT9" s="342"/>
      <c r="AU9" s="338"/>
      <c r="AV9" s="338">
        <v>2</v>
      </c>
      <c r="AW9" s="338">
        <v>2</v>
      </c>
      <c r="AX9" s="338"/>
      <c r="AY9" s="342">
        <v>6.5</v>
      </c>
      <c r="AZ9" s="342"/>
      <c r="BA9" s="342"/>
      <c r="BB9" s="342"/>
      <c r="BC9" s="342"/>
      <c r="BD9" s="342"/>
      <c r="BE9" s="342"/>
    </row>
    <row r="10" spans="1:57">
      <c r="A10" s="27" t="s">
        <v>15</v>
      </c>
      <c r="B10" s="28" t="s">
        <v>8</v>
      </c>
      <c r="C10" s="28" t="s">
        <v>17</v>
      </c>
      <c r="D10" s="28" t="s">
        <v>18</v>
      </c>
      <c r="E10" s="28" t="s">
        <v>19</v>
      </c>
      <c r="F10" s="28" t="s">
        <v>188</v>
      </c>
      <c r="G10" s="28"/>
      <c r="H10" s="28" t="s">
        <v>189</v>
      </c>
      <c r="I10" s="28"/>
      <c r="J10" s="28" t="s">
        <v>22</v>
      </c>
      <c r="K10" s="41" t="s">
        <v>268</v>
      </c>
      <c r="L10" s="28" t="s">
        <v>24</v>
      </c>
      <c r="M10" s="338"/>
      <c r="N10" s="338"/>
      <c r="O10" s="338">
        <v>3</v>
      </c>
      <c r="P10" s="338"/>
      <c r="Q10" s="338"/>
      <c r="R10" s="342">
        <v>7</v>
      </c>
      <c r="S10" s="342">
        <v>6.5</v>
      </c>
      <c r="T10" s="342">
        <v>6.5</v>
      </c>
      <c r="U10" s="342">
        <v>6.5</v>
      </c>
      <c r="V10" s="342"/>
      <c r="W10" s="342"/>
      <c r="X10" s="342"/>
      <c r="Y10" s="338"/>
      <c r="Z10" s="338">
        <v>3</v>
      </c>
      <c r="AA10" s="338"/>
      <c r="AB10" s="338"/>
      <c r="AC10" s="342">
        <v>6.5</v>
      </c>
      <c r="AD10" s="342">
        <v>6.5</v>
      </c>
      <c r="AE10" s="342">
        <v>6.5</v>
      </c>
      <c r="AF10" s="342">
        <v>6</v>
      </c>
      <c r="AG10" s="342"/>
      <c r="AH10" s="342"/>
      <c r="AI10" s="342"/>
      <c r="AJ10" s="338"/>
      <c r="AK10" s="338">
        <v>3</v>
      </c>
      <c r="AL10" s="338">
        <v>2</v>
      </c>
      <c r="AM10" s="338"/>
      <c r="AN10" s="342">
        <v>6</v>
      </c>
      <c r="AO10" s="342">
        <v>7</v>
      </c>
      <c r="AP10" s="342">
        <v>6.5</v>
      </c>
      <c r="AQ10" s="342"/>
      <c r="AR10" s="342"/>
      <c r="AS10" s="342"/>
      <c r="AT10" s="342"/>
      <c r="AU10" s="338"/>
      <c r="AV10" s="338">
        <v>3</v>
      </c>
      <c r="AW10" s="338"/>
      <c r="AX10" s="338"/>
      <c r="AY10" s="342">
        <v>6.5</v>
      </c>
      <c r="AZ10" s="342"/>
      <c r="BA10" s="342"/>
      <c r="BB10" s="342"/>
      <c r="BC10" s="342"/>
      <c r="BD10" s="342"/>
      <c r="BE10" s="342"/>
    </row>
    <row r="11" spans="1:57">
      <c r="A11" s="24">
        <v>0.70138888888888851</v>
      </c>
      <c r="B11" s="29" t="s">
        <v>190</v>
      </c>
      <c r="C11" s="23" t="s">
        <v>171</v>
      </c>
      <c r="D11" s="343" t="s">
        <v>172</v>
      </c>
      <c r="E11" s="384" t="s">
        <v>167</v>
      </c>
      <c r="F11" s="344">
        <f>AY51</f>
        <v>0.60263157894736841</v>
      </c>
      <c r="G11" s="44"/>
      <c r="H11" s="343">
        <f>IF(J11&gt;L11,J11,L11)</f>
        <v>1</v>
      </c>
      <c r="I11" s="343"/>
      <c r="J11" s="343">
        <f>RANK(F11,$F$11,0)</f>
        <v>1</v>
      </c>
      <c r="K11" s="345">
        <f>K31</f>
        <v>37.5</v>
      </c>
      <c r="L11" s="346"/>
      <c r="M11" s="338"/>
      <c r="N11" s="338"/>
      <c r="O11" s="338">
        <v>4</v>
      </c>
      <c r="P11" s="338">
        <v>2</v>
      </c>
      <c r="Q11" s="338"/>
      <c r="R11" s="342">
        <v>7</v>
      </c>
      <c r="S11" s="342">
        <v>6</v>
      </c>
      <c r="T11" s="342">
        <v>7</v>
      </c>
      <c r="U11" s="342">
        <v>7</v>
      </c>
      <c r="V11" s="342"/>
      <c r="W11" s="342"/>
      <c r="X11" s="342"/>
      <c r="Y11" s="338"/>
      <c r="Z11" s="338">
        <v>4</v>
      </c>
      <c r="AA11" s="338">
        <v>2</v>
      </c>
      <c r="AB11" s="338"/>
      <c r="AC11" s="342">
        <v>6.5</v>
      </c>
      <c r="AD11" s="342">
        <v>6</v>
      </c>
      <c r="AE11" s="342">
        <v>6.5</v>
      </c>
      <c r="AF11" s="342">
        <v>6</v>
      </c>
      <c r="AG11" s="342"/>
      <c r="AH11" s="342"/>
      <c r="AI11" s="342"/>
      <c r="AJ11" s="338"/>
      <c r="AK11" s="338">
        <v>4</v>
      </c>
      <c r="AL11" s="338"/>
      <c r="AM11" s="338"/>
      <c r="AN11" s="342">
        <v>6.5</v>
      </c>
      <c r="AO11" s="342">
        <v>7</v>
      </c>
      <c r="AP11" s="342">
        <v>6</v>
      </c>
      <c r="AQ11" s="342"/>
      <c r="AR11" s="342"/>
      <c r="AS11" s="342"/>
      <c r="AT11" s="342"/>
      <c r="AU11" s="338"/>
      <c r="AV11" s="338">
        <v>4</v>
      </c>
      <c r="AW11" s="338"/>
      <c r="AX11" s="338"/>
      <c r="AY11" s="342">
        <v>6.5</v>
      </c>
      <c r="AZ11" s="342"/>
      <c r="BA11" s="342"/>
      <c r="BB11" s="342"/>
      <c r="BC11" s="342"/>
      <c r="BD11" s="342"/>
      <c r="BE11" s="342"/>
    </row>
    <row r="12" spans="1:57">
      <c r="A12" s="30"/>
      <c r="B12" s="29"/>
      <c r="C12" s="29"/>
      <c r="D12" s="29"/>
      <c r="E12" s="322"/>
      <c r="F12" s="45"/>
      <c r="G12" s="42"/>
      <c r="H12" s="42"/>
      <c r="I12" s="42"/>
      <c r="J12" s="42"/>
      <c r="K12" s="43"/>
      <c r="L12" s="42"/>
      <c r="M12" s="338"/>
      <c r="N12" s="338"/>
      <c r="O12" s="338">
        <v>5</v>
      </c>
      <c r="P12" s="338"/>
      <c r="Q12" s="338"/>
      <c r="R12" s="342">
        <v>7</v>
      </c>
      <c r="S12" s="342">
        <v>6.5</v>
      </c>
      <c r="T12" s="342">
        <v>6.5</v>
      </c>
      <c r="U12" s="342">
        <v>6</v>
      </c>
      <c r="V12" s="342"/>
      <c r="W12" s="342"/>
      <c r="X12" s="342"/>
      <c r="Y12" s="338"/>
      <c r="Z12" s="338">
        <v>5</v>
      </c>
      <c r="AA12" s="338">
        <v>2</v>
      </c>
      <c r="AB12" s="338"/>
      <c r="AC12" s="342">
        <v>6</v>
      </c>
      <c r="AD12" s="342">
        <v>6</v>
      </c>
      <c r="AE12" s="342">
        <v>6.5</v>
      </c>
      <c r="AF12" s="342">
        <v>6</v>
      </c>
      <c r="AG12" s="342"/>
      <c r="AH12" s="342"/>
      <c r="AI12" s="342"/>
      <c r="AJ12" s="338"/>
      <c r="AK12" s="338">
        <v>5</v>
      </c>
      <c r="AL12" s="338">
        <v>2</v>
      </c>
      <c r="AM12" s="338"/>
      <c r="AN12" s="342">
        <v>6.5</v>
      </c>
      <c r="AO12" s="342">
        <v>7</v>
      </c>
      <c r="AP12" s="342">
        <v>6</v>
      </c>
      <c r="AQ12" s="342"/>
      <c r="AR12" s="342"/>
      <c r="AS12" s="342"/>
      <c r="AT12" s="342"/>
      <c r="AU12" s="338"/>
      <c r="AV12" s="338">
        <v>5</v>
      </c>
      <c r="AW12" s="338">
        <v>2</v>
      </c>
      <c r="AX12" s="338"/>
      <c r="AY12" s="342">
        <v>6.5</v>
      </c>
      <c r="AZ12" s="342"/>
      <c r="BA12" s="342"/>
      <c r="BB12" s="342"/>
      <c r="BC12" s="342"/>
      <c r="BD12" s="342"/>
      <c r="BE12" s="342"/>
    </row>
    <row r="13" spans="1:57">
      <c r="A13" s="32">
        <v>0.58333333333333337</v>
      </c>
      <c r="B13" s="29" t="s">
        <v>191</v>
      </c>
      <c r="C13" s="29" t="s">
        <v>174</v>
      </c>
      <c r="D13" s="343" t="s">
        <v>175</v>
      </c>
      <c r="E13" s="384" t="s">
        <v>173</v>
      </c>
      <c r="F13" s="45">
        <f>F33</f>
        <v>0.65833333333333333</v>
      </c>
      <c r="G13" s="42"/>
      <c r="H13" s="343">
        <f>IF(J13&gt;L13,J13,L13)</f>
        <v>2</v>
      </c>
      <c r="I13" s="343"/>
      <c r="J13" s="343">
        <f>RANK(F13,$F$13:$F$16,0)</f>
        <v>2</v>
      </c>
      <c r="K13" s="345">
        <f>K33</f>
        <v>40.5</v>
      </c>
      <c r="L13" s="346"/>
      <c r="M13" s="338"/>
      <c r="N13" s="338"/>
      <c r="O13" s="338">
        <v>6</v>
      </c>
      <c r="P13" s="338">
        <v>2</v>
      </c>
      <c r="Q13" s="338"/>
      <c r="R13" s="342">
        <v>6.5</v>
      </c>
      <c r="S13" s="342">
        <v>7</v>
      </c>
      <c r="T13" s="342">
        <v>6</v>
      </c>
      <c r="U13" s="342">
        <v>6</v>
      </c>
      <c r="V13" s="342"/>
      <c r="W13" s="342"/>
      <c r="X13" s="342"/>
      <c r="Y13" s="338"/>
      <c r="Z13" s="338">
        <v>6</v>
      </c>
      <c r="AA13" s="338">
        <v>2</v>
      </c>
      <c r="AB13" s="338"/>
      <c r="AC13" s="342">
        <v>6</v>
      </c>
      <c r="AD13" s="342">
        <v>6.5</v>
      </c>
      <c r="AE13" s="342">
        <v>6.5</v>
      </c>
      <c r="AF13" s="342">
        <v>6</v>
      </c>
      <c r="AG13" s="342"/>
      <c r="AH13" s="342"/>
      <c r="AI13" s="342"/>
      <c r="AJ13" s="338"/>
      <c r="AK13" s="338">
        <v>6</v>
      </c>
      <c r="AL13" s="338"/>
      <c r="AM13" s="338"/>
      <c r="AN13" s="342">
        <v>6.5</v>
      </c>
      <c r="AO13" s="342">
        <v>7</v>
      </c>
      <c r="AP13" s="342">
        <v>5.5</v>
      </c>
      <c r="AQ13" s="342"/>
      <c r="AR13" s="342"/>
      <c r="AS13" s="342"/>
      <c r="AT13" s="342"/>
      <c r="AU13" s="338"/>
      <c r="AV13" s="338">
        <v>6</v>
      </c>
      <c r="AW13" s="338"/>
      <c r="AX13" s="338"/>
      <c r="AY13" s="342">
        <v>6</v>
      </c>
      <c r="AZ13" s="342"/>
      <c r="BA13" s="342"/>
      <c r="BB13" s="342"/>
      <c r="BC13" s="342"/>
      <c r="BD13" s="342"/>
      <c r="BE13" s="342"/>
    </row>
    <row r="14" spans="1:57">
      <c r="A14" s="32">
        <v>0.58888888888888891</v>
      </c>
      <c r="B14" s="29" t="s">
        <v>191</v>
      </c>
      <c r="C14" s="29" t="s">
        <v>168</v>
      </c>
      <c r="D14" s="343" t="s">
        <v>169</v>
      </c>
      <c r="E14" s="384" t="s">
        <v>167</v>
      </c>
      <c r="F14" s="45">
        <f>F29</f>
        <v>0.61250000000000004</v>
      </c>
      <c r="G14" s="42"/>
      <c r="H14" s="343">
        <f t="shared" ref="H14:H16" si="0">IF(J14&gt;L14,J14,L14)</f>
        <v>3</v>
      </c>
      <c r="I14" s="42"/>
      <c r="J14" s="343">
        <f t="shared" ref="J14:J16" si="1">RANK(F14,$F$13:$F$16,0)</f>
        <v>3</v>
      </c>
      <c r="K14" s="345">
        <f>K29</f>
        <v>37.5</v>
      </c>
      <c r="L14" s="346">
        <v>3</v>
      </c>
      <c r="M14" s="338"/>
      <c r="N14" s="338"/>
      <c r="O14" s="338">
        <v>7</v>
      </c>
      <c r="P14" s="338">
        <v>2</v>
      </c>
      <c r="Q14" s="338"/>
      <c r="R14" s="342">
        <v>6.5</v>
      </c>
      <c r="S14" s="342">
        <v>7.5</v>
      </c>
      <c r="T14" s="342">
        <v>5</v>
      </c>
      <c r="U14" s="342">
        <v>6.5</v>
      </c>
      <c r="V14" s="342"/>
      <c r="W14" s="342"/>
      <c r="X14" s="342"/>
      <c r="Y14" s="338"/>
      <c r="Z14" s="338">
        <v>7</v>
      </c>
      <c r="AA14" s="338">
        <v>2</v>
      </c>
      <c r="AB14" s="338"/>
      <c r="AC14" s="342">
        <v>6.5</v>
      </c>
      <c r="AD14" s="342">
        <v>6.5</v>
      </c>
      <c r="AE14" s="342">
        <v>6.5</v>
      </c>
      <c r="AF14" s="342">
        <v>6.5</v>
      </c>
      <c r="AG14" s="342"/>
      <c r="AH14" s="342"/>
      <c r="AI14" s="342"/>
      <c r="AJ14" s="338"/>
      <c r="AK14" s="338">
        <v>7</v>
      </c>
      <c r="AL14" s="338">
        <v>2</v>
      </c>
      <c r="AM14" s="338"/>
      <c r="AN14" s="342">
        <v>6.5</v>
      </c>
      <c r="AO14" s="342">
        <v>6</v>
      </c>
      <c r="AP14" s="342">
        <v>7</v>
      </c>
      <c r="AQ14" s="342"/>
      <c r="AR14" s="342"/>
      <c r="AS14" s="342"/>
      <c r="AT14" s="342"/>
      <c r="AU14" s="338"/>
      <c r="AV14" s="338">
        <v>7</v>
      </c>
      <c r="AW14" s="338"/>
      <c r="AX14" s="338"/>
      <c r="AY14" s="342">
        <v>6.5</v>
      </c>
      <c r="AZ14" s="342"/>
      <c r="BA14" s="342"/>
      <c r="BB14" s="342"/>
      <c r="BC14" s="342"/>
      <c r="BD14" s="342"/>
      <c r="BE14" s="342"/>
    </row>
    <row r="15" spans="1:57">
      <c r="A15" s="32">
        <v>0.59444444444444444</v>
      </c>
      <c r="B15" s="29" t="s">
        <v>191</v>
      </c>
      <c r="C15" s="29" t="s">
        <v>179</v>
      </c>
      <c r="D15" s="343" t="s">
        <v>180</v>
      </c>
      <c r="E15" s="384" t="s">
        <v>85</v>
      </c>
      <c r="F15" s="45">
        <f>F37</f>
        <v>0.67500000000000004</v>
      </c>
      <c r="G15" s="42"/>
      <c r="H15" s="343">
        <f t="shared" si="0"/>
        <v>1</v>
      </c>
      <c r="I15" s="42"/>
      <c r="J15" s="343">
        <f t="shared" si="1"/>
        <v>1</v>
      </c>
      <c r="K15" s="345">
        <f>K37</f>
        <v>41.5</v>
      </c>
      <c r="L15" s="346"/>
      <c r="M15" s="338"/>
      <c r="N15" s="338"/>
      <c r="O15" s="338">
        <v>8</v>
      </c>
      <c r="P15" s="338">
        <v>2</v>
      </c>
      <c r="Q15" s="338"/>
      <c r="R15" s="342">
        <v>7</v>
      </c>
      <c r="S15" s="342">
        <v>6.5</v>
      </c>
      <c r="T15" s="342">
        <v>6.5</v>
      </c>
      <c r="U15" s="342">
        <v>6.5</v>
      </c>
      <c r="V15" s="342"/>
      <c r="W15" s="342"/>
      <c r="X15" s="342"/>
      <c r="Y15" s="338"/>
      <c r="Z15" s="338">
        <v>8</v>
      </c>
      <c r="AA15" s="338">
        <v>2</v>
      </c>
      <c r="AB15" s="338"/>
      <c r="AC15" s="342">
        <v>6.5</v>
      </c>
      <c r="AD15" s="342">
        <v>6.5</v>
      </c>
      <c r="AE15" s="342">
        <v>6.5</v>
      </c>
      <c r="AF15" s="342">
        <v>6</v>
      </c>
      <c r="AG15" s="342"/>
      <c r="AH15" s="342"/>
      <c r="AI15" s="342"/>
      <c r="AJ15" s="338"/>
      <c r="AK15" s="338">
        <v>8</v>
      </c>
      <c r="AL15" s="338">
        <v>2</v>
      </c>
      <c r="AM15" s="338"/>
      <c r="AN15" s="342">
        <v>6.5</v>
      </c>
      <c r="AO15" s="342">
        <v>7.5</v>
      </c>
      <c r="AP15" s="342">
        <v>7</v>
      </c>
      <c r="AQ15" s="342"/>
      <c r="AR15" s="342"/>
      <c r="AS15" s="342"/>
      <c r="AT15" s="342"/>
      <c r="AU15" s="338"/>
      <c r="AV15" s="338">
        <v>8</v>
      </c>
      <c r="AW15" s="338"/>
      <c r="AX15" s="338"/>
      <c r="AY15" s="342">
        <v>6</v>
      </c>
      <c r="AZ15" s="342"/>
      <c r="BA15" s="342"/>
      <c r="BB15" s="342"/>
      <c r="BC15" s="342"/>
      <c r="BD15" s="342"/>
      <c r="BE15" s="342"/>
    </row>
    <row r="16" spans="1:57">
      <c r="A16" s="32">
        <v>0.6</v>
      </c>
      <c r="B16" s="29" t="s">
        <v>191</v>
      </c>
      <c r="C16" s="29" t="s">
        <v>183</v>
      </c>
      <c r="D16" s="343" t="s">
        <v>184</v>
      </c>
      <c r="E16" s="384" t="s">
        <v>182</v>
      </c>
      <c r="F16" s="45">
        <f>F41</f>
        <v>0.61250000000000004</v>
      </c>
      <c r="G16" s="42"/>
      <c r="H16" s="343">
        <f t="shared" si="0"/>
        <v>4</v>
      </c>
      <c r="I16" s="42"/>
      <c r="J16" s="343">
        <f t="shared" si="1"/>
        <v>3</v>
      </c>
      <c r="K16" s="345">
        <f>K41</f>
        <v>36.5</v>
      </c>
      <c r="L16" s="346">
        <v>4</v>
      </c>
      <c r="M16" s="338"/>
      <c r="N16" s="338"/>
      <c r="O16" s="338">
        <v>9</v>
      </c>
      <c r="P16" s="338"/>
      <c r="Q16" s="338"/>
      <c r="R16" s="342">
        <v>6.5</v>
      </c>
      <c r="S16" s="342">
        <v>6</v>
      </c>
      <c r="T16" s="342">
        <v>6</v>
      </c>
      <c r="U16" s="342">
        <v>6.5</v>
      </c>
      <c r="V16" s="342"/>
      <c r="W16" s="342"/>
      <c r="X16" s="342"/>
      <c r="Y16" s="338"/>
      <c r="Z16" s="338">
        <v>9</v>
      </c>
      <c r="AA16" s="338"/>
      <c r="AB16" s="338"/>
      <c r="AC16" s="342">
        <v>5.5</v>
      </c>
      <c r="AD16" s="342">
        <v>6.5</v>
      </c>
      <c r="AE16" s="342">
        <v>6.5</v>
      </c>
      <c r="AF16" s="342">
        <v>6</v>
      </c>
      <c r="AG16" s="342"/>
      <c r="AH16" s="342"/>
      <c r="AI16" s="342"/>
      <c r="AJ16" s="338"/>
      <c r="AK16" s="338">
        <v>9</v>
      </c>
      <c r="AL16" s="338"/>
      <c r="AM16" s="338"/>
      <c r="AN16" s="342">
        <v>6</v>
      </c>
      <c r="AO16" s="342">
        <v>7</v>
      </c>
      <c r="AP16" s="342">
        <v>7</v>
      </c>
      <c r="AQ16" s="342"/>
      <c r="AR16" s="342"/>
      <c r="AS16" s="342"/>
      <c r="AT16" s="342"/>
      <c r="AU16" s="338"/>
      <c r="AV16" s="338">
        <v>9</v>
      </c>
      <c r="AW16" s="338"/>
      <c r="AX16" s="338"/>
      <c r="AY16" s="342">
        <v>6.5</v>
      </c>
      <c r="AZ16" s="342"/>
      <c r="BA16" s="342"/>
      <c r="BB16" s="342"/>
      <c r="BC16" s="342"/>
      <c r="BD16" s="342"/>
      <c r="BE16" s="342"/>
    </row>
    <row r="17" spans="1:57">
      <c r="A17" s="32"/>
      <c r="B17" s="29"/>
      <c r="C17" s="29"/>
      <c r="D17" s="343"/>
      <c r="E17" s="384"/>
      <c r="F17" s="45"/>
      <c r="G17" s="42"/>
      <c r="H17" s="42"/>
      <c r="I17" s="42"/>
      <c r="J17" s="42"/>
      <c r="K17" s="345"/>
      <c r="L17" s="42"/>
      <c r="M17" s="338"/>
      <c r="N17" s="338"/>
      <c r="O17" s="338">
        <v>10</v>
      </c>
      <c r="P17" s="338"/>
      <c r="Q17" s="338"/>
      <c r="R17" s="342">
        <v>6.5</v>
      </c>
      <c r="S17" s="342">
        <v>6.5</v>
      </c>
      <c r="T17" s="342">
        <v>6.5</v>
      </c>
      <c r="U17" s="342">
        <v>6.5</v>
      </c>
      <c r="V17" s="342"/>
      <c r="W17" s="342"/>
      <c r="X17" s="342"/>
      <c r="Y17" s="338"/>
      <c r="Z17" s="338">
        <v>10</v>
      </c>
      <c r="AA17" s="338"/>
      <c r="AB17" s="338"/>
      <c r="AC17" s="342">
        <v>5.5</v>
      </c>
      <c r="AD17" s="342">
        <v>6.5</v>
      </c>
      <c r="AE17" s="342">
        <v>7</v>
      </c>
      <c r="AF17" s="342">
        <v>5.5</v>
      </c>
      <c r="AG17" s="342"/>
      <c r="AH17" s="342"/>
      <c r="AI17" s="342"/>
      <c r="AJ17" s="338"/>
      <c r="AK17" s="338">
        <v>10</v>
      </c>
      <c r="AL17" s="338"/>
      <c r="AM17" s="338"/>
      <c r="AN17" s="342">
        <v>6</v>
      </c>
      <c r="AO17" s="342">
        <v>7</v>
      </c>
      <c r="AP17" s="342">
        <v>7</v>
      </c>
      <c r="AQ17" s="342"/>
      <c r="AR17" s="342"/>
      <c r="AS17" s="342"/>
      <c r="AT17" s="342"/>
      <c r="AU17" s="338"/>
      <c r="AV17" s="338">
        <v>10</v>
      </c>
      <c r="AW17" s="338">
        <v>2</v>
      </c>
      <c r="AX17" s="338"/>
      <c r="AY17" s="342">
        <v>6.5</v>
      </c>
      <c r="AZ17" s="342"/>
      <c r="BA17" s="342"/>
      <c r="BB17" s="342"/>
      <c r="BC17" s="342"/>
      <c r="BD17" s="342"/>
      <c r="BE17" s="342"/>
    </row>
    <row r="18" spans="1:57">
      <c r="A18" s="32">
        <v>0.60902777777777772</v>
      </c>
      <c r="B18" s="29" t="s">
        <v>192</v>
      </c>
      <c r="C18" s="29" t="s">
        <v>86</v>
      </c>
      <c r="D18" s="343" t="s">
        <v>87</v>
      </c>
      <c r="E18" s="384" t="s">
        <v>85</v>
      </c>
      <c r="F18" s="45">
        <f>F42</f>
        <v>0.63249999999999995</v>
      </c>
      <c r="G18" s="42"/>
      <c r="H18" s="343">
        <f t="shared" ref="H18:H23" si="2">IF(J18&gt;L18,J18,L18)</f>
        <v>2</v>
      </c>
      <c r="I18" s="42"/>
      <c r="J18" s="343">
        <f>RANK(F18,$F$18:$F$20,0)</f>
        <v>2</v>
      </c>
      <c r="K18" s="345">
        <f>K42</f>
        <v>0</v>
      </c>
      <c r="L18" s="346"/>
      <c r="M18" s="338"/>
      <c r="N18" s="338"/>
      <c r="O18" s="338">
        <v>11</v>
      </c>
      <c r="P18" s="338"/>
      <c r="Q18" s="338"/>
      <c r="R18" s="342">
        <v>5</v>
      </c>
      <c r="S18" s="342">
        <v>6.5</v>
      </c>
      <c r="T18" s="342">
        <v>6.5</v>
      </c>
      <c r="U18" s="342">
        <v>6.5</v>
      </c>
      <c r="V18" s="342"/>
      <c r="W18" s="342"/>
      <c r="X18" s="342"/>
      <c r="Y18" s="338"/>
      <c r="Z18" s="338">
        <v>11</v>
      </c>
      <c r="AA18" s="338"/>
      <c r="AB18" s="338"/>
      <c r="AC18" s="342">
        <v>6.5</v>
      </c>
      <c r="AD18" s="342">
        <v>7</v>
      </c>
      <c r="AE18" s="342">
        <v>7</v>
      </c>
      <c r="AF18" s="342">
        <v>7</v>
      </c>
      <c r="AG18" s="342"/>
      <c r="AH18" s="342"/>
      <c r="AI18" s="342"/>
      <c r="AJ18" s="338"/>
      <c r="AK18" s="338">
        <v>11</v>
      </c>
      <c r="AL18" s="338">
        <v>2</v>
      </c>
      <c r="AM18" s="338"/>
      <c r="AN18" s="342">
        <v>6</v>
      </c>
      <c r="AO18" s="342">
        <v>8</v>
      </c>
      <c r="AP18" s="342">
        <v>7</v>
      </c>
      <c r="AQ18" s="342"/>
      <c r="AR18" s="342"/>
      <c r="AS18" s="342"/>
      <c r="AT18" s="342"/>
      <c r="AU18" s="338"/>
      <c r="AV18" s="338">
        <v>11</v>
      </c>
      <c r="AW18" s="338">
        <v>2</v>
      </c>
      <c r="AX18" s="338"/>
      <c r="AY18" s="342">
        <v>6.5</v>
      </c>
      <c r="AZ18" s="342"/>
      <c r="BA18" s="342"/>
      <c r="BB18" s="342"/>
      <c r="BC18" s="342"/>
      <c r="BD18" s="342"/>
      <c r="BE18" s="342"/>
    </row>
    <row r="19" spans="1:57">
      <c r="A19" s="32">
        <v>0.61458333333333326</v>
      </c>
      <c r="B19" s="29" t="s">
        <v>192</v>
      </c>
      <c r="C19" s="29" t="s">
        <v>186</v>
      </c>
      <c r="D19" s="343" t="s">
        <v>187</v>
      </c>
      <c r="E19" s="384" t="s">
        <v>182</v>
      </c>
      <c r="F19" s="45">
        <f>F34</f>
        <v>0.7</v>
      </c>
      <c r="G19" s="42"/>
      <c r="H19" s="343">
        <f t="shared" si="2"/>
        <v>1</v>
      </c>
      <c r="I19" s="42"/>
      <c r="J19" s="343">
        <f t="shared" ref="J19:J20" si="3">RANK(F19,$F$18:$F$20,0)</f>
        <v>1</v>
      </c>
      <c r="K19" s="345">
        <f>K34</f>
        <v>42</v>
      </c>
      <c r="L19" s="346"/>
      <c r="M19" s="338"/>
      <c r="N19" s="338"/>
      <c r="O19" s="338">
        <v>12</v>
      </c>
      <c r="P19" s="338">
        <v>2</v>
      </c>
      <c r="Q19" s="338"/>
      <c r="R19" s="342">
        <v>7</v>
      </c>
      <c r="S19" s="342">
        <v>5</v>
      </c>
      <c r="T19" s="342">
        <v>6.5</v>
      </c>
      <c r="U19" s="342">
        <v>5</v>
      </c>
      <c r="V19" s="342"/>
      <c r="W19" s="342"/>
      <c r="X19" s="342"/>
      <c r="Y19" s="338"/>
      <c r="Z19" s="338">
        <v>12</v>
      </c>
      <c r="AA19" s="338">
        <v>2</v>
      </c>
      <c r="AB19" s="338"/>
      <c r="AC19" s="342">
        <v>6</v>
      </c>
      <c r="AD19" s="342">
        <v>6.5</v>
      </c>
      <c r="AE19" s="342">
        <v>7</v>
      </c>
      <c r="AF19" s="342">
        <v>6.5</v>
      </c>
      <c r="AG19" s="342"/>
      <c r="AH19" s="342"/>
      <c r="AI19" s="342"/>
      <c r="AJ19" s="338"/>
      <c r="AK19" s="338">
        <v>12</v>
      </c>
      <c r="AL19" s="338"/>
      <c r="AM19" s="338"/>
      <c r="AN19" s="342">
        <v>6.5</v>
      </c>
      <c r="AO19" s="342">
        <v>7</v>
      </c>
      <c r="AP19" s="342">
        <v>6.5</v>
      </c>
      <c r="AQ19" s="342"/>
      <c r="AR19" s="342"/>
      <c r="AS19" s="342"/>
      <c r="AT19" s="342"/>
      <c r="AU19" s="338"/>
      <c r="AV19" s="338">
        <v>12</v>
      </c>
      <c r="AW19" s="338"/>
      <c r="AX19" s="338"/>
      <c r="AY19" s="342">
        <v>6.5</v>
      </c>
      <c r="AZ19" s="342"/>
      <c r="BA19" s="342"/>
      <c r="BB19" s="342"/>
      <c r="BC19" s="342"/>
      <c r="BD19" s="342"/>
      <c r="BE19" s="342"/>
    </row>
    <row r="20" spans="1:57">
      <c r="A20" s="32">
        <v>0.6201388888888888</v>
      </c>
      <c r="B20" s="29" t="s">
        <v>192</v>
      </c>
      <c r="C20" s="29" t="s">
        <v>177</v>
      </c>
      <c r="D20" s="343" t="s">
        <v>178</v>
      </c>
      <c r="E20" s="384" t="s">
        <v>173</v>
      </c>
      <c r="F20" s="45">
        <f>F38</f>
        <v>0.625</v>
      </c>
      <c r="G20" s="42"/>
      <c r="H20" s="343">
        <f t="shared" si="2"/>
        <v>3</v>
      </c>
      <c r="I20" s="42"/>
      <c r="J20" s="343">
        <f t="shared" si="3"/>
        <v>3</v>
      </c>
      <c r="K20" s="345">
        <f>K38</f>
        <v>37.5</v>
      </c>
      <c r="L20" s="346"/>
      <c r="M20" s="338"/>
      <c r="N20" s="338"/>
      <c r="O20" s="338">
        <v>13</v>
      </c>
      <c r="P20" s="338"/>
      <c r="Q20" s="338"/>
      <c r="R20" s="342">
        <v>6</v>
      </c>
      <c r="S20" s="342">
        <v>6</v>
      </c>
      <c r="T20" s="342">
        <v>6</v>
      </c>
      <c r="U20" s="342">
        <v>6</v>
      </c>
      <c r="V20" s="342"/>
      <c r="W20" s="342"/>
      <c r="X20" s="342"/>
      <c r="Y20" s="338"/>
      <c r="Z20" s="338">
        <v>13</v>
      </c>
      <c r="AA20" s="338"/>
      <c r="AB20" s="338"/>
      <c r="AC20" s="342">
        <v>5.5</v>
      </c>
      <c r="AD20" s="342">
        <v>6</v>
      </c>
      <c r="AE20" s="342">
        <v>7</v>
      </c>
      <c r="AF20" s="342">
        <v>5.5</v>
      </c>
      <c r="AG20" s="342"/>
      <c r="AH20" s="342"/>
      <c r="AI20" s="342"/>
      <c r="AJ20" s="338"/>
      <c r="AK20" s="338">
        <v>13</v>
      </c>
      <c r="AL20" s="338"/>
      <c r="AM20" s="338"/>
      <c r="AN20" s="342">
        <v>6.5</v>
      </c>
      <c r="AO20" s="342">
        <v>7</v>
      </c>
      <c r="AP20" s="342">
        <v>6.5</v>
      </c>
      <c r="AQ20" s="342"/>
      <c r="AR20" s="342"/>
      <c r="AS20" s="342"/>
      <c r="AT20" s="342"/>
      <c r="AU20" s="338"/>
      <c r="AV20" s="338">
        <v>13</v>
      </c>
      <c r="AW20" s="338"/>
      <c r="AX20" s="338"/>
      <c r="AY20" s="342">
        <v>6.5</v>
      </c>
      <c r="AZ20" s="342"/>
      <c r="BA20" s="342"/>
      <c r="BB20" s="342"/>
      <c r="BC20" s="342"/>
      <c r="BD20" s="342"/>
      <c r="BE20" s="342"/>
    </row>
    <row r="21" spans="1:57">
      <c r="A21" s="32"/>
      <c r="B21" s="29"/>
      <c r="C21" s="29"/>
      <c r="D21" s="343"/>
      <c r="E21" s="384"/>
      <c r="F21" s="45"/>
      <c r="G21" s="42"/>
      <c r="H21" s="42"/>
      <c r="I21" s="42"/>
      <c r="J21" s="42"/>
      <c r="K21" s="345"/>
      <c r="L21" s="42"/>
      <c r="M21" s="338"/>
      <c r="N21" s="338"/>
      <c r="O21" s="338">
        <v>14</v>
      </c>
      <c r="P21" s="338"/>
      <c r="Q21" s="338"/>
      <c r="R21" s="342">
        <v>6</v>
      </c>
      <c r="S21" s="342">
        <v>6</v>
      </c>
      <c r="T21" s="342">
        <v>6.5</v>
      </c>
      <c r="U21" s="342">
        <v>6.5</v>
      </c>
      <c r="V21" s="342"/>
      <c r="W21" s="342"/>
      <c r="X21" s="342"/>
      <c r="Y21" s="338"/>
      <c r="Z21" s="338">
        <v>14</v>
      </c>
      <c r="AA21" s="338"/>
      <c r="AB21" s="338"/>
      <c r="AC21" s="342">
        <v>6</v>
      </c>
      <c r="AD21" s="342">
        <v>6.5</v>
      </c>
      <c r="AE21" s="342">
        <v>7</v>
      </c>
      <c r="AF21" s="342">
        <v>5.5</v>
      </c>
      <c r="AG21" s="342"/>
      <c r="AH21" s="342"/>
      <c r="AI21" s="342"/>
      <c r="AJ21" s="338"/>
      <c r="AK21" s="338">
        <v>14</v>
      </c>
      <c r="AL21" s="338"/>
      <c r="AM21" s="338"/>
      <c r="AN21" s="342">
        <v>6.5</v>
      </c>
      <c r="AO21" s="342">
        <v>7</v>
      </c>
      <c r="AP21" s="342">
        <v>6.5</v>
      </c>
      <c r="AQ21" s="342"/>
      <c r="AR21" s="342"/>
      <c r="AS21" s="342"/>
      <c r="AT21" s="342"/>
      <c r="AU21" s="338"/>
      <c r="AV21" s="338">
        <v>14</v>
      </c>
      <c r="AW21" s="338">
        <v>2</v>
      </c>
      <c r="AX21" s="338"/>
      <c r="AY21" s="342">
        <v>6</v>
      </c>
      <c r="AZ21" s="342"/>
      <c r="BA21" s="342"/>
      <c r="BB21" s="342"/>
      <c r="BC21" s="342"/>
      <c r="BD21" s="342"/>
      <c r="BE21" s="342"/>
    </row>
    <row r="22" spans="1:57">
      <c r="A22" s="32">
        <v>0.62916666666666654</v>
      </c>
      <c r="B22" s="29" t="s">
        <v>193</v>
      </c>
      <c r="C22" s="29" t="s">
        <v>28</v>
      </c>
      <c r="D22" s="343" t="s">
        <v>29</v>
      </c>
      <c r="E22" s="384" t="s">
        <v>182</v>
      </c>
      <c r="F22" s="45">
        <f>F40</f>
        <v>0.63214285714285712</v>
      </c>
      <c r="G22" s="42"/>
      <c r="H22" s="343">
        <f t="shared" si="2"/>
        <v>2</v>
      </c>
      <c r="I22" s="42"/>
      <c r="J22" s="343">
        <f>RANK(F22,$F$22:$F$25,0)</f>
        <v>2</v>
      </c>
      <c r="K22" s="345">
        <f>K40</f>
        <v>39.5</v>
      </c>
      <c r="L22" s="346"/>
      <c r="M22" s="338"/>
      <c r="N22" s="338"/>
      <c r="O22" s="338">
        <v>15</v>
      </c>
      <c r="P22" s="338"/>
      <c r="Q22" s="338"/>
      <c r="R22" s="342">
        <v>6</v>
      </c>
      <c r="S22" s="342">
        <v>5.5</v>
      </c>
      <c r="T22" s="342">
        <v>7</v>
      </c>
      <c r="U22" s="342">
        <v>6.5</v>
      </c>
      <c r="V22" s="342"/>
      <c r="W22" s="342"/>
      <c r="X22" s="342"/>
      <c r="Y22" s="338"/>
      <c r="Z22" s="338">
        <v>15</v>
      </c>
      <c r="AA22" s="338"/>
      <c r="AB22" s="338"/>
      <c r="AC22" s="342">
        <v>6</v>
      </c>
      <c r="AD22" s="342">
        <v>6.5</v>
      </c>
      <c r="AE22" s="342">
        <v>7</v>
      </c>
      <c r="AF22" s="342">
        <v>6</v>
      </c>
      <c r="AG22" s="342"/>
      <c r="AH22" s="342"/>
      <c r="AI22" s="342"/>
      <c r="AJ22" s="338"/>
      <c r="AK22" s="338">
        <v>15</v>
      </c>
      <c r="AL22" s="338">
        <v>2</v>
      </c>
      <c r="AM22" s="338"/>
      <c r="AN22" s="342">
        <v>4</v>
      </c>
      <c r="AO22" s="342">
        <v>7</v>
      </c>
      <c r="AP22" s="342">
        <v>4</v>
      </c>
      <c r="AQ22" s="342"/>
      <c r="AR22" s="342"/>
      <c r="AS22" s="342"/>
      <c r="AT22" s="342"/>
      <c r="AU22" s="338"/>
      <c r="AV22" s="338">
        <v>15</v>
      </c>
      <c r="AW22" s="338"/>
      <c r="AX22" s="338"/>
      <c r="AY22" s="342">
        <v>6.5</v>
      </c>
      <c r="AZ22" s="342"/>
      <c r="BA22" s="342"/>
      <c r="BB22" s="342"/>
      <c r="BC22" s="342"/>
      <c r="BD22" s="342"/>
      <c r="BE22" s="342"/>
    </row>
    <row r="23" spans="1:57">
      <c r="A23" s="32">
        <v>0.63472222222222208</v>
      </c>
      <c r="B23" s="29" t="s">
        <v>193</v>
      </c>
      <c r="C23" s="29" t="s">
        <v>83</v>
      </c>
      <c r="D23" s="343" t="s">
        <v>84</v>
      </c>
      <c r="E23" s="384" t="s">
        <v>85</v>
      </c>
      <c r="F23" s="45">
        <f>F36</f>
        <v>0.62321428571428572</v>
      </c>
      <c r="G23" s="42"/>
      <c r="H23" s="343">
        <f t="shared" si="2"/>
        <v>3</v>
      </c>
      <c r="I23" s="42"/>
      <c r="J23" s="343">
        <f t="shared" ref="J23:J25" si="4">RANK(F23,$F$22:$F$25,0)</f>
        <v>3</v>
      </c>
      <c r="K23" s="345">
        <f>K36</f>
        <v>40.5</v>
      </c>
      <c r="L23" s="346"/>
      <c r="M23" s="338"/>
      <c r="N23" s="338"/>
      <c r="O23" s="338">
        <v>16</v>
      </c>
      <c r="P23" s="338"/>
      <c r="Q23" s="338"/>
      <c r="R23" s="342">
        <v>7</v>
      </c>
      <c r="S23" s="342">
        <v>6</v>
      </c>
      <c r="T23" s="342">
        <v>7</v>
      </c>
      <c r="U23" s="342">
        <v>5</v>
      </c>
      <c r="V23" s="342"/>
      <c r="W23" s="342"/>
      <c r="X23" s="342"/>
      <c r="Y23" s="338"/>
      <c r="Z23" s="338">
        <v>16</v>
      </c>
      <c r="AA23" s="338"/>
      <c r="AB23" s="338"/>
      <c r="AC23" s="342">
        <v>6.5</v>
      </c>
      <c r="AD23" s="342">
        <v>7</v>
      </c>
      <c r="AE23" s="342">
        <v>6.5</v>
      </c>
      <c r="AF23" s="342">
        <v>7</v>
      </c>
      <c r="AG23" s="342"/>
      <c r="AH23" s="342"/>
      <c r="AI23" s="342"/>
      <c r="AJ23" s="338"/>
      <c r="AK23" s="338">
        <v>16</v>
      </c>
      <c r="AL23" s="338"/>
      <c r="AM23" s="338"/>
      <c r="AN23" s="342">
        <v>6.5</v>
      </c>
      <c r="AO23" s="342">
        <v>7</v>
      </c>
      <c r="AP23" s="342">
        <v>6.5</v>
      </c>
      <c r="AQ23" s="342"/>
      <c r="AR23" s="342"/>
      <c r="AS23" s="342"/>
      <c r="AT23" s="342"/>
      <c r="AU23" s="338"/>
      <c r="AV23" s="338">
        <v>16</v>
      </c>
      <c r="AW23" s="338"/>
      <c r="AX23" s="338"/>
      <c r="AY23" s="342">
        <v>6</v>
      </c>
      <c r="AZ23" s="342"/>
      <c r="BA23" s="342"/>
      <c r="BB23" s="342"/>
      <c r="BC23" s="342"/>
      <c r="BD23" s="342"/>
      <c r="BE23" s="342"/>
    </row>
    <row r="24" spans="1:57">
      <c r="A24" s="32">
        <v>0.64027777777777761</v>
      </c>
      <c r="B24" s="29" t="s">
        <v>193</v>
      </c>
      <c r="C24" s="29" t="s">
        <v>165</v>
      </c>
      <c r="D24" s="343" t="s">
        <v>166</v>
      </c>
      <c r="E24" s="384" t="s">
        <v>167</v>
      </c>
      <c r="F24" s="45">
        <f>F28</f>
        <v>0.6696428571428571</v>
      </c>
      <c r="G24" s="42"/>
      <c r="H24" s="343">
        <f>IF(J24&gt;L24,J24,L24)</f>
        <v>1</v>
      </c>
      <c r="I24" s="42"/>
      <c r="J24" s="343">
        <f t="shared" si="4"/>
        <v>1</v>
      </c>
      <c r="K24" s="345">
        <f>K28</f>
        <v>41.5</v>
      </c>
      <c r="L24" s="346"/>
      <c r="M24" s="338"/>
      <c r="N24" s="338"/>
      <c r="O24" s="338">
        <v>17</v>
      </c>
      <c r="P24" s="338"/>
      <c r="Q24" s="338"/>
      <c r="R24" s="348">
        <v>7.5</v>
      </c>
      <c r="S24" s="348">
        <v>6</v>
      </c>
      <c r="T24" s="348">
        <v>6.5</v>
      </c>
      <c r="U24" s="348">
        <v>6.5</v>
      </c>
      <c r="V24" s="348"/>
      <c r="W24" s="348"/>
      <c r="X24" s="348"/>
      <c r="Y24" s="338"/>
      <c r="Z24" s="338">
        <v>17</v>
      </c>
      <c r="AA24" s="338">
        <v>2</v>
      </c>
      <c r="AB24" s="338"/>
      <c r="AC24" s="342">
        <v>5.5</v>
      </c>
      <c r="AD24" s="342">
        <v>6.5</v>
      </c>
      <c r="AE24" s="342">
        <v>7</v>
      </c>
      <c r="AF24" s="342">
        <v>7</v>
      </c>
      <c r="AG24" s="342"/>
      <c r="AH24" s="342"/>
      <c r="AI24" s="342"/>
      <c r="AJ24" s="338"/>
      <c r="AK24" s="338">
        <v>17</v>
      </c>
      <c r="AL24" s="338"/>
      <c r="AM24" s="338"/>
      <c r="AN24" s="342">
        <v>6.5</v>
      </c>
      <c r="AO24" s="342">
        <v>7</v>
      </c>
      <c r="AP24" s="342">
        <v>6.5</v>
      </c>
      <c r="AQ24" s="342"/>
      <c r="AR24" s="342"/>
      <c r="AS24" s="342"/>
      <c r="AT24" s="342"/>
      <c r="AU24" s="338"/>
      <c r="AV24" s="338">
        <v>17</v>
      </c>
      <c r="AW24" s="338"/>
      <c r="AX24" s="338"/>
      <c r="AY24" s="342">
        <v>6</v>
      </c>
      <c r="AZ24" s="342"/>
      <c r="BA24" s="342"/>
      <c r="BB24" s="342"/>
      <c r="BC24" s="342"/>
      <c r="BD24" s="342"/>
      <c r="BE24" s="342"/>
    </row>
    <row r="25" spans="1:57">
      <c r="A25" s="32">
        <v>0.64583333333333315</v>
      </c>
      <c r="B25" s="29" t="s">
        <v>193</v>
      </c>
      <c r="C25" s="29" t="s">
        <v>37</v>
      </c>
      <c r="D25" s="343" t="s">
        <v>38</v>
      </c>
      <c r="E25" s="384" t="s">
        <v>173</v>
      </c>
      <c r="F25" s="45">
        <f>F32</f>
        <v>0.62142857142857144</v>
      </c>
      <c r="G25" s="42"/>
      <c r="H25" s="343">
        <f>IF(J25&gt;L25,J25,L25)</f>
        <v>4</v>
      </c>
      <c r="I25" s="42"/>
      <c r="J25" s="343">
        <f t="shared" si="4"/>
        <v>4</v>
      </c>
      <c r="K25" s="345">
        <f>K32</f>
        <v>37.5</v>
      </c>
      <c r="L25" s="346"/>
      <c r="M25" s="338"/>
      <c r="N25" s="338"/>
      <c r="O25" s="338" t="s">
        <v>92</v>
      </c>
      <c r="P25" s="338"/>
      <c r="Q25" s="338"/>
      <c r="R25" s="356">
        <f>SUM(R8:R24)+R11+SUM(R13:R15)+R19</f>
        <v>146</v>
      </c>
      <c r="S25" s="356">
        <f t="shared" ref="S25:X25" si="5">SUM(S8:S24)+S11+SUM(S13:S15)+S19</f>
        <v>138.5</v>
      </c>
      <c r="T25" s="356">
        <f t="shared" si="5"/>
        <v>140</v>
      </c>
      <c r="U25" s="356">
        <f t="shared" si="5"/>
        <v>137.5</v>
      </c>
      <c r="V25" s="356">
        <f t="shared" si="5"/>
        <v>0</v>
      </c>
      <c r="W25" s="356">
        <f t="shared" si="5"/>
        <v>0</v>
      </c>
      <c r="X25" s="356">
        <f t="shared" si="5"/>
        <v>0</v>
      </c>
      <c r="Y25" s="338"/>
      <c r="Z25" s="338">
        <v>18</v>
      </c>
      <c r="AA25" s="338"/>
      <c r="AB25" s="338"/>
      <c r="AC25" s="342">
        <v>6</v>
      </c>
      <c r="AD25" s="342">
        <v>6.5</v>
      </c>
      <c r="AE25" s="342">
        <v>7</v>
      </c>
      <c r="AF25" s="342">
        <v>6.5</v>
      </c>
      <c r="AG25" s="342"/>
      <c r="AH25" s="342"/>
      <c r="AI25" s="342"/>
      <c r="AJ25" s="338"/>
      <c r="AK25" s="338">
        <v>18</v>
      </c>
      <c r="AL25" s="338"/>
      <c r="AM25" s="338"/>
      <c r="AN25" s="342">
        <v>7</v>
      </c>
      <c r="AO25" s="342">
        <v>7</v>
      </c>
      <c r="AP25" s="342">
        <v>6</v>
      </c>
      <c r="AQ25" s="342"/>
      <c r="AR25" s="342"/>
      <c r="AS25" s="342"/>
      <c r="AT25" s="342"/>
      <c r="AU25" s="338"/>
      <c r="AV25" s="338">
        <v>18</v>
      </c>
      <c r="AW25" s="338"/>
      <c r="AX25" s="338"/>
      <c r="AY25" s="342">
        <v>6</v>
      </c>
      <c r="AZ25" s="342"/>
      <c r="BA25" s="342"/>
      <c r="BB25" s="342"/>
      <c r="BC25" s="342"/>
      <c r="BD25" s="342"/>
      <c r="BE25" s="342"/>
    </row>
    <row r="26" spans="1:57">
      <c r="A26" s="230"/>
      <c r="B26" s="29"/>
      <c r="C26" s="29"/>
      <c r="D26" s="29"/>
      <c r="E26" s="384"/>
      <c r="F26" s="45"/>
      <c r="G26" s="42"/>
      <c r="H26" s="42"/>
      <c r="I26" s="42"/>
      <c r="J26" s="42"/>
      <c r="K26" s="43"/>
      <c r="L26" s="42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>
        <v>19</v>
      </c>
      <c r="AA26" s="338"/>
      <c r="AB26" s="338"/>
      <c r="AC26" s="342">
        <v>6</v>
      </c>
      <c r="AD26" s="342">
        <v>7</v>
      </c>
      <c r="AE26" s="342">
        <v>6.5</v>
      </c>
      <c r="AF26" s="342">
        <v>4</v>
      </c>
      <c r="AG26" s="342"/>
      <c r="AH26" s="342"/>
      <c r="AI26" s="342"/>
      <c r="AJ26" s="338"/>
      <c r="AK26" s="338">
        <v>19</v>
      </c>
      <c r="AL26" s="338">
        <v>2</v>
      </c>
      <c r="AM26" s="338"/>
      <c r="AN26" s="342">
        <v>7</v>
      </c>
      <c r="AO26" s="342">
        <v>7</v>
      </c>
      <c r="AP26" s="342">
        <v>4</v>
      </c>
      <c r="AQ26" s="342"/>
      <c r="AR26" s="342"/>
      <c r="AS26" s="342"/>
      <c r="AT26" s="342"/>
      <c r="AU26" s="338"/>
      <c r="AV26" s="338">
        <v>19</v>
      </c>
      <c r="AW26" s="338"/>
      <c r="AX26" s="338"/>
      <c r="AY26" s="342">
        <v>6</v>
      </c>
      <c r="AZ26" s="342"/>
      <c r="BA26" s="342"/>
      <c r="BB26" s="342"/>
      <c r="BC26" s="342"/>
      <c r="BD26" s="342"/>
      <c r="BE26" s="342"/>
    </row>
    <row r="27" spans="1:57">
      <c r="A27" s="27" t="s">
        <v>15</v>
      </c>
      <c r="B27" s="28" t="s">
        <v>8</v>
      </c>
      <c r="C27" s="28" t="s">
        <v>17</v>
      </c>
      <c r="D27" s="28" t="s">
        <v>18</v>
      </c>
      <c r="E27" s="28" t="s">
        <v>19</v>
      </c>
      <c r="F27" s="28" t="s">
        <v>188</v>
      </c>
      <c r="G27" s="28" t="s">
        <v>82</v>
      </c>
      <c r="H27" s="28" t="s">
        <v>21</v>
      </c>
      <c r="I27" s="28" t="s">
        <v>269</v>
      </c>
      <c r="J27" s="28" t="s">
        <v>22</v>
      </c>
      <c r="K27" s="41" t="s">
        <v>268</v>
      </c>
      <c r="L27" s="28" t="s">
        <v>24</v>
      </c>
      <c r="M27" s="338"/>
      <c r="N27" s="338"/>
      <c r="O27" s="338" t="s">
        <v>93</v>
      </c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>
        <v>20</v>
      </c>
      <c r="AA27" s="338"/>
      <c r="AB27" s="338"/>
      <c r="AC27" s="342">
        <v>6</v>
      </c>
      <c r="AD27" s="342">
        <v>6.5</v>
      </c>
      <c r="AE27" s="342">
        <v>6.5</v>
      </c>
      <c r="AF27" s="342">
        <v>6</v>
      </c>
      <c r="AG27" s="342"/>
      <c r="AH27" s="342"/>
      <c r="AI27" s="342"/>
      <c r="AJ27" s="338"/>
      <c r="AK27" s="338">
        <v>20</v>
      </c>
      <c r="AL27" s="338"/>
      <c r="AM27" s="338"/>
      <c r="AN27" s="342">
        <v>7</v>
      </c>
      <c r="AO27" s="342">
        <v>6.5</v>
      </c>
      <c r="AP27" s="342">
        <v>7</v>
      </c>
      <c r="AQ27" s="342"/>
      <c r="AR27" s="342"/>
      <c r="AS27" s="342"/>
      <c r="AT27" s="342"/>
      <c r="AU27" s="338"/>
      <c r="AV27" s="338">
        <v>20</v>
      </c>
      <c r="AW27" s="338"/>
      <c r="AX27" s="338"/>
      <c r="AY27" s="342">
        <v>6</v>
      </c>
      <c r="AZ27" s="342"/>
      <c r="BA27" s="342"/>
      <c r="BB27" s="342"/>
      <c r="BC27" s="342"/>
      <c r="BD27" s="342"/>
      <c r="BE27" s="342"/>
    </row>
    <row r="28" spans="1:57">
      <c r="A28" s="46"/>
      <c r="B28" s="365">
        <v>1</v>
      </c>
      <c r="C28" s="31" t="s">
        <v>165</v>
      </c>
      <c r="D28" s="382" t="s">
        <v>166</v>
      </c>
      <c r="E28" s="383" t="s">
        <v>167</v>
      </c>
      <c r="F28" s="403">
        <f>R43</f>
        <v>0.6696428571428571</v>
      </c>
      <c r="G28" s="404">
        <f>AVERAGE(I28:I30)</f>
        <v>0.62825814536340852</v>
      </c>
      <c r="H28" s="405">
        <f>IF(J28&gt;L28,J28,L28)</f>
        <v>3</v>
      </c>
      <c r="I28" s="404">
        <f>LARGE(F28:F31,1)</f>
        <v>0.6696428571428571</v>
      </c>
      <c r="J28" s="405">
        <f>RANK(G28,$G$28:$G$59,0)</f>
        <v>3</v>
      </c>
      <c r="K28" s="406">
        <f>R32</f>
        <v>41.5</v>
      </c>
      <c r="L28" s="407"/>
      <c r="M28" s="338"/>
      <c r="N28" s="338"/>
      <c r="O28" s="338" t="s">
        <v>94</v>
      </c>
      <c r="P28" s="338">
        <v>1</v>
      </c>
      <c r="Q28" s="338"/>
      <c r="R28" s="342">
        <v>7</v>
      </c>
      <c r="S28" s="342">
        <v>6.5</v>
      </c>
      <c r="T28" s="342">
        <v>7</v>
      </c>
      <c r="U28" s="342">
        <v>7</v>
      </c>
      <c r="V28" s="342"/>
      <c r="W28" s="342"/>
      <c r="X28" s="342"/>
      <c r="Y28" s="338"/>
      <c r="Z28" s="338">
        <v>21</v>
      </c>
      <c r="AA28" s="338"/>
      <c r="AB28" s="338"/>
      <c r="AC28" s="342">
        <v>6</v>
      </c>
      <c r="AD28" s="342">
        <v>7</v>
      </c>
      <c r="AE28" s="342">
        <v>6.5</v>
      </c>
      <c r="AF28" s="342">
        <v>5.5</v>
      </c>
      <c r="AG28" s="342"/>
      <c r="AH28" s="342"/>
      <c r="AI28" s="342"/>
      <c r="AJ28" s="338"/>
      <c r="AK28" s="338">
        <v>21</v>
      </c>
      <c r="AL28" s="338"/>
      <c r="AM28" s="338"/>
      <c r="AN28" s="342">
        <v>6.5</v>
      </c>
      <c r="AO28" s="342">
        <v>7</v>
      </c>
      <c r="AP28" s="342">
        <v>6.5</v>
      </c>
      <c r="AQ28" s="342"/>
      <c r="AR28" s="342"/>
      <c r="AS28" s="342"/>
      <c r="AT28" s="342"/>
      <c r="AU28" s="338"/>
      <c r="AV28" s="338">
        <v>21</v>
      </c>
      <c r="AW28" s="338"/>
      <c r="AX28" s="338"/>
      <c r="AY28" s="342">
        <v>6</v>
      </c>
      <c r="AZ28" s="342"/>
      <c r="BA28" s="342"/>
      <c r="BB28" s="342"/>
      <c r="BC28" s="342"/>
      <c r="BD28" s="342"/>
      <c r="BE28" s="342"/>
    </row>
    <row r="29" spans="1:57">
      <c r="A29" s="24"/>
      <c r="B29" s="367">
        <v>1</v>
      </c>
      <c r="C29" s="23" t="s">
        <v>168</v>
      </c>
      <c r="D29" s="343" t="s">
        <v>169</v>
      </c>
      <c r="E29" s="384" t="s">
        <v>167</v>
      </c>
      <c r="F29" s="344">
        <f>AC49</f>
        <v>0.61250000000000004</v>
      </c>
      <c r="G29" s="408"/>
      <c r="H29" s="405"/>
      <c r="I29" s="404">
        <f>LARGE(F28:F31,2)</f>
        <v>0.61250000000000004</v>
      </c>
      <c r="J29" s="405"/>
      <c r="K29" s="345">
        <f>AC38</f>
        <v>37.5</v>
      </c>
      <c r="L29" s="407"/>
      <c r="M29" s="338"/>
      <c r="N29" s="338"/>
      <c r="O29" s="338" t="s">
        <v>95</v>
      </c>
      <c r="P29" s="338">
        <v>1</v>
      </c>
      <c r="Q29" s="338"/>
      <c r="R29" s="342">
        <v>6.5</v>
      </c>
      <c r="S29" s="342">
        <v>6</v>
      </c>
      <c r="T29" s="342">
        <v>6.5</v>
      </c>
      <c r="U29" s="342">
        <v>6.5</v>
      </c>
      <c r="V29" s="342"/>
      <c r="W29" s="342"/>
      <c r="X29" s="342"/>
      <c r="Y29" s="338"/>
      <c r="Z29" s="338">
        <v>22</v>
      </c>
      <c r="AA29" s="338"/>
      <c r="AB29" s="338"/>
      <c r="AC29" s="342">
        <v>6</v>
      </c>
      <c r="AD29" s="342">
        <v>7</v>
      </c>
      <c r="AE29" s="342">
        <v>6.5</v>
      </c>
      <c r="AF29" s="342">
        <v>6</v>
      </c>
      <c r="AG29" s="342"/>
      <c r="AH29" s="342"/>
      <c r="AI29" s="342"/>
      <c r="AJ29" s="338"/>
      <c r="AK29" s="338">
        <v>22</v>
      </c>
      <c r="AL29" s="338"/>
      <c r="AM29" s="338"/>
      <c r="AN29" s="342">
        <v>6.5</v>
      </c>
      <c r="AO29" s="342">
        <v>7</v>
      </c>
      <c r="AP29" s="342">
        <v>6.5</v>
      </c>
      <c r="AQ29" s="342"/>
      <c r="AR29" s="342"/>
      <c r="AS29" s="342"/>
      <c r="AT29" s="342"/>
      <c r="AU29" s="338"/>
      <c r="AV29" s="338">
        <v>22</v>
      </c>
      <c r="AW29" s="338"/>
      <c r="AX29" s="338"/>
      <c r="AY29" s="342">
        <v>4</v>
      </c>
      <c r="AZ29" s="342"/>
      <c r="BA29" s="342"/>
      <c r="BB29" s="342"/>
      <c r="BC29" s="342"/>
      <c r="BD29" s="342"/>
      <c r="BE29" s="342"/>
    </row>
    <row r="30" spans="1:57">
      <c r="A30" s="24"/>
      <c r="B30" s="367">
        <v>1</v>
      </c>
      <c r="C30" s="322" t="s">
        <v>171</v>
      </c>
      <c r="D30" s="343" t="s">
        <v>172</v>
      </c>
      <c r="E30" s="384" t="s">
        <v>167</v>
      </c>
      <c r="F30" s="344">
        <f>AY51</f>
        <v>0.60263157894736841</v>
      </c>
      <c r="G30" s="408"/>
      <c r="H30" s="405"/>
      <c r="I30" s="404">
        <f>LARGE(F28:F31,3)</f>
        <v>0.60263157894736841</v>
      </c>
      <c r="J30" s="405"/>
      <c r="K30" s="345">
        <f>AY39</f>
        <v>6.5</v>
      </c>
      <c r="L30" s="407"/>
      <c r="M30" s="338"/>
      <c r="N30" s="338"/>
      <c r="O30" s="338" t="s">
        <v>270</v>
      </c>
      <c r="P30" s="338">
        <v>2</v>
      </c>
      <c r="Q30" s="338"/>
      <c r="R30" s="342">
        <v>6.5</v>
      </c>
      <c r="S30" s="342">
        <v>6</v>
      </c>
      <c r="T30" s="342">
        <v>6.5</v>
      </c>
      <c r="U30" s="342">
        <v>6.5</v>
      </c>
      <c r="V30" s="342"/>
      <c r="W30" s="342"/>
      <c r="X30" s="342"/>
      <c r="Y30" s="338"/>
      <c r="Z30" s="338">
        <v>23</v>
      </c>
      <c r="AA30" s="338"/>
      <c r="AB30" s="338"/>
      <c r="AC30" s="348">
        <v>6</v>
      </c>
      <c r="AD30" s="348">
        <v>7</v>
      </c>
      <c r="AE30" s="348">
        <v>7</v>
      </c>
      <c r="AF30" s="348">
        <v>6.5</v>
      </c>
      <c r="AG30" s="348"/>
      <c r="AH30" s="348"/>
      <c r="AI30" s="348"/>
      <c r="AJ30" s="338"/>
      <c r="AK30" s="338">
        <v>23</v>
      </c>
      <c r="AL30" s="338"/>
      <c r="AM30" s="338"/>
      <c r="AN30" s="348">
        <v>7</v>
      </c>
      <c r="AO30" s="348">
        <v>7</v>
      </c>
      <c r="AP30" s="348">
        <v>7</v>
      </c>
      <c r="AQ30" s="348"/>
      <c r="AR30" s="348"/>
      <c r="AS30" s="348"/>
      <c r="AT30" s="348"/>
      <c r="AU30" s="338"/>
      <c r="AV30" s="338">
        <v>23</v>
      </c>
      <c r="AW30" s="338">
        <v>2</v>
      </c>
      <c r="AX30" s="338"/>
      <c r="AY30" s="342">
        <v>6</v>
      </c>
      <c r="AZ30" s="342"/>
      <c r="BA30" s="342"/>
      <c r="BB30" s="342"/>
      <c r="BC30" s="342"/>
      <c r="BD30" s="342"/>
      <c r="BE30" s="342"/>
    </row>
    <row r="31" spans="1:57" ht="15.75" thickBot="1">
      <c r="A31" s="47"/>
      <c r="B31" s="386">
        <v>1</v>
      </c>
      <c r="C31" s="48"/>
      <c r="D31" s="387"/>
      <c r="E31" s="388"/>
      <c r="F31" s="409"/>
      <c r="G31" s="410"/>
      <c r="H31" s="411"/>
      <c r="I31" s="412"/>
      <c r="J31" s="411"/>
      <c r="K31" s="413">
        <f>AY40</f>
        <v>37.5</v>
      </c>
      <c r="L31" s="414"/>
      <c r="M31" s="338"/>
      <c r="N31" s="338"/>
      <c r="O31" s="338" t="s">
        <v>271</v>
      </c>
      <c r="P31" s="338">
        <v>2</v>
      </c>
      <c r="Q31" s="338"/>
      <c r="R31" s="348">
        <v>7.5</v>
      </c>
      <c r="S31" s="348">
        <v>6.5</v>
      </c>
      <c r="T31" s="348">
        <v>7</v>
      </c>
      <c r="U31" s="348">
        <v>6.5</v>
      </c>
      <c r="V31" s="348"/>
      <c r="W31" s="348"/>
      <c r="X31" s="348"/>
      <c r="Y31" s="338"/>
      <c r="Z31" s="338" t="s">
        <v>92</v>
      </c>
      <c r="AA31" s="338"/>
      <c r="AB31" s="338"/>
      <c r="AC31" s="356">
        <f>SUM(AC8:AC30)+SUM(AC11:AC15)+AC19+AC24</f>
        <v>183</v>
      </c>
      <c r="AD31" s="356">
        <f t="shared" ref="AD31:AI31" si="6">SUM(AD8:AD30)+SUM(AD11:AD15)+AD19+AD24</f>
        <v>196.5</v>
      </c>
      <c r="AE31" s="356">
        <f t="shared" si="6"/>
        <v>201.5</v>
      </c>
      <c r="AF31" s="356">
        <f t="shared" si="6"/>
        <v>184</v>
      </c>
      <c r="AG31" s="356">
        <f t="shared" si="6"/>
        <v>0</v>
      </c>
      <c r="AH31" s="356">
        <f t="shared" si="6"/>
        <v>0</v>
      </c>
      <c r="AI31" s="356">
        <f t="shared" si="6"/>
        <v>0</v>
      </c>
      <c r="AJ31" s="338"/>
      <c r="AK31" s="338" t="s">
        <v>92</v>
      </c>
      <c r="AL31" s="338"/>
      <c r="AM31" s="338"/>
      <c r="AN31" s="356">
        <f>SUM(AN8:AN30)+AN10+AN12+SUM(AN14:AN15)+AN18+AN22+AN26</f>
        <v>190</v>
      </c>
      <c r="AO31" s="356">
        <f t="shared" ref="AO31:AT31" si="7">SUM(AO8:AO30)+AO10+AO12+SUM(AO14:AO15)+AO18+AO22+AO26</f>
        <v>210</v>
      </c>
      <c r="AP31" s="356">
        <f t="shared" si="7"/>
        <v>187.5</v>
      </c>
      <c r="AQ31" s="356">
        <f t="shared" si="7"/>
        <v>0</v>
      </c>
      <c r="AR31" s="356">
        <f t="shared" si="7"/>
        <v>0</v>
      </c>
      <c r="AS31" s="356">
        <f t="shared" si="7"/>
        <v>0</v>
      </c>
      <c r="AT31" s="356">
        <f t="shared" si="7"/>
        <v>0</v>
      </c>
      <c r="AU31" s="338"/>
      <c r="AV31" s="338">
        <v>24</v>
      </c>
      <c r="AW31" s="338">
        <v>2</v>
      </c>
      <c r="AX31" s="338"/>
      <c r="AY31" s="342">
        <v>4</v>
      </c>
      <c r="AZ31" s="342"/>
      <c r="BA31" s="342"/>
      <c r="BB31" s="342"/>
      <c r="BC31" s="342"/>
      <c r="BD31" s="342"/>
      <c r="BE31" s="342"/>
    </row>
    <row r="32" spans="1:57">
      <c r="A32" s="46"/>
      <c r="B32" s="365">
        <v>2</v>
      </c>
      <c r="C32" s="31" t="s">
        <v>37</v>
      </c>
      <c r="D32" s="382" t="s">
        <v>38</v>
      </c>
      <c r="E32" s="383" t="s">
        <v>173</v>
      </c>
      <c r="F32" s="403">
        <f>S43</f>
        <v>0.62142857142857144</v>
      </c>
      <c r="G32" s="404">
        <f>AVERAGE(I32:I34)</f>
        <v>0.65992063492063491</v>
      </c>
      <c r="H32" s="405">
        <f>IF(J32&gt;L32,J32,L32)</f>
        <v>1</v>
      </c>
      <c r="I32" s="404">
        <f>LARGE(F32:F35,1)</f>
        <v>0.7</v>
      </c>
      <c r="J32" s="405">
        <f>RANK(G32,$G$28:$G$59,0)</f>
        <v>1</v>
      </c>
      <c r="K32" s="406">
        <f>S32</f>
        <v>37.5</v>
      </c>
      <c r="L32" s="407"/>
      <c r="M32" s="338"/>
      <c r="N32" s="338"/>
      <c r="O32" s="338" t="s">
        <v>98</v>
      </c>
      <c r="P32" s="338"/>
      <c r="Q32" s="338"/>
      <c r="R32" s="356">
        <f>SUM(R28:R31)+SUM(R30:R31)</f>
        <v>41.5</v>
      </c>
      <c r="S32" s="356">
        <f t="shared" ref="S32:X32" si="8">SUM(S28:S31)+SUM(S30:S31)</f>
        <v>37.5</v>
      </c>
      <c r="T32" s="356">
        <f t="shared" si="8"/>
        <v>40.5</v>
      </c>
      <c r="U32" s="356">
        <f t="shared" si="8"/>
        <v>39.5</v>
      </c>
      <c r="V32" s="356">
        <f t="shared" si="8"/>
        <v>0</v>
      </c>
      <c r="W32" s="356">
        <f t="shared" si="8"/>
        <v>0</v>
      </c>
      <c r="X32" s="356">
        <f t="shared" si="8"/>
        <v>0</v>
      </c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>
        <v>25</v>
      </c>
      <c r="AW32" s="338"/>
      <c r="AX32" s="338"/>
      <c r="AY32" s="348">
        <v>5</v>
      </c>
      <c r="AZ32" s="348"/>
      <c r="BA32" s="348"/>
      <c r="BB32" s="348"/>
      <c r="BC32" s="348"/>
      <c r="BD32" s="348"/>
      <c r="BE32" s="348"/>
    </row>
    <row r="33" spans="1:57">
      <c r="A33" s="24"/>
      <c r="B33" s="367">
        <v>2</v>
      </c>
      <c r="C33" s="23" t="s">
        <v>174</v>
      </c>
      <c r="D33" s="343" t="s">
        <v>175</v>
      </c>
      <c r="E33" s="384" t="s">
        <v>173</v>
      </c>
      <c r="F33" s="344">
        <f>AD49</f>
        <v>0.65833333333333333</v>
      </c>
      <c r="G33" s="408"/>
      <c r="H33" s="405"/>
      <c r="I33" s="404">
        <f>LARGE(F32:F35,2)</f>
        <v>0.65833333333333333</v>
      </c>
      <c r="J33" s="405"/>
      <c r="K33" s="345">
        <f>AD38</f>
        <v>40.5</v>
      </c>
      <c r="L33" s="407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 t="s">
        <v>93</v>
      </c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 t="s">
        <v>93</v>
      </c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 t="s">
        <v>92</v>
      </c>
      <c r="AW33" s="338"/>
      <c r="AX33" s="338"/>
      <c r="AY33" s="356">
        <f>SUM(AY8:AY32)+AY9+AY12+SUM(AY17:AY18)+AY21+SUM(AY30:AY31)</f>
        <v>191.5</v>
      </c>
      <c r="AZ33" s="356">
        <f t="shared" ref="AZ33:BE33" si="9">SUM(AZ8:AZ32)+AZ9+AZ12+SUM(AZ17:AZ18)+AZ21+SUM(AZ30:AZ31)</f>
        <v>0</v>
      </c>
      <c r="BA33" s="356">
        <f t="shared" si="9"/>
        <v>0</v>
      </c>
      <c r="BB33" s="356">
        <f t="shared" si="9"/>
        <v>0</v>
      </c>
      <c r="BC33" s="356">
        <f t="shared" si="9"/>
        <v>0</v>
      </c>
      <c r="BD33" s="356">
        <f t="shared" si="9"/>
        <v>0</v>
      </c>
      <c r="BE33" s="356">
        <f t="shared" si="9"/>
        <v>0</v>
      </c>
    </row>
    <row r="34" spans="1:57">
      <c r="A34" s="24"/>
      <c r="B34" s="367">
        <v>2</v>
      </c>
      <c r="C34" s="29" t="s">
        <v>177</v>
      </c>
      <c r="D34" s="343" t="s">
        <v>178</v>
      </c>
      <c r="E34" s="384" t="s">
        <v>173</v>
      </c>
      <c r="F34" s="344">
        <f>AO49</f>
        <v>0.7</v>
      </c>
      <c r="G34" s="408"/>
      <c r="H34" s="405"/>
      <c r="I34" s="404">
        <f>LARGE(F32:F35,3)</f>
        <v>0.62142857142857144</v>
      </c>
      <c r="J34" s="405"/>
      <c r="K34" s="345">
        <f>AO38</f>
        <v>42</v>
      </c>
      <c r="L34" s="407"/>
      <c r="M34" s="338"/>
      <c r="N34" s="338"/>
      <c r="O34" s="338" t="s">
        <v>99</v>
      </c>
      <c r="P34" s="338">
        <v>280</v>
      </c>
      <c r="Q34" s="338"/>
      <c r="R34" s="356">
        <f>R25+R32</f>
        <v>187.5</v>
      </c>
      <c r="S34" s="356">
        <f t="shared" ref="S34:X34" si="10">S25+S32</f>
        <v>176</v>
      </c>
      <c r="T34" s="356">
        <f t="shared" si="10"/>
        <v>180.5</v>
      </c>
      <c r="U34" s="356">
        <f t="shared" si="10"/>
        <v>177</v>
      </c>
      <c r="V34" s="356">
        <f t="shared" si="10"/>
        <v>0</v>
      </c>
      <c r="W34" s="356">
        <f t="shared" si="10"/>
        <v>0</v>
      </c>
      <c r="X34" s="356">
        <f t="shared" si="10"/>
        <v>0</v>
      </c>
      <c r="Y34" s="338"/>
      <c r="Z34" s="338" t="s">
        <v>94</v>
      </c>
      <c r="AA34" s="338">
        <v>1</v>
      </c>
      <c r="AB34" s="338"/>
      <c r="AC34" s="342">
        <v>6.5</v>
      </c>
      <c r="AD34" s="342">
        <v>7</v>
      </c>
      <c r="AE34" s="342">
        <v>7</v>
      </c>
      <c r="AF34" s="342">
        <v>6.5</v>
      </c>
      <c r="AG34" s="342"/>
      <c r="AH34" s="342"/>
      <c r="AI34" s="342"/>
      <c r="AJ34" s="338"/>
      <c r="AK34" s="338" t="s">
        <v>94</v>
      </c>
      <c r="AL34" s="338">
        <v>1</v>
      </c>
      <c r="AM34" s="338"/>
      <c r="AN34" s="342">
        <v>6.5</v>
      </c>
      <c r="AO34" s="342">
        <v>7</v>
      </c>
      <c r="AP34" s="342">
        <v>6.5</v>
      </c>
      <c r="AQ34" s="342"/>
      <c r="AR34" s="342"/>
      <c r="AS34" s="342"/>
      <c r="AT34" s="342"/>
      <c r="AU34" s="338"/>
      <c r="AV34" s="338"/>
      <c r="AW34" s="338"/>
      <c r="AX34" s="338"/>
      <c r="AY34" s="338"/>
      <c r="AZ34" s="338"/>
      <c r="BA34" s="338"/>
      <c r="BB34" s="338"/>
      <c r="BC34" s="338"/>
      <c r="BD34" s="338"/>
      <c r="BE34" s="338"/>
    </row>
    <row r="35" spans="1:57" ht="15.75" thickBot="1">
      <c r="A35" s="47"/>
      <c r="B35" s="386">
        <v>2</v>
      </c>
      <c r="C35" s="48"/>
      <c r="D35" s="387"/>
      <c r="E35" s="388"/>
      <c r="F35" s="409">
        <f>AZ51</f>
        <v>0</v>
      </c>
      <c r="G35" s="410"/>
      <c r="H35" s="411"/>
      <c r="I35" s="412"/>
      <c r="J35" s="411"/>
      <c r="K35" s="413">
        <f>AZ40</f>
        <v>0</v>
      </c>
      <c r="L35" s="414"/>
      <c r="M35" s="338"/>
      <c r="N35" s="338"/>
      <c r="O35" s="15" t="s">
        <v>100</v>
      </c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 t="s">
        <v>95</v>
      </c>
      <c r="AA35" s="338">
        <v>1</v>
      </c>
      <c r="AB35" s="338"/>
      <c r="AC35" s="342">
        <v>6</v>
      </c>
      <c r="AD35" s="342">
        <v>6.5</v>
      </c>
      <c r="AE35" s="342">
        <v>6.5</v>
      </c>
      <c r="AF35" s="342">
        <v>6</v>
      </c>
      <c r="AG35" s="342"/>
      <c r="AH35" s="342"/>
      <c r="AI35" s="342"/>
      <c r="AJ35" s="338"/>
      <c r="AK35" s="338" t="s">
        <v>95</v>
      </c>
      <c r="AL35" s="338">
        <v>1</v>
      </c>
      <c r="AM35" s="338"/>
      <c r="AN35" s="342">
        <v>6</v>
      </c>
      <c r="AO35" s="342">
        <v>7</v>
      </c>
      <c r="AP35" s="342">
        <v>6</v>
      </c>
      <c r="AQ35" s="342"/>
      <c r="AR35" s="342"/>
      <c r="AS35" s="342"/>
      <c r="AT35" s="342"/>
      <c r="AU35" s="338"/>
      <c r="AV35" s="338" t="s">
        <v>93</v>
      </c>
      <c r="AW35" s="338"/>
      <c r="AX35" s="338"/>
      <c r="AY35" s="338"/>
      <c r="AZ35" s="338"/>
      <c r="BA35" s="338"/>
      <c r="BB35" s="338"/>
      <c r="BC35" s="338"/>
      <c r="BD35" s="338"/>
      <c r="BE35" s="338"/>
    </row>
    <row r="36" spans="1:57">
      <c r="A36" s="46"/>
      <c r="B36" s="365">
        <v>3</v>
      </c>
      <c r="C36" s="31" t="s">
        <v>83</v>
      </c>
      <c r="D36" s="382" t="s">
        <v>84</v>
      </c>
      <c r="E36" s="383" t="s">
        <v>85</v>
      </c>
      <c r="F36" s="403">
        <f>T43</f>
        <v>0.62321428571428572</v>
      </c>
      <c r="G36" s="404">
        <f>AVERAGE(I36:I38)</f>
        <v>0.64107142857142863</v>
      </c>
      <c r="H36" s="405">
        <f>IF(J36&gt;L36,J36,L36)</f>
        <v>2</v>
      </c>
      <c r="I36" s="404">
        <f>LARGE(F36:F39,1)</f>
        <v>0.67500000000000004</v>
      </c>
      <c r="J36" s="405">
        <f>RANK(G36,$G$28:$G$59,0)</f>
        <v>2</v>
      </c>
      <c r="K36" s="406">
        <f>T32</f>
        <v>40.5</v>
      </c>
      <c r="L36" s="407"/>
      <c r="M36" s="338"/>
      <c r="N36" s="338"/>
      <c r="O36" s="338" t="s">
        <v>101</v>
      </c>
      <c r="P36" s="338">
        <v>-2</v>
      </c>
      <c r="Q36" s="338"/>
      <c r="R36" s="372"/>
      <c r="S36" s="372" t="s">
        <v>102</v>
      </c>
      <c r="T36" s="372" t="s">
        <v>102</v>
      </c>
      <c r="U36" s="372"/>
      <c r="V36" s="372"/>
      <c r="W36" s="372"/>
      <c r="X36" s="372"/>
      <c r="Y36" s="338"/>
      <c r="Z36" s="338" t="s">
        <v>270</v>
      </c>
      <c r="AA36" s="338">
        <v>2</v>
      </c>
      <c r="AB36" s="338"/>
      <c r="AC36" s="342">
        <v>6</v>
      </c>
      <c r="AD36" s="342">
        <v>6.5</v>
      </c>
      <c r="AE36" s="342">
        <v>7</v>
      </c>
      <c r="AF36" s="342">
        <v>5.5</v>
      </c>
      <c r="AG36" s="342"/>
      <c r="AH36" s="342"/>
      <c r="AI36" s="342"/>
      <c r="AJ36" s="338"/>
      <c r="AK36" s="338" t="s">
        <v>270</v>
      </c>
      <c r="AL36" s="338">
        <v>2</v>
      </c>
      <c r="AM36" s="338"/>
      <c r="AN36" s="342">
        <v>6</v>
      </c>
      <c r="AO36" s="342">
        <v>7</v>
      </c>
      <c r="AP36" s="342">
        <v>6</v>
      </c>
      <c r="AQ36" s="342"/>
      <c r="AR36" s="342"/>
      <c r="AS36" s="342"/>
      <c r="AT36" s="342"/>
      <c r="AU36" s="338"/>
      <c r="AV36" s="338" t="s">
        <v>94</v>
      </c>
      <c r="AW36" s="338">
        <v>1</v>
      </c>
      <c r="AX36" s="338"/>
      <c r="AY36" s="342">
        <v>6.5</v>
      </c>
      <c r="AZ36" s="342"/>
      <c r="BA36" s="342"/>
      <c r="BB36" s="342"/>
      <c r="BC36" s="342"/>
      <c r="BD36" s="342"/>
      <c r="BE36" s="342"/>
    </row>
    <row r="37" spans="1:57">
      <c r="A37" s="24"/>
      <c r="B37" s="367">
        <v>3</v>
      </c>
      <c r="C37" s="29" t="s">
        <v>179</v>
      </c>
      <c r="D37" s="343" t="s">
        <v>180</v>
      </c>
      <c r="E37" s="384" t="s">
        <v>85</v>
      </c>
      <c r="F37" s="344">
        <f>AE49</f>
        <v>0.67500000000000004</v>
      </c>
      <c r="G37" s="408"/>
      <c r="H37" s="405"/>
      <c r="I37" s="404">
        <f>LARGE(F36:F39,2)</f>
        <v>0.625</v>
      </c>
      <c r="J37" s="405"/>
      <c r="K37" s="345">
        <f>AE38</f>
        <v>41.5</v>
      </c>
      <c r="L37" s="407"/>
      <c r="M37" s="338"/>
      <c r="N37" s="338"/>
      <c r="O37" s="338" t="s">
        <v>103</v>
      </c>
      <c r="P37" s="338">
        <v>-4</v>
      </c>
      <c r="Q37" s="338"/>
      <c r="R37" s="372"/>
      <c r="S37" s="372"/>
      <c r="T37" s="372" t="s">
        <v>102</v>
      </c>
      <c r="U37" s="372"/>
      <c r="V37" s="372"/>
      <c r="W37" s="372"/>
      <c r="X37" s="372"/>
      <c r="Y37" s="338"/>
      <c r="Z37" s="338" t="s">
        <v>271</v>
      </c>
      <c r="AA37" s="338">
        <v>2</v>
      </c>
      <c r="AB37" s="338"/>
      <c r="AC37" s="348">
        <v>6.5</v>
      </c>
      <c r="AD37" s="348">
        <v>7</v>
      </c>
      <c r="AE37" s="348">
        <v>7</v>
      </c>
      <c r="AF37" s="348">
        <v>6.5</v>
      </c>
      <c r="AG37" s="348"/>
      <c r="AH37" s="348"/>
      <c r="AI37" s="348"/>
      <c r="AJ37" s="338"/>
      <c r="AK37" s="338" t="s">
        <v>271</v>
      </c>
      <c r="AL37" s="338">
        <v>2</v>
      </c>
      <c r="AM37" s="338"/>
      <c r="AN37" s="348">
        <v>6.6</v>
      </c>
      <c r="AO37" s="348">
        <v>7</v>
      </c>
      <c r="AP37" s="348">
        <v>6.5</v>
      </c>
      <c r="AQ37" s="348"/>
      <c r="AR37" s="348"/>
      <c r="AS37" s="348"/>
      <c r="AT37" s="348"/>
      <c r="AU37" s="338"/>
      <c r="AV37" s="338" t="s">
        <v>95</v>
      </c>
      <c r="AW37" s="338">
        <v>1</v>
      </c>
      <c r="AX37" s="338"/>
      <c r="AY37" s="342">
        <v>6</v>
      </c>
      <c r="AZ37" s="342"/>
      <c r="BA37" s="342"/>
      <c r="BB37" s="342"/>
      <c r="BC37" s="342"/>
      <c r="BD37" s="342"/>
      <c r="BE37" s="342"/>
    </row>
    <row r="38" spans="1:57">
      <c r="A38" s="24"/>
      <c r="B38" s="367">
        <v>3</v>
      </c>
      <c r="C38" s="29" t="s">
        <v>86</v>
      </c>
      <c r="D38" s="343" t="s">
        <v>87</v>
      </c>
      <c r="E38" s="384" t="s">
        <v>85</v>
      </c>
      <c r="F38" s="344">
        <f>AP49</f>
        <v>0.625</v>
      </c>
      <c r="G38" s="408"/>
      <c r="H38" s="405"/>
      <c r="I38" s="404">
        <f>LARGE(F36:F39,3)</f>
        <v>0.62321428571428572</v>
      </c>
      <c r="J38" s="405"/>
      <c r="K38" s="345">
        <f>AP38</f>
        <v>37.5</v>
      </c>
      <c r="L38" s="407"/>
      <c r="M38" s="338"/>
      <c r="N38" s="338"/>
      <c r="O38" s="338" t="s">
        <v>104</v>
      </c>
      <c r="P38" s="374" t="s">
        <v>105</v>
      </c>
      <c r="Q38" s="338"/>
      <c r="R38" s="375"/>
      <c r="S38" s="375"/>
      <c r="T38" s="375"/>
      <c r="U38" s="375"/>
      <c r="V38" s="375"/>
      <c r="W38" s="375"/>
      <c r="X38" s="375"/>
      <c r="Y38" s="338"/>
      <c r="Z38" s="338" t="s">
        <v>98</v>
      </c>
      <c r="AA38" s="338"/>
      <c r="AB38" s="338"/>
      <c r="AC38" s="356">
        <f>SUM(AC34:AC37)+SUM(AC36:AC37)</f>
        <v>37.5</v>
      </c>
      <c r="AD38" s="356">
        <f t="shared" ref="AD38:AI38" si="11">SUM(AD34:AD37)+SUM(AD36:AD37)</f>
        <v>40.5</v>
      </c>
      <c r="AE38" s="356">
        <f t="shared" si="11"/>
        <v>41.5</v>
      </c>
      <c r="AF38" s="356">
        <f t="shared" si="11"/>
        <v>36.5</v>
      </c>
      <c r="AG38" s="356">
        <f t="shared" si="11"/>
        <v>0</v>
      </c>
      <c r="AH38" s="356">
        <f t="shared" si="11"/>
        <v>0</v>
      </c>
      <c r="AI38" s="356">
        <f t="shared" si="11"/>
        <v>0</v>
      </c>
      <c r="AJ38" s="338"/>
      <c r="AK38" s="338" t="s">
        <v>98</v>
      </c>
      <c r="AL38" s="338"/>
      <c r="AM38" s="338"/>
      <c r="AN38" s="356">
        <f>SUM(AN34:AN37)+SUM(AN36:AN37)</f>
        <v>37.700000000000003</v>
      </c>
      <c r="AO38" s="356">
        <f t="shared" ref="AO38:AT38" si="12">SUM(AO34:AO37)+SUM(AO36:AO37)</f>
        <v>42</v>
      </c>
      <c r="AP38" s="356">
        <f t="shared" si="12"/>
        <v>37.5</v>
      </c>
      <c r="AQ38" s="356">
        <f t="shared" si="12"/>
        <v>0</v>
      </c>
      <c r="AR38" s="356">
        <f t="shared" si="12"/>
        <v>0</v>
      </c>
      <c r="AS38" s="356">
        <f t="shared" si="12"/>
        <v>0</v>
      </c>
      <c r="AT38" s="356">
        <f t="shared" si="12"/>
        <v>0</v>
      </c>
      <c r="AU38" s="338"/>
      <c r="AV38" s="338" t="s">
        <v>270</v>
      </c>
      <c r="AW38" s="338">
        <v>2</v>
      </c>
      <c r="AX38" s="338"/>
      <c r="AY38" s="342">
        <v>6</v>
      </c>
      <c r="AZ38" s="342"/>
      <c r="BA38" s="342"/>
      <c r="BB38" s="342"/>
      <c r="BC38" s="342"/>
      <c r="BD38" s="342"/>
      <c r="BE38" s="342"/>
    </row>
    <row r="39" spans="1:57" ht="15.75" thickBot="1">
      <c r="A39" s="47"/>
      <c r="B39" s="386">
        <v>3</v>
      </c>
      <c r="C39" s="48"/>
      <c r="D39" s="387"/>
      <c r="E39" s="388"/>
      <c r="F39" s="409">
        <f>BA51</f>
        <v>0</v>
      </c>
      <c r="G39" s="410"/>
      <c r="H39" s="411"/>
      <c r="I39" s="412"/>
      <c r="J39" s="411"/>
      <c r="K39" s="413">
        <f>BA40</f>
        <v>0</v>
      </c>
      <c r="L39" s="414"/>
      <c r="M39" s="338"/>
      <c r="N39" s="338"/>
      <c r="O39" s="338" t="s">
        <v>106</v>
      </c>
      <c r="P39" s="374"/>
      <c r="Q39" s="338"/>
      <c r="R39" s="377">
        <f>IF(R36="Y",-2,0)+IF(R37="Y",-4,0)</f>
        <v>0</v>
      </c>
      <c r="S39" s="377">
        <f t="shared" ref="S39:X39" si="13">IF(S36="Y",-2,0)+IF(S37="Y",-4,0)</f>
        <v>-2</v>
      </c>
      <c r="T39" s="377">
        <f t="shared" si="13"/>
        <v>-6</v>
      </c>
      <c r="U39" s="377">
        <f t="shared" si="13"/>
        <v>0</v>
      </c>
      <c r="V39" s="377">
        <f t="shared" si="13"/>
        <v>0</v>
      </c>
      <c r="W39" s="377">
        <f t="shared" si="13"/>
        <v>0</v>
      </c>
      <c r="X39" s="377">
        <f t="shared" si="13"/>
        <v>0</v>
      </c>
      <c r="Y39" s="338"/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J39" s="338"/>
      <c r="AK39" s="338"/>
      <c r="AL39" s="338"/>
      <c r="AM39" s="338"/>
      <c r="AN39" s="338"/>
      <c r="AO39" s="338"/>
      <c r="AP39" s="338"/>
      <c r="AQ39" s="338"/>
      <c r="AR39" s="338"/>
      <c r="AS39" s="338"/>
      <c r="AT39" s="338"/>
      <c r="AU39" s="338"/>
      <c r="AV39" s="338" t="s">
        <v>271</v>
      </c>
      <c r="AW39" s="338">
        <v>2</v>
      </c>
      <c r="AX39" s="338"/>
      <c r="AY39" s="348">
        <v>6.5</v>
      </c>
      <c r="AZ39" s="348"/>
      <c r="BA39" s="348"/>
      <c r="BB39" s="348"/>
      <c r="BC39" s="348"/>
      <c r="BD39" s="348"/>
      <c r="BE39" s="348"/>
    </row>
    <row r="40" spans="1:57">
      <c r="A40" s="46"/>
      <c r="B40" s="365">
        <v>4</v>
      </c>
      <c r="C40" s="31" t="s">
        <v>28</v>
      </c>
      <c r="D40" s="382" t="s">
        <v>29</v>
      </c>
      <c r="E40" s="383" t="s">
        <v>182</v>
      </c>
      <c r="F40" s="403">
        <f>U43</f>
        <v>0.63214285714285712</v>
      </c>
      <c r="G40" s="404">
        <f>AVERAGE(I40:I42)</f>
        <v>0.62571428571428567</v>
      </c>
      <c r="H40" s="405">
        <f>IF(J40&gt;L40,J40,L40)</f>
        <v>4</v>
      </c>
      <c r="I40" s="404">
        <f>LARGE(F40:F43,1)</f>
        <v>0.63249999999999995</v>
      </c>
      <c r="J40" s="405">
        <f>RANK(G40,$G$28:$G$59,0)</f>
        <v>4</v>
      </c>
      <c r="K40" s="406">
        <f>U32</f>
        <v>39.5</v>
      </c>
      <c r="L40" s="407"/>
      <c r="M40" s="338"/>
      <c r="N40" s="338"/>
      <c r="O40" s="15" t="s">
        <v>272</v>
      </c>
      <c r="P40" s="374"/>
      <c r="Q40" s="338"/>
      <c r="R40" s="415"/>
      <c r="S40" s="415"/>
      <c r="T40" s="415"/>
      <c r="U40" s="415"/>
      <c r="V40" s="415"/>
      <c r="W40" s="415"/>
      <c r="X40" s="415"/>
      <c r="Y40" s="338"/>
      <c r="Z40" s="338" t="s">
        <v>99</v>
      </c>
      <c r="AA40" s="338">
        <v>360</v>
      </c>
      <c r="AB40" s="338"/>
      <c r="AC40" s="356">
        <f>AC31+AC38</f>
        <v>220.5</v>
      </c>
      <c r="AD40" s="356">
        <f t="shared" ref="AD40:AI40" si="14">AD31+AD38</f>
        <v>237</v>
      </c>
      <c r="AE40" s="356">
        <f t="shared" si="14"/>
        <v>243</v>
      </c>
      <c r="AF40" s="356">
        <f t="shared" si="14"/>
        <v>220.5</v>
      </c>
      <c r="AG40" s="356">
        <f t="shared" si="14"/>
        <v>0</v>
      </c>
      <c r="AH40" s="356">
        <f t="shared" si="14"/>
        <v>0</v>
      </c>
      <c r="AI40" s="356">
        <f t="shared" si="14"/>
        <v>0</v>
      </c>
      <c r="AJ40" s="338"/>
      <c r="AK40" s="338" t="s">
        <v>99</v>
      </c>
      <c r="AL40" s="338">
        <v>360</v>
      </c>
      <c r="AM40" s="338"/>
      <c r="AN40" s="356">
        <f>AN31+AN38</f>
        <v>227.7</v>
      </c>
      <c r="AO40" s="356">
        <f t="shared" ref="AO40:AT40" si="15">AO31+AO38</f>
        <v>252</v>
      </c>
      <c r="AP40" s="356">
        <f t="shared" si="15"/>
        <v>225</v>
      </c>
      <c r="AQ40" s="356">
        <f t="shared" si="15"/>
        <v>0</v>
      </c>
      <c r="AR40" s="356">
        <f t="shared" si="15"/>
        <v>0</v>
      </c>
      <c r="AS40" s="356">
        <f t="shared" si="15"/>
        <v>0</v>
      </c>
      <c r="AT40" s="356">
        <f t="shared" si="15"/>
        <v>0</v>
      </c>
      <c r="AU40" s="338"/>
      <c r="AV40" s="338" t="s">
        <v>98</v>
      </c>
      <c r="AW40" s="338"/>
      <c r="AX40" s="338"/>
      <c r="AY40" s="356">
        <f>SUM(AY36:AY39)+SUM(AY38:AY39)</f>
        <v>37.5</v>
      </c>
      <c r="AZ40" s="356">
        <f t="shared" ref="AZ40:BE40" si="16">SUM(AZ36:AZ39)+SUM(AZ38:AZ39)</f>
        <v>0</v>
      </c>
      <c r="BA40" s="356">
        <f t="shared" si="16"/>
        <v>0</v>
      </c>
      <c r="BB40" s="356">
        <f t="shared" si="16"/>
        <v>0</v>
      </c>
      <c r="BC40" s="356">
        <f t="shared" si="16"/>
        <v>0</v>
      </c>
      <c r="BD40" s="356">
        <f t="shared" si="16"/>
        <v>0</v>
      </c>
      <c r="BE40" s="356">
        <f t="shared" si="16"/>
        <v>0</v>
      </c>
    </row>
    <row r="41" spans="1:57">
      <c r="A41" s="24"/>
      <c r="B41" s="367">
        <v>4</v>
      </c>
      <c r="C41" s="29" t="s">
        <v>183</v>
      </c>
      <c r="D41" s="343" t="s">
        <v>184</v>
      </c>
      <c r="E41" s="343" t="s">
        <v>182</v>
      </c>
      <c r="F41" s="344">
        <f>AF49</f>
        <v>0.61250000000000004</v>
      </c>
      <c r="G41" s="408"/>
      <c r="H41" s="405"/>
      <c r="I41" s="404">
        <f>LARGE(F40:F43,2)</f>
        <v>0.63214285714285712</v>
      </c>
      <c r="J41" s="405"/>
      <c r="K41" s="345">
        <f>AF38</f>
        <v>36.5</v>
      </c>
      <c r="L41" s="407"/>
      <c r="M41" s="338"/>
      <c r="N41" s="338"/>
      <c r="O41" s="338"/>
      <c r="P41" s="338">
        <v>-5.0000000000000001E-3</v>
      </c>
      <c r="Q41" s="338"/>
      <c r="R41" s="356">
        <f>$P$41*$P$34*R40</f>
        <v>0</v>
      </c>
      <c r="S41" s="356">
        <f t="shared" ref="S41:X41" si="17">$P$41*$P$34*S40</f>
        <v>0</v>
      </c>
      <c r="T41" s="356">
        <f t="shared" si="17"/>
        <v>0</v>
      </c>
      <c r="U41" s="356">
        <f t="shared" si="17"/>
        <v>0</v>
      </c>
      <c r="V41" s="356">
        <f t="shared" si="17"/>
        <v>0</v>
      </c>
      <c r="W41" s="356">
        <f t="shared" si="17"/>
        <v>0</v>
      </c>
      <c r="X41" s="356">
        <f t="shared" si="17"/>
        <v>0</v>
      </c>
      <c r="Y41" s="338"/>
      <c r="Z41" s="15" t="s">
        <v>100</v>
      </c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15" t="s">
        <v>100</v>
      </c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8"/>
      <c r="AY41" s="338"/>
      <c r="AZ41" s="338"/>
      <c r="BA41" s="338"/>
      <c r="BB41" s="338"/>
      <c r="BC41" s="338"/>
      <c r="BD41" s="338"/>
      <c r="BE41" s="338"/>
    </row>
    <row r="42" spans="1:57">
      <c r="A42" s="24"/>
      <c r="B42" s="367">
        <v>4</v>
      </c>
      <c r="C42" s="29" t="s">
        <v>186</v>
      </c>
      <c r="D42" s="343" t="s">
        <v>187</v>
      </c>
      <c r="E42" s="384" t="s">
        <v>182</v>
      </c>
      <c r="F42" s="344">
        <f>AN49</f>
        <v>0.63249999999999995</v>
      </c>
      <c r="G42" s="408"/>
      <c r="H42" s="405"/>
      <c r="I42" s="404">
        <f>LARGE(F40:F43,3)</f>
        <v>0.61250000000000004</v>
      </c>
      <c r="J42" s="405"/>
      <c r="K42" s="345">
        <f>AQ38</f>
        <v>0</v>
      </c>
      <c r="L42" s="407"/>
      <c r="M42" s="338"/>
      <c r="N42" s="338"/>
      <c r="O42" s="338" t="s">
        <v>74</v>
      </c>
      <c r="P42" s="338"/>
      <c r="Q42" s="338"/>
      <c r="R42" s="356">
        <f>R34+R39+R41</f>
        <v>187.5</v>
      </c>
      <c r="S42" s="356">
        <f t="shared" ref="S42:X42" si="18">S34+S39+S41</f>
        <v>174</v>
      </c>
      <c r="T42" s="356">
        <f t="shared" si="18"/>
        <v>174.5</v>
      </c>
      <c r="U42" s="356">
        <f t="shared" si="18"/>
        <v>177</v>
      </c>
      <c r="V42" s="356">
        <f t="shared" si="18"/>
        <v>0</v>
      </c>
      <c r="W42" s="356">
        <f t="shared" si="18"/>
        <v>0</v>
      </c>
      <c r="X42" s="356">
        <f t="shared" si="18"/>
        <v>0</v>
      </c>
      <c r="Y42" s="338"/>
      <c r="Z42" s="338" t="s">
        <v>101</v>
      </c>
      <c r="AA42" s="338">
        <v>-2</v>
      </c>
      <c r="AB42" s="338"/>
      <c r="AC42" s="372"/>
      <c r="AD42" s="372"/>
      <c r="AE42" s="372"/>
      <c r="AF42" s="372"/>
      <c r="AG42" s="372"/>
      <c r="AH42" s="372"/>
      <c r="AI42" s="372"/>
      <c r="AJ42" s="338"/>
      <c r="AK42" s="338" t="s">
        <v>101</v>
      </c>
      <c r="AL42" s="338">
        <v>-2</v>
      </c>
      <c r="AM42" s="338"/>
      <c r="AN42" s="372"/>
      <c r="AO42" s="372"/>
      <c r="AP42" s="372"/>
      <c r="AQ42" s="372"/>
      <c r="AR42" s="372"/>
      <c r="AS42" s="372"/>
      <c r="AT42" s="372"/>
      <c r="AU42" s="338"/>
      <c r="AV42" s="338" t="s">
        <v>99</v>
      </c>
      <c r="AW42" s="338">
        <v>380</v>
      </c>
      <c r="AX42" s="338"/>
      <c r="AY42" s="356">
        <f>AY33+AY40</f>
        <v>229</v>
      </c>
      <c r="AZ42" s="356">
        <f t="shared" ref="AZ42:BE42" si="19">AZ33+AZ40</f>
        <v>0</v>
      </c>
      <c r="BA42" s="356">
        <f t="shared" si="19"/>
        <v>0</v>
      </c>
      <c r="BB42" s="356">
        <f t="shared" si="19"/>
        <v>0</v>
      </c>
      <c r="BC42" s="356">
        <f t="shared" si="19"/>
        <v>0</v>
      </c>
      <c r="BD42" s="356">
        <f t="shared" si="19"/>
        <v>0</v>
      </c>
      <c r="BE42" s="356">
        <f t="shared" si="19"/>
        <v>0</v>
      </c>
    </row>
    <row r="43" spans="1:57" ht="15.75" thickBot="1">
      <c r="A43" s="47"/>
      <c r="B43" s="386">
        <v>4</v>
      </c>
      <c r="C43" s="48"/>
      <c r="D43" s="387"/>
      <c r="E43" s="387"/>
      <c r="F43" s="409">
        <f>BB51</f>
        <v>0</v>
      </c>
      <c r="G43" s="410"/>
      <c r="H43" s="411"/>
      <c r="I43" s="412"/>
      <c r="J43" s="411"/>
      <c r="K43" s="413">
        <f>BB40</f>
        <v>0</v>
      </c>
      <c r="L43" s="414"/>
      <c r="M43" s="338"/>
      <c r="N43" s="338"/>
      <c r="O43" s="338" t="s">
        <v>67</v>
      </c>
      <c r="P43" s="338"/>
      <c r="Q43" s="338"/>
      <c r="R43" s="355">
        <f t="shared" ref="R43:X43" si="20">R42/$P$34</f>
        <v>0.6696428571428571</v>
      </c>
      <c r="S43" s="355">
        <f t="shared" si="20"/>
        <v>0.62142857142857144</v>
      </c>
      <c r="T43" s="355">
        <f t="shared" si="20"/>
        <v>0.62321428571428572</v>
      </c>
      <c r="U43" s="355">
        <f t="shared" si="20"/>
        <v>0.63214285714285712</v>
      </c>
      <c r="V43" s="355">
        <f t="shared" si="20"/>
        <v>0</v>
      </c>
      <c r="W43" s="355">
        <f t="shared" si="20"/>
        <v>0</v>
      </c>
      <c r="X43" s="355">
        <f t="shared" si="20"/>
        <v>0</v>
      </c>
      <c r="Y43" s="338"/>
      <c r="Z43" s="338" t="s">
        <v>103</v>
      </c>
      <c r="AA43" s="338">
        <v>-4</v>
      </c>
      <c r="AB43" s="338"/>
      <c r="AC43" s="372"/>
      <c r="AD43" s="372"/>
      <c r="AE43" s="372"/>
      <c r="AF43" s="372"/>
      <c r="AG43" s="372"/>
      <c r="AH43" s="372"/>
      <c r="AI43" s="372"/>
      <c r="AJ43" s="338"/>
      <c r="AK43" s="338" t="s">
        <v>103</v>
      </c>
      <c r="AL43" s="338">
        <v>-4</v>
      </c>
      <c r="AM43" s="338"/>
      <c r="AN43" s="372"/>
      <c r="AO43" s="372"/>
      <c r="AP43" s="372"/>
      <c r="AQ43" s="372"/>
      <c r="AR43" s="372"/>
      <c r="AS43" s="372"/>
      <c r="AT43" s="372"/>
      <c r="AU43" s="338"/>
      <c r="AV43" s="15" t="s">
        <v>100</v>
      </c>
      <c r="AW43" s="338"/>
      <c r="AX43" s="338"/>
      <c r="AY43" s="338"/>
      <c r="AZ43" s="338"/>
      <c r="BA43" s="338"/>
      <c r="BB43" s="338"/>
      <c r="BC43" s="338"/>
      <c r="BD43" s="338"/>
      <c r="BE43" s="338"/>
    </row>
    <row r="44" spans="1:57">
      <c r="A44" s="46"/>
      <c r="B44" s="365"/>
      <c r="C44" s="49"/>
      <c r="D44" s="382"/>
      <c r="E44" s="382"/>
      <c r="F44" s="403"/>
      <c r="G44" s="404"/>
      <c r="H44" s="405"/>
      <c r="I44" s="404"/>
      <c r="J44" s="405"/>
      <c r="K44" s="406"/>
      <c r="L44" s="407"/>
      <c r="M44" s="338"/>
      <c r="N44" s="338"/>
      <c r="O44" s="338"/>
      <c r="P44" s="338"/>
      <c r="Q44" s="338"/>
      <c r="R44" s="358"/>
      <c r="S44" s="358"/>
      <c r="T44" s="358"/>
      <c r="U44" s="358"/>
      <c r="V44" s="358"/>
      <c r="W44" s="358"/>
      <c r="X44" s="358"/>
      <c r="Y44" s="338"/>
      <c r="Z44" s="338" t="s">
        <v>104</v>
      </c>
      <c r="AA44" s="374" t="s">
        <v>105</v>
      </c>
      <c r="AB44" s="338"/>
      <c r="AC44" s="375"/>
      <c r="AD44" s="375"/>
      <c r="AE44" s="375"/>
      <c r="AF44" s="375"/>
      <c r="AG44" s="375"/>
      <c r="AH44" s="375"/>
      <c r="AI44" s="375"/>
      <c r="AJ44" s="338"/>
      <c r="AK44" s="338" t="s">
        <v>104</v>
      </c>
      <c r="AL44" s="374" t="s">
        <v>105</v>
      </c>
      <c r="AM44" s="338"/>
      <c r="AN44" s="375"/>
      <c r="AO44" s="375"/>
      <c r="AP44" s="375"/>
      <c r="AQ44" s="375"/>
      <c r="AR44" s="375"/>
      <c r="AS44" s="375"/>
      <c r="AT44" s="375"/>
      <c r="AU44" s="338"/>
      <c r="AV44" s="338" t="s">
        <v>101</v>
      </c>
      <c r="AW44" s="338">
        <v>-2</v>
      </c>
      <c r="AX44" s="338"/>
      <c r="AY44" s="372"/>
      <c r="AZ44" s="372"/>
      <c r="BA44" s="372"/>
      <c r="BB44" s="372"/>
      <c r="BC44" s="372"/>
      <c r="BD44" s="372"/>
      <c r="BE44" s="372"/>
    </row>
    <row r="45" spans="1:57">
      <c r="A45" s="24"/>
      <c r="B45" s="367"/>
      <c r="C45" s="23"/>
      <c r="D45" s="343"/>
      <c r="E45" s="343"/>
      <c r="F45" s="344"/>
      <c r="G45" s="408"/>
      <c r="H45" s="405"/>
      <c r="I45" s="404"/>
      <c r="J45" s="405"/>
      <c r="K45" s="345"/>
      <c r="L45" s="407"/>
      <c r="M45" s="338"/>
      <c r="N45" s="338"/>
      <c r="O45" s="338"/>
      <c r="P45" s="338"/>
      <c r="Q45" s="338"/>
      <c r="R45" s="349"/>
      <c r="S45" s="349"/>
      <c r="T45" s="349"/>
      <c r="U45" s="349"/>
      <c r="V45" s="349"/>
      <c r="W45" s="349"/>
      <c r="X45" s="349"/>
      <c r="Y45" s="338"/>
      <c r="Z45" s="338" t="s">
        <v>106</v>
      </c>
      <c r="AA45" s="374"/>
      <c r="AB45" s="338"/>
      <c r="AC45" s="377">
        <f>IF(AC42="Y",-2,0)+IF(AC43="Y",-4,0)</f>
        <v>0</v>
      </c>
      <c r="AD45" s="377">
        <f t="shared" ref="AD45:AI45" si="21">IF(AD42="Y",-2,0)+IF(AD43="Y",-4,0)</f>
        <v>0</v>
      </c>
      <c r="AE45" s="377">
        <f t="shared" si="21"/>
        <v>0</v>
      </c>
      <c r="AF45" s="377">
        <f t="shared" si="21"/>
        <v>0</v>
      </c>
      <c r="AG45" s="377">
        <f t="shared" si="21"/>
        <v>0</v>
      </c>
      <c r="AH45" s="377">
        <f t="shared" si="21"/>
        <v>0</v>
      </c>
      <c r="AI45" s="377">
        <f t="shared" si="21"/>
        <v>0</v>
      </c>
      <c r="AJ45" s="338"/>
      <c r="AK45" s="338" t="s">
        <v>106</v>
      </c>
      <c r="AL45" s="374"/>
      <c r="AM45" s="338"/>
      <c r="AN45" s="377">
        <f>IF(AN42="Y",-2,0)+IF(AN43="Y",-4,0)</f>
        <v>0</v>
      </c>
      <c r="AO45" s="377">
        <f t="shared" ref="AO45:AT45" si="22">IF(AO42="Y",-2,0)+IF(AO43="Y",-4,0)</f>
        <v>0</v>
      </c>
      <c r="AP45" s="377">
        <f t="shared" si="22"/>
        <v>0</v>
      </c>
      <c r="AQ45" s="377">
        <f t="shared" si="22"/>
        <v>0</v>
      </c>
      <c r="AR45" s="377">
        <f t="shared" si="22"/>
        <v>0</v>
      </c>
      <c r="AS45" s="377">
        <f t="shared" si="22"/>
        <v>0</v>
      </c>
      <c r="AT45" s="377">
        <f t="shared" si="22"/>
        <v>0</v>
      </c>
      <c r="AU45" s="338"/>
      <c r="AV45" s="338" t="s">
        <v>103</v>
      </c>
      <c r="AW45" s="338">
        <v>-4</v>
      </c>
      <c r="AX45" s="338"/>
      <c r="AY45" s="372"/>
      <c r="AZ45" s="372"/>
      <c r="BA45" s="372"/>
      <c r="BB45" s="372"/>
      <c r="BC45" s="372"/>
      <c r="BD45" s="372"/>
      <c r="BE45" s="372"/>
    </row>
    <row r="46" spans="1:57">
      <c r="A46" s="24"/>
      <c r="B46" s="367"/>
      <c r="C46" s="23"/>
      <c r="D46" s="343"/>
      <c r="E46" s="343"/>
      <c r="F46" s="344"/>
      <c r="G46" s="408"/>
      <c r="H46" s="405"/>
      <c r="I46" s="404"/>
      <c r="J46" s="405"/>
      <c r="K46" s="345"/>
      <c r="L46" s="407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15" t="s">
        <v>272</v>
      </c>
      <c r="AA46" s="374"/>
      <c r="AB46" s="338"/>
      <c r="AC46" s="415"/>
      <c r="AD46" s="415"/>
      <c r="AE46" s="415"/>
      <c r="AF46" s="415"/>
      <c r="AG46" s="415"/>
      <c r="AH46" s="415"/>
      <c r="AI46" s="415"/>
      <c r="AJ46" s="338"/>
      <c r="AK46" s="15" t="s">
        <v>272</v>
      </c>
      <c r="AL46" s="374"/>
      <c r="AM46" s="338"/>
      <c r="AN46" s="415"/>
      <c r="AO46" s="415"/>
      <c r="AP46" s="415"/>
      <c r="AQ46" s="415"/>
      <c r="AR46" s="415"/>
      <c r="AS46" s="415"/>
      <c r="AT46" s="415"/>
      <c r="AU46" s="338"/>
      <c r="AV46" s="338" t="s">
        <v>104</v>
      </c>
      <c r="AW46" s="374" t="s">
        <v>105</v>
      </c>
      <c r="AX46" s="338"/>
      <c r="AY46" s="375"/>
      <c r="AZ46" s="375"/>
      <c r="BA46" s="375"/>
      <c r="BB46" s="375"/>
      <c r="BC46" s="375"/>
      <c r="BD46" s="375"/>
      <c r="BE46" s="375"/>
    </row>
    <row r="47" spans="1:57">
      <c r="A47" s="24"/>
      <c r="B47" s="367"/>
      <c r="C47" s="23"/>
      <c r="D47" s="343"/>
      <c r="E47" s="343"/>
      <c r="F47" s="344"/>
      <c r="G47" s="416"/>
      <c r="H47" s="382"/>
      <c r="I47" s="403"/>
      <c r="J47" s="382"/>
      <c r="K47" s="345"/>
      <c r="L47" s="400"/>
      <c r="M47" s="338"/>
      <c r="N47" s="338"/>
      <c r="O47" s="338"/>
      <c r="P47" s="338"/>
      <c r="Q47" s="338"/>
      <c r="R47" s="349"/>
      <c r="S47" s="338"/>
      <c r="T47" s="338"/>
      <c r="U47" s="338"/>
      <c r="V47" s="338"/>
      <c r="W47" s="338"/>
      <c r="X47" s="338"/>
      <c r="Y47" s="338"/>
      <c r="Z47" s="338"/>
      <c r="AA47" s="338">
        <v>-5.0000000000000001E-3</v>
      </c>
      <c r="AB47" s="338"/>
      <c r="AC47" s="356">
        <f>$AA$47*$AA$40*AC46</f>
        <v>0</v>
      </c>
      <c r="AD47" s="356">
        <f t="shared" ref="AD47:AI47" si="23">$AA$47*$AA$40*AD46</f>
        <v>0</v>
      </c>
      <c r="AE47" s="356">
        <f t="shared" si="23"/>
        <v>0</v>
      </c>
      <c r="AF47" s="356">
        <f t="shared" si="23"/>
        <v>0</v>
      </c>
      <c r="AG47" s="356">
        <f t="shared" si="23"/>
        <v>0</v>
      </c>
      <c r="AH47" s="356">
        <f t="shared" si="23"/>
        <v>0</v>
      </c>
      <c r="AI47" s="356">
        <f t="shared" si="23"/>
        <v>0</v>
      </c>
      <c r="AJ47" s="338"/>
      <c r="AK47" s="338"/>
      <c r="AL47" s="338">
        <v>-5.0000000000000001E-3</v>
      </c>
      <c r="AM47" s="338"/>
      <c r="AN47" s="356">
        <f>$AL$47*$AL$40*AN46</f>
        <v>0</v>
      </c>
      <c r="AO47" s="356">
        <f t="shared" ref="AO47:AT47" si="24">$AL$47*$AL$40*AO46</f>
        <v>0</v>
      </c>
      <c r="AP47" s="356">
        <f t="shared" si="24"/>
        <v>0</v>
      </c>
      <c r="AQ47" s="356">
        <f t="shared" si="24"/>
        <v>0</v>
      </c>
      <c r="AR47" s="356">
        <f t="shared" si="24"/>
        <v>0</v>
      </c>
      <c r="AS47" s="356">
        <f t="shared" si="24"/>
        <v>0</v>
      </c>
      <c r="AT47" s="356">
        <f t="shared" si="24"/>
        <v>0</v>
      </c>
      <c r="AU47" s="338"/>
      <c r="AV47" s="338" t="s">
        <v>106</v>
      </c>
      <c r="AW47" s="374"/>
      <c r="AX47" s="338"/>
      <c r="AY47" s="377">
        <f>IF(AY44="Y",-2,0)+IF(AY45="Y",-4,0)</f>
        <v>0</v>
      </c>
      <c r="AZ47" s="377">
        <f t="shared" ref="AZ47:BE47" si="25">IF(AZ44="Y",-2,0)+IF(AZ45="Y",-4,0)</f>
        <v>0</v>
      </c>
      <c r="BA47" s="377">
        <f t="shared" si="25"/>
        <v>0</v>
      </c>
      <c r="BB47" s="377">
        <f t="shared" si="25"/>
        <v>0</v>
      </c>
      <c r="BC47" s="377">
        <f t="shared" si="25"/>
        <v>0</v>
      </c>
      <c r="BD47" s="377">
        <f t="shared" si="25"/>
        <v>0</v>
      </c>
      <c r="BE47" s="377">
        <f t="shared" si="25"/>
        <v>0</v>
      </c>
    </row>
    <row r="48" spans="1:57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 t="s">
        <v>74</v>
      </c>
      <c r="AA48" s="338"/>
      <c r="AB48" s="338"/>
      <c r="AC48" s="356">
        <f>AC40+AC45+AC47</f>
        <v>220.5</v>
      </c>
      <c r="AD48" s="356">
        <f t="shared" ref="AD48:AI48" si="26">AD40+AD45+AD47</f>
        <v>237</v>
      </c>
      <c r="AE48" s="356">
        <f t="shared" si="26"/>
        <v>243</v>
      </c>
      <c r="AF48" s="356">
        <f t="shared" si="26"/>
        <v>220.5</v>
      </c>
      <c r="AG48" s="356">
        <f t="shared" si="26"/>
        <v>0</v>
      </c>
      <c r="AH48" s="356">
        <f t="shared" si="26"/>
        <v>0</v>
      </c>
      <c r="AI48" s="356">
        <f t="shared" si="26"/>
        <v>0</v>
      </c>
      <c r="AJ48" s="338"/>
      <c r="AK48" s="338" t="s">
        <v>74</v>
      </c>
      <c r="AL48" s="338"/>
      <c r="AM48" s="338"/>
      <c r="AN48" s="356">
        <f>AN40+AN45+AN47</f>
        <v>227.7</v>
      </c>
      <c r="AO48" s="356">
        <f t="shared" ref="AO48:AT48" si="27">AO40+AO45+AO47</f>
        <v>252</v>
      </c>
      <c r="AP48" s="356">
        <f t="shared" si="27"/>
        <v>225</v>
      </c>
      <c r="AQ48" s="356">
        <f t="shared" si="27"/>
        <v>0</v>
      </c>
      <c r="AR48" s="356">
        <f t="shared" si="27"/>
        <v>0</v>
      </c>
      <c r="AS48" s="356">
        <f t="shared" si="27"/>
        <v>0</v>
      </c>
      <c r="AT48" s="356">
        <f t="shared" si="27"/>
        <v>0</v>
      </c>
      <c r="AU48" s="338"/>
      <c r="AV48" s="15" t="s">
        <v>272</v>
      </c>
      <c r="AW48" s="374"/>
      <c r="AX48" s="338"/>
      <c r="AY48" s="415"/>
      <c r="AZ48" s="415"/>
      <c r="BA48" s="415"/>
      <c r="BB48" s="415"/>
      <c r="BC48" s="415"/>
      <c r="BD48" s="415"/>
      <c r="BE48" s="415"/>
    </row>
    <row r="49" spans="18:57">
      <c r="R49" s="349"/>
      <c r="S49" s="338"/>
      <c r="T49" s="338"/>
      <c r="U49" s="338"/>
      <c r="V49" s="338"/>
      <c r="W49" s="338"/>
      <c r="X49" s="338"/>
      <c r="Y49" s="338"/>
      <c r="Z49" s="338" t="s">
        <v>67</v>
      </c>
      <c r="AA49" s="338"/>
      <c r="AB49" s="338"/>
      <c r="AC49" s="355">
        <f>AC48/$AA$40</f>
        <v>0.61250000000000004</v>
      </c>
      <c r="AD49" s="355">
        <f t="shared" ref="AD49:AI49" si="28">AD48/$AA$40</f>
        <v>0.65833333333333333</v>
      </c>
      <c r="AE49" s="355">
        <f t="shared" si="28"/>
        <v>0.67500000000000004</v>
      </c>
      <c r="AF49" s="355">
        <f t="shared" si="28"/>
        <v>0.61250000000000004</v>
      </c>
      <c r="AG49" s="355">
        <f t="shared" si="28"/>
        <v>0</v>
      </c>
      <c r="AH49" s="355">
        <f t="shared" si="28"/>
        <v>0</v>
      </c>
      <c r="AI49" s="355">
        <f t="shared" si="28"/>
        <v>0</v>
      </c>
      <c r="AJ49" s="338"/>
      <c r="AK49" s="338" t="s">
        <v>67</v>
      </c>
      <c r="AL49" s="338"/>
      <c r="AM49" s="338"/>
      <c r="AN49" s="355">
        <f>AN48/$AL$40</f>
        <v>0.63249999999999995</v>
      </c>
      <c r="AO49" s="355">
        <f t="shared" ref="AO49:AT49" si="29">AO48/$AL$40</f>
        <v>0.7</v>
      </c>
      <c r="AP49" s="355">
        <f t="shared" si="29"/>
        <v>0.625</v>
      </c>
      <c r="AQ49" s="355">
        <f t="shared" si="29"/>
        <v>0</v>
      </c>
      <c r="AR49" s="355">
        <f t="shared" si="29"/>
        <v>0</v>
      </c>
      <c r="AS49" s="355">
        <f t="shared" si="29"/>
        <v>0</v>
      </c>
      <c r="AT49" s="355">
        <f t="shared" si="29"/>
        <v>0</v>
      </c>
      <c r="AU49" s="338"/>
      <c r="AV49" s="338"/>
      <c r="AW49" s="338">
        <v>-5.0000000000000001E-3</v>
      </c>
      <c r="AX49" s="338"/>
      <c r="AY49" s="356">
        <f>$AW$49*$AW$42*AY48</f>
        <v>0</v>
      </c>
      <c r="AZ49" s="356">
        <f t="shared" ref="AZ49:BE49" si="30">$AW$49*$AW$42*AZ48</f>
        <v>0</v>
      </c>
      <c r="BA49" s="356">
        <f t="shared" si="30"/>
        <v>0</v>
      </c>
      <c r="BB49" s="356">
        <f t="shared" si="30"/>
        <v>0</v>
      </c>
      <c r="BC49" s="356">
        <f t="shared" si="30"/>
        <v>0</v>
      </c>
      <c r="BD49" s="356">
        <f t="shared" si="30"/>
        <v>0</v>
      </c>
      <c r="BE49" s="356">
        <f t="shared" si="30"/>
        <v>0</v>
      </c>
    </row>
    <row r="50" spans="18:57"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58"/>
      <c r="AD50" s="358"/>
      <c r="AE50" s="358"/>
      <c r="AF50" s="358"/>
      <c r="AG50" s="358"/>
      <c r="AH50" s="358"/>
      <c r="AI50" s="358"/>
      <c r="AJ50" s="338"/>
      <c r="AK50" s="338"/>
      <c r="AL50" s="338"/>
      <c r="AM50" s="338"/>
      <c r="AN50" s="358"/>
      <c r="AO50" s="358"/>
      <c r="AP50" s="358"/>
      <c r="AQ50" s="358"/>
      <c r="AR50" s="358"/>
      <c r="AS50" s="358"/>
      <c r="AT50" s="358"/>
      <c r="AU50" s="338"/>
      <c r="AV50" s="338" t="s">
        <v>74</v>
      </c>
      <c r="AW50" s="338"/>
      <c r="AX50" s="338"/>
      <c r="AY50" s="356">
        <f>AY42+AY47+AY49</f>
        <v>229</v>
      </c>
      <c r="AZ50" s="356">
        <f t="shared" ref="AZ50:BE50" si="31">AZ42+AZ47+AZ49</f>
        <v>0</v>
      </c>
      <c r="BA50" s="356">
        <f t="shared" si="31"/>
        <v>0</v>
      </c>
      <c r="BB50" s="356">
        <f t="shared" si="31"/>
        <v>0</v>
      </c>
      <c r="BC50" s="356">
        <f t="shared" si="31"/>
        <v>0</v>
      </c>
      <c r="BD50" s="356">
        <f t="shared" si="31"/>
        <v>0</v>
      </c>
      <c r="BE50" s="356">
        <f t="shared" si="31"/>
        <v>0</v>
      </c>
    </row>
    <row r="51" spans="18:57">
      <c r="R51" s="349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49"/>
      <c r="AD51" s="349"/>
      <c r="AE51" s="349"/>
      <c r="AF51" s="349"/>
      <c r="AG51" s="349"/>
      <c r="AH51" s="349"/>
      <c r="AI51" s="349"/>
      <c r="AJ51" s="338"/>
      <c r="AK51" s="338"/>
      <c r="AL51" s="338"/>
      <c r="AM51" s="338"/>
      <c r="AN51" s="349"/>
      <c r="AO51" s="349"/>
      <c r="AP51" s="349"/>
      <c r="AQ51" s="349"/>
      <c r="AR51" s="349"/>
      <c r="AS51" s="349"/>
      <c r="AT51" s="349"/>
      <c r="AU51" s="338"/>
      <c r="AV51" s="338" t="s">
        <v>67</v>
      </c>
      <c r="AW51" s="338"/>
      <c r="AX51" s="338"/>
      <c r="AY51" s="355">
        <f>AY50/$AW$42</f>
        <v>0.60263157894736841</v>
      </c>
      <c r="AZ51" s="355">
        <f t="shared" ref="AZ51:BE51" si="32">AZ50/$AW$42</f>
        <v>0</v>
      </c>
      <c r="BA51" s="355">
        <f t="shared" si="32"/>
        <v>0</v>
      </c>
      <c r="BB51" s="355">
        <f t="shared" si="32"/>
        <v>0</v>
      </c>
      <c r="BC51" s="355">
        <f t="shared" si="32"/>
        <v>0</v>
      </c>
      <c r="BD51" s="355">
        <f t="shared" si="32"/>
        <v>0</v>
      </c>
      <c r="BE51" s="355">
        <f t="shared" si="32"/>
        <v>0</v>
      </c>
    </row>
    <row r="52" spans="18:57"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38"/>
      <c r="AI52" s="338"/>
      <c r="AJ52" s="338"/>
      <c r="AK52" s="338"/>
      <c r="AL52" s="338"/>
      <c r="AM52" s="338"/>
      <c r="AN52" s="338"/>
      <c r="AO52" s="338"/>
      <c r="AP52" s="338"/>
      <c r="AQ52" s="338"/>
      <c r="AR52" s="338"/>
      <c r="AS52" s="338"/>
      <c r="AT52" s="338"/>
      <c r="AU52" s="338"/>
      <c r="AV52" s="338"/>
      <c r="AW52" s="338"/>
      <c r="AX52" s="338"/>
      <c r="AY52" s="358"/>
      <c r="AZ52" s="358"/>
      <c r="BA52" s="358"/>
      <c r="BB52" s="358"/>
      <c r="BC52" s="358"/>
      <c r="BD52" s="358"/>
      <c r="BE52" s="358"/>
    </row>
    <row r="53" spans="18:57">
      <c r="R53" s="349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49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49"/>
      <c r="AO53" s="338"/>
      <c r="AP53" s="338"/>
      <c r="AQ53" s="338"/>
      <c r="AR53" s="338"/>
      <c r="AS53" s="338"/>
      <c r="AT53" s="338"/>
      <c r="AU53" s="338"/>
      <c r="AV53" s="338"/>
      <c r="AW53" s="338"/>
      <c r="AX53" s="338"/>
      <c r="AY53" s="349"/>
      <c r="AZ53" s="349"/>
      <c r="BA53" s="349"/>
      <c r="BB53" s="349"/>
      <c r="BC53" s="349"/>
      <c r="BD53" s="349"/>
      <c r="BE53" s="349"/>
    </row>
    <row r="55" spans="18:57">
      <c r="R55" s="349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49"/>
      <c r="AD55" s="338"/>
      <c r="AE55" s="338"/>
      <c r="AF55" s="338"/>
      <c r="AG55" s="338"/>
      <c r="AH55" s="338"/>
      <c r="AI55" s="338"/>
      <c r="AJ55" s="338"/>
      <c r="AK55" s="338"/>
      <c r="AL55" s="338"/>
      <c r="AM55" s="338"/>
      <c r="AN55" s="349"/>
      <c r="AO55" s="338"/>
      <c r="AP55" s="338"/>
      <c r="AQ55" s="338"/>
      <c r="AR55" s="338"/>
      <c r="AS55" s="338"/>
      <c r="AT55" s="338"/>
      <c r="AU55" s="338"/>
      <c r="AV55" s="338"/>
      <c r="AW55" s="338"/>
      <c r="AX55" s="338"/>
      <c r="AY55" s="349"/>
      <c r="AZ55" s="338"/>
      <c r="BA55" s="338"/>
      <c r="BB55" s="338"/>
      <c r="BC55" s="338"/>
      <c r="BD55" s="338"/>
      <c r="BE55" s="338"/>
    </row>
    <row r="57" spans="18:57">
      <c r="R57" s="349"/>
      <c r="S57" s="338"/>
      <c r="T57" s="338"/>
      <c r="U57" s="338"/>
      <c r="V57" s="338"/>
      <c r="W57" s="338"/>
      <c r="X57" s="338"/>
      <c r="Y57" s="338"/>
      <c r="Z57" s="338"/>
      <c r="AA57" s="338"/>
      <c r="AB57" s="338"/>
      <c r="AC57" s="349"/>
      <c r="AD57" s="338"/>
      <c r="AE57" s="338"/>
      <c r="AF57" s="338"/>
      <c r="AG57" s="338"/>
      <c r="AH57" s="338"/>
      <c r="AI57" s="338"/>
      <c r="AJ57" s="338"/>
      <c r="AK57" s="338"/>
      <c r="AL57" s="338"/>
      <c r="AM57" s="338"/>
      <c r="AN57" s="349"/>
      <c r="AO57" s="338"/>
      <c r="AP57" s="338"/>
      <c r="AQ57" s="338"/>
      <c r="AR57" s="338"/>
      <c r="AS57" s="338"/>
      <c r="AT57" s="338"/>
      <c r="AU57" s="338"/>
      <c r="AV57" s="338"/>
      <c r="AW57" s="338"/>
      <c r="AX57" s="338"/>
      <c r="AY57" s="349"/>
      <c r="AZ57" s="338"/>
      <c r="BA57" s="338"/>
      <c r="BB57" s="338"/>
      <c r="BC57" s="338"/>
      <c r="BD57" s="338"/>
      <c r="BE57" s="338"/>
    </row>
    <row r="59" spans="18:57">
      <c r="R59" s="349"/>
      <c r="S59" s="338"/>
      <c r="T59" s="338"/>
      <c r="U59" s="338"/>
      <c r="V59" s="338"/>
      <c r="W59" s="338"/>
      <c r="X59" s="338"/>
      <c r="Y59" s="338"/>
      <c r="Z59" s="338"/>
      <c r="AA59" s="338"/>
      <c r="AB59" s="338"/>
      <c r="AC59" s="349"/>
      <c r="AD59" s="338"/>
      <c r="AE59" s="338"/>
      <c r="AF59" s="338"/>
      <c r="AG59" s="338"/>
      <c r="AH59" s="338"/>
      <c r="AI59" s="338"/>
      <c r="AJ59" s="338"/>
      <c r="AK59" s="338"/>
      <c r="AL59" s="338"/>
      <c r="AM59" s="338"/>
      <c r="AN59" s="349"/>
      <c r="AO59" s="338"/>
      <c r="AP59" s="338"/>
      <c r="AQ59" s="338"/>
      <c r="AR59" s="338"/>
      <c r="AS59" s="338"/>
      <c r="AT59" s="338"/>
      <c r="AU59" s="338"/>
      <c r="AV59" s="338"/>
      <c r="AW59" s="338"/>
      <c r="AX59" s="338"/>
      <c r="AY59" s="349"/>
      <c r="AZ59" s="338"/>
      <c r="BA59" s="338"/>
      <c r="BB59" s="338"/>
      <c r="BC59" s="338"/>
      <c r="BD59" s="338"/>
      <c r="BE59" s="338"/>
    </row>
    <row r="61" spans="18:57">
      <c r="R61" s="349"/>
      <c r="S61" s="338"/>
      <c r="T61" s="338"/>
      <c r="U61" s="338"/>
      <c r="V61" s="338"/>
      <c r="W61" s="338"/>
      <c r="X61" s="338"/>
      <c r="Y61" s="338"/>
      <c r="Z61" s="338"/>
      <c r="AA61" s="338"/>
      <c r="AB61" s="338"/>
      <c r="AC61" s="349"/>
      <c r="AD61" s="338"/>
      <c r="AE61" s="338"/>
      <c r="AF61" s="338"/>
      <c r="AG61" s="338"/>
      <c r="AH61" s="338"/>
      <c r="AI61" s="338"/>
      <c r="AJ61" s="338"/>
      <c r="AK61" s="338"/>
      <c r="AL61" s="338"/>
      <c r="AM61" s="338"/>
      <c r="AN61" s="349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49"/>
      <c r="AZ61" s="338"/>
      <c r="BA61" s="338"/>
      <c r="BB61" s="338"/>
      <c r="BC61" s="338"/>
      <c r="BD61" s="338"/>
      <c r="BE61" s="338"/>
    </row>
    <row r="63" spans="18:57">
      <c r="R63" s="349"/>
      <c r="S63" s="338"/>
      <c r="T63" s="338"/>
      <c r="U63" s="338"/>
      <c r="V63" s="338"/>
      <c r="W63" s="338"/>
      <c r="X63" s="338"/>
      <c r="Y63" s="338"/>
      <c r="Z63" s="338"/>
      <c r="AA63" s="338"/>
      <c r="AB63" s="338"/>
      <c r="AC63" s="349"/>
      <c r="AD63" s="338"/>
      <c r="AE63" s="338"/>
      <c r="AF63" s="338"/>
      <c r="AG63" s="338"/>
      <c r="AH63" s="338"/>
      <c r="AI63" s="338"/>
      <c r="AJ63" s="338"/>
      <c r="AK63" s="338"/>
      <c r="AL63" s="338"/>
      <c r="AM63" s="338"/>
      <c r="AN63" s="349"/>
      <c r="AO63" s="338"/>
      <c r="AP63" s="338"/>
      <c r="AQ63" s="338"/>
      <c r="AR63" s="338"/>
      <c r="AS63" s="338"/>
      <c r="AT63" s="338"/>
      <c r="AU63" s="338"/>
      <c r="AV63" s="338"/>
      <c r="AW63" s="338"/>
      <c r="AX63" s="338"/>
      <c r="AY63" s="349"/>
      <c r="AZ63" s="338"/>
      <c r="BA63" s="338"/>
      <c r="BB63" s="338"/>
      <c r="BC63" s="338"/>
      <c r="BD63" s="338"/>
      <c r="BE63" s="338"/>
    </row>
    <row r="65" spans="18:51">
      <c r="R65" s="349"/>
      <c r="S65" s="338"/>
      <c r="T65" s="338"/>
      <c r="U65" s="338"/>
      <c r="V65" s="338"/>
      <c r="W65" s="338"/>
      <c r="X65" s="338"/>
      <c r="Y65" s="338"/>
      <c r="Z65" s="338"/>
      <c r="AA65" s="338"/>
      <c r="AB65" s="338"/>
      <c r="AC65" s="349"/>
      <c r="AD65" s="338"/>
      <c r="AE65" s="338"/>
      <c r="AF65" s="338"/>
      <c r="AG65" s="338"/>
      <c r="AH65" s="338"/>
      <c r="AI65" s="338"/>
      <c r="AJ65" s="338"/>
      <c r="AK65" s="338"/>
      <c r="AL65" s="338"/>
      <c r="AM65" s="338"/>
      <c r="AN65" s="349"/>
      <c r="AO65" s="338"/>
      <c r="AP65" s="338"/>
      <c r="AQ65" s="338"/>
      <c r="AR65" s="338"/>
      <c r="AS65" s="338"/>
      <c r="AT65" s="338"/>
      <c r="AU65" s="338"/>
      <c r="AV65" s="338"/>
      <c r="AW65" s="338"/>
      <c r="AX65" s="338"/>
      <c r="AY65" s="349"/>
    </row>
    <row r="67" spans="18:51">
      <c r="R67" s="349"/>
      <c r="S67" s="338"/>
      <c r="T67" s="338"/>
      <c r="U67" s="338"/>
      <c r="V67" s="338"/>
      <c r="W67" s="338"/>
      <c r="X67" s="338"/>
      <c r="Y67" s="338"/>
      <c r="Z67" s="338"/>
      <c r="AA67" s="338"/>
      <c r="AB67" s="338"/>
      <c r="AC67" s="349"/>
      <c r="AD67" s="338"/>
      <c r="AE67" s="338"/>
      <c r="AF67" s="338"/>
      <c r="AG67" s="338"/>
      <c r="AH67" s="338"/>
      <c r="AI67" s="338"/>
      <c r="AJ67" s="338"/>
      <c r="AK67" s="338"/>
      <c r="AL67" s="338"/>
      <c r="AM67" s="338"/>
      <c r="AN67" s="349"/>
      <c r="AO67" s="338"/>
      <c r="AP67" s="338"/>
      <c r="AQ67" s="338"/>
      <c r="AR67" s="338"/>
      <c r="AS67" s="338"/>
      <c r="AT67" s="338"/>
      <c r="AU67" s="338"/>
      <c r="AV67" s="338"/>
      <c r="AW67" s="338"/>
      <c r="AX67" s="338"/>
      <c r="AY67" s="349"/>
    </row>
    <row r="69" spans="18:51">
      <c r="R69" s="349"/>
      <c r="S69" s="338"/>
      <c r="T69" s="338"/>
      <c r="U69" s="338"/>
      <c r="V69" s="338"/>
      <c r="W69" s="338"/>
      <c r="X69" s="338"/>
      <c r="Y69" s="338"/>
      <c r="Z69" s="338"/>
      <c r="AA69" s="338"/>
      <c r="AB69" s="338"/>
      <c r="AC69" s="349"/>
      <c r="AD69" s="338"/>
      <c r="AE69" s="338"/>
      <c r="AF69" s="338"/>
      <c r="AG69" s="338"/>
      <c r="AH69" s="338"/>
      <c r="AI69" s="338"/>
      <c r="AJ69" s="338"/>
      <c r="AK69" s="338"/>
      <c r="AL69" s="338"/>
      <c r="AM69" s="338"/>
      <c r="AN69" s="349"/>
      <c r="AO69" s="338"/>
      <c r="AP69" s="338"/>
      <c r="AQ69" s="338"/>
      <c r="AR69" s="338"/>
      <c r="AS69" s="338"/>
      <c r="AT69" s="338"/>
      <c r="AU69" s="338"/>
      <c r="AV69" s="338"/>
      <c r="AW69" s="338"/>
      <c r="AX69" s="338"/>
      <c r="AY69" s="349"/>
    </row>
    <row r="71" spans="18:51">
      <c r="R71" s="349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  <c r="AC71" s="349"/>
      <c r="AD71" s="338"/>
      <c r="AE71" s="338"/>
      <c r="AF71" s="338"/>
      <c r="AG71" s="338"/>
      <c r="AH71" s="338"/>
      <c r="AI71" s="338"/>
      <c r="AJ71" s="338"/>
      <c r="AK71" s="338"/>
      <c r="AL71" s="338"/>
      <c r="AM71" s="338"/>
      <c r="AN71" s="349"/>
      <c r="AO71" s="338"/>
      <c r="AP71" s="338"/>
      <c r="AQ71" s="338"/>
      <c r="AR71" s="338"/>
      <c r="AS71" s="338"/>
      <c r="AT71" s="338"/>
      <c r="AU71" s="338"/>
      <c r="AV71" s="338"/>
      <c r="AW71" s="338"/>
      <c r="AX71" s="338"/>
      <c r="AY71" s="349"/>
    </row>
    <row r="73" spans="18:51">
      <c r="R73" s="349"/>
      <c r="S73" s="338"/>
      <c r="T73" s="338"/>
      <c r="U73" s="338"/>
      <c r="V73" s="338"/>
      <c r="W73" s="338"/>
      <c r="X73" s="338"/>
      <c r="Y73" s="338"/>
      <c r="Z73" s="338"/>
      <c r="AA73" s="338"/>
      <c r="AB73" s="338"/>
      <c r="AC73" s="349"/>
      <c r="AD73" s="338"/>
      <c r="AE73" s="338"/>
      <c r="AF73" s="338"/>
      <c r="AG73" s="338"/>
      <c r="AH73" s="338"/>
      <c r="AI73" s="338"/>
      <c r="AJ73" s="338"/>
      <c r="AK73" s="338"/>
      <c r="AL73" s="338"/>
      <c r="AM73" s="338"/>
      <c r="AN73" s="349"/>
      <c r="AO73" s="338"/>
      <c r="AP73" s="338"/>
      <c r="AQ73" s="338"/>
      <c r="AR73" s="338"/>
      <c r="AS73" s="338"/>
      <c r="AT73" s="338"/>
      <c r="AU73" s="338"/>
      <c r="AV73" s="338"/>
      <c r="AW73" s="338"/>
      <c r="AX73" s="338"/>
      <c r="AY73" s="349"/>
    </row>
    <row r="75" spans="18:51">
      <c r="R75" s="349"/>
      <c r="S75" s="338"/>
      <c r="T75" s="338"/>
      <c r="U75" s="338"/>
      <c r="V75" s="338"/>
      <c r="W75" s="338"/>
      <c r="X75" s="338"/>
      <c r="Y75" s="338"/>
      <c r="Z75" s="338"/>
      <c r="AA75" s="338"/>
      <c r="AB75" s="338"/>
      <c r="AC75" s="349"/>
      <c r="AD75" s="338"/>
      <c r="AE75" s="338"/>
      <c r="AF75" s="338"/>
      <c r="AG75" s="338"/>
      <c r="AH75" s="338"/>
      <c r="AI75" s="338"/>
      <c r="AJ75" s="338"/>
      <c r="AK75" s="338"/>
      <c r="AL75" s="338"/>
      <c r="AM75" s="338"/>
      <c r="AN75" s="349"/>
      <c r="AO75" s="338"/>
      <c r="AP75" s="338"/>
      <c r="AQ75" s="338"/>
      <c r="AR75" s="338"/>
      <c r="AS75" s="338"/>
      <c r="AT75" s="338"/>
      <c r="AU75" s="338"/>
      <c r="AV75" s="338"/>
      <c r="AW75" s="338"/>
      <c r="AX75" s="338"/>
      <c r="AY75" s="349"/>
    </row>
    <row r="77" spans="18:51">
      <c r="R77" s="349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49"/>
      <c r="AD77" s="338"/>
      <c r="AE77" s="338"/>
      <c r="AF77" s="338"/>
      <c r="AG77" s="338"/>
      <c r="AH77" s="338"/>
      <c r="AI77" s="338"/>
      <c r="AJ77" s="338"/>
      <c r="AK77" s="338"/>
      <c r="AL77" s="338"/>
      <c r="AM77" s="338"/>
      <c r="AN77" s="349"/>
      <c r="AO77" s="338"/>
      <c r="AP77" s="338"/>
      <c r="AQ77" s="338"/>
      <c r="AR77" s="338"/>
      <c r="AS77" s="338"/>
      <c r="AT77" s="338"/>
      <c r="AU77" s="338"/>
      <c r="AV77" s="338"/>
      <c r="AW77" s="338"/>
      <c r="AX77" s="338"/>
      <c r="AY77" s="349"/>
    </row>
    <row r="79" spans="18:51">
      <c r="R79" s="349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49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49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49"/>
    </row>
    <row r="81" spans="18:51">
      <c r="R81" s="349"/>
      <c r="S81" s="338"/>
      <c r="T81" s="338"/>
      <c r="U81" s="338"/>
      <c r="V81" s="338"/>
      <c r="W81" s="338"/>
      <c r="X81" s="338"/>
      <c r="Y81" s="338"/>
      <c r="Z81" s="338"/>
      <c r="AA81" s="338"/>
      <c r="AB81" s="338"/>
      <c r="AC81" s="349"/>
      <c r="AD81" s="338"/>
      <c r="AE81" s="338"/>
      <c r="AF81" s="338"/>
      <c r="AG81" s="338"/>
      <c r="AH81" s="338"/>
      <c r="AI81" s="338"/>
      <c r="AJ81" s="338"/>
      <c r="AK81" s="338"/>
      <c r="AL81" s="338"/>
      <c r="AM81" s="338"/>
      <c r="AN81" s="349"/>
      <c r="AO81" s="338"/>
      <c r="AP81" s="338"/>
      <c r="AQ81" s="338"/>
      <c r="AR81" s="338"/>
      <c r="AS81" s="338"/>
      <c r="AT81" s="338"/>
      <c r="AU81" s="338"/>
      <c r="AV81" s="338"/>
      <c r="AW81" s="338"/>
      <c r="AX81" s="338"/>
      <c r="AY81" s="349"/>
    </row>
    <row r="83" spans="18:51">
      <c r="R83" s="349"/>
      <c r="S83" s="338"/>
      <c r="T83" s="338"/>
      <c r="U83" s="338"/>
      <c r="V83" s="338"/>
      <c r="W83" s="338"/>
      <c r="X83" s="338"/>
      <c r="Y83" s="338"/>
      <c r="Z83" s="338"/>
      <c r="AA83" s="338"/>
      <c r="AB83" s="338"/>
      <c r="AC83" s="349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49"/>
      <c r="AO83" s="338"/>
      <c r="AP83" s="338"/>
      <c r="AQ83" s="338"/>
      <c r="AR83" s="338"/>
      <c r="AS83" s="338"/>
      <c r="AT83" s="338"/>
      <c r="AU83" s="338"/>
      <c r="AV83" s="338"/>
      <c r="AW83" s="338"/>
      <c r="AX83" s="338"/>
      <c r="AY83" s="349"/>
    </row>
    <row r="85" spans="18:51">
      <c r="R85" s="338"/>
      <c r="S85" s="338"/>
      <c r="T85" s="338"/>
      <c r="U85" s="338"/>
      <c r="V85" s="338"/>
      <c r="W85" s="338"/>
      <c r="X85" s="338"/>
      <c r="Y85" s="338"/>
      <c r="Z85" s="338"/>
      <c r="AA85" s="338"/>
      <c r="AB85" s="338"/>
      <c r="AC85" s="349"/>
      <c r="AD85" s="338"/>
      <c r="AE85" s="338"/>
      <c r="AF85" s="338"/>
      <c r="AG85" s="338"/>
      <c r="AH85" s="338"/>
      <c r="AI85" s="338"/>
      <c r="AJ85" s="338"/>
      <c r="AK85" s="338"/>
      <c r="AL85" s="338"/>
      <c r="AM85" s="338"/>
      <c r="AN85" s="349"/>
      <c r="AO85" s="338"/>
      <c r="AP85" s="338"/>
      <c r="AQ85" s="338"/>
      <c r="AR85" s="338"/>
      <c r="AS85" s="338"/>
      <c r="AT85" s="338"/>
      <c r="AU85" s="338"/>
      <c r="AV85" s="338"/>
      <c r="AW85" s="338"/>
      <c r="AX85" s="338"/>
      <c r="AY85" s="349"/>
    </row>
    <row r="87" spans="18:51">
      <c r="R87" s="338"/>
      <c r="S87" s="338"/>
      <c r="T87" s="338"/>
      <c r="U87" s="338"/>
      <c r="V87" s="338"/>
      <c r="W87" s="338"/>
      <c r="X87" s="338"/>
      <c r="Y87" s="338"/>
      <c r="Z87" s="338"/>
      <c r="AA87" s="338"/>
      <c r="AB87" s="338"/>
      <c r="AC87" s="349"/>
      <c r="AD87" s="338"/>
      <c r="AE87" s="338"/>
      <c r="AF87" s="338"/>
      <c r="AG87" s="338"/>
      <c r="AH87" s="338"/>
      <c r="AI87" s="338"/>
      <c r="AJ87" s="338"/>
      <c r="AK87" s="338"/>
      <c r="AL87" s="338"/>
      <c r="AM87" s="338"/>
      <c r="AN87" s="349"/>
      <c r="AO87" s="338"/>
      <c r="AP87" s="338"/>
      <c r="AQ87" s="338"/>
      <c r="AR87" s="338"/>
      <c r="AS87" s="338"/>
      <c r="AT87" s="338"/>
      <c r="AU87" s="338"/>
      <c r="AV87" s="338"/>
      <c r="AW87" s="338"/>
      <c r="AX87" s="338"/>
      <c r="AY87" s="349"/>
    </row>
    <row r="89" spans="18:51">
      <c r="R89" s="338"/>
      <c r="S89" s="338"/>
      <c r="T89" s="338"/>
      <c r="U89" s="338"/>
      <c r="V89" s="338"/>
      <c r="W89" s="338"/>
      <c r="X89" s="338"/>
      <c r="Y89" s="338"/>
      <c r="Z89" s="338"/>
      <c r="AA89" s="338"/>
      <c r="AB89" s="338"/>
      <c r="AC89" s="349"/>
      <c r="AD89" s="338"/>
      <c r="AE89" s="338"/>
      <c r="AF89" s="338"/>
      <c r="AG89" s="338"/>
      <c r="AH89" s="338"/>
      <c r="AI89" s="338"/>
      <c r="AJ89" s="338"/>
      <c r="AK89" s="338"/>
      <c r="AL89" s="338"/>
      <c r="AM89" s="338"/>
      <c r="AN89" s="349"/>
      <c r="AO89" s="338"/>
      <c r="AP89" s="338"/>
      <c r="AQ89" s="338"/>
      <c r="AR89" s="338"/>
      <c r="AS89" s="338"/>
      <c r="AT89" s="338"/>
      <c r="AU89" s="338"/>
      <c r="AV89" s="338"/>
      <c r="AW89" s="338"/>
      <c r="AX89" s="338"/>
      <c r="AY89" s="349"/>
    </row>
    <row r="91" spans="18:51">
      <c r="R91" s="338"/>
      <c r="S91" s="338"/>
      <c r="T91" s="338"/>
      <c r="U91" s="338"/>
      <c r="V91" s="338"/>
      <c r="W91" s="338"/>
      <c r="X91" s="338"/>
      <c r="Y91" s="338"/>
      <c r="Z91" s="338"/>
      <c r="AA91" s="338"/>
      <c r="AB91" s="338"/>
      <c r="AC91" s="338"/>
      <c r="AD91" s="338"/>
      <c r="AE91" s="338"/>
      <c r="AF91" s="338"/>
      <c r="AG91" s="338"/>
      <c r="AH91" s="338"/>
      <c r="AI91" s="338"/>
      <c r="AJ91" s="338"/>
      <c r="AK91" s="338"/>
      <c r="AL91" s="338"/>
      <c r="AM91" s="338"/>
      <c r="AN91" s="338"/>
      <c r="AO91" s="338"/>
      <c r="AP91" s="338"/>
      <c r="AQ91" s="338"/>
      <c r="AR91" s="338"/>
      <c r="AS91" s="338"/>
      <c r="AT91" s="338"/>
      <c r="AU91" s="338"/>
      <c r="AV91" s="338"/>
      <c r="AW91" s="338"/>
      <c r="AX91" s="338"/>
      <c r="AY91" s="349"/>
    </row>
  </sheetData>
  <pageMargins left="0.7" right="0.7" top="0.75" bottom="0.75" header="0.3" footer="0.3"/>
  <pageSetup paperSize="9" scale="88" fitToHeight="0" orientation="landscape" r:id="rId1"/>
  <customProperties>
    <customPr name="_pios_id" r:id="rId2"/>
    <customPr name="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80AD-B7AD-7E44-A762-548B15D1F4C6}">
  <sheetPr codeName="Sheet5">
    <tabColor theme="5" tint="0.39997558519241921"/>
  </sheetPr>
  <dimension ref="A1:O112"/>
  <sheetViews>
    <sheetView topLeftCell="A13" zoomScaleNormal="100" workbookViewId="0">
      <selection activeCell="H40" sqref="H40"/>
    </sheetView>
  </sheetViews>
  <sheetFormatPr defaultColWidth="9.5" defaultRowHeight="12.75"/>
  <cols>
    <col min="1" max="1" width="8.75" style="146" bestFit="1" customWidth="1"/>
    <col min="2" max="2" width="4.5" style="146" customWidth="1"/>
    <col min="3" max="3" width="7.25" style="146" customWidth="1"/>
    <col min="4" max="4" width="46.125" style="148" bestFit="1" customWidth="1"/>
    <col min="5" max="5" width="19.5" style="149" customWidth="1"/>
    <col min="6" max="6" width="34.75" style="150" bestFit="1" customWidth="1"/>
    <col min="7" max="7" width="10.625" style="150" bestFit="1" customWidth="1"/>
    <col min="8" max="8" width="18.25" style="151" customWidth="1"/>
    <col min="9" max="9" width="27" style="151" bestFit="1" customWidth="1"/>
    <col min="10" max="10" width="27" style="151" customWidth="1"/>
    <col min="11" max="11" width="4.375" style="146" customWidth="1"/>
    <col min="12" max="12" width="10.375" style="153" bestFit="1" customWidth="1"/>
    <col min="13" max="13" width="22.875" style="146" bestFit="1" customWidth="1"/>
    <col min="14" max="14" width="7.25" style="34" customWidth="1"/>
    <col min="15" max="16384" width="9.5" style="34"/>
  </cols>
  <sheetData>
    <row r="1" spans="1:14" s="56" customFormat="1" ht="23.25">
      <c r="C1" s="58" t="s">
        <v>273</v>
      </c>
      <c r="E1" s="59"/>
      <c r="F1" s="60"/>
      <c r="G1" s="60"/>
      <c r="H1" s="62"/>
      <c r="I1" s="62"/>
      <c r="J1" s="62"/>
      <c r="K1" s="61"/>
      <c r="L1" s="65"/>
      <c r="M1" s="63"/>
    </row>
    <row r="2" spans="1:14" s="71" customFormat="1" ht="12.95" customHeight="1">
      <c r="A2" s="154" t="s">
        <v>15</v>
      </c>
      <c r="B2" s="154"/>
      <c r="C2" s="154" t="s">
        <v>274</v>
      </c>
      <c r="D2" s="154" t="s">
        <v>8</v>
      </c>
      <c r="E2" s="154" t="s">
        <v>17</v>
      </c>
      <c r="F2" s="154" t="s">
        <v>18</v>
      </c>
      <c r="G2" s="154" t="s">
        <v>275</v>
      </c>
      <c r="H2" s="154" t="s">
        <v>276</v>
      </c>
      <c r="I2" s="154" t="s">
        <v>277</v>
      </c>
      <c r="J2" s="154" t="s">
        <v>278</v>
      </c>
      <c r="K2" s="154" t="s">
        <v>279</v>
      </c>
      <c r="L2" s="154" t="s">
        <v>10</v>
      </c>
      <c r="M2" s="154" t="s">
        <v>280</v>
      </c>
      <c r="N2" s="70"/>
    </row>
    <row r="3" spans="1:14" s="81" customFormat="1" ht="15" customHeight="1">
      <c r="A3" s="4">
        <v>0.33333333333333331</v>
      </c>
      <c r="B3" s="5">
        <v>5.5555555555555601E-3</v>
      </c>
      <c r="C3" s="73">
        <v>22</v>
      </c>
      <c r="D3" s="74" t="s">
        <v>281</v>
      </c>
      <c r="E3" s="75" t="s">
        <v>282</v>
      </c>
      <c r="F3" s="75" t="s">
        <v>283</v>
      </c>
      <c r="G3" s="75"/>
      <c r="H3" s="77" t="s">
        <v>284</v>
      </c>
      <c r="I3" s="77" t="s">
        <v>285</v>
      </c>
      <c r="J3" s="104"/>
      <c r="K3" s="155">
        <v>1</v>
      </c>
      <c r="L3" s="80" t="s">
        <v>286</v>
      </c>
      <c r="M3" s="156" t="s">
        <v>287</v>
      </c>
    </row>
    <row r="4" spans="1:14" s="81" customFormat="1" ht="15" customHeight="1">
      <c r="A4" s="4">
        <f>SUM(A3,B3)</f>
        <v>0.33888888888888885</v>
      </c>
      <c r="B4" s="5">
        <v>5.5555555555555601E-3</v>
      </c>
      <c r="C4" s="73">
        <v>22</v>
      </c>
      <c r="D4" s="74" t="s">
        <v>281</v>
      </c>
      <c r="E4" s="75" t="s">
        <v>288</v>
      </c>
      <c r="F4" s="75" t="s">
        <v>289</v>
      </c>
      <c r="G4" s="75"/>
      <c r="H4" s="77" t="s">
        <v>53</v>
      </c>
      <c r="I4" s="77" t="s">
        <v>290</v>
      </c>
      <c r="J4" s="104"/>
      <c r="K4" s="155">
        <v>2</v>
      </c>
      <c r="L4" s="80" t="s">
        <v>286</v>
      </c>
      <c r="M4" s="156" t="s">
        <v>287</v>
      </c>
    </row>
    <row r="5" spans="1:14" s="81" customFormat="1" ht="15" customHeight="1">
      <c r="A5" s="4">
        <f t="shared" ref="A5:A46" si="0">SUM(A4,B4)</f>
        <v>0.34444444444444439</v>
      </c>
      <c r="B5" s="5">
        <v>5.5555555555555601E-3</v>
      </c>
      <c r="C5" s="73">
        <v>22</v>
      </c>
      <c r="D5" s="74" t="s">
        <v>281</v>
      </c>
      <c r="E5" s="75" t="s">
        <v>291</v>
      </c>
      <c r="F5" s="75" t="s">
        <v>292</v>
      </c>
      <c r="G5" s="75"/>
      <c r="H5" s="77" t="s">
        <v>182</v>
      </c>
      <c r="I5" s="77" t="s">
        <v>182</v>
      </c>
      <c r="J5" s="104"/>
      <c r="K5" s="155">
        <v>3</v>
      </c>
      <c r="L5" s="80" t="s">
        <v>286</v>
      </c>
      <c r="M5" s="156" t="s">
        <v>287</v>
      </c>
    </row>
    <row r="6" spans="1:14" s="81" customFormat="1" ht="15" customHeight="1">
      <c r="A6" s="4">
        <f t="shared" si="0"/>
        <v>0.34999999999999992</v>
      </c>
      <c r="B6" s="5">
        <v>5.5555555555555601E-3</v>
      </c>
      <c r="C6" s="73">
        <v>22</v>
      </c>
      <c r="D6" s="74" t="s">
        <v>281</v>
      </c>
      <c r="E6" s="104" t="s">
        <v>293</v>
      </c>
      <c r="F6" s="104" t="s">
        <v>294</v>
      </c>
      <c r="G6" s="104"/>
      <c r="H6" s="78" t="s">
        <v>295</v>
      </c>
      <c r="J6" s="104"/>
      <c r="K6" s="155">
        <v>4</v>
      </c>
      <c r="L6" s="80" t="s">
        <v>286</v>
      </c>
      <c r="M6" s="156" t="s">
        <v>287</v>
      </c>
    </row>
    <row r="7" spans="1:14" s="81" customFormat="1" ht="15" customHeight="1">
      <c r="A7" s="4">
        <f t="shared" si="0"/>
        <v>0.35555555555555546</v>
      </c>
      <c r="B7" s="5">
        <v>5.5555555555555601E-3</v>
      </c>
      <c r="C7" s="73">
        <v>22</v>
      </c>
      <c r="D7" s="74" t="s">
        <v>281</v>
      </c>
      <c r="E7" s="75" t="s">
        <v>158</v>
      </c>
      <c r="F7" s="75" t="s">
        <v>159</v>
      </c>
      <c r="G7" s="75"/>
      <c r="H7" s="77" t="s">
        <v>59</v>
      </c>
      <c r="I7" s="77" t="s">
        <v>296</v>
      </c>
      <c r="J7" s="104"/>
      <c r="K7" s="155">
        <v>5</v>
      </c>
      <c r="L7" s="80" t="s">
        <v>286</v>
      </c>
      <c r="M7" s="156" t="s">
        <v>287</v>
      </c>
    </row>
    <row r="8" spans="1:14" s="81" customFormat="1" ht="15" customHeight="1">
      <c r="A8" s="4">
        <f t="shared" si="0"/>
        <v>0.36111111111111099</v>
      </c>
      <c r="B8" s="5">
        <v>5.5555555555555601E-3</v>
      </c>
      <c r="C8" s="73">
        <v>22</v>
      </c>
      <c r="D8" s="74" t="s">
        <v>281</v>
      </c>
      <c r="E8" s="75" t="s">
        <v>297</v>
      </c>
      <c r="F8" s="75" t="s">
        <v>298</v>
      </c>
      <c r="G8" s="75"/>
      <c r="H8" s="77" t="s">
        <v>33</v>
      </c>
      <c r="I8" s="77" t="s">
        <v>299</v>
      </c>
      <c r="J8" s="104"/>
      <c r="K8" s="155">
        <v>6</v>
      </c>
      <c r="L8" s="80" t="s">
        <v>286</v>
      </c>
      <c r="M8" s="156" t="s">
        <v>287</v>
      </c>
    </row>
    <row r="9" spans="1:14" s="81" customFormat="1" ht="15" customHeight="1">
      <c r="A9" s="4">
        <f t="shared" si="0"/>
        <v>0.36666666666666653</v>
      </c>
      <c r="B9" s="5">
        <v>5.5555555555555601E-3</v>
      </c>
      <c r="C9" s="73">
        <v>22</v>
      </c>
      <c r="D9" s="74" t="s">
        <v>281</v>
      </c>
      <c r="E9" s="75" t="s">
        <v>300</v>
      </c>
      <c r="F9" s="75" t="s">
        <v>301</v>
      </c>
      <c r="G9" s="75"/>
      <c r="H9" s="77" t="s">
        <v>39</v>
      </c>
      <c r="I9" s="77" t="s">
        <v>39</v>
      </c>
      <c r="J9" s="104"/>
      <c r="K9" s="155">
        <v>7</v>
      </c>
      <c r="L9" s="80" t="s">
        <v>286</v>
      </c>
      <c r="M9" s="156" t="s">
        <v>287</v>
      </c>
    </row>
    <row r="10" spans="1:14" s="81" customFormat="1" ht="15" customHeight="1">
      <c r="A10" s="4">
        <f t="shared" si="0"/>
        <v>0.37222222222222207</v>
      </c>
      <c r="B10" s="5">
        <v>5.5555555555555601E-3</v>
      </c>
      <c r="C10" s="73">
        <v>22</v>
      </c>
      <c r="D10" s="74" t="s">
        <v>281</v>
      </c>
      <c r="E10" s="75" t="s">
        <v>302</v>
      </c>
      <c r="F10" s="75" t="s">
        <v>303</v>
      </c>
      <c r="G10" s="75"/>
      <c r="H10" s="77" t="s">
        <v>36</v>
      </c>
      <c r="I10" s="77" t="s">
        <v>36</v>
      </c>
      <c r="J10" s="104"/>
      <c r="K10" s="155">
        <v>8</v>
      </c>
      <c r="L10" s="80" t="s">
        <v>286</v>
      </c>
      <c r="M10" s="156" t="s">
        <v>287</v>
      </c>
    </row>
    <row r="11" spans="1:14" s="81" customFormat="1" ht="15" customHeight="1">
      <c r="A11" s="4">
        <f t="shared" si="0"/>
        <v>0.3777777777777776</v>
      </c>
      <c r="B11" s="5">
        <v>5.5555555555555601E-3</v>
      </c>
      <c r="C11" s="73">
        <v>22</v>
      </c>
      <c r="D11" s="74" t="s">
        <v>281</v>
      </c>
      <c r="E11" s="75" t="s">
        <v>304</v>
      </c>
      <c r="F11" s="75" t="s">
        <v>305</v>
      </c>
      <c r="G11" s="75"/>
      <c r="H11" s="77" t="s">
        <v>150</v>
      </c>
      <c r="I11" s="77" t="s">
        <v>306</v>
      </c>
      <c r="J11" s="104"/>
      <c r="K11" s="155">
        <v>9</v>
      </c>
      <c r="L11" s="80" t="s">
        <v>286</v>
      </c>
      <c r="M11" s="156" t="s">
        <v>287</v>
      </c>
    </row>
    <row r="12" spans="1:14" s="81" customFormat="1" ht="15" customHeight="1">
      <c r="A12" s="4">
        <f t="shared" si="0"/>
        <v>0.38333333333333314</v>
      </c>
      <c r="B12" s="5">
        <v>5.5555555555555601E-3</v>
      </c>
      <c r="C12" s="73">
        <v>22</v>
      </c>
      <c r="D12" s="74" t="s">
        <v>281</v>
      </c>
      <c r="E12" s="75" t="s">
        <v>307</v>
      </c>
      <c r="F12" s="75" t="s">
        <v>308</v>
      </c>
      <c r="G12" s="75"/>
      <c r="H12" s="77" t="s">
        <v>309</v>
      </c>
      <c r="I12" s="77" t="s">
        <v>310</v>
      </c>
      <c r="J12" s="104"/>
      <c r="K12" s="155">
        <v>10</v>
      </c>
      <c r="L12" s="80" t="s">
        <v>286</v>
      </c>
      <c r="M12" s="156" t="s">
        <v>287</v>
      </c>
    </row>
    <row r="13" spans="1:14" s="81" customFormat="1" ht="15" customHeight="1">
      <c r="A13" s="4">
        <f t="shared" si="0"/>
        <v>0.38888888888888867</v>
      </c>
      <c r="B13" s="157">
        <v>6.9444444444444441E-3</v>
      </c>
      <c r="C13" s="83"/>
      <c r="D13" s="84" t="s">
        <v>311</v>
      </c>
      <c r="E13" s="85"/>
      <c r="F13" s="85"/>
      <c r="G13" s="85"/>
      <c r="H13" s="84"/>
      <c r="I13" s="84"/>
      <c r="J13" s="85"/>
      <c r="K13" s="158"/>
      <c r="L13" s="87"/>
      <c r="M13" s="83"/>
    </row>
    <row r="14" spans="1:14" s="81" customFormat="1" ht="15" customHeight="1">
      <c r="A14" s="4">
        <f t="shared" si="0"/>
        <v>0.39583333333333309</v>
      </c>
      <c r="B14" s="5">
        <v>5.5555555555555601E-3</v>
      </c>
      <c r="C14" s="73">
        <v>22</v>
      </c>
      <c r="D14" s="74" t="s">
        <v>281</v>
      </c>
      <c r="E14" s="75" t="s">
        <v>312</v>
      </c>
      <c r="F14" s="75" t="s">
        <v>313</v>
      </c>
      <c r="G14" s="75"/>
      <c r="H14" s="77" t="s">
        <v>88</v>
      </c>
      <c r="I14" s="77" t="s">
        <v>314</v>
      </c>
      <c r="J14" s="104"/>
      <c r="K14" s="155">
        <v>11</v>
      </c>
      <c r="L14" s="80" t="s">
        <v>286</v>
      </c>
      <c r="M14" s="156" t="s">
        <v>287</v>
      </c>
    </row>
    <row r="15" spans="1:14" s="81" customFormat="1" ht="15" customHeight="1">
      <c r="A15" s="4">
        <f t="shared" si="0"/>
        <v>0.40138888888888863</v>
      </c>
      <c r="B15" s="5">
        <v>5.5555555555555601E-3</v>
      </c>
      <c r="C15" s="73">
        <v>22</v>
      </c>
      <c r="D15" s="74" t="s">
        <v>281</v>
      </c>
      <c r="E15" s="75" t="s">
        <v>315</v>
      </c>
      <c r="F15" s="75" t="s">
        <v>316</v>
      </c>
      <c r="G15" s="75"/>
      <c r="H15" s="77" t="s">
        <v>309</v>
      </c>
      <c r="I15" s="77" t="s">
        <v>317</v>
      </c>
      <c r="J15" s="104"/>
      <c r="K15" s="155">
        <v>12</v>
      </c>
      <c r="L15" s="80" t="s">
        <v>286</v>
      </c>
      <c r="M15" s="156" t="s">
        <v>287</v>
      </c>
    </row>
    <row r="16" spans="1:14" s="81" customFormat="1" ht="15" customHeight="1">
      <c r="A16" s="4">
        <f t="shared" si="0"/>
        <v>0.40694444444444416</v>
      </c>
      <c r="B16" s="5">
        <v>5.5555555555555601E-3</v>
      </c>
      <c r="C16" s="73">
        <v>22</v>
      </c>
      <c r="D16" s="74" t="s">
        <v>281</v>
      </c>
      <c r="E16" s="75" t="s">
        <v>318</v>
      </c>
      <c r="F16" s="75" t="s">
        <v>319</v>
      </c>
      <c r="G16" s="75"/>
      <c r="H16" s="77" t="s">
        <v>295</v>
      </c>
      <c r="I16" s="77" t="s">
        <v>295</v>
      </c>
      <c r="J16" s="104"/>
      <c r="K16" s="155">
        <v>13</v>
      </c>
      <c r="L16" s="80" t="s">
        <v>286</v>
      </c>
      <c r="M16" s="156" t="s">
        <v>287</v>
      </c>
    </row>
    <row r="17" spans="1:15" s="81" customFormat="1" ht="15" customHeight="1">
      <c r="A17" s="4">
        <f t="shared" si="0"/>
        <v>0.4124999999999997</v>
      </c>
      <c r="B17" s="5">
        <v>5.5555555555555601E-3</v>
      </c>
      <c r="C17" s="73">
        <v>22</v>
      </c>
      <c r="D17" s="74" t="s">
        <v>281</v>
      </c>
      <c r="E17" s="75" t="s">
        <v>320</v>
      </c>
      <c r="F17" s="75" t="s">
        <v>321</v>
      </c>
      <c r="G17" s="75"/>
      <c r="H17" s="77" t="s">
        <v>222</v>
      </c>
      <c r="I17" s="77" t="s">
        <v>322</v>
      </c>
      <c r="J17" s="104"/>
      <c r="K17" s="155">
        <v>14</v>
      </c>
      <c r="L17" s="80" t="s">
        <v>286</v>
      </c>
      <c r="M17" s="156" t="s">
        <v>287</v>
      </c>
    </row>
    <row r="18" spans="1:15" s="81" customFormat="1" ht="15" customHeight="1">
      <c r="A18" s="4">
        <f t="shared" si="0"/>
        <v>0.41805555555555524</v>
      </c>
      <c r="B18" s="5">
        <v>5.5555555555555601E-3</v>
      </c>
      <c r="C18" s="73">
        <v>22</v>
      </c>
      <c r="D18" s="74" t="s">
        <v>281</v>
      </c>
      <c r="E18" s="75" t="s">
        <v>323</v>
      </c>
      <c r="F18" s="75" t="s">
        <v>324</v>
      </c>
      <c r="G18" s="75"/>
      <c r="H18" s="77" t="s">
        <v>140</v>
      </c>
      <c r="I18" s="77" t="s">
        <v>325</v>
      </c>
      <c r="J18" s="104"/>
      <c r="K18" s="155">
        <v>15</v>
      </c>
      <c r="L18" s="80" t="s">
        <v>286</v>
      </c>
      <c r="M18" s="156" t="s">
        <v>287</v>
      </c>
    </row>
    <row r="19" spans="1:15" s="81" customFormat="1" ht="15" customHeight="1">
      <c r="A19" s="4">
        <f t="shared" si="0"/>
        <v>0.42361111111111077</v>
      </c>
      <c r="B19" s="5">
        <v>5.5555555555555601E-3</v>
      </c>
      <c r="C19" s="73">
        <v>22</v>
      </c>
      <c r="D19" s="74" t="s">
        <v>281</v>
      </c>
      <c r="E19" s="75" t="s">
        <v>326</v>
      </c>
      <c r="F19" s="75" t="s">
        <v>327</v>
      </c>
      <c r="G19" s="75"/>
      <c r="H19" s="77" t="s">
        <v>328</v>
      </c>
      <c r="I19" s="77" t="s">
        <v>328</v>
      </c>
      <c r="J19" s="104"/>
      <c r="K19" s="155">
        <v>16</v>
      </c>
      <c r="L19" s="80" t="s">
        <v>286</v>
      </c>
      <c r="M19" s="156" t="s">
        <v>287</v>
      </c>
    </row>
    <row r="20" spans="1:15" s="81" customFormat="1" ht="15" customHeight="1">
      <c r="A20" s="4">
        <f t="shared" si="0"/>
        <v>0.42916666666666631</v>
      </c>
      <c r="B20" s="5">
        <v>5.5555555555555601E-3</v>
      </c>
      <c r="C20" s="73">
        <v>22</v>
      </c>
      <c r="D20" s="74" t="s">
        <v>281</v>
      </c>
      <c r="E20" s="75" t="s">
        <v>329</v>
      </c>
      <c r="F20" s="75" t="s">
        <v>330</v>
      </c>
      <c r="G20" s="75"/>
      <c r="H20" s="77" t="s">
        <v>331</v>
      </c>
      <c r="I20" s="77" t="s">
        <v>332</v>
      </c>
      <c r="J20" s="104"/>
      <c r="K20" s="155">
        <v>17</v>
      </c>
      <c r="L20" s="80" t="s">
        <v>286</v>
      </c>
      <c r="M20" s="156" t="s">
        <v>287</v>
      </c>
      <c r="O20" s="88"/>
    </row>
    <row r="21" spans="1:15" s="81" customFormat="1" ht="15" customHeight="1">
      <c r="A21" s="4">
        <f t="shared" si="0"/>
        <v>0.43472222222222184</v>
      </c>
      <c r="B21" s="5">
        <v>5.5555555555555601E-3</v>
      </c>
      <c r="C21" s="73">
        <v>22</v>
      </c>
      <c r="D21" s="74" t="s">
        <v>281</v>
      </c>
      <c r="E21" s="75" t="s">
        <v>333</v>
      </c>
      <c r="F21" s="75" t="s">
        <v>334</v>
      </c>
      <c r="G21" s="75"/>
      <c r="H21" s="77" t="s">
        <v>59</v>
      </c>
      <c r="I21" s="77" t="s">
        <v>335</v>
      </c>
      <c r="J21" s="104"/>
      <c r="K21" s="155">
        <v>18</v>
      </c>
      <c r="L21" s="80" t="s">
        <v>286</v>
      </c>
      <c r="M21" s="156" t="s">
        <v>287</v>
      </c>
    </row>
    <row r="22" spans="1:15" s="81" customFormat="1" ht="15" customHeight="1">
      <c r="A22" s="4">
        <f t="shared" si="0"/>
        <v>0.44027777777777738</v>
      </c>
      <c r="B22" s="5">
        <v>5.5555555555555601E-3</v>
      </c>
      <c r="C22" s="73">
        <v>22</v>
      </c>
      <c r="D22" s="74" t="s">
        <v>281</v>
      </c>
      <c r="E22" s="75" t="s">
        <v>336</v>
      </c>
      <c r="F22" s="75" t="s">
        <v>337</v>
      </c>
      <c r="G22" s="75"/>
      <c r="H22" s="77" t="s">
        <v>215</v>
      </c>
      <c r="I22" s="77" t="s">
        <v>338</v>
      </c>
      <c r="J22" s="104"/>
      <c r="K22" s="155">
        <v>19</v>
      </c>
      <c r="L22" s="80" t="s">
        <v>286</v>
      </c>
      <c r="M22" s="156" t="s">
        <v>287</v>
      </c>
    </row>
    <row r="23" spans="1:15" s="81" customFormat="1" ht="15" customHeight="1">
      <c r="A23" s="4">
        <f t="shared" si="0"/>
        <v>0.44583333333333292</v>
      </c>
      <c r="B23" s="5">
        <v>5.5555555555555601E-3</v>
      </c>
      <c r="C23" s="73">
        <v>22</v>
      </c>
      <c r="D23" s="74" t="s">
        <v>281</v>
      </c>
      <c r="E23" s="75" t="s">
        <v>151</v>
      </c>
      <c r="F23" s="75" t="s">
        <v>152</v>
      </c>
      <c r="G23" s="75"/>
      <c r="H23" s="77" t="s">
        <v>150</v>
      </c>
      <c r="I23" s="77" t="s">
        <v>339</v>
      </c>
      <c r="J23" s="104"/>
      <c r="K23" s="155">
        <v>20</v>
      </c>
      <c r="L23" s="80" t="s">
        <v>286</v>
      </c>
      <c r="M23" s="156" t="s">
        <v>287</v>
      </c>
    </row>
    <row r="24" spans="1:15" s="81" customFormat="1" ht="15" customHeight="1">
      <c r="A24" s="4">
        <f t="shared" si="0"/>
        <v>0.45138888888888845</v>
      </c>
      <c r="B24" s="157">
        <v>2.0833333333333332E-2</v>
      </c>
      <c r="C24" s="83"/>
      <c r="D24" s="159" t="s">
        <v>340</v>
      </c>
      <c r="E24" s="85"/>
      <c r="F24" s="85"/>
      <c r="G24" s="85"/>
      <c r="H24" s="84"/>
      <c r="I24" s="84"/>
      <c r="J24" s="85"/>
      <c r="K24" s="160"/>
      <c r="L24" s="87"/>
      <c r="M24" s="83"/>
    </row>
    <row r="25" spans="1:15" s="81" customFormat="1" ht="15" customHeight="1">
      <c r="A25" s="4">
        <f t="shared" si="0"/>
        <v>0.47222222222222177</v>
      </c>
      <c r="B25" s="5">
        <v>5.5555555555555601E-3</v>
      </c>
      <c r="C25" s="73">
        <v>22</v>
      </c>
      <c r="D25" s="74" t="s">
        <v>281</v>
      </c>
      <c r="E25" s="75" t="s">
        <v>341</v>
      </c>
      <c r="F25" s="75" t="s">
        <v>342</v>
      </c>
      <c r="G25" s="75"/>
      <c r="H25" s="77" t="s">
        <v>30</v>
      </c>
      <c r="I25" s="77" t="s">
        <v>343</v>
      </c>
      <c r="J25" s="104"/>
      <c r="K25" s="155">
        <v>1</v>
      </c>
      <c r="L25" s="80" t="s">
        <v>286</v>
      </c>
      <c r="M25" s="161" t="s">
        <v>344</v>
      </c>
    </row>
    <row r="26" spans="1:15" s="81" customFormat="1" ht="15" customHeight="1">
      <c r="A26" s="4">
        <f t="shared" si="0"/>
        <v>0.4777777777777773</v>
      </c>
      <c r="B26" s="5">
        <v>5.5555555555555601E-3</v>
      </c>
      <c r="C26" s="73">
        <v>22</v>
      </c>
      <c r="D26" s="74" t="s">
        <v>281</v>
      </c>
      <c r="E26" s="75" t="s">
        <v>345</v>
      </c>
      <c r="F26" s="75" t="s">
        <v>346</v>
      </c>
      <c r="G26" s="75"/>
      <c r="H26" s="77" t="s">
        <v>212</v>
      </c>
      <c r="I26" s="77" t="s">
        <v>212</v>
      </c>
      <c r="J26" s="104"/>
      <c r="K26" s="155">
        <v>2</v>
      </c>
      <c r="L26" s="80" t="s">
        <v>286</v>
      </c>
      <c r="M26" s="161" t="s">
        <v>344</v>
      </c>
    </row>
    <row r="27" spans="1:15" s="81" customFormat="1" ht="15" customHeight="1">
      <c r="A27" s="4">
        <f t="shared" si="0"/>
        <v>0.48333333333333284</v>
      </c>
      <c r="B27" s="5">
        <v>5.5555555555555601E-3</v>
      </c>
      <c r="C27" s="73">
        <v>22</v>
      </c>
      <c r="D27" s="74" t="s">
        <v>281</v>
      </c>
      <c r="E27" s="75" t="s">
        <v>347</v>
      </c>
      <c r="F27" s="75" t="s">
        <v>348</v>
      </c>
      <c r="G27" s="75"/>
      <c r="H27" s="77" t="s">
        <v>47</v>
      </c>
      <c r="I27" s="77" t="s">
        <v>349</v>
      </c>
      <c r="J27" s="104"/>
      <c r="K27" s="155">
        <v>3</v>
      </c>
      <c r="L27" s="80" t="s">
        <v>286</v>
      </c>
      <c r="M27" s="161" t="s">
        <v>344</v>
      </c>
    </row>
    <row r="28" spans="1:15" s="81" customFormat="1" ht="15" customHeight="1">
      <c r="A28" s="4">
        <f t="shared" si="0"/>
        <v>0.48888888888888837</v>
      </c>
      <c r="B28" s="5">
        <v>5.5555555555555601E-3</v>
      </c>
      <c r="C28" s="73">
        <v>22</v>
      </c>
      <c r="D28" s="74" t="s">
        <v>281</v>
      </c>
      <c r="E28" s="75" t="s">
        <v>350</v>
      </c>
      <c r="F28" s="75" t="s">
        <v>351</v>
      </c>
      <c r="G28" s="75"/>
      <c r="H28" s="77" t="s">
        <v>215</v>
      </c>
      <c r="I28" s="77" t="s">
        <v>352</v>
      </c>
      <c r="J28" s="104"/>
      <c r="K28" s="155">
        <v>4</v>
      </c>
      <c r="L28" s="80" t="s">
        <v>286</v>
      </c>
      <c r="M28" s="161" t="s">
        <v>344</v>
      </c>
    </row>
    <row r="29" spans="1:15" s="95" customFormat="1" ht="15" customHeight="1">
      <c r="A29" s="4">
        <f t="shared" si="0"/>
        <v>0.49444444444444391</v>
      </c>
      <c r="B29" s="5">
        <v>5.5555555555555601E-3</v>
      </c>
      <c r="C29" s="73">
        <v>22</v>
      </c>
      <c r="D29" s="74" t="s">
        <v>281</v>
      </c>
      <c r="E29" s="75" t="s">
        <v>353</v>
      </c>
      <c r="F29" s="75" t="s">
        <v>354</v>
      </c>
      <c r="G29" s="75"/>
      <c r="H29" s="77" t="s">
        <v>355</v>
      </c>
      <c r="I29" s="77" t="s">
        <v>356</v>
      </c>
      <c r="J29" s="104"/>
      <c r="K29" s="155">
        <v>5</v>
      </c>
      <c r="L29" s="80" t="s">
        <v>286</v>
      </c>
      <c r="M29" s="161" t="s">
        <v>344</v>
      </c>
    </row>
    <row r="30" spans="1:15" s="95" customFormat="1" ht="15" customHeight="1">
      <c r="A30" s="4">
        <f t="shared" si="0"/>
        <v>0.49999999999999944</v>
      </c>
      <c r="B30" s="5">
        <v>5.5555555555555601E-3</v>
      </c>
      <c r="C30" s="73">
        <v>22</v>
      </c>
      <c r="D30" s="74" t="s">
        <v>281</v>
      </c>
      <c r="E30" s="75" t="s">
        <v>156</v>
      </c>
      <c r="F30" s="75" t="s">
        <v>157</v>
      </c>
      <c r="G30" s="75"/>
      <c r="H30" s="77" t="s">
        <v>42</v>
      </c>
      <c r="I30" s="77" t="s">
        <v>42</v>
      </c>
      <c r="J30" s="104"/>
      <c r="K30" s="155">
        <v>6</v>
      </c>
      <c r="L30" s="80" t="s">
        <v>286</v>
      </c>
      <c r="M30" s="161" t="s">
        <v>344</v>
      </c>
    </row>
    <row r="31" spans="1:15" ht="15.75">
      <c r="A31" s="4">
        <f t="shared" si="0"/>
        <v>0.50555555555555498</v>
      </c>
      <c r="B31" s="5">
        <v>5.5555555555555601E-3</v>
      </c>
      <c r="C31" s="73">
        <v>22</v>
      </c>
      <c r="D31" s="74" t="s">
        <v>281</v>
      </c>
      <c r="E31" s="75" t="s">
        <v>357</v>
      </c>
      <c r="F31" s="75" t="s">
        <v>358</v>
      </c>
      <c r="G31" s="75"/>
      <c r="H31" s="77" t="s">
        <v>234</v>
      </c>
      <c r="I31" s="77" t="s">
        <v>359</v>
      </c>
      <c r="J31" s="104"/>
      <c r="K31" s="155">
        <v>7</v>
      </c>
      <c r="L31" s="80" t="s">
        <v>286</v>
      </c>
      <c r="M31" s="161" t="s">
        <v>344</v>
      </c>
    </row>
    <row r="32" spans="1:15" ht="15.75">
      <c r="A32" s="4">
        <f t="shared" si="0"/>
        <v>0.51111111111111052</v>
      </c>
      <c r="B32" s="5">
        <v>5.5555555555555601E-3</v>
      </c>
      <c r="C32" s="73">
        <v>22</v>
      </c>
      <c r="D32" s="74" t="s">
        <v>281</v>
      </c>
      <c r="E32" s="75" t="s">
        <v>138</v>
      </c>
      <c r="F32" s="75" t="s">
        <v>139</v>
      </c>
      <c r="G32" s="75"/>
      <c r="H32" s="77" t="s">
        <v>140</v>
      </c>
      <c r="I32" s="77" t="s">
        <v>360</v>
      </c>
      <c r="J32" s="104"/>
      <c r="K32" s="155">
        <v>8</v>
      </c>
      <c r="L32" s="80" t="s">
        <v>286</v>
      </c>
      <c r="M32" s="161" t="s">
        <v>344</v>
      </c>
    </row>
    <row r="33" spans="1:13" ht="15.75">
      <c r="A33" s="4">
        <f t="shared" si="0"/>
        <v>0.51666666666666605</v>
      </c>
      <c r="B33" s="5">
        <v>5.5555555555555601E-3</v>
      </c>
      <c r="C33" s="73">
        <v>22</v>
      </c>
      <c r="D33" s="74" t="s">
        <v>281</v>
      </c>
      <c r="E33" s="75" t="s">
        <v>361</v>
      </c>
      <c r="F33" s="75" t="s">
        <v>362</v>
      </c>
      <c r="G33" s="75"/>
      <c r="H33" s="77" t="s">
        <v>53</v>
      </c>
      <c r="I33" s="77" t="s">
        <v>363</v>
      </c>
      <c r="J33" s="104"/>
      <c r="K33" s="155">
        <v>9</v>
      </c>
      <c r="L33" s="80" t="s">
        <v>286</v>
      </c>
      <c r="M33" s="161" t="s">
        <v>344</v>
      </c>
    </row>
    <row r="34" spans="1:13" ht="15.75">
      <c r="A34" s="4">
        <f t="shared" si="0"/>
        <v>0.52222222222222159</v>
      </c>
      <c r="B34" s="5">
        <v>5.5555555555555601E-3</v>
      </c>
      <c r="C34" s="73">
        <v>22</v>
      </c>
      <c r="D34" s="74" t="s">
        <v>281</v>
      </c>
      <c r="E34" s="75" t="s">
        <v>364</v>
      </c>
      <c r="F34" s="75" t="s">
        <v>365</v>
      </c>
      <c r="G34" s="75"/>
      <c r="H34" s="77" t="s">
        <v>47</v>
      </c>
      <c r="I34" s="77" t="s">
        <v>366</v>
      </c>
      <c r="J34" s="104"/>
      <c r="K34" s="155">
        <v>10</v>
      </c>
      <c r="L34" s="80" t="s">
        <v>286</v>
      </c>
      <c r="M34" s="161" t="s">
        <v>344</v>
      </c>
    </row>
    <row r="35" spans="1:13" ht="15.75">
      <c r="A35" s="4">
        <f t="shared" si="0"/>
        <v>0.52777777777777712</v>
      </c>
      <c r="B35" s="157">
        <v>6.9444444444444441E-3</v>
      </c>
      <c r="C35" s="83"/>
      <c r="D35" s="84" t="s">
        <v>311</v>
      </c>
      <c r="E35" s="85"/>
      <c r="F35" s="85"/>
      <c r="G35" s="85"/>
      <c r="H35" s="84"/>
      <c r="I35" s="84"/>
      <c r="J35" s="85"/>
      <c r="K35" s="158"/>
      <c r="L35" s="87"/>
      <c r="M35" s="83"/>
    </row>
    <row r="36" spans="1:13" ht="15.75">
      <c r="A36" s="4">
        <f t="shared" si="0"/>
        <v>0.53472222222222154</v>
      </c>
      <c r="B36" s="5">
        <v>5.5555555555555601E-3</v>
      </c>
      <c r="C36" s="73">
        <v>22</v>
      </c>
      <c r="D36" s="74" t="s">
        <v>281</v>
      </c>
      <c r="E36" s="75" t="s">
        <v>367</v>
      </c>
      <c r="F36" s="75" t="s">
        <v>368</v>
      </c>
      <c r="G36" s="75"/>
      <c r="H36" s="77" t="s">
        <v>132</v>
      </c>
      <c r="I36" s="77" t="s">
        <v>132</v>
      </c>
      <c r="J36" s="104"/>
      <c r="K36" s="155">
        <v>11</v>
      </c>
      <c r="L36" s="80" t="s">
        <v>286</v>
      </c>
      <c r="M36" s="161" t="s">
        <v>344</v>
      </c>
    </row>
    <row r="37" spans="1:13" ht="15.75">
      <c r="A37" s="4">
        <f t="shared" si="0"/>
        <v>0.54027777777777708</v>
      </c>
      <c r="B37" s="5">
        <v>5.5555555555555601E-3</v>
      </c>
      <c r="C37" s="73">
        <v>22</v>
      </c>
      <c r="D37" s="74" t="s">
        <v>281</v>
      </c>
      <c r="E37" s="75" t="s">
        <v>369</v>
      </c>
      <c r="F37" s="75" t="s">
        <v>370</v>
      </c>
      <c r="G37" s="75"/>
      <c r="H37" s="77" t="s">
        <v>222</v>
      </c>
      <c r="I37" s="77" t="s">
        <v>256</v>
      </c>
      <c r="J37" s="104"/>
      <c r="K37" s="155">
        <v>12</v>
      </c>
      <c r="L37" s="80" t="s">
        <v>286</v>
      </c>
      <c r="M37" s="161" t="s">
        <v>344</v>
      </c>
    </row>
    <row r="38" spans="1:13" ht="15.75">
      <c r="A38" s="4">
        <f t="shared" si="0"/>
        <v>0.54583333333333262</v>
      </c>
      <c r="B38" s="5">
        <v>5.5555555555555601E-3</v>
      </c>
      <c r="C38" s="73">
        <v>22</v>
      </c>
      <c r="D38" s="74" t="s">
        <v>281</v>
      </c>
      <c r="E38" s="104" t="s">
        <v>371</v>
      </c>
      <c r="F38" s="104" t="s">
        <v>372</v>
      </c>
      <c r="G38" s="104"/>
      <c r="H38" s="78" t="s">
        <v>150</v>
      </c>
      <c r="I38" s="78"/>
      <c r="J38" s="104"/>
      <c r="K38" s="155">
        <v>13</v>
      </c>
      <c r="L38" s="80" t="s">
        <v>286</v>
      </c>
      <c r="M38" s="161" t="s">
        <v>344</v>
      </c>
    </row>
    <row r="39" spans="1:13" ht="15.75">
      <c r="A39" s="4">
        <f t="shared" si="0"/>
        <v>0.55138888888888815</v>
      </c>
      <c r="B39" s="5">
        <v>5.5555555555555601E-3</v>
      </c>
      <c r="C39" s="73">
        <v>22</v>
      </c>
      <c r="D39" s="74" t="s">
        <v>281</v>
      </c>
      <c r="E39" s="162" t="s">
        <v>373</v>
      </c>
      <c r="F39" s="162" t="s">
        <v>374</v>
      </c>
      <c r="G39" s="162"/>
      <c r="H39" s="163" t="s">
        <v>140</v>
      </c>
      <c r="I39" s="78"/>
      <c r="J39" s="104"/>
      <c r="K39" s="155">
        <v>14</v>
      </c>
      <c r="L39" s="80" t="s">
        <v>286</v>
      </c>
      <c r="M39" s="161" t="s">
        <v>344</v>
      </c>
    </row>
    <row r="40" spans="1:13" ht="15.75">
      <c r="A40" s="4">
        <f t="shared" si="0"/>
        <v>0.55694444444444369</v>
      </c>
      <c r="B40" s="5">
        <v>5.5555555555555601E-3</v>
      </c>
      <c r="C40" s="73">
        <v>22</v>
      </c>
      <c r="D40" s="74" t="s">
        <v>281</v>
      </c>
      <c r="E40" s="104" t="s">
        <v>148</v>
      </c>
      <c r="F40" s="104" t="s">
        <v>149</v>
      </c>
      <c r="G40" s="104"/>
      <c r="H40" s="78" t="s">
        <v>150</v>
      </c>
      <c r="I40" s="78"/>
      <c r="J40" s="104"/>
      <c r="K40" s="155">
        <v>15</v>
      </c>
      <c r="L40" s="80" t="s">
        <v>286</v>
      </c>
      <c r="M40" s="161" t="s">
        <v>344</v>
      </c>
    </row>
    <row r="41" spans="1:13" ht="15.75">
      <c r="A41" s="4">
        <f t="shared" si="0"/>
        <v>0.56249999999999922</v>
      </c>
      <c r="B41" s="5">
        <v>5.5555555555555601E-3</v>
      </c>
      <c r="C41" s="73">
        <v>22</v>
      </c>
      <c r="D41" s="74" t="s">
        <v>281</v>
      </c>
      <c r="E41" s="75" t="s">
        <v>375</v>
      </c>
      <c r="F41" s="75" t="s">
        <v>376</v>
      </c>
      <c r="G41" s="75"/>
      <c r="H41" s="77" t="s">
        <v>88</v>
      </c>
      <c r="I41" s="77" t="s">
        <v>377</v>
      </c>
      <c r="J41" s="104"/>
      <c r="K41" s="155">
        <v>16</v>
      </c>
      <c r="L41" s="80" t="s">
        <v>286</v>
      </c>
      <c r="M41" s="161" t="s">
        <v>344</v>
      </c>
    </row>
    <row r="42" spans="1:13" ht="15.75">
      <c r="A42" s="4">
        <f t="shared" si="0"/>
        <v>0.56805555555555476</v>
      </c>
      <c r="B42" s="5">
        <v>5.5555555555555601E-3</v>
      </c>
      <c r="C42" s="73">
        <v>22</v>
      </c>
      <c r="D42" s="74" t="s">
        <v>281</v>
      </c>
      <c r="E42" s="104" t="s">
        <v>378</v>
      </c>
      <c r="F42" s="104" t="s">
        <v>379</v>
      </c>
      <c r="G42" s="104"/>
      <c r="H42" s="78" t="s">
        <v>380</v>
      </c>
      <c r="I42" s="78"/>
      <c r="J42" s="104"/>
      <c r="K42" s="155">
        <v>17</v>
      </c>
      <c r="L42" s="80" t="s">
        <v>286</v>
      </c>
      <c r="M42" s="161" t="s">
        <v>344</v>
      </c>
    </row>
    <row r="43" spans="1:13" ht="15.75">
      <c r="A43" s="4">
        <f t="shared" si="0"/>
        <v>0.57361111111111029</v>
      </c>
      <c r="B43" s="5">
        <v>5.5555555555555601E-3</v>
      </c>
      <c r="C43" s="73">
        <v>22</v>
      </c>
      <c r="D43" s="74" t="s">
        <v>281</v>
      </c>
      <c r="E43" s="104" t="s">
        <v>381</v>
      </c>
      <c r="F43" s="104" t="s">
        <v>382</v>
      </c>
      <c r="G43" s="104"/>
      <c r="H43" s="78" t="s">
        <v>383</v>
      </c>
      <c r="I43" s="78"/>
      <c r="J43" s="104"/>
      <c r="K43" s="155">
        <v>18</v>
      </c>
      <c r="L43" s="80" t="s">
        <v>286</v>
      </c>
      <c r="M43" s="161" t="s">
        <v>344</v>
      </c>
    </row>
    <row r="44" spans="1:13" ht="15.75">
      <c r="A44" s="4">
        <f t="shared" si="0"/>
        <v>0.57916666666666583</v>
      </c>
      <c r="B44" s="5">
        <v>5.5555555555555601E-3</v>
      </c>
      <c r="C44" s="73">
        <v>22</v>
      </c>
      <c r="D44" s="74" t="s">
        <v>281</v>
      </c>
      <c r="E44" s="162" t="s">
        <v>384</v>
      </c>
      <c r="F44" s="162" t="s">
        <v>385</v>
      </c>
      <c r="G44" s="162"/>
      <c r="H44" s="163" t="s">
        <v>386</v>
      </c>
      <c r="I44" s="78"/>
      <c r="J44" s="104"/>
      <c r="K44" s="155">
        <v>19</v>
      </c>
      <c r="L44" s="80" t="s">
        <v>286</v>
      </c>
      <c r="M44" s="161" t="s">
        <v>344</v>
      </c>
    </row>
    <row r="45" spans="1:13" ht="15.75">
      <c r="A45" s="4">
        <f t="shared" si="0"/>
        <v>0.58472222222222137</v>
      </c>
      <c r="B45" s="5">
        <v>5.5555555555555601E-3</v>
      </c>
      <c r="C45" s="73">
        <v>22</v>
      </c>
      <c r="D45" s="74" t="s">
        <v>281</v>
      </c>
      <c r="E45" s="104" t="s">
        <v>387</v>
      </c>
      <c r="F45" s="104" t="s">
        <v>388</v>
      </c>
      <c r="G45" s="78"/>
      <c r="H45" s="77" t="s">
        <v>222</v>
      </c>
      <c r="I45" s="78"/>
      <c r="J45" s="104"/>
      <c r="K45" s="155">
        <v>20</v>
      </c>
      <c r="L45" s="80" t="s">
        <v>286</v>
      </c>
      <c r="M45" s="161" t="s">
        <v>344</v>
      </c>
    </row>
    <row r="46" spans="1:13" ht="15.75">
      <c r="A46" s="4">
        <f t="shared" si="0"/>
        <v>0.5902777777777769</v>
      </c>
      <c r="B46" s="164"/>
      <c r="C46" s="165"/>
      <c r="D46" s="166" t="s">
        <v>389</v>
      </c>
      <c r="E46" s="167"/>
      <c r="F46" s="167"/>
      <c r="G46" s="168"/>
      <c r="H46" s="166"/>
      <c r="I46" s="167"/>
      <c r="J46" s="167"/>
      <c r="K46" s="160"/>
      <c r="L46" s="87"/>
      <c r="M46" s="169"/>
    </row>
    <row r="47" spans="1:13" ht="10.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</row>
    <row r="48" spans="1:13" ht="10.5">
      <c r="A48" s="34"/>
      <c r="B48" s="34"/>
      <c r="C48" s="34"/>
      <c r="D48" s="34"/>
      <c r="J48" s="34"/>
      <c r="K48" s="34"/>
      <c r="L48" s="34"/>
    </row>
    <row r="49" spans="1:12" ht="10.5">
      <c r="A49" s="34"/>
      <c r="B49" s="34"/>
      <c r="C49" s="34"/>
      <c r="D49" s="34"/>
      <c r="J49" s="34"/>
      <c r="K49" s="34"/>
      <c r="L49" s="34"/>
    </row>
    <row r="50" spans="1:12" ht="10.5">
      <c r="A50" s="34"/>
      <c r="B50" s="34"/>
      <c r="C50" s="34"/>
      <c r="D50" s="34"/>
      <c r="J50" s="34"/>
      <c r="K50" s="34"/>
      <c r="L50" s="34"/>
    </row>
    <row r="51" spans="1:12" ht="10.5">
      <c r="A51" s="34"/>
      <c r="B51" s="34"/>
      <c r="C51" s="34"/>
      <c r="D51" s="34"/>
      <c r="J51" s="34"/>
      <c r="K51" s="34"/>
      <c r="L51" s="34"/>
    </row>
    <row r="52" spans="1:12" ht="10.5">
      <c r="A52" s="34"/>
      <c r="B52" s="34"/>
      <c r="C52" s="34"/>
      <c r="D52" s="34"/>
      <c r="J52" s="34"/>
      <c r="K52" s="34"/>
      <c r="L52" s="34"/>
    </row>
    <row r="53" spans="1:12" ht="10.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 ht="10.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1:12" ht="10.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1:12" ht="10.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1:12" ht="10.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</row>
    <row r="58" spans="1:12" ht="10.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</row>
    <row r="59" spans="1:12" ht="10.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</row>
    <row r="60" spans="1:12" ht="10.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</row>
    <row r="61" spans="1:12" ht="10.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spans="1:12" ht="10.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</row>
    <row r="63" spans="1:12" ht="10.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</row>
    <row r="64" spans="1:12" ht="10.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1:12" ht="10.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</row>
    <row r="66" spans="1:12" ht="10.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1:12" ht="10.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</row>
    <row r="68" spans="1:12" ht="10.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</row>
    <row r="69" spans="1:12" ht="10.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</row>
    <row r="70" spans="1:12" ht="10.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1:12" ht="10.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2" ht="10.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</row>
    <row r="73" spans="1:12" ht="10.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74" spans="1:12" ht="10.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</row>
    <row r="75" spans="1:12" ht="10.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</row>
    <row r="76" spans="1:12" ht="10.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77" spans="1:12" ht="10.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</row>
    <row r="78" spans="1:12" ht="10.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</row>
    <row r="79" spans="1:12" ht="10.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spans="1:12" ht="10.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</row>
    <row r="81" spans="1:12" ht="10.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spans="1:12" ht="10.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spans="1:12" ht="10.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1:12" ht="10.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1:12" ht="10.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spans="1:12" ht="10.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</row>
    <row r="87" spans="1:12" ht="10.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spans="1:12" ht="10.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spans="1:12" ht="10.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</row>
    <row r="90" spans="1:12" ht="10.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</row>
    <row r="91" spans="1:12" ht="10.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spans="1:12" ht="10.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</row>
    <row r="93" spans="1:12" ht="10.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spans="1:12" ht="10.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1:12" ht="10.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spans="1:12" ht="10.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</row>
    <row r="97" spans="1:12" ht="10.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</row>
    <row r="98" spans="1:12" ht="10.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99" spans="1:12" ht="10.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1:12" ht="10.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  <row r="101" spans="1:12" ht="10.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</row>
    <row r="102" spans="1:12" ht="10.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spans="1:12" ht="10.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1:12" ht="10.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 ht="10.5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spans="1:12" ht="10.5"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1:12" ht="10.5"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</row>
    <row r="108" spans="1:12" ht="10.5"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</row>
    <row r="109" spans="1:12" ht="10.5"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</row>
    <row r="110" spans="1:12" ht="10.5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</row>
    <row r="111" spans="1:12" ht="10.5"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</row>
    <row r="112" spans="1:12" ht="10.5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</row>
  </sheetData>
  <pageMargins left="0.7" right="0.7" top="0.75" bottom="0.75" header="0.3" footer="0.3"/>
  <pageSetup paperSize="9" orientation="portrait" horizontalDpi="0" verticalDpi="0"/>
  <rowBreaks count="1" manualBreakCount="1">
    <brk id="41" max="16383" man="1"/>
  </rowBreaks>
  <customProperties>
    <customPr name="_pios_id" r:id="rId1"/>
    <customPr name="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7B39-4351-4C4B-AB46-447B15BFC6FE}">
  <sheetPr codeName="Sheet6">
    <tabColor theme="5" tint="0.39997558519241921"/>
  </sheetPr>
  <dimension ref="A1:N150"/>
  <sheetViews>
    <sheetView topLeftCell="A7" zoomScaleNormal="100" workbookViewId="0">
      <selection activeCell="H40" sqref="H40"/>
    </sheetView>
  </sheetViews>
  <sheetFormatPr defaultColWidth="9.5" defaultRowHeight="12.75"/>
  <cols>
    <col min="1" max="1" width="8.75" style="146" bestFit="1" customWidth="1"/>
    <col min="2" max="2" width="4.5" style="147" customWidth="1"/>
    <col min="3" max="3" width="7.25" style="146" customWidth="1"/>
    <col min="4" max="4" width="53.875" style="148" bestFit="1" customWidth="1"/>
    <col min="5" max="5" width="19.5" style="149" customWidth="1"/>
    <col min="6" max="6" width="28.625" style="150" bestFit="1" customWidth="1"/>
    <col min="7" max="7" width="10.625" style="146" bestFit="1" customWidth="1"/>
    <col min="8" max="8" width="18.25" style="151" customWidth="1"/>
    <col min="9" max="9" width="28.125" style="146" bestFit="1" customWidth="1"/>
    <col min="10" max="10" width="13.25" style="148" bestFit="1" customWidth="1"/>
    <col min="11" max="11" width="4.375" style="146" customWidth="1"/>
    <col min="12" max="12" width="10.375" style="153" bestFit="1" customWidth="1"/>
    <col min="13" max="13" width="7.25" style="34" customWidth="1"/>
    <col min="14" max="16384" width="9.5" style="34"/>
  </cols>
  <sheetData>
    <row r="1" spans="1:13" s="56" customFormat="1" ht="23.25">
      <c r="B1" s="57"/>
      <c r="C1" s="58" t="s">
        <v>273</v>
      </c>
      <c r="E1" s="59"/>
      <c r="F1" s="60"/>
      <c r="G1" s="61"/>
      <c r="H1" s="62"/>
      <c r="I1" s="63"/>
      <c r="J1" s="170"/>
      <c r="K1" s="61"/>
      <c r="L1" s="65"/>
    </row>
    <row r="2" spans="1:13" s="71" customFormat="1" ht="12.95" customHeight="1">
      <c r="A2" s="66" t="s">
        <v>15</v>
      </c>
      <c r="B2" s="67"/>
      <c r="C2" s="66" t="s">
        <v>274</v>
      </c>
      <c r="D2" s="68" t="s">
        <v>8</v>
      </c>
      <c r="E2" s="69" t="s">
        <v>17</v>
      </c>
      <c r="F2" s="68" t="s">
        <v>18</v>
      </c>
      <c r="G2" s="66" t="s">
        <v>275</v>
      </c>
      <c r="H2" s="68" t="s">
        <v>276</v>
      </c>
      <c r="I2" s="68" t="s">
        <v>277</v>
      </c>
      <c r="J2" s="68" t="s">
        <v>278</v>
      </c>
      <c r="K2" s="66" t="s">
        <v>279</v>
      </c>
      <c r="L2" s="66" t="s">
        <v>10</v>
      </c>
      <c r="M2" s="70"/>
    </row>
    <row r="3" spans="1:13" s="81" customFormat="1" ht="15" customHeight="1">
      <c r="A3" s="4">
        <v>0.33333333333333331</v>
      </c>
      <c r="B3" s="72">
        <v>5.5555555555555601E-3</v>
      </c>
      <c r="C3" s="73">
        <v>23</v>
      </c>
      <c r="D3" s="74" t="s">
        <v>390</v>
      </c>
      <c r="E3" s="75" t="s">
        <v>307</v>
      </c>
      <c r="F3" s="75" t="s">
        <v>308</v>
      </c>
      <c r="G3" s="76"/>
      <c r="H3" s="77" t="s">
        <v>309</v>
      </c>
      <c r="I3" s="75"/>
      <c r="J3" s="171" t="s">
        <v>391</v>
      </c>
      <c r="K3" s="79">
        <v>1</v>
      </c>
      <c r="L3" s="80" t="s">
        <v>392</v>
      </c>
    </row>
    <row r="4" spans="1:13" s="81" customFormat="1" ht="15" customHeight="1">
      <c r="A4" s="4">
        <f t="shared" ref="A4:A39" si="0">SUM(A3,B3)</f>
        <v>0.33888888888888885</v>
      </c>
      <c r="B4" s="72">
        <v>5.5555555555555601E-3</v>
      </c>
      <c r="C4" s="73">
        <v>23</v>
      </c>
      <c r="D4" s="74" t="s">
        <v>390</v>
      </c>
      <c r="E4" s="75" t="s">
        <v>393</v>
      </c>
      <c r="F4" s="75" t="s">
        <v>394</v>
      </c>
      <c r="G4" s="76"/>
      <c r="H4" s="77" t="s">
        <v>222</v>
      </c>
      <c r="I4" s="77" t="s">
        <v>322</v>
      </c>
      <c r="J4" s="171" t="s">
        <v>391</v>
      </c>
      <c r="K4" s="172">
        <v>2</v>
      </c>
      <c r="L4" s="80" t="s">
        <v>392</v>
      </c>
    </row>
    <row r="5" spans="1:13" s="81" customFormat="1" ht="15" customHeight="1">
      <c r="A5" s="4">
        <f t="shared" si="0"/>
        <v>0.34444444444444439</v>
      </c>
      <c r="B5" s="72">
        <v>5.5555555555555601E-3</v>
      </c>
      <c r="C5" s="73">
        <v>23</v>
      </c>
      <c r="D5" s="74" t="s">
        <v>390</v>
      </c>
      <c r="E5" s="75" t="s">
        <v>395</v>
      </c>
      <c r="F5" s="75" t="s">
        <v>396</v>
      </c>
      <c r="G5" s="76"/>
      <c r="H5" s="77" t="s">
        <v>182</v>
      </c>
      <c r="I5" s="77" t="s">
        <v>349</v>
      </c>
      <c r="J5" s="171" t="s">
        <v>391</v>
      </c>
      <c r="K5" s="172">
        <v>3</v>
      </c>
      <c r="L5" s="80" t="s">
        <v>392</v>
      </c>
    </row>
    <row r="6" spans="1:13" s="81" customFormat="1" ht="15" customHeight="1">
      <c r="A6" s="4">
        <f t="shared" si="0"/>
        <v>0.34999999999999992</v>
      </c>
      <c r="B6" s="72">
        <v>5.5555555555555601E-3</v>
      </c>
      <c r="C6" s="73">
        <v>23</v>
      </c>
      <c r="D6" s="74" t="s">
        <v>390</v>
      </c>
      <c r="E6" s="75" t="s">
        <v>397</v>
      </c>
      <c r="F6" s="75" t="s">
        <v>398</v>
      </c>
      <c r="G6" s="76"/>
      <c r="H6" s="77" t="s">
        <v>39</v>
      </c>
      <c r="I6" s="77" t="s">
        <v>306</v>
      </c>
      <c r="J6" s="171" t="s">
        <v>391</v>
      </c>
      <c r="K6" s="79">
        <v>4</v>
      </c>
      <c r="L6" s="80" t="s">
        <v>392</v>
      </c>
    </row>
    <row r="7" spans="1:13" s="81" customFormat="1" ht="15" customHeight="1">
      <c r="A7" s="4">
        <f t="shared" si="0"/>
        <v>0.35555555555555546</v>
      </c>
      <c r="B7" s="72">
        <v>5.5555555555555601E-3</v>
      </c>
      <c r="C7" s="73">
        <v>23</v>
      </c>
      <c r="D7" s="74" t="s">
        <v>390</v>
      </c>
      <c r="E7" s="75" t="s">
        <v>399</v>
      </c>
      <c r="F7" s="75" t="s">
        <v>400</v>
      </c>
      <c r="G7" s="76"/>
      <c r="H7" s="77" t="s">
        <v>140</v>
      </c>
      <c r="I7" s="77" t="s">
        <v>360</v>
      </c>
      <c r="J7" s="171" t="s">
        <v>391</v>
      </c>
      <c r="K7" s="172">
        <v>5</v>
      </c>
      <c r="L7" s="80" t="s">
        <v>392</v>
      </c>
    </row>
    <row r="8" spans="1:13" s="81" customFormat="1" ht="15" customHeight="1">
      <c r="A8" s="4">
        <f t="shared" si="0"/>
        <v>0.36111111111111099</v>
      </c>
      <c r="B8" s="72">
        <v>5.5555555555555601E-3</v>
      </c>
      <c r="C8" s="73">
        <v>23</v>
      </c>
      <c r="D8" s="74" t="s">
        <v>390</v>
      </c>
      <c r="E8" s="75" t="s">
        <v>401</v>
      </c>
      <c r="F8" s="75" t="s">
        <v>402</v>
      </c>
      <c r="G8" s="76"/>
      <c r="H8" s="77" t="s">
        <v>132</v>
      </c>
      <c r="I8" s="77" t="s">
        <v>132</v>
      </c>
      <c r="J8" s="171" t="s">
        <v>391</v>
      </c>
      <c r="K8" s="172">
        <v>6</v>
      </c>
      <c r="L8" s="80" t="s">
        <v>392</v>
      </c>
    </row>
    <row r="9" spans="1:13" s="81" customFormat="1" ht="15" customHeight="1">
      <c r="A9" s="4">
        <f t="shared" si="0"/>
        <v>0.36666666666666653</v>
      </c>
      <c r="B9" s="72">
        <v>5.5555555555555601E-3</v>
      </c>
      <c r="C9" s="73">
        <v>23</v>
      </c>
      <c r="D9" s="74" t="s">
        <v>390</v>
      </c>
      <c r="E9" s="75" t="s">
        <v>403</v>
      </c>
      <c r="F9" s="75" t="s">
        <v>404</v>
      </c>
      <c r="G9" s="76"/>
      <c r="H9" s="77" t="s">
        <v>132</v>
      </c>
      <c r="I9" s="77" t="s">
        <v>299</v>
      </c>
      <c r="J9" s="171" t="s">
        <v>391</v>
      </c>
      <c r="K9" s="79">
        <v>7</v>
      </c>
      <c r="L9" s="80" t="s">
        <v>392</v>
      </c>
    </row>
    <row r="10" spans="1:13" s="81" customFormat="1" ht="15" customHeight="1">
      <c r="A10" s="4">
        <f t="shared" si="0"/>
        <v>0.37222222222222207</v>
      </c>
      <c r="B10" s="72">
        <v>5.5555555555555601E-3</v>
      </c>
      <c r="C10" s="73">
        <v>23</v>
      </c>
      <c r="D10" s="74" t="s">
        <v>390</v>
      </c>
      <c r="E10" s="75" t="s">
        <v>405</v>
      </c>
      <c r="F10" s="75" t="s">
        <v>406</v>
      </c>
      <c r="G10" s="76"/>
      <c r="H10" s="77" t="s">
        <v>36</v>
      </c>
      <c r="I10" s="77" t="s">
        <v>363</v>
      </c>
      <c r="J10" s="171" t="s">
        <v>391</v>
      </c>
      <c r="K10" s="172">
        <v>8</v>
      </c>
      <c r="L10" s="80" t="s">
        <v>392</v>
      </c>
    </row>
    <row r="11" spans="1:13" s="81" customFormat="1" ht="15" customHeight="1">
      <c r="A11" s="4">
        <f t="shared" si="0"/>
        <v>0.3777777777777776</v>
      </c>
      <c r="B11" s="72">
        <v>5.5555555555555601E-3</v>
      </c>
      <c r="C11" s="73">
        <v>23</v>
      </c>
      <c r="D11" s="74" t="s">
        <v>390</v>
      </c>
      <c r="E11" s="75" t="s">
        <v>407</v>
      </c>
      <c r="F11" s="75" t="s">
        <v>408</v>
      </c>
      <c r="G11" s="76"/>
      <c r="H11" s="77" t="s">
        <v>309</v>
      </c>
      <c r="I11" s="173" t="s">
        <v>310</v>
      </c>
      <c r="J11" s="171" t="s">
        <v>391</v>
      </c>
      <c r="K11" s="172">
        <v>9</v>
      </c>
      <c r="L11" s="80" t="s">
        <v>392</v>
      </c>
    </row>
    <row r="12" spans="1:13" s="81" customFormat="1" ht="15" customHeight="1">
      <c r="A12" s="4">
        <f t="shared" si="0"/>
        <v>0.38333333333333314</v>
      </c>
      <c r="B12" s="72">
        <v>5.5555555555555601E-3</v>
      </c>
      <c r="C12" s="73">
        <v>23</v>
      </c>
      <c r="D12" s="74" t="s">
        <v>390</v>
      </c>
      <c r="E12" s="75" t="s">
        <v>409</v>
      </c>
      <c r="F12" s="75" t="s">
        <v>410</v>
      </c>
      <c r="G12" s="76"/>
      <c r="H12" s="77" t="s">
        <v>140</v>
      </c>
      <c r="I12" s="77" t="s">
        <v>352</v>
      </c>
      <c r="J12" s="171" t="s">
        <v>391</v>
      </c>
      <c r="K12" s="79">
        <v>10</v>
      </c>
      <c r="L12" s="80" t="s">
        <v>392</v>
      </c>
    </row>
    <row r="13" spans="1:13" s="81" customFormat="1" ht="15" customHeight="1">
      <c r="A13" s="4">
        <f t="shared" si="0"/>
        <v>0.38888888888888867</v>
      </c>
      <c r="B13" s="174">
        <v>1.0416666666666666E-2</v>
      </c>
      <c r="C13" s="83"/>
      <c r="D13" s="166" t="s">
        <v>411</v>
      </c>
      <c r="E13" s="85"/>
      <c r="F13" s="85"/>
      <c r="G13" s="83"/>
      <c r="H13" s="84"/>
      <c r="I13" s="85"/>
      <c r="J13" s="175"/>
      <c r="K13" s="160"/>
      <c r="L13" s="87"/>
    </row>
    <row r="14" spans="1:13" s="81" customFormat="1" ht="15" customHeight="1">
      <c r="A14" s="4">
        <f t="shared" si="0"/>
        <v>0.39930555555555536</v>
      </c>
      <c r="B14" s="72">
        <v>5.5555555555555601E-3</v>
      </c>
      <c r="C14" s="73">
        <v>23</v>
      </c>
      <c r="D14" s="74" t="s">
        <v>390</v>
      </c>
      <c r="E14" s="75" t="s">
        <v>412</v>
      </c>
      <c r="F14" s="75" t="s">
        <v>413</v>
      </c>
      <c r="G14" s="76"/>
      <c r="H14" s="77" t="s">
        <v>85</v>
      </c>
      <c r="I14" s="77" t="s">
        <v>314</v>
      </c>
      <c r="J14" s="171" t="s">
        <v>391</v>
      </c>
      <c r="K14" s="79">
        <v>11</v>
      </c>
      <c r="L14" s="80" t="s">
        <v>392</v>
      </c>
    </row>
    <row r="15" spans="1:13" s="81" customFormat="1" ht="15" customHeight="1">
      <c r="A15" s="4">
        <f t="shared" si="0"/>
        <v>0.40486111111111089</v>
      </c>
      <c r="B15" s="72">
        <v>5.5555555555555601E-3</v>
      </c>
      <c r="C15" s="73">
        <v>23</v>
      </c>
      <c r="D15" s="74" t="s">
        <v>390</v>
      </c>
      <c r="E15" s="75" t="s">
        <v>414</v>
      </c>
      <c r="F15" s="75" t="s">
        <v>415</v>
      </c>
      <c r="G15" s="76"/>
      <c r="H15" s="77" t="s">
        <v>182</v>
      </c>
      <c r="I15" s="77" t="s">
        <v>343</v>
      </c>
      <c r="J15" s="171" t="s">
        <v>391</v>
      </c>
      <c r="K15" s="79">
        <v>12</v>
      </c>
      <c r="L15" s="80" t="s">
        <v>392</v>
      </c>
    </row>
    <row r="16" spans="1:13" s="81" customFormat="1" ht="15" customHeight="1">
      <c r="A16" s="4">
        <f t="shared" si="0"/>
        <v>0.41041666666666643</v>
      </c>
      <c r="B16" s="72">
        <v>5.5555555555555601E-3</v>
      </c>
      <c r="C16" s="73">
        <v>23</v>
      </c>
      <c r="D16" s="74" t="s">
        <v>390</v>
      </c>
      <c r="E16" s="75" t="s">
        <v>416</v>
      </c>
      <c r="F16" s="75" t="s">
        <v>417</v>
      </c>
      <c r="G16" s="76"/>
      <c r="H16" s="77" t="s">
        <v>227</v>
      </c>
      <c r="I16" s="77" t="s">
        <v>339</v>
      </c>
      <c r="J16" s="171" t="s">
        <v>391</v>
      </c>
      <c r="K16" s="79">
        <v>13</v>
      </c>
      <c r="L16" s="80" t="s">
        <v>392</v>
      </c>
    </row>
    <row r="17" spans="1:14" s="81" customFormat="1" ht="15" customHeight="1">
      <c r="A17" s="4">
        <f t="shared" si="0"/>
        <v>0.41597222222222197</v>
      </c>
      <c r="B17" s="72">
        <v>5.5555555555555601E-3</v>
      </c>
      <c r="C17" s="73">
        <v>23</v>
      </c>
      <c r="D17" s="74" t="s">
        <v>390</v>
      </c>
      <c r="E17" s="75" t="s">
        <v>418</v>
      </c>
      <c r="F17" s="75" t="s">
        <v>419</v>
      </c>
      <c r="G17" s="76"/>
      <c r="H17" s="77" t="s">
        <v>85</v>
      </c>
      <c r="I17" s="75"/>
      <c r="J17" s="171" t="s">
        <v>391</v>
      </c>
      <c r="K17" s="79">
        <v>14</v>
      </c>
      <c r="L17" s="80" t="s">
        <v>392</v>
      </c>
    </row>
    <row r="18" spans="1:14" s="81" customFormat="1" ht="15" customHeight="1">
      <c r="A18" s="4">
        <f t="shared" si="0"/>
        <v>0.4215277777777775</v>
      </c>
      <c r="B18" s="72">
        <v>5.5555555555555601E-3</v>
      </c>
      <c r="C18" s="73">
        <v>23</v>
      </c>
      <c r="D18" s="74" t="s">
        <v>390</v>
      </c>
      <c r="E18" s="75" t="s">
        <v>420</v>
      </c>
      <c r="F18" s="75" t="s">
        <v>421</v>
      </c>
      <c r="G18" s="76"/>
      <c r="H18" s="77" t="s">
        <v>355</v>
      </c>
      <c r="I18" s="77" t="s">
        <v>356</v>
      </c>
      <c r="J18" s="171" t="s">
        <v>391</v>
      </c>
      <c r="K18" s="79">
        <v>15</v>
      </c>
      <c r="L18" s="80" t="s">
        <v>392</v>
      </c>
    </row>
    <row r="19" spans="1:14" s="81" customFormat="1" ht="15" customHeight="1">
      <c r="A19" s="4">
        <f t="shared" si="0"/>
        <v>0.42708333333333304</v>
      </c>
      <c r="B19" s="72">
        <v>5.5555555555555601E-3</v>
      </c>
      <c r="C19" s="73">
        <v>23</v>
      </c>
      <c r="D19" s="74" t="s">
        <v>390</v>
      </c>
      <c r="E19" s="75" t="s">
        <v>422</v>
      </c>
      <c r="F19" s="75" t="s">
        <v>423</v>
      </c>
      <c r="G19" s="76"/>
      <c r="H19" s="77" t="s">
        <v>140</v>
      </c>
      <c r="I19" s="77" t="s">
        <v>325</v>
      </c>
      <c r="J19" s="171" t="s">
        <v>391</v>
      </c>
      <c r="K19" s="79">
        <v>16</v>
      </c>
      <c r="L19" s="80" t="s">
        <v>392</v>
      </c>
    </row>
    <row r="20" spans="1:14" s="81" customFormat="1" ht="15" customHeight="1">
      <c r="A20" s="4">
        <f t="shared" si="0"/>
        <v>0.43263888888888857</v>
      </c>
      <c r="B20" s="72">
        <v>5.5555555555555601E-3</v>
      </c>
      <c r="C20" s="73">
        <v>23</v>
      </c>
      <c r="D20" s="74" t="s">
        <v>390</v>
      </c>
      <c r="E20" s="75" t="s">
        <v>424</v>
      </c>
      <c r="F20" s="75" t="s">
        <v>425</v>
      </c>
      <c r="G20" s="76"/>
      <c r="H20" s="77" t="s">
        <v>88</v>
      </c>
      <c r="I20" s="77" t="s">
        <v>332</v>
      </c>
      <c r="J20" s="171" t="s">
        <v>391</v>
      </c>
      <c r="K20" s="79">
        <v>17</v>
      </c>
      <c r="L20" s="80" t="s">
        <v>392</v>
      </c>
      <c r="N20" s="88"/>
    </row>
    <row r="21" spans="1:14" s="81" customFormat="1" ht="15" customHeight="1">
      <c r="A21" s="4">
        <f t="shared" si="0"/>
        <v>0.43819444444444411</v>
      </c>
      <c r="B21" s="72">
        <v>5.5555555555555601E-3</v>
      </c>
      <c r="C21" s="73">
        <v>23</v>
      </c>
      <c r="D21" s="74" t="s">
        <v>390</v>
      </c>
      <c r="E21" s="75" t="s">
        <v>426</v>
      </c>
      <c r="F21" s="75" t="s">
        <v>427</v>
      </c>
      <c r="G21" s="76"/>
      <c r="H21" s="77" t="s">
        <v>27</v>
      </c>
      <c r="I21" s="77" t="s">
        <v>359</v>
      </c>
      <c r="J21" s="171" t="s">
        <v>391</v>
      </c>
      <c r="K21" s="79">
        <v>18</v>
      </c>
      <c r="L21" s="80" t="s">
        <v>392</v>
      </c>
    </row>
    <row r="22" spans="1:14" s="81" customFormat="1" ht="15" customHeight="1">
      <c r="A22" s="4">
        <f t="shared" si="0"/>
        <v>0.44374999999999964</v>
      </c>
      <c r="B22" s="72">
        <v>5.5555555555555601E-3</v>
      </c>
      <c r="C22" s="73">
        <v>23</v>
      </c>
      <c r="D22" s="74" t="s">
        <v>390</v>
      </c>
      <c r="E22" s="75" t="s">
        <v>428</v>
      </c>
      <c r="F22" s="75" t="s">
        <v>429</v>
      </c>
      <c r="G22" s="76"/>
      <c r="H22" s="77" t="s">
        <v>140</v>
      </c>
      <c r="I22" s="77" t="s">
        <v>296</v>
      </c>
      <c r="J22" s="171" t="s">
        <v>391</v>
      </c>
      <c r="K22" s="79">
        <v>19</v>
      </c>
      <c r="L22" s="80" t="s">
        <v>392</v>
      </c>
    </row>
    <row r="23" spans="1:14" s="81" customFormat="1" ht="15" customHeight="1">
      <c r="A23" s="4">
        <f t="shared" si="0"/>
        <v>0.44930555555555518</v>
      </c>
      <c r="B23" s="72">
        <v>5.5555555555555601E-3</v>
      </c>
      <c r="C23" s="73">
        <v>23</v>
      </c>
      <c r="D23" s="74" t="s">
        <v>390</v>
      </c>
      <c r="E23" s="75" t="s">
        <v>430</v>
      </c>
      <c r="F23" s="75" t="s">
        <v>431</v>
      </c>
      <c r="G23" s="76"/>
      <c r="H23" s="77" t="s">
        <v>309</v>
      </c>
      <c r="I23" s="77" t="s">
        <v>317</v>
      </c>
      <c r="J23" s="171" t="s">
        <v>391</v>
      </c>
      <c r="K23" s="79">
        <v>20</v>
      </c>
      <c r="L23" s="80" t="s">
        <v>392</v>
      </c>
    </row>
    <row r="24" spans="1:14" s="81" customFormat="1" ht="15" customHeight="1">
      <c r="A24" s="4">
        <f t="shared" si="0"/>
        <v>0.45486111111111072</v>
      </c>
      <c r="B24" s="174">
        <v>1.0416666666666666E-2</v>
      </c>
      <c r="C24" s="83"/>
      <c r="D24" s="166" t="s">
        <v>411</v>
      </c>
      <c r="E24" s="85"/>
      <c r="F24" s="85"/>
      <c r="G24" s="83"/>
      <c r="H24" s="84"/>
      <c r="I24" s="85"/>
      <c r="J24" s="175"/>
      <c r="K24" s="160"/>
      <c r="L24" s="87"/>
    </row>
    <row r="25" spans="1:14" s="81" customFormat="1" ht="15" customHeight="1">
      <c r="A25" s="4">
        <f t="shared" si="0"/>
        <v>0.4652777777777774</v>
      </c>
      <c r="B25" s="72">
        <v>5.5555555555555601E-3</v>
      </c>
      <c r="C25" s="73">
        <v>23</v>
      </c>
      <c r="D25" s="74" t="s">
        <v>390</v>
      </c>
      <c r="E25" s="75" t="s">
        <v>432</v>
      </c>
      <c r="F25" s="75" t="s">
        <v>433</v>
      </c>
      <c r="G25" s="76"/>
      <c r="H25" s="77" t="s">
        <v>42</v>
      </c>
      <c r="I25" s="77" t="s">
        <v>42</v>
      </c>
      <c r="J25" s="171" t="s">
        <v>391</v>
      </c>
      <c r="K25" s="79">
        <v>21</v>
      </c>
      <c r="L25" s="80" t="s">
        <v>392</v>
      </c>
    </row>
    <row r="26" spans="1:14" s="81" customFormat="1" ht="15" customHeight="1">
      <c r="A26" s="4">
        <f t="shared" si="0"/>
        <v>0.47083333333333294</v>
      </c>
      <c r="B26" s="72">
        <v>5.5555555555555601E-3</v>
      </c>
      <c r="C26" s="73">
        <v>23</v>
      </c>
      <c r="D26" s="74" t="s">
        <v>390</v>
      </c>
      <c r="E26" s="176" t="s">
        <v>434</v>
      </c>
      <c r="F26" s="176" t="s">
        <v>435</v>
      </c>
      <c r="G26" s="177"/>
      <c r="H26" s="77" t="s">
        <v>328</v>
      </c>
      <c r="I26" s="77" t="s">
        <v>328</v>
      </c>
      <c r="J26" s="171" t="s">
        <v>391</v>
      </c>
      <c r="K26" s="79">
        <v>22</v>
      </c>
      <c r="L26" s="80" t="s">
        <v>392</v>
      </c>
    </row>
    <row r="27" spans="1:14" s="81" customFormat="1" ht="15" customHeight="1">
      <c r="A27" s="4">
        <f t="shared" si="0"/>
        <v>0.47638888888888847</v>
      </c>
      <c r="B27" s="72">
        <v>5.5555555555555601E-3</v>
      </c>
      <c r="C27" s="178">
        <v>23</v>
      </c>
      <c r="D27" s="179" t="s">
        <v>390</v>
      </c>
      <c r="E27" s="75" t="s">
        <v>436</v>
      </c>
      <c r="F27" s="75" t="s">
        <v>437</v>
      </c>
      <c r="G27" s="76"/>
      <c r="H27" s="77" t="s">
        <v>88</v>
      </c>
      <c r="I27" s="75"/>
      <c r="J27" s="171" t="s">
        <v>391</v>
      </c>
      <c r="K27" s="79">
        <v>23</v>
      </c>
      <c r="L27" s="80" t="s">
        <v>392</v>
      </c>
    </row>
    <row r="28" spans="1:14" s="81" customFormat="1" ht="15" customHeight="1">
      <c r="A28" s="4">
        <f t="shared" si="0"/>
        <v>0.48194444444444401</v>
      </c>
      <c r="B28" s="72">
        <v>5.5555555555555601E-3</v>
      </c>
      <c r="C28" s="73">
        <v>23</v>
      </c>
      <c r="D28" s="74" t="s">
        <v>390</v>
      </c>
      <c r="E28" s="75" t="s">
        <v>438</v>
      </c>
      <c r="F28" s="75" t="s">
        <v>439</v>
      </c>
      <c r="G28" s="76"/>
      <c r="H28" s="77" t="s">
        <v>440</v>
      </c>
      <c r="I28" s="77" t="s">
        <v>285</v>
      </c>
      <c r="J28" s="171" t="s">
        <v>391</v>
      </c>
      <c r="K28" s="79">
        <v>24</v>
      </c>
      <c r="L28" s="80" t="s">
        <v>392</v>
      </c>
    </row>
    <row r="29" spans="1:14" s="95" customFormat="1" ht="15" customHeight="1">
      <c r="A29" s="4">
        <f t="shared" si="0"/>
        <v>0.48749999999999954</v>
      </c>
      <c r="B29" s="72">
        <v>5.5555555555555601E-3</v>
      </c>
      <c r="C29" s="73">
        <v>23</v>
      </c>
      <c r="D29" s="74" t="s">
        <v>390</v>
      </c>
      <c r="E29" s="75" t="s">
        <v>441</v>
      </c>
      <c r="F29" s="75" t="s">
        <v>442</v>
      </c>
      <c r="G29" s="76"/>
      <c r="H29" s="77" t="s">
        <v>36</v>
      </c>
      <c r="I29" s="77" t="s">
        <v>36</v>
      </c>
      <c r="J29" s="171" t="s">
        <v>391</v>
      </c>
      <c r="K29" s="79">
        <v>25</v>
      </c>
      <c r="L29" s="80" t="s">
        <v>392</v>
      </c>
    </row>
    <row r="30" spans="1:14" s="95" customFormat="1" ht="15" customHeight="1">
      <c r="A30" s="4">
        <f t="shared" si="0"/>
        <v>0.49305555555555508</v>
      </c>
      <c r="B30" s="72">
        <v>5.5555555555555601E-3</v>
      </c>
      <c r="C30" s="73">
        <v>23</v>
      </c>
      <c r="D30" s="74" t="s">
        <v>390</v>
      </c>
      <c r="E30" s="75" t="s">
        <v>443</v>
      </c>
      <c r="F30" s="75" t="s">
        <v>444</v>
      </c>
      <c r="G30" s="76"/>
      <c r="H30" s="77" t="s">
        <v>380</v>
      </c>
      <c r="I30" s="77" t="s">
        <v>338</v>
      </c>
      <c r="J30" s="171" t="s">
        <v>391</v>
      </c>
      <c r="K30" s="79">
        <v>26</v>
      </c>
      <c r="L30" s="80" t="s">
        <v>392</v>
      </c>
    </row>
    <row r="31" spans="1:14" ht="15.75">
      <c r="A31" s="4">
        <f t="shared" si="0"/>
        <v>0.49861111111111062</v>
      </c>
      <c r="B31" s="72">
        <v>5.5555555555555601E-3</v>
      </c>
      <c r="C31" s="73">
        <v>23</v>
      </c>
      <c r="D31" s="74" t="s">
        <v>390</v>
      </c>
      <c r="E31" s="75" t="s">
        <v>445</v>
      </c>
      <c r="F31" s="75" t="s">
        <v>446</v>
      </c>
      <c r="G31" s="76"/>
      <c r="H31" s="77" t="s">
        <v>88</v>
      </c>
      <c r="I31" s="77" t="s">
        <v>377</v>
      </c>
      <c r="J31" s="171" t="s">
        <v>391</v>
      </c>
      <c r="K31" s="79">
        <v>27</v>
      </c>
      <c r="L31" s="80" t="s">
        <v>392</v>
      </c>
    </row>
    <row r="32" spans="1:14" ht="15.75">
      <c r="A32" s="4">
        <f t="shared" si="0"/>
        <v>0.50416666666666621</v>
      </c>
      <c r="B32" s="72">
        <v>5.5555555555555601E-3</v>
      </c>
      <c r="C32" s="73">
        <v>23</v>
      </c>
      <c r="D32" s="74" t="s">
        <v>390</v>
      </c>
      <c r="E32" s="75" t="s">
        <v>447</v>
      </c>
      <c r="F32" s="75" t="s">
        <v>448</v>
      </c>
      <c r="G32" s="76"/>
      <c r="H32" s="77" t="s">
        <v>222</v>
      </c>
      <c r="I32" s="77" t="s">
        <v>256</v>
      </c>
      <c r="J32" s="171" t="s">
        <v>391</v>
      </c>
      <c r="K32" s="79">
        <v>28</v>
      </c>
      <c r="L32" s="80" t="s">
        <v>392</v>
      </c>
    </row>
    <row r="33" spans="1:12" ht="15.75">
      <c r="A33" s="4">
        <f t="shared" si="0"/>
        <v>0.50972222222222174</v>
      </c>
      <c r="B33" s="72">
        <v>5.5555555555555601E-3</v>
      </c>
      <c r="C33" s="73">
        <v>23</v>
      </c>
      <c r="D33" s="74" t="s">
        <v>390</v>
      </c>
      <c r="E33" s="75" t="s">
        <v>449</v>
      </c>
      <c r="F33" s="75" t="s">
        <v>450</v>
      </c>
      <c r="G33" s="76"/>
      <c r="H33" s="77" t="s">
        <v>295</v>
      </c>
      <c r="I33" s="77" t="s">
        <v>290</v>
      </c>
      <c r="J33" s="171" t="s">
        <v>391</v>
      </c>
      <c r="K33" s="79">
        <v>29</v>
      </c>
      <c r="L33" s="80" t="s">
        <v>392</v>
      </c>
    </row>
    <row r="34" spans="1:12" ht="15.75">
      <c r="A34" s="4">
        <f t="shared" si="0"/>
        <v>0.51527777777777728</v>
      </c>
      <c r="B34" s="72">
        <v>5.5555555555555601E-3</v>
      </c>
      <c r="C34" s="73">
        <v>23</v>
      </c>
      <c r="D34" s="74" t="s">
        <v>390</v>
      </c>
      <c r="E34" s="75" t="s">
        <v>395</v>
      </c>
      <c r="F34" s="75" t="s">
        <v>451</v>
      </c>
      <c r="G34" s="76"/>
      <c r="H34" s="77" t="s">
        <v>182</v>
      </c>
      <c r="I34" s="77" t="s">
        <v>182</v>
      </c>
      <c r="J34" s="171" t="s">
        <v>391</v>
      </c>
      <c r="K34" s="79">
        <v>30</v>
      </c>
      <c r="L34" s="80" t="s">
        <v>392</v>
      </c>
    </row>
    <row r="35" spans="1:12" ht="15.75">
      <c r="A35" s="4">
        <f t="shared" si="0"/>
        <v>0.52083333333333282</v>
      </c>
      <c r="B35" s="174">
        <v>1.0416666666666666E-2</v>
      </c>
      <c r="C35" s="83"/>
      <c r="D35" s="166" t="s">
        <v>411</v>
      </c>
      <c r="E35" s="85"/>
      <c r="F35" s="85"/>
      <c r="G35" s="83"/>
      <c r="H35" s="84"/>
      <c r="I35" s="85"/>
      <c r="J35" s="175"/>
      <c r="K35" s="180"/>
      <c r="L35" s="87"/>
    </row>
    <row r="36" spans="1:12" ht="15.75">
      <c r="A36" s="4">
        <f t="shared" si="0"/>
        <v>0.53124999999999944</v>
      </c>
      <c r="B36" s="72">
        <v>5.5555555555555601E-3</v>
      </c>
      <c r="C36" s="73">
        <v>23</v>
      </c>
      <c r="D36" s="74" t="s">
        <v>390</v>
      </c>
      <c r="E36" s="75" t="s">
        <v>452</v>
      </c>
      <c r="F36" s="75" t="s">
        <v>453</v>
      </c>
      <c r="G36" s="76"/>
      <c r="H36" s="77" t="s">
        <v>39</v>
      </c>
      <c r="I36" s="77" t="s">
        <v>39</v>
      </c>
      <c r="J36" s="171" t="s">
        <v>391</v>
      </c>
      <c r="K36" s="79">
        <v>31</v>
      </c>
      <c r="L36" s="80" t="s">
        <v>392</v>
      </c>
    </row>
    <row r="37" spans="1:12" ht="15.75">
      <c r="A37" s="4">
        <f t="shared" si="0"/>
        <v>0.53680555555555498</v>
      </c>
      <c r="B37" s="72">
        <v>5.5555555555555601E-3</v>
      </c>
      <c r="C37" s="73">
        <v>23</v>
      </c>
      <c r="D37" s="74" t="s">
        <v>390</v>
      </c>
      <c r="E37" s="75" t="s">
        <v>454</v>
      </c>
      <c r="F37" s="75" t="s">
        <v>455</v>
      </c>
      <c r="G37" s="76"/>
      <c r="H37" s="77" t="s">
        <v>295</v>
      </c>
      <c r="I37" s="77" t="s">
        <v>295</v>
      </c>
      <c r="J37" s="171" t="s">
        <v>391</v>
      </c>
      <c r="K37" s="79">
        <v>32</v>
      </c>
      <c r="L37" s="80" t="s">
        <v>392</v>
      </c>
    </row>
    <row r="38" spans="1:12" ht="15.75">
      <c r="A38" s="4">
        <f t="shared" si="0"/>
        <v>0.54236111111111052</v>
      </c>
      <c r="B38" s="72">
        <v>5.5555555555555601E-3</v>
      </c>
      <c r="C38" s="73">
        <v>23</v>
      </c>
      <c r="D38" s="74" t="s">
        <v>390</v>
      </c>
      <c r="E38" s="181" t="s">
        <v>456</v>
      </c>
      <c r="F38" s="162" t="s">
        <v>457</v>
      </c>
      <c r="G38" s="182"/>
      <c r="H38" s="183" t="s">
        <v>458</v>
      </c>
      <c r="I38" s="75"/>
      <c r="J38" s="171" t="s">
        <v>391</v>
      </c>
      <c r="K38" s="79">
        <v>33</v>
      </c>
      <c r="L38" s="80" t="s">
        <v>392</v>
      </c>
    </row>
    <row r="39" spans="1:12" ht="15.75">
      <c r="A39" s="24">
        <f t="shared" si="0"/>
        <v>0.54791666666666605</v>
      </c>
      <c r="B39" s="184"/>
      <c r="C39" s="165"/>
      <c r="D39" s="166" t="s">
        <v>389</v>
      </c>
      <c r="E39" s="167"/>
      <c r="F39" s="167"/>
      <c r="G39" s="168"/>
      <c r="H39" s="166"/>
      <c r="I39" s="167"/>
      <c r="J39" s="167"/>
      <c r="K39" s="185"/>
      <c r="L39" s="186"/>
    </row>
    <row r="40" spans="1:12" ht="11.25">
      <c r="A40" s="34"/>
      <c r="B40" s="143"/>
      <c r="C40" s="34"/>
      <c r="D40" s="34"/>
      <c r="E40" s="34"/>
      <c r="F40" s="34"/>
      <c r="H40" s="34"/>
      <c r="J40" s="34"/>
      <c r="K40" s="34"/>
      <c r="L40" s="34"/>
    </row>
    <row r="41" spans="1:12" ht="11.25">
      <c r="A41" s="34"/>
      <c r="B41" s="143"/>
      <c r="C41" s="34"/>
      <c r="D41" s="34"/>
      <c r="J41" s="34"/>
      <c r="K41" s="34"/>
      <c r="L41" s="34"/>
    </row>
    <row r="42" spans="1:12" ht="11.25">
      <c r="A42" s="34"/>
      <c r="B42" s="143"/>
      <c r="C42" s="34"/>
      <c r="D42" s="34"/>
      <c r="J42" s="34"/>
      <c r="K42" s="34"/>
      <c r="L42" s="34"/>
    </row>
    <row r="43" spans="1:12" ht="11.25">
      <c r="A43" s="34"/>
      <c r="B43" s="143"/>
      <c r="C43" s="34"/>
      <c r="D43" s="34"/>
      <c r="J43" s="34"/>
      <c r="K43" s="34"/>
      <c r="L43" s="34"/>
    </row>
    <row r="44" spans="1:12" ht="11.25">
      <c r="A44" s="34"/>
      <c r="B44" s="143"/>
      <c r="C44" s="34"/>
      <c r="D44" s="34"/>
      <c r="E44" s="34"/>
      <c r="F44" s="34"/>
      <c r="H44" s="34"/>
      <c r="J44" s="34"/>
      <c r="K44" s="34"/>
      <c r="L44" s="34"/>
    </row>
    <row r="45" spans="1:12" ht="11.25">
      <c r="A45" s="34"/>
      <c r="B45" s="143"/>
      <c r="C45" s="34"/>
      <c r="D45" s="34"/>
      <c r="J45" s="34"/>
      <c r="K45" s="34"/>
      <c r="L45" s="34"/>
    </row>
    <row r="46" spans="1:12" ht="11.25">
      <c r="A46" s="34"/>
      <c r="B46" s="143"/>
      <c r="C46" s="34"/>
      <c r="D46" s="34"/>
      <c r="J46" s="34"/>
      <c r="K46" s="34"/>
      <c r="L46" s="34"/>
    </row>
    <row r="47" spans="1:12" ht="11.25">
      <c r="A47" s="34"/>
      <c r="B47" s="143"/>
      <c r="C47" s="34"/>
      <c r="D47" s="34"/>
      <c r="E47" s="34"/>
      <c r="F47" s="34"/>
      <c r="H47" s="34"/>
      <c r="J47" s="34"/>
      <c r="K47" s="34"/>
      <c r="L47" s="34"/>
    </row>
    <row r="48" spans="1:12" ht="11.25">
      <c r="A48" s="34"/>
      <c r="B48" s="143"/>
      <c r="C48" s="34"/>
      <c r="D48" s="34"/>
      <c r="E48" s="34"/>
      <c r="F48" s="34"/>
      <c r="H48" s="34"/>
      <c r="J48" s="34"/>
      <c r="K48" s="34"/>
      <c r="L48" s="34"/>
    </row>
    <row r="49" spans="2:9" s="34" customFormat="1" ht="11.25">
      <c r="B49" s="143"/>
      <c r="G49" s="146"/>
      <c r="I49" s="146"/>
    </row>
    <row r="50" spans="2:9" s="34" customFormat="1" ht="11.25">
      <c r="B50" s="143"/>
      <c r="G50" s="146"/>
      <c r="I50" s="146"/>
    </row>
    <row r="51" spans="2:9" s="34" customFormat="1" ht="11.25">
      <c r="B51" s="143"/>
      <c r="G51" s="146"/>
      <c r="I51" s="146"/>
    </row>
    <row r="52" spans="2:9" s="34" customFormat="1" ht="11.25">
      <c r="B52" s="143"/>
      <c r="G52" s="146"/>
      <c r="I52" s="146"/>
    </row>
    <row r="53" spans="2:9" s="34" customFormat="1" ht="11.25">
      <c r="B53" s="143"/>
      <c r="G53" s="146"/>
      <c r="I53" s="146"/>
    </row>
    <row r="54" spans="2:9" s="34" customFormat="1" ht="11.25">
      <c r="B54" s="143"/>
      <c r="G54" s="146"/>
      <c r="I54" s="146"/>
    </row>
    <row r="55" spans="2:9" s="34" customFormat="1" ht="11.25">
      <c r="B55" s="143"/>
      <c r="G55" s="146"/>
      <c r="I55" s="146"/>
    </row>
    <row r="56" spans="2:9" s="34" customFormat="1" ht="11.25">
      <c r="B56" s="143"/>
      <c r="G56" s="146"/>
      <c r="I56" s="146"/>
    </row>
    <row r="57" spans="2:9" s="34" customFormat="1" ht="11.25">
      <c r="B57" s="143"/>
      <c r="G57" s="146"/>
      <c r="I57" s="146"/>
    </row>
    <row r="58" spans="2:9" s="34" customFormat="1" ht="11.25">
      <c r="B58" s="143"/>
      <c r="G58" s="146"/>
      <c r="I58" s="146"/>
    </row>
    <row r="59" spans="2:9" s="34" customFormat="1" ht="11.25">
      <c r="B59" s="143"/>
      <c r="G59" s="146"/>
      <c r="I59" s="146"/>
    </row>
    <row r="60" spans="2:9" s="34" customFormat="1" ht="11.25">
      <c r="B60" s="143"/>
      <c r="G60" s="146"/>
      <c r="I60" s="146"/>
    </row>
    <row r="61" spans="2:9" s="34" customFormat="1" ht="11.25">
      <c r="B61" s="143"/>
      <c r="G61" s="146"/>
      <c r="I61" s="146"/>
    </row>
    <row r="62" spans="2:9" s="34" customFormat="1" ht="11.25">
      <c r="B62" s="143"/>
      <c r="G62" s="146"/>
      <c r="I62" s="146"/>
    </row>
    <row r="63" spans="2:9" s="34" customFormat="1" ht="11.25">
      <c r="B63" s="143"/>
      <c r="G63" s="146"/>
      <c r="I63" s="146"/>
    </row>
    <row r="64" spans="2:9" s="34" customFormat="1" ht="11.25">
      <c r="B64" s="143"/>
      <c r="G64" s="146"/>
      <c r="I64" s="146"/>
    </row>
    <row r="65" spans="2:9" s="34" customFormat="1" ht="11.25">
      <c r="B65" s="143"/>
      <c r="G65" s="146"/>
      <c r="I65" s="146"/>
    </row>
    <row r="66" spans="2:9" s="34" customFormat="1" ht="11.25">
      <c r="B66" s="143"/>
      <c r="G66" s="146"/>
      <c r="I66" s="146"/>
    </row>
    <row r="67" spans="2:9" s="34" customFormat="1" ht="11.25">
      <c r="B67" s="143"/>
      <c r="G67" s="146"/>
      <c r="I67" s="146"/>
    </row>
    <row r="68" spans="2:9" s="34" customFormat="1" ht="11.25">
      <c r="B68" s="143"/>
      <c r="G68" s="146"/>
      <c r="I68" s="146"/>
    </row>
    <row r="69" spans="2:9" s="34" customFormat="1" ht="11.25">
      <c r="B69" s="143"/>
      <c r="G69" s="146"/>
      <c r="I69" s="146"/>
    </row>
    <row r="70" spans="2:9" s="34" customFormat="1" ht="11.25">
      <c r="B70" s="143"/>
      <c r="G70" s="146"/>
      <c r="I70" s="146"/>
    </row>
    <row r="71" spans="2:9" s="34" customFormat="1" ht="11.25">
      <c r="B71" s="143"/>
      <c r="G71" s="146"/>
      <c r="I71" s="146"/>
    </row>
    <row r="72" spans="2:9" s="34" customFormat="1" ht="11.25">
      <c r="B72" s="143"/>
      <c r="G72" s="146"/>
      <c r="I72" s="146"/>
    </row>
    <row r="73" spans="2:9" s="34" customFormat="1" ht="11.25">
      <c r="B73" s="143"/>
      <c r="G73" s="146"/>
      <c r="I73" s="146"/>
    </row>
    <row r="74" spans="2:9" s="34" customFormat="1" ht="11.25">
      <c r="B74" s="143"/>
      <c r="G74" s="146"/>
      <c r="I74" s="146"/>
    </row>
    <row r="75" spans="2:9" s="34" customFormat="1" ht="11.25">
      <c r="B75" s="143"/>
      <c r="G75" s="146"/>
      <c r="I75" s="146"/>
    </row>
    <row r="76" spans="2:9" s="34" customFormat="1" ht="11.25">
      <c r="B76" s="143"/>
      <c r="G76" s="146"/>
      <c r="I76" s="146"/>
    </row>
    <row r="77" spans="2:9" s="34" customFormat="1" ht="11.25">
      <c r="B77" s="143"/>
      <c r="G77" s="146"/>
      <c r="I77" s="146"/>
    </row>
    <row r="78" spans="2:9" s="34" customFormat="1" ht="11.25">
      <c r="B78" s="143"/>
      <c r="G78" s="146"/>
      <c r="I78" s="146"/>
    </row>
    <row r="79" spans="2:9" s="34" customFormat="1" ht="11.25">
      <c r="B79" s="143"/>
      <c r="G79" s="146"/>
      <c r="I79" s="146"/>
    </row>
    <row r="80" spans="2:9" s="34" customFormat="1" ht="11.25">
      <c r="B80" s="143"/>
      <c r="G80" s="146"/>
      <c r="I80" s="146"/>
    </row>
    <row r="81" spans="2:9" s="34" customFormat="1" ht="11.25">
      <c r="B81" s="143"/>
      <c r="G81" s="146"/>
      <c r="I81" s="146"/>
    </row>
    <row r="82" spans="2:9" s="34" customFormat="1" ht="11.25">
      <c r="B82" s="143"/>
      <c r="G82" s="146"/>
      <c r="I82" s="146"/>
    </row>
    <row r="83" spans="2:9" s="34" customFormat="1" ht="11.25">
      <c r="B83" s="143"/>
      <c r="G83" s="146"/>
      <c r="I83" s="146"/>
    </row>
    <row r="84" spans="2:9" s="34" customFormat="1" ht="11.25">
      <c r="B84" s="143"/>
      <c r="G84" s="146"/>
      <c r="I84" s="146"/>
    </row>
    <row r="85" spans="2:9" s="34" customFormat="1" ht="11.25">
      <c r="B85" s="143"/>
      <c r="G85" s="146"/>
      <c r="I85" s="146"/>
    </row>
    <row r="86" spans="2:9" s="34" customFormat="1" ht="11.25">
      <c r="B86" s="143"/>
      <c r="G86" s="146"/>
      <c r="I86" s="146"/>
    </row>
    <row r="87" spans="2:9" s="34" customFormat="1" ht="11.25">
      <c r="B87" s="143"/>
      <c r="G87" s="146"/>
      <c r="I87" s="146"/>
    </row>
    <row r="88" spans="2:9" s="34" customFormat="1" ht="11.25">
      <c r="B88" s="143"/>
      <c r="G88" s="146"/>
      <c r="I88" s="146"/>
    </row>
    <row r="89" spans="2:9" s="34" customFormat="1" ht="11.25">
      <c r="B89" s="143"/>
      <c r="G89" s="146"/>
      <c r="I89" s="146"/>
    </row>
    <row r="90" spans="2:9" s="34" customFormat="1" ht="11.25">
      <c r="B90" s="143"/>
      <c r="G90" s="146"/>
      <c r="I90" s="146"/>
    </row>
    <row r="91" spans="2:9" s="34" customFormat="1" ht="11.25">
      <c r="B91" s="143"/>
      <c r="G91" s="146"/>
      <c r="I91" s="146"/>
    </row>
    <row r="92" spans="2:9" s="34" customFormat="1" ht="11.25">
      <c r="B92" s="143"/>
      <c r="G92" s="146"/>
      <c r="I92" s="146"/>
    </row>
    <row r="93" spans="2:9" s="34" customFormat="1" ht="11.25">
      <c r="B93" s="143"/>
      <c r="G93" s="146"/>
      <c r="I93" s="146"/>
    </row>
    <row r="94" spans="2:9" s="34" customFormat="1" ht="11.25">
      <c r="B94" s="143"/>
      <c r="G94" s="146"/>
      <c r="I94" s="146"/>
    </row>
    <row r="95" spans="2:9" s="34" customFormat="1" ht="11.25">
      <c r="B95" s="143"/>
      <c r="G95" s="146"/>
      <c r="I95" s="146"/>
    </row>
    <row r="96" spans="2:9" s="34" customFormat="1" ht="11.25">
      <c r="B96" s="143"/>
      <c r="G96" s="146"/>
      <c r="I96" s="146"/>
    </row>
    <row r="97" spans="2:9" s="34" customFormat="1" ht="11.25">
      <c r="B97" s="143"/>
      <c r="G97" s="146"/>
      <c r="I97" s="146"/>
    </row>
    <row r="98" spans="2:9" s="34" customFormat="1" ht="11.25">
      <c r="B98" s="143"/>
      <c r="G98" s="146"/>
      <c r="I98" s="146"/>
    </row>
    <row r="99" spans="2:9" s="34" customFormat="1" ht="11.25">
      <c r="B99" s="143"/>
      <c r="G99" s="146"/>
      <c r="I99" s="146"/>
    </row>
    <row r="100" spans="2:9" s="34" customFormat="1" ht="11.25">
      <c r="B100" s="143"/>
      <c r="G100" s="146"/>
      <c r="I100" s="146"/>
    </row>
    <row r="101" spans="2:9" s="34" customFormat="1" ht="11.25">
      <c r="B101" s="143"/>
      <c r="G101" s="146"/>
      <c r="I101" s="146"/>
    </row>
    <row r="102" spans="2:9" s="34" customFormat="1" ht="11.25">
      <c r="B102" s="143"/>
      <c r="G102" s="146"/>
      <c r="I102" s="146"/>
    </row>
    <row r="103" spans="2:9" s="34" customFormat="1" ht="11.25">
      <c r="B103" s="143"/>
      <c r="G103" s="146"/>
      <c r="I103" s="146"/>
    </row>
    <row r="104" spans="2:9" s="34" customFormat="1" ht="11.25">
      <c r="B104" s="143"/>
      <c r="G104" s="146"/>
      <c r="I104" s="146"/>
    </row>
    <row r="105" spans="2:9" s="34" customFormat="1" ht="11.25">
      <c r="B105" s="143"/>
      <c r="G105" s="146"/>
      <c r="I105" s="146"/>
    </row>
    <row r="106" spans="2:9" s="34" customFormat="1" ht="11.25">
      <c r="B106" s="143"/>
      <c r="G106" s="146"/>
      <c r="I106" s="146"/>
    </row>
    <row r="107" spans="2:9" s="34" customFormat="1" ht="11.25">
      <c r="B107" s="143"/>
      <c r="G107" s="146"/>
      <c r="I107" s="146"/>
    </row>
    <row r="108" spans="2:9" s="34" customFormat="1" ht="11.25">
      <c r="B108" s="143"/>
      <c r="G108" s="146"/>
      <c r="I108" s="146"/>
    </row>
    <row r="109" spans="2:9" s="34" customFormat="1" ht="11.25">
      <c r="B109" s="143"/>
      <c r="G109" s="146"/>
      <c r="I109" s="146"/>
    </row>
    <row r="110" spans="2:9" s="34" customFormat="1" ht="11.25">
      <c r="B110" s="143"/>
      <c r="G110" s="146"/>
      <c r="I110" s="146"/>
    </row>
    <row r="111" spans="2:9" s="34" customFormat="1" ht="11.25">
      <c r="B111" s="143"/>
      <c r="G111" s="146"/>
      <c r="I111" s="146"/>
    </row>
    <row r="112" spans="2:9" s="34" customFormat="1" ht="11.25">
      <c r="B112" s="143"/>
      <c r="G112" s="146"/>
      <c r="I112" s="146"/>
    </row>
    <row r="113" spans="2:9" s="34" customFormat="1" ht="11.25">
      <c r="B113" s="143"/>
      <c r="G113" s="146"/>
      <c r="I113" s="146"/>
    </row>
    <row r="114" spans="2:9" s="34" customFormat="1" ht="11.25">
      <c r="B114" s="143"/>
      <c r="G114" s="146"/>
      <c r="I114" s="146"/>
    </row>
    <row r="115" spans="2:9" s="34" customFormat="1" ht="11.25">
      <c r="B115" s="143"/>
      <c r="G115" s="146"/>
      <c r="I115" s="146"/>
    </row>
    <row r="116" spans="2:9" s="34" customFormat="1" ht="11.25">
      <c r="B116" s="143"/>
      <c r="G116" s="146"/>
      <c r="I116" s="146"/>
    </row>
    <row r="117" spans="2:9" s="34" customFormat="1" ht="11.25">
      <c r="B117" s="143"/>
      <c r="G117" s="146"/>
      <c r="I117" s="146"/>
    </row>
    <row r="118" spans="2:9" s="34" customFormat="1" ht="11.25">
      <c r="B118" s="143"/>
      <c r="G118" s="146"/>
      <c r="I118" s="146"/>
    </row>
    <row r="119" spans="2:9" s="34" customFormat="1" ht="11.25">
      <c r="B119" s="143"/>
      <c r="G119" s="146"/>
      <c r="I119" s="146"/>
    </row>
    <row r="120" spans="2:9" s="34" customFormat="1" ht="11.25">
      <c r="B120" s="143"/>
      <c r="G120" s="146"/>
      <c r="I120" s="146"/>
    </row>
    <row r="121" spans="2:9" s="34" customFormat="1" ht="11.25">
      <c r="B121" s="143"/>
      <c r="G121" s="146"/>
      <c r="I121" s="146"/>
    </row>
    <row r="122" spans="2:9" s="34" customFormat="1" ht="11.25">
      <c r="B122" s="143"/>
      <c r="G122" s="146"/>
      <c r="I122" s="146"/>
    </row>
    <row r="123" spans="2:9" s="34" customFormat="1" ht="11.25">
      <c r="B123" s="143"/>
      <c r="G123" s="146"/>
      <c r="I123" s="146"/>
    </row>
    <row r="124" spans="2:9" s="34" customFormat="1" ht="11.25">
      <c r="B124" s="143"/>
      <c r="G124" s="146"/>
      <c r="I124" s="146"/>
    </row>
    <row r="125" spans="2:9" s="34" customFormat="1" ht="11.25">
      <c r="B125" s="143"/>
      <c r="G125" s="146"/>
      <c r="I125" s="146"/>
    </row>
    <row r="126" spans="2:9" s="34" customFormat="1" ht="11.25">
      <c r="B126" s="143"/>
      <c r="G126" s="146"/>
      <c r="I126" s="146"/>
    </row>
    <row r="127" spans="2:9" s="34" customFormat="1" ht="11.25">
      <c r="B127" s="143"/>
      <c r="G127" s="146"/>
      <c r="I127" s="146"/>
    </row>
    <row r="128" spans="2:9" s="34" customFormat="1" ht="11.25">
      <c r="B128" s="143"/>
      <c r="G128" s="146"/>
      <c r="I128" s="146"/>
    </row>
    <row r="129" spans="1:12" ht="11.25">
      <c r="A129" s="34"/>
      <c r="B129" s="143"/>
      <c r="C129" s="34"/>
      <c r="D129" s="34"/>
      <c r="E129" s="34"/>
      <c r="F129" s="34"/>
      <c r="H129" s="34"/>
      <c r="J129" s="34"/>
      <c r="K129" s="34"/>
      <c r="L129" s="34"/>
    </row>
    <row r="130" spans="1:12" ht="11.25">
      <c r="A130" s="34"/>
      <c r="B130" s="143"/>
      <c r="C130" s="34"/>
      <c r="D130" s="34"/>
      <c r="E130" s="34"/>
      <c r="F130" s="34"/>
      <c r="H130" s="34"/>
      <c r="J130" s="34"/>
      <c r="K130" s="34"/>
      <c r="L130" s="34"/>
    </row>
    <row r="131" spans="1:12" ht="11.25">
      <c r="A131" s="34"/>
      <c r="B131" s="143"/>
      <c r="C131" s="34"/>
      <c r="D131" s="34"/>
      <c r="E131" s="34"/>
      <c r="F131" s="34"/>
      <c r="H131" s="34"/>
      <c r="J131" s="34"/>
      <c r="K131" s="34"/>
      <c r="L131" s="34"/>
    </row>
    <row r="132" spans="1:12" ht="11.25">
      <c r="A132" s="34"/>
      <c r="B132" s="143"/>
      <c r="C132" s="34"/>
      <c r="D132" s="34"/>
      <c r="E132" s="34"/>
      <c r="F132" s="34"/>
      <c r="H132" s="34"/>
      <c r="J132" s="34"/>
      <c r="K132" s="34"/>
      <c r="L132" s="34"/>
    </row>
    <row r="133" spans="1:12" ht="11.25">
      <c r="A133" s="34"/>
      <c r="B133" s="143"/>
      <c r="C133" s="34"/>
      <c r="D133" s="34"/>
      <c r="E133" s="34"/>
      <c r="F133" s="34"/>
      <c r="H133" s="34"/>
      <c r="J133" s="34"/>
      <c r="K133" s="34"/>
      <c r="L133" s="34"/>
    </row>
    <row r="134" spans="1:12" ht="11.25">
      <c r="A134" s="34"/>
      <c r="B134" s="143"/>
      <c r="C134" s="34"/>
      <c r="D134" s="34"/>
      <c r="E134" s="34"/>
      <c r="F134" s="34"/>
      <c r="H134" s="34"/>
      <c r="J134" s="34"/>
      <c r="K134" s="34"/>
      <c r="L134" s="34"/>
    </row>
    <row r="135" spans="1:12" ht="11.25">
      <c r="A135" s="34"/>
      <c r="B135" s="143"/>
      <c r="C135" s="34"/>
      <c r="D135" s="34"/>
      <c r="E135" s="34"/>
      <c r="F135" s="34"/>
      <c r="H135" s="34"/>
      <c r="J135" s="34"/>
      <c r="K135" s="34"/>
      <c r="L135" s="34"/>
    </row>
    <row r="136" spans="1:12" ht="11.25">
      <c r="A136" s="34"/>
      <c r="B136" s="143"/>
      <c r="C136" s="34"/>
      <c r="D136" s="34"/>
      <c r="E136" s="34"/>
      <c r="F136" s="34"/>
      <c r="H136" s="34"/>
      <c r="J136" s="34"/>
      <c r="K136" s="34"/>
      <c r="L136" s="34"/>
    </row>
    <row r="137" spans="1:12" ht="11.25">
      <c r="A137" s="34"/>
      <c r="B137" s="143"/>
      <c r="C137" s="34"/>
      <c r="D137" s="34"/>
      <c r="E137" s="34"/>
      <c r="F137" s="34"/>
      <c r="H137" s="34"/>
      <c r="J137" s="34"/>
      <c r="K137" s="34"/>
      <c r="L137" s="34"/>
    </row>
    <row r="138" spans="1:12" ht="11.25">
      <c r="A138" s="34"/>
      <c r="B138" s="143"/>
      <c r="C138" s="34"/>
      <c r="D138" s="34"/>
      <c r="E138" s="34"/>
      <c r="F138" s="34"/>
      <c r="H138" s="34"/>
      <c r="J138" s="34"/>
      <c r="K138" s="34"/>
      <c r="L138" s="34"/>
    </row>
    <row r="139" spans="1:12" ht="11.25">
      <c r="A139" s="34"/>
      <c r="B139" s="143"/>
      <c r="C139" s="34"/>
      <c r="D139" s="34"/>
      <c r="E139" s="34"/>
      <c r="F139" s="34"/>
      <c r="H139" s="34"/>
      <c r="J139" s="34"/>
      <c r="K139" s="34"/>
      <c r="L139" s="34"/>
    </row>
    <row r="140" spans="1:12" ht="11.25">
      <c r="A140" s="34"/>
      <c r="B140" s="143"/>
      <c r="C140" s="34"/>
      <c r="D140" s="34"/>
      <c r="E140" s="34"/>
      <c r="F140" s="34"/>
      <c r="H140" s="34"/>
      <c r="J140" s="34"/>
      <c r="K140" s="34"/>
      <c r="L140" s="34"/>
    </row>
    <row r="141" spans="1:12" ht="11.25">
      <c r="A141" s="34"/>
      <c r="B141" s="143"/>
      <c r="C141" s="34"/>
      <c r="D141" s="34"/>
      <c r="E141" s="34"/>
      <c r="F141" s="34"/>
      <c r="H141" s="34"/>
      <c r="J141" s="34"/>
      <c r="K141" s="34"/>
      <c r="L141" s="34"/>
    </row>
    <row r="142" spans="1:12" ht="11.25">
      <c r="A142" s="34"/>
      <c r="B142" s="143"/>
      <c r="C142" s="34"/>
      <c r="D142" s="34"/>
      <c r="E142" s="34"/>
      <c r="F142" s="34"/>
      <c r="H142" s="34"/>
      <c r="J142" s="34"/>
      <c r="K142" s="34"/>
      <c r="L142" s="34"/>
    </row>
    <row r="143" spans="1:12" ht="11.25">
      <c r="B143" s="143"/>
      <c r="C143" s="34"/>
      <c r="D143" s="34"/>
      <c r="E143" s="34"/>
      <c r="F143" s="34"/>
      <c r="H143" s="34"/>
      <c r="J143" s="34"/>
      <c r="K143" s="34"/>
      <c r="L143" s="34"/>
    </row>
    <row r="144" spans="1:12" ht="11.25">
      <c r="B144" s="143"/>
      <c r="C144" s="34"/>
      <c r="D144" s="34"/>
      <c r="E144" s="34"/>
      <c r="F144" s="34"/>
      <c r="H144" s="34"/>
      <c r="J144" s="34"/>
      <c r="K144" s="34"/>
      <c r="L144" s="34"/>
    </row>
    <row r="145" spans="2:12" ht="11.25">
      <c r="B145" s="143"/>
      <c r="C145" s="34"/>
      <c r="D145" s="34"/>
      <c r="E145" s="34"/>
      <c r="F145" s="34"/>
      <c r="H145" s="34"/>
      <c r="J145" s="34"/>
      <c r="K145" s="34"/>
      <c r="L145" s="34"/>
    </row>
    <row r="146" spans="2:12" ht="11.25">
      <c r="B146" s="143"/>
      <c r="C146" s="34"/>
      <c r="D146" s="34"/>
      <c r="E146" s="34"/>
      <c r="F146" s="34"/>
      <c r="H146" s="34"/>
      <c r="J146" s="34"/>
      <c r="K146" s="34"/>
      <c r="L146" s="34"/>
    </row>
    <row r="147" spans="2:12" ht="11.25">
      <c r="B147" s="143"/>
      <c r="C147" s="34"/>
      <c r="D147" s="34"/>
      <c r="E147" s="34"/>
      <c r="F147" s="34"/>
      <c r="H147" s="34"/>
      <c r="J147" s="34"/>
      <c r="K147" s="34"/>
      <c r="L147" s="34"/>
    </row>
    <row r="148" spans="2:12" ht="11.25">
      <c r="B148" s="143"/>
      <c r="C148" s="34"/>
      <c r="D148" s="34"/>
      <c r="E148" s="34"/>
      <c r="F148" s="34"/>
      <c r="H148" s="34"/>
      <c r="J148" s="34"/>
      <c r="K148" s="34"/>
      <c r="L148" s="34"/>
    </row>
    <row r="149" spans="2:12" ht="11.25">
      <c r="B149" s="143"/>
      <c r="C149" s="34"/>
      <c r="D149" s="34"/>
      <c r="E149" s="34"/>
      <c r="F149" s="34"/>
      <c r="H149" s="34"/>
      <c r="J149" s="34"/>
      <c r="K149" s="34"/>
      <c r="L149" s="34"/>
    </row>
    <row r="150" spans="2:12" ht="11.25">
      <c r="B150" s="143"/>
      <c r="C150" s="34"/>
      <c r="D150" s="34"/>
      <c r="E150" s="34"/>
      <c r="F150" s="34"/>
      <c r="H150" s="34"/>
      <c r="J150" s="34"/>
      <c r="K150" s="34"/>
      <c r="L150" s="34"/>
    </row>
  </sheetData>
  <pageMargins left="0.7" right="0.7" top="0.75" bottom="0.75" header="0.3" footer="0.3"/>
  <pageSetup paperSize="9" scale="92" orientation="portrait" horizontalDpi="0" verticalDpi="0"/>
  <customProperties>
    <customPr name="_pios_id" r:id="rId1"/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AFB82-B508-9B47-96C3-5371D8A98D54}">
  <sheetPr>
    <tabColor rgb="FFFFCCFF"/>
    <pageSetUpPr fitToPage="1"/>
  </sheetPr>
  <dimension ref="A1:S55"/>
  <sheetViews>
    <sheetView workbookViewId="0">
      <selection activeCell="A2" sqref="A2"/>
    </sheetView>
  </sheetViews>
  <sheetFormatPr defaultColWidth="11" defaultRowHeight="15"/>
  <cols>
    <col min="1" max="1" width="21.125" style="37" customWidth="1"/>
    <col min="2" max="2" width="25.125" style="37" customWidth="1"/>
    <col min="3" max="3" width="16.875" style="37" bestFit="1" customWidth="1"/>
    <col min="4" max="4" width="11.75" style="329" bestFit="1" customWidth="1"/>
    <col min="5" max="5" width="10.25" style="329" bestFit="1" customWidth="1"/>
    <col min="6" max="6" width="12" style="329" bestFit="1" customWidth="1"/>
    <col min="7" max="7" width="9.75" style="329" bestFit="1" customWidth="1"/>
    <col min="8" max="8" width="11" style="37"/>
    <col min="9" max="9" width="0" style="37" hidden="1" customWidth="1"/>
    <col min="10" max="10" width="19.375" style="37" hidden="1" customWidth="1"/>
    <col min="11" max="11" width="0" style="37" hidden="1" customWidth="1"/>
    <col min="12" max="12" width="3.625" style="37" hidden="1" customWidth="1"/>
    <col min="13" max="14" width="7.75" style="37" hidden="1" customWidth="1"/>
    <col min="15" max="15" width="6.75" style="37" hidden="1" customWidth="1"/>
    <col min="16" max="16" width="7.375" style="37" hidden="1" customWidth="1"/>
    <col min="17" max="19" width="7.25" style="37" hidden="1" customWidth="1"/>
    <col min="20" max="16384" width="11" style="37"/>
  </cols>
  <sheetData>
    <row r="1" spans="1:19">
      <c r="A1" s="338"/>
      <c r="B1" s="338"/>
      <c r="C1" s="338"/>
      <c r="D1" s="359"/>
      <c r="E1" s="359"/>
      <c r="F1" s="359"/>
      <c r="G1" s="359"/>
      <c r="H1" s="338"/>
      <c r="I1" s="338"/>
      <c r="J1" s="339" t="s">
        <v>75</v>
      </c>
      <c r="K1" s="339"/>
      <c r="L1" s="339"/>
      <c r="M1" s="339"/>
      <c r="N1" s="338"/>
      <c r="O1" s="338"/>
      <c r="P1" s="338"/>
      <c r="Q1" s="338"/>
      <c r="R1" s="338"/>
      <c r="S1" s="338"/>
    </row>
    <row r="2" spans="1:19">
      <c r="A2" s="15" t="s">
        <v>76</v>
      </c>
      <c r="B2" s="338"/>
      <c r="C2" s="338"/>
      <c r="D2" s="359"/>
      <c r="E2" s="359"/>
      <c r="F2" s="359"/>
      <c r="G2" s="359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3" spans="1:19">
      <c r="A3" s="15" t="s">
        <v>77</v>
      </c>
      <c r="B3" s="338"/>
      <c r="C3" s="338"/>
      <c r="D3" s="359"/>
      <c r="E3" s="359"/>
      <c r="F3" s="359"/>
      <c r="G3" s="359"/>
      <c r="H3" s="338"/>
      <c r="I3" s="338"/>
      <c r="J3" s="338"/>
      <c r="K3" s="338"/>
      <c r="L3" s="338"/>
      <c r="M3" s="16" t="s">
        <v>78</v>
      </c>
      <c r="N3" s="18"/>
      <c r="O3" s="18"/>
      <c r="P3" s="16" t="s">
        <v>79</v>
      </c>
      <c r="Q3" s="18"/>
      <c r="R3" s="18"/>
      <c r="S3" s="338"/>
    </row>
    <row r="4" spans="1:19">
      <c r="A4" s="337" t="s">
        <v>80</v>
      </c>
      <c r="B4" s="331"/>
      <c r="C4" s="338"/>
      <c r="D4" s="359"/>
      <c r="E4" s="359"/>
      <c r="F4" s="359"/>
      <c r="G4" s="359"/>
      <c r="H4" s="338"/>
      <c r="I4" s="338"/>
      <c r="J4" s="338"/>
      <c r="K4" s="338"/>
      <c r="L4" s="338"/>
      <c r="M4" s="341" t="e">
        <f>#REF!</f>
        <v>#REF!</v>
      </c>
      <c r="N4" s="341" t="e">
        <f>#REF!</f>
        <v>#REF!</v>
      </c>
      <c r="O4" s="341"/>
      <c r="P4" s="360" t="e">
        <f>M4</f>
        <v>#REF!</v>
      </c>
      <c r="Q4" s="341" t="e">
        <f>N4</f>
        <v>#REF!</v>
      </c>
      <c r="R4" s="341">
        <f>O4</f>
        <v>0</v>
      </c>
      <c r="S4" s="338"/>
    </row>
    <row r="5" spans="1:19">
      <c r="A5" s="338"/>
      <c r="B5" s="338"/>
      <c r="C5" s="338"/>
      <c r="D5" s="359"/>
      <c r="E5" s="359"/>
      <c r="F5" s="359"/>
      <c r="G5" s="359"/>
      <c r="H5" s="338"/>
      <c r="I5" s="338"/>
      <c r="J5" s="338">
        <v>1</v>
      </c>
      <c r="K5" s="338"/>
      <c r="L5" s="338"/>
      <c r="M5" s="342">
        <v>6.5</v>
      </c>
      <c r="N5" s="342">
        <v>7</v>
      </c>
      <c r="O5" s="342"/>
      <c r="P5" s="362">
        <v>6</v>
      </c>
      <c r="Q5" s="342">
        <v>6.5</v>
      </c>
      <c r="R5" s="342"/>
      <c r="S5" s="338"/>
    </row>
    <row r="6" spans="1:19">
      <c r="A6" s="338"/>
      <c r="B6" s="338"/>
      <c r="C6" s="338"/>
      <c r="D6" s="27" t="s">
        <v>14</v>
      </c>
      <c r="E6" s="27" t="s">
        <v>81</v>
      </c>
      <c r="F6" s="359"/>
      <c r="G6" s="359"/>
      <c r="H6" s="338"/>
      <c r="I6" s="338"/>
      <c r="J6" s="338">
        <v>2</v>
      </c>
      <c r="K6" s="338"/>
      <c r="L6" s="338"/>
      <c r="M6" s="342">
        <v>7</v>
      </c>
      <c r="N6" s="342">
        <v>6.5</v>
      </c>
      <c r="O6" s="342"/>
      <c r="P6" s="362">
        <v>6.5</v>
      </c>
      <c r="Q6" s="342">
        <v>6.5</v>
      </c>
      <c r="R6" s="342"/>
      <c r="S6" s="338"/>
    </row>
    <row r="7" spans="1:19" ht="30">
      <c r="A7" s="40" t="s">
        <v>17</v>
      </c>
      <c r="B7" s="40" t="s">
        <v>18</v>
      </c>
      <c r="C7" s="40" t="s">
        <v>19</v>
      </c>
      <c r="D7" s="39" t="s">
        <v>78</v>
      </c>
      <c r="E7" s="39" t="s">
        <v>79</v>
      </c>
      <c r="F7" s="39" t="s">
        <v>82</v>
      </c>
      <c r="G7" s="39" t="s">
        <v>21</v>
      </c>
      <c r="H7" s="338"/>
      <c r="I7" s="338"/>
      <c r="J7" s="338">
        <v>3</v>
      </c>
      <c r="K7" s="338"/>
      <c r="L7" s="338"/>
      <c r="M7" s="342">
        <v>6.5</v>
      </c>
      <c r="N7" s="342">
        <v>6</v>
      </c>
      <c r="O7" s="342"/>
      <c r="P7" s="362">
        <v>6.5</v>
      </c>
      <c r="Q7" s="342">
        <v>6.5</v>
      </c>
      <c r="R7" s="342"/>
      <c r="S7" s="338"/>
    </row>
    <row r="8" spans="1:19">
      <c r="A8" s="23" t="s">
        <v>83</v>
      </c>
      <c r="B8" s="343" t="s">
        <v>84</v>
      </c>
      <c r="C8" s="343" t="s">
        <v>85</v>
      </c>
      <c r="D8" s="363">
        <f>M49</f>
        <v>0.72073170731707314</v>
      </c>
      <c r="E8" s="364"/>
      <c r="F8" s="363">
        <f>AVERAGE(D8,E9)</f>
        <v>0.70304878048780495</v>
      </c>
      <c r="G8" s="364">
        <f>RANK(F8,$F$8:$F$14,0)</f>
        <v>1</v>
      </c>
      <c r="H8" s="338"/>
      <c r="I8" s="338"/>
      <c r="J8" s="338">
        <v>4</v>
      </c>
      <c r="K8" s="338">
        <v>2</v>
      </c>
      <c r="L8" s="338"/>
      <c r="M8" s="342">
        <v>7</v>
      </c>
      <c r="N8" s="342">
        <v>6.5</v>
      </c>
      <c r="O8" s="342"/>
      <c r="P8" s="362">
        <v>6</v>
      </c>
      <c r="Q8" s="342">
        <v>6</v>
      </c>
      <c r="R8" s="342"/>
      <c r="S8" s="338"/>
    </row>
    <row r="9" spans="1:19">
      <c r="A9" s="23" t="s">
        <v>86</v>
      </c>
      <c r="B9" s="343" t="s">
        <v>87</v>
      </c>
      <c r="C9" s="343" t="s">
        <v>88</v>
      </c>
      <c r="D9" s="365"/>
      <c r="E9" s="366">
        <f>P49</f>
        <v>0.68536585365853664</v>
      </c>
      <c r="F9" s="365"/>
      <c r="G9" s="365"/>
      <c r="H9" s="338"/>
      <c r="I9" s="338"/>
      <c r="J9" s="338">
        <v>5</v>
      </c>
      <c r="K9" s="338"/>
      <c r="L9" s="338"/>
      <c r="M9" s="342">
        <v>7</v>
      </c>
      <c r="N9" s="342">
        <v>6.5</v>
      </c>
      <c r="O9" s="342"/>
      <c r="P9" s="362">
        <v>6</v>
      </c>
      <c r="Q9" s="342">
        <v>6.5</v>
      </c>
      <c r="R9" s="342"/>
      <c r="S9" s="338"/>
    </row>
    <row r="10" spans="1:19">
      <c r="A10" s="23"/>
      <c r="B10" s="343"/>
      <c r="C10" s="343"/>
      <c r="D10" s="365"/>
      <c r="E10" s="366"/>
      <c r="F10" s="365"/>
      <c r="G10" s="365"/>
      <c r="H10" s="338"/>
      <c r="I10" s="338"/>
      <c r="J10" s="338">
        <v>9</v>
      </c>
      <c r="K10" s="338">
        <v>2</v>
      </c>
      <c r="L10" s="338"/>
      <c r="M10" s="342">
        <v>6.5</v>
      </c>
      <c r="N10" s="342">
        <v>6.5</v>
      </c>
      <c r="O10" s="342"/>
      <c r="P10" s="362">
        <v>6.5</v>
      </c>
      <c r="Q10" s="342">
        <v>7</v>
      </c>
      <c r="R10" s="342"/>
      <c r="S10" s="338"/>
    </row>
    <row r="11" spans="1:19">
      <c r="A11" s="23" t="s">
        <v>40</v>
      </c>
      <c r="B11" s="343" t="s">
        <v>89</v>
      </c>
      <c r="C11" s="343" t="s">
        <v>42</v>
      </c>
      <c r="D11" s="363">
        <f>N49</f>
        <v>0.64512195121951221</v>
      </c>
      <c r="E11" s="367"/>
      <c r="F11" s="363">
        <f>AVERAGE(D11,E12)</f>
        <v>0.64695121951219514</v>
      </c>
      <c r="G11" s="364">
        <f>RANK(F11,$F$8:$F$14,0)</f>
        <v>2</v>
      </c>
      <c r="H11" s="338"/>
      <c r="I11" s="338"/>
      <c r="J11" s="338">
        <v>6</v>
      </c>
      <c r="K11" s="338"/>
      <c r="L11" s="338"/>
      <c r="M11" s="342">
        <v>7</v>
      </c>
      <c r="N11" s="342">
        <v>7</v>
      </c>
      <c r="O11" s="342"/>
      <c r="P11" s="362">
        <v>7</v>
      </c>
      <c r="Q11" s="342">
        <v>6.5</v>
      </c>
      <c r="R11" s="342"/>
      <c r="S11" s="338"/>
    </row>
    <row r="12" spans="1:19">
      <c r="A12" s="23" t="s">
        <v>90</v>
      </c>
      <c r="B12" s="343" t="s">
        <v>91</v>
      </c>
      <c r="C12" s="343" t="s">
        <v>42</v>
      </c>
      <c r="D12" s="365"/>
      <c r="E12" s="366">
        <f>Q49</f>
        <v>0.64878048780487807</v>
      </c>
      <c r="F12" s="365"/>
      <c r="G12" s="365"/>
      <c r="H12" s="338"/>
      <c r="I12" s="338"/>
      <c r="J12" s="338">
        <v>7</v>
      </c>
      <c r="K12" s="338"/>
      <c r="L12" s="338"/>
      <c r="M12" s="342">
        <v>7</v>
      </c>
      <c r="N12" s="342">
        <v>6.5</v>
      </c>
      <c r="O12" s="342"/>
      <c r="P12" s="362">
        <v>6</v>
      </c>
      <c r="Q12" s="342">
        <v>4</v>
      </c>
      <c r="R12" s="342"/>
      <c r="S12" s="338"/>
    </row>
    <row r="13" spans="1:19">
      <c r="A13" s="23"/>
      <c r="B13" s="343"/>
      <c r="C13" s="343"/>
      <c r="D13" s="368"/>
      <c r="E13" s="367"/>
      <c r="F13" s="368"/>
      <c r="G13" s="367"/>
      <c r="H13" s="338"/>
      <c r="I13" s="338"/>
      <c r="J13" s="338">
        <v>8</v>
      </c>
      <c r="K13" s="338"/>
      <c r="L13" s="338"/>
      <c r="M13" s="342">
        <v>6.5</v>
      </c>
      <c r="N13" s="342">
        <v>6.5</v>
      </c>
      <c r="O13" s="342"/>
      <c r="P13" s="362">
        <v>6.5</v>
      </c>
      <c r="Q13" s="342">
        <v>6</v>
      </c>
      <c r="R13" s="342"/>
      <c r="S13" s="338"/>
    </row>
    <row r="14" spans="1:19">
      <c r="A14" s="338"/>
      <c r="B14" s="338"/>
      <c r="C14" s="338"/>
      <c r="D14" s="359"/>
      <c r="E14" s="359"/>
      <c r="F14" s="359"/>
      <c r="G14" s="359"/>
      <c r="H14" s="338"/>
      <c r="I14" s="338"/>
      <c r="J14" s="338">
        <v>10</v>
      </c>
      <c r="K14" s="338">
        <v>2</v>
      </c>
      <c r="L14" s="338"/>
      <c r="M14" s="342">
        <v>6.5</v>
      </c>
      <c r="N14" s="342">
        <v>6</v>
      </c>
      <c r="O14" s="342"/>
      <c r="P14" s="362">
        <v>6.5</v>
      </c>
      <c r="Q14" s="342">
        <v>6.5</v>
      </c>
      <c r="R14" s="342"/>
      <c r="S14" s="338"/>
    </row>
    <row r="15" spans="1:19">
      <c r="A15" s="338"/>
      <c r="B15" s="338"/>
      <c r="C15" s="338"/>
      <c r="D15" s="359"/>
      <c r="E15" s="359"/>
      <c r="F15" s="359"/>
      <c r="G15" s="359"/>
      <c r="H15" s="338"/>
      <c r="I15" s="338"/>
      <c r="J15" s="338">
        <v>11</v>
      </c>
      <c r="K15" s="338"/>
      <c r="L15" s="338"/>
      <c r="M15" s="342">
        <v>6.5</v>
      </c>
      <c r="N15" s="342">
        <v>6</v>
      </c>
      <c r="O15" s="342"/>
      <c r="P15" s="362">
        <v>6.5</v>
      </c>
      <c r="Q15" s="342">
        <v>5</v>
      </c>
      <c r="R15" s="342"/>
      <c r="S15" s="338"/>
    </row>
    <row r="16" spans="1:19">
      <c r="A16" s="338"/>
      <c r="B16" s="338"/>
      <c r="C16" s="338"/>
      <c r="D16" s="359"/>
      <c r="E16" s="359"/>
      <c r="F16" s="359"/>
      <c r="G16" s="359"/>
      <c r="H16" s="338"/>
      <c r="I16" s="338"/>
      <c r="J16" s="338">
        <v>12</v>
      </c>
      <c r="K16" s="338"/>
      <c r="L16" s="338"/>
      <c r="M16" s="342">
        <v>6</v>
      </c>
      <c r="N16" s="342">
        <v>6</v>
      </c>
      <c r="O16" s="342"/>
      <c r="P16" s="362">
        <v>6</v>
      </c>
      <c r="Q16" s="342">
        <v>6.5</v>
      </c>
      <c r="R16" s="342"/>
      <c r="S16" s="338"/>
    </row>
    <row r="17" spans="1:19">
      <c r="A17" s="338"/>
      <c r="B17" s="338"/>
      <c r="C17" s="338"/>
      <c r="D17" s="359"/>
      <c r="E17" s="359"/>
      <c r="F17" s="359"/>
      <c r="G17" s="359"/>
      <c r="H17" s="338"/>
      <c r="I17" s="338"/>
      <c r="J17" s="338">
        <v>13</v>
      </c>
      <c r="K17" s="338"/>
      <c r="L17" s="338"/>
      <c r="M17" s="342">
        <v>7</v>
      </c>
      <c r="N17" s="342">
        <v>6.5</v>
      </c>
      <c r="O17" s="342"/>
      <c r="P17" s="362">
        <v>6.5</v>
      </c>
      <c r="Q17" s="342">
        <v>6.5</v>
      </c>
      <c r="R17" s="342"/>
      <c r="S17" s="338"/>
    </row>
    <row r="18" spans="1:19">
      <c r="A18" s="338"/>
      <c r="B18" s="338"/>
      <c r="C18" s="338"/>
      <c r="D18" s="359"/>
      <c r="E18" s="359"/>
      <c r="F18" s="359"/>
      <c r="G18" s="359"/>
      <c r="H18" s="338"/>
      <c r="I18" s="338"/>
      <c r="J18" s="338">
        <v>14</v>
      </c>
      <c r="K18" s="338">
        <v>2</v>
      </c>
      <c r="L18" s="338"/>
      <c r="M18" s="342">
        <v>7</v>
      </c>
      <c r="N18" s="342">
        <v>6.5</v>
      </c>
      <c r="O18" s="342"/>
      <c r="P18" s="362">
        <v>6.5</v>
      </c>
      <c r="Q18" s="342">
        <v>6.5</v>
      </c>
      <c r="R18" s="342"/>
      <c r="S18" s="338"/>
    </row>
    <row r="19" spans="1:19">
      <c r="A19" s="338"/>
      <c r="B19" s="338"/>
      <c r="C19" s="338"/>
      <c r="D19" s="359"/>
      <c r="E19" s="359"/>
      <c r="F19" s="359"/>
      <c r="G19" s="359"/>
      <c r="H19" s="338"/>
      <c r="I19" s="338"/>
      <c r="J19" s="338">
        <v>15</v>
      </c>
      <c r="K19" s="338">
        <v>2</v>
      </c>
      <c r="L19" s="338"/>
      <c r="M19" s="342">
        <v>6.5</v>
      </c>
      <c r="N19" s="342">
        <v>4</v>
      </c>
      <c r="O19" s="342"/>
      <c r="P19" s="362">
        <v>4</v>
      </c>
      <c r="Q19" s="342">
        <v>4</v>
      </c>
      <c r="R19" s="342"/>
      <c r="S19" s="338"/>
    </row>
    <row r="20" spans="1:19">
      <c r="A20" s="338"/>
      <c r="B20" s="338"/>
      <c r="C20" s="338"/>
      <c r="D20" s="359"/>
      <c r="E20" s="359"/>
      <c r="F20" s="359"/>
      <c r="G20" s="359"/>
      <c r="H20" s="338"/>
      <c r="I20" s="338"/>
      <c r="J20" s="338">
        <v>16</v>
      </c>
      <c r="K20" s="338">
        <v>2</v>
      </c>
      <c r="L20" s="338"/>
      <c r="M20" s="342">
        <v>6</v>
      </c>
      <c r="N20" s="342">
        <v>6</v>
      </c>
      <c r="O20" s="342"/>
      <c r="P20" s="362">
        <v>6.5</v>
      </c>
      <c r="Q20" s="342">
        <v>6.5</v>
      </c>
      <c r="R20" s="342"/>
      <c r="S20" s="338"/>
    </row>
    <row r="21" spans="1:19">
      <c r="A21" s="338"/>
      <c r="B21" s="338"/>
      <c r="C21" s="338"/>
      <c r="D21" s="359"/>
      <c r="E21" s="359"/>
      <c r="F21" s="359"/>
      <c r="G21" s="359"/>
      <c r="H21" s="338"/>
      <c r="I21" s="338"/>
      <c r="J21" s="338">
        <v>17</v>
      </c>
      <c r="K21" s="338"/>
      <c r="L21" s="338"/>
      <c r="M21" s="342">
        <v>6</v>
      </c>
      <c r="N21" s="342">
        <v>6</v>
      </c>
      <c r="O21" s="342"/>
      <c r="P21" s="362">
        <v>6.5</v>
      </c>
      <c r="Q21" s="342">
        <v>6.5</v>
      </c>
      <c r="R21" s="342"/>
      <c r="S21" s="338"/>
    </row>
    <row r="22" spans="1:19">
      <c r="A22" s="338"/>
      <c r="B22" s="338"/>
      <c r="C22" s="338"/>
      <c r="D22" s="359"/>
      <c r="E22" s="359"/>
      <c r="F22" s="359"/>
      <c r="G22" s="359"/>
      <c r="H22" s="338"/>
      <c r="I22" s="338"/>
      <c r="J22" s="338">
        <v>18</v>
      </c>
      <c r="K22" s="338"/>
      <c r="L22" s="338"/>
      <c r="M22" s="342">
        <v>7</v>
      </c>
      <c r="N22" s="342">
        <v>6</v>
      </c>
      <c r="O22" s="342"/>
      <c r="P22" s="362">
        <v>7</v>
      </c>
      <c r="Q22" s="342">
        <v>4</v>
      </c>
      <c r="R22" s="342"/>
      <c r="S22" s="338"/>
    </row>
    <row r="23" spans="1:19">
      <c r="A23" s="338"/>
      <c r="B23" s="338"/>
      <c r="C23" s="338"/>
      <c r="D23" s="359"/>
      <c r="E23" s="359"/>
      <c r="F23" s="359"/>
      <c r="G23" s="359"/>
      <c r="H23" s="338"/>
      <c r="I23" s="338"/>
      <c r="J23" s="338">
        <v>19</v>
      </c>
      <c r="K23" s="338"/>
      <c r="L23" s="338"/>
      <c r="M23" s="342">
        <v>5.5</v>
      </c>
      <c r="N23" s="342">
        <v>5.5</v>
      </c>
      <c r="O23" s="342"/>
      <c r="P23" s="362">
        <v>5</v>
      </c>
      <c r="Q23" s="342">
        <v>6</v>
      </c>
      <c r="R23" s="342"/>
      <c r="S23" s="338"/>
    </row>
    <row r="24" spans="1:19">
      <c r="A24" s="338"/>
      <c r="B24" s="338"/>
      <c r="C24" s="338"/>
      <c r="D24" s="359"/>
      <c r="E24" s="359"/>
      <c r="F24" s="359"/>
      <c r="G24" s="359"/>
      <c r="H24" s="338"/>
      <c r="I24" s="338"/>
      <c r="J24" s="338">
        <v>20</v>
      </c>
      <c r="K24" s="338"/>
      <c r="L24" s="338"/>
      <c r="M24" s="342">
        <v>7</v>
      </c>
      <c r="N24" s="342">
        <v>4</v>
      </c>
      <c r="O24" s="342"/>
      <c r="P24" s="362">
        <v>7</v>
      </c>
      <c r="Q24" s="342">
        <v>6.5</v>
      </c>
      <c r="R24" s="342"/>
      <c r="S24" s="338"/>
    </row>
    <row r="25" spans="1:19">
      <c r="A25" s="338"/>
      <c r="B25" s="338"/>
      <c r="C25" s="338"/>
      <c r="D25" s="359"/>
      <c r="E25" s="359"/>
      <c r="F25" s="359"/>
      <c r="G25" s="359"/>
      <c r="H25" s="338"/>
      <c r="I25" s="338"/>
      <c r="J25" s="338">
        <v>21</v>
      </c>
      <c r="K25" s="338"/>
      <c r="L25" s="338"/>
      <c r="M25" s="342">
        <v>6.5</v>
      </c>
      <c r="N25" s="342">
        <v>4</v>
      </c>
      <c r="O25" s="342"/>
      <c r="P25" s="362">
        <v>6.5</v>
      </c>
      <c r="Q25" s="342">
        <v>6.5</v>
      </c>
      <c r="R25" s="342"/>
      <c r="S25" s="338"/>
    </row>
    <row r="26" spans="1:19">
      <c r="A26" s="338"/>
      <c r="B26" s="338"/>
      <c r="C26" s="338"/>
      <c r="D26" s="359"/>
      <c r="E26" s="359"/>
      <c r="F26" s="359"/>
      <c r="G26" s="359"/>
      <c r="H26" s="338"/>
      <c r="I26" s="338"/>
      <c r="J26" s="338">
        <v>22</v>
      </c>
      <c r="K26" s="338"/>
      <c r="L26" s="338"/>
      <c r="M26" s="342">
        <v>7</v>
      </c>
      <c r="N26" s="342">
        <v>6</v>
      </c>
      <c r="O26" s="342"/>
      <c r="P26" s="362">
        <v>6.5</v>
      </c>
      <c r="Q26" s="342">
        <v>6.5</v>
      </c>
      <c r="R26" s="342"/>
      <c r="S26" s="338"/>
    </row>
    <row r="27" spans="1:19">
      <c r="A27" s="338"/>
      <c r="B27" s="338"/>
      <c r="C27" s="338"/>
      <c r="D27" s="359"/>
      <c r="E27" s="359"/>
      <c r="F27" s="359"/>
      <c r="G27" s="359"/>
      <c r="H27" s="338"/>
      <c r="I27" s="338"/>
      <c r="J27" s="338">
        <v>23</v>
      </c>
      <c r="K27" s="338"/>
      <c r="L27" s="338"/>
      <c r="M27" s="342">
        <v>7</v>
      </c>
      <c r="N27" s="342">
        <v>5</v>
      </c>
      <c r="O27" s="342"/>
      <c r="P27" s="362">
        <v>6.5</v>
      </c>
      <c r="Q27" s="342">
        <v>7</v>
      </c>
      <c r="R27" s="342"/>
      <c r="S27" s="338"/>
    </row>
    <row r="28" spans="1:19">
      <c r="A28" s="338"/>
      <c r="B28" s="338"/>
      <c r="C28" s="338"/>
      <c r="D28" s="359"/>
      <c r="E28" s="359"/>
      <c r="F28" s="359"/>
      <c r="G28" s="359"/>
      <c r="H28" s="338"/>
      <c r="I28" s="338"/>
      <c r="J28" s="338">
        <v>24</v>
      </c>
      <c r="K28" s="338"/>
      <c r="L28" s="338"/>
      <c r="M28" s="342">
        <v>6.5</v>
      </c>
      <c r="N28" s="342">
        <v>6</v>
      </c>
      <c r="O28" s="342"/>
      <c r="P28" s="362">
        <v>6</v>
      </c>
      <c r="Q28" s="342">
        <v>6</v>
      </c>
      <c r="R28" s="342"/>
      <c r="S28" s="338"/>
    </row>
    <row r="29" spans="1:19">
      <c r="A29" s="338"/>
      <c r="B29" s="338"/>
      <c r="C29" s="338"/>
      <c r="D29" s="359"/>
      <c r="E29" s="359"/>
      <c r="F29" s="359"/>
      <c r="G29" s="359"/>
      <c r="H29" s="338"/>
      <c r="I29" s="338"/>
      <c r="J29" s="338">
        <v>25</v>
      </c>
      <c r="K29" s="338"/>
      <c r="L29" s="338"/>
      <c r="M29" s="342">
        <v>7</v>
      </c>
      <c r="N29" s="342">
        <v>6.5</v>
      </c>
      <c r="O29" s="342"/>
      <c r="P29" s="362">
        <v>7</v>
      </c>
      <c r="Q29" s="342">
        <v>8</v>
      </c>
      <c r="R29" s="342"/>
      <c r="S29" s="338"/>
    </row>
    <row r="30" spans="1:19">
      <c r="A30" s="338"/>
      <c r="B30" s="338"/>
      <c r="C30" s="338"/>
      <c r="D30" s="359"/>
      <c r="E30" s="359"/>
      <c r="F30" s="359"/>
      <c r="G30" s="359"/>
      <c r="H30" s="338"/>
      <c r="I30" s="338"/>
      <c r="J30" s="338">
        <v>26</v>
      </c>
      <c r="K30" s="338"/>
      <c r="L30" s="338"/>
      <c r="M30" s="342">
        <v>7</v>
      </c>
      <c r="N30" s="342">
        <v>6</v>
      </c>
      <c r="O30" s="342"/>
      <c r="P30" s="362">
        <v>6.5</v>
      </c>
      <c r="Q30" s="342">
        <v>6</v>
      </c>
      <c r="R30" s="342"/>
      <c r="S30" s="338"/>
    </row>
    <row r="31" spans="1:19">
      <c r="A31" s="338"/>
      <c r="B31" s="338"/>
      <c r="C31" s="338"/>
      <c r="D31" s="359"/>
      <c r="E31" s="359"/>
      <c r="F31" s="359"/>
      <c r="G31" s="359"/>
      <c r="H31" s="338"/>
      <c r="I31" s="338"/>
      <c r="J31" s="338">
        <v>27</v>
      </c>
      <c r="K31" s="338"/>
      <c r="L31" s="338"/>
      <c r="M31" s="348">
        <v>7</v>
      </c>
      <c r="N31" s="348">
        <v>7</v>
      </c>
      <c r="O31" s="348"/>
      <c r="P31" s="369">
        <v>7</v>
      </c>
      <c r="Q31" s="348">
        <v>6</v>
      </c>
      <c r="R31" s="348"/>
      <c r="S31" s="338"/>
    </row>
    <row r="32" spans="1:19">
      <c r="A32" s="338"/>
      <c r="B32" s="338"/>
      <c r="C32" s="338"/>
      <c r="D32" s="359"/>
      <c r="E32" s="359"/>
      <c r="F32" s="359"/>
      <c r="G32" s="359"/>
      <c r="H32" s="338"/>
      <c r="I32" s="338"/>
      <c r="J32" s="338" t="s">
        <v>92</v>
      </c>
      <c r="K32" s="338">
        <v>330</v>
      </c>
      <c r="L32" s="338"/>
      <c r="M32" s="356">
        <f>SUM(M5:M31)+M8+SUM(M10:M14)+SUM(M18:M20)</f>
        <v>240</v>
      </c>
      <c r="N32" s="356">
        <f>SUM(N5:N31)+N8+SUM(N10:N14)+SUM(N18:N20)</f>
        <v>217.5</v>
      </c>
      <c r="O32" s="356">
        <f>SUM(O5:O31)+O8+SUM(O10:O14)+SUM(O18:O20)</f>
        <v>0</v>
      </c>
      <c r="P32" s="356">
        <f>SUM(P5:P31)+P8+SUM(P10:P14)+SUM(P18:P20)</f>
        <v>226.5</v>
      </c>
      <c r="Q32" s="356">
        <f>SUM(Q5:Q31)+Q8+SUM(Q10:Q14)+SUM(Q18:Q20)</f>
        <v>219</v>
      </c>
      <c r="R32" s="356">
        <f>SUM(R5:R31)+R8+SUM(R10:R14)+SUM(R18:R20)</f>
        <v>0</v>
      </c>
      <c r="S32" s="338"/>
    </row>
    <row r="33" spans="1:19">
      <c r="A33" s="338"/>
      <c r="B33" s="338"/>
      <c r="C33" s="338"/>
      <c r="D33" s="359"/>
      <c r="E33" s="359"/>
      <c r="F33" s="359"/>
      <c r="G33" s="359"/>
      <c r="H33" s="338"/>
      <c r="I33" s="338"/>
      <c r="J33" s="338"/>
      <c r="K33" s="338"/>
      <c r="L33" s="338"/>
      <c r="M33" s="338"/>
      <c r="N33" s="338"/>
      <c r="O33" s="338"/>
      <c r="P33" s="361"/>
      <c r="Q33" s="338"/>
      <c r="R33" s="338"/>
      <c r="S33" s="338"/>
    </row>
    <row r="34" spans="1:19">
      <c r="A34" s="338"/>
      <c r="B34" s="338"/>
      <c r="C34" s="338"/>
      <c r="D34" s="359"/>
      <c r="E34" s="359"/>
      <c r="F34" s="359"/>
      <c r="G34" s="359"/>
      <c r="H34" s="338"/>
      <c r="I34" s="338"/>
      <c r="J34" s="338" t="s">
        <v>93</v>
      </c>
      <c r="K34" s="338"/>
      <c r="L34" s="338"/>
      <c r="M34" s="338"/>
      <c r="N34" s="338"/>
      <c r="O34" s="338"/>
      <c r="P34" s="361"/>
      <c r="Q34" s="338"/>
      <c r="R34" s="338"/>
      <c r="S34" s="338"/>
    </row>
    <row r="35" spans="1:19">
      <c r="A35" s="338"/>
      <c r="B35" s="338"/>
      <c r="C35" s="338"/>
      <c r="D35" s="359"/>
      <c r="E35" s="359"/>
      <c r="F35" s="359"/>
      <c r="G35" s="359"/>
      <c r="H35" s="338"/>
      <c r="I35" s="338"/>
      <c r="J35" s="338" t="s">
        <v>94</v>
      </c>
      <c r="K35" s="338"/>
      <c r="L35" s="338"/>
      <c r="M35" s="342">
        <v>7</v>
      </c>
      <c r="N35" s="342">
        <v>6.5</v>
      </c>
      <c r="O35" s="342"/>
      <c r="P35" s="362">
        <v>7</v>
      </c>
      <c r="Q35" s="342">
        <v>7</v>
      </c>
      <c r="R35" s="342"/>
      <c r="S35" s="338"/>
    </row>
    <row r="36" spans="1:19">
      <c r="A36" s="338"/>
      <c r="B36" s="338"/>
      <c r="C36" s="338"/>
      <c r="D36" s="359"/>
      <c r="E36" s="359"/>
      <c r="F36" s="359"/>
      <c r="G36" s="359"/>
      <c r="H36" s="338"/>
      <c r="I36" s="338"/>
      <c r="J36" s="338" t="s">
        <v>95</v>
      </c>
      <c r="K36" s="338"/>
      <c r="L36" s="338"/>
      <c r="M36" s="342">
        <v>6.5</v>
      </c>
      <c r="N36" s="342">
        <v>6</v>
      </c>
      <c r="O36" s="342"/>
      <c r="P36" s="362">
        <v>6</v>
      </c>
      <c r="Q36" s="342">
        <v>6</v>
      </c>
      <c r="R36" s="342"/>
      <c r="S36" s="338"/>
    </row>
    <row r="37" spans="1:19">
      <c r="A37" s="338"/>
      <c r="B37" s="338"/>
      <c r="C37" s="338"/>
      <c r="D37" s="359"/>
      <c r="E37" s="359"/>
      <c r="F37" s="359"/>
      <c r="G37" s="359"/>
      <c r="H37" s="338"/>
      <c r="I37" s="338"/>
      <c r="J37" s="338" t="s">
        <v>96</v>
      </c>
      <c r="K37" s="338"/>
      <c r="L37" s="338"/>
      <c r="M37" s="342">
        <v>7</v>
      </c>
      <c r="N37" s="342">
        <v>6.5</v>
      </c>
      <c r="O37" s="342"/>
      <c r="P37" s="362">
        <v>6.5</v>
      </c>
      <c r="Q37" s="342">
        <v>6</v>
      </c>
      <c r="R37" s="342"/>
      <c r="S37" s="338"/>
    </row>
    <row r="38" spans="1:19">
      <c r="A38" s="338"/>
      <c r="B38" s="338"/>
      <c r="C38" s="338"/>
      <c r="D38" s="359"/>
      <c r="E38" s="359"/>
      <c r="F38" s="359"/>
      <c r="G38" s="359"/>
      <c r="H38" s="338"/>
      <c r="I38" s="338"/>
      <c r="J38" s="338" t="s">
        <v>97</v>
      </c>
      <c r="K38" s="338">
        <v>5</v>
      </c>
      <c r="L38" s="338"/>
      <c r="M38" s="348">
        <v>7</v>
      </c>
      <c r="N38" s="348">
        <v>6</v>
      </c>
      <c r="O38" s="348"/>
      <c r="P38" s="369">
        <v>7</v>
      </c>
      <c r="Q38" s="348">
        <v>6</v>
      </c>
      <c r="R38" s="348"/>
      <c r="S38" s="338"/>
    </row>
    <row r="39" spans="1:19">
      <c r="A39" s="338"/>
      <c r="B39" s="338"/>
      <c r="C39" s="338"/>
      <c r="D39" s="359"/>
      <c r="E39" s="359"/>
      <c r="F39" s="359"/>
      <c r="G39" s="359"/>
      <c r="H39" s="338"/>
      <c r="I39" s="338"/>
      <c r="J39" s="338" t="s">
        <v>98</v>
      </c>
      <c r="K39" s="338">
        <v>80</v>
      </c>
      <c r="L39" s="338"/>
      <c r="M39" s="356">
        <f>SUM(M35:M38)+(M38*4)</f>
        <v>55.5</v>
      </c>
      <c r="N39" s="356">
        <f t="shared" ref="N39:Q39" si="0">SUM(N35:N38)+(N38*4)</f>
        <v>49</v>
      </c>
      <c r="O39" s="356">
        <f t="shared" si="0"/>
        <v>0</v>
      </c>
      <c r="P39" s="370">
        <f t="shared" si="0"/>
        <v>54.5</v>
      </c>
      <c r="Q39" s="356">
        <f t="shared" si="0"/>
        <v>49</v>
      </c>
      <c r="R39" s="356">
        <f t="shared" ref="R39" si="1">SUM(R35:R38)+(R38*4)</f>
        <v>0</v>
      </c>
      <c r="S39" s="338"/>
    </row>
    <row r="40" spans="1:19">
      <c r="A40" s="338"/>
      <c r="B40" s="338"/>
      <c r="C40" s="338"/>
      <c r="D40" s="359"/>
      <c r="E40" s="359"/>
      <c r="F40" s="359"/>
      <c r="G40" s="359"/>
      <c r="H40" s="338"/>
      <c r="I40" s="338"/>
      <c r="J40" s="338"/>
      <c r="K40" s="338"/>
      <c r="L40" s="338"/>
      <c r="M40" s="338"/>
      <c r="N40" s="338"/>
      <c r="O40" s="338"/>
      <c r="P40" s="361"/>
      <c r="Q40" s="338"/>
      <c r="R40" s="338"/>
      <c r="S40" s="338"/>
    </row>
    <row r="41" spans="1:19">
      <c r="A41" s="338"/>
      <c r="B41" s="338"/>
      <c r="C41" s="338"/>
      <c r="D41" s="359"/>
      <c r="E41" s="359"/>
      <c r="F41" s="359"/>
      <c r="G41" s="359"/>
      <c r="H41" s="338"/>
      <c r="I41" s="338"/>
      <c r="J41" s="338" t="s">
        <v>99</v>
      </c>
      <c r="K41" s="338">
        <v>410</v>
      </c>
      <c r="L41" s="338"/>
      <c r="M41" s="356">
        <f>M32+M39</f>
        <v>295.5</v>
      </c>
      <c r="N41" s="356">
        <f t="shared" ref="N41:Q41" si="2">N32+N39</f>
        <v>266.5</v>
      </c>
      <c r="O41" s="356">
        <f t="shared" si="2"/>
        <v>0</v>
      </c>
      <c r="P41" s="371">
        <f t="shared" si="2"/>
        <v>281</v>
      </c>
      <c r="Q41" s="356">
        <f t="shared" si="2"/>
        <v>268</v>
      </c>
      <c r="R41" s="356">
        <f t="shared" ref="R41" si="3">R32+R39</f>
        <v>0</v>
      </c>
      <c r="S41" s="338"/>
    </row>
    <row r="42" spans="1:19">
      <c r="A42" s="338"/>
      <c r="B42" s="338"/>
      <c r="C42" s="338"/>
      <c r="D42" s="359"/>
      <c r="E42" s="359"/>
      <c r="F42" s="359"/>
      <c r="G42" s="359"/>
      <c r="H42" s="338"/>
      <c r="I42" s="338"/>
      <c r="J42" s="15" t="s">
        <v>100</v>
      </c>
      <c r="K42" s="338"/>
      <c r="L42" s="338"/>
      <c r="M42" s="338"/>
      <c r="N42" s="338"/>
      <c r="O42" s="338"/>
      <c r="P42" s="361"/>
      <c r="Q42" s="338"/>
      <c r="R42" s="338"/>
      <c r="S42" s="338"/>
    </row>
    <row r="43" spans="1:19">
      <c r="A43" s="338"/>
      <c r="B43" s="338"/>
      <c r="C43" s="338"/>
      <c r="D43" s="359"/>
      <c r="E43" s="359"/>
      <c r="F43" s="359"/>
      <c r="G43" s="359"/>
      <c r="H43" s="338"/>
      <c r="I43" s="338"/>
      <c r="J43" s="338" t="s">
        <v>101</v>
      </c>
      <c r="K43" s="338">
        <v>-2</v>
      </c>
      <c r="L43" s="338"/>
      <c r="M43" s="372"/>
      <c r="N43" s="372" t="s">
        <v>102</v>
      </c>
      <c r="O43" s="372"/>
      <c r="P43" s="373"/>
      <c r="Q43" s="372" t="s">
        <v>102</v>
      </c>
      <c r="R43" s="372"/>
      <c r="S43" s="338"/>
    </row>
    <row r="44" spans="1:19">
      <c r="A44" s="338"/>
      <c r="B44" s="338"/>
      <c r="C44" s="338"/>
      <c r="D44" s="359"/>
      <c r="E44" s="359"/>
      <c r="F44" s="359"/>
      <c r="G44" s="359"/>
      <c r="H44" s="338"/>
      <c r="I44" s="338"/>
      <c r="J44" s="338" t="s">
        <v>103</v>
      </c>
      <c r="K44" s="338">
        <v>-4</v>
      </c>
      <c r="L44" s="338"/>
      <c r="M44" s="372"/>
      <c r="N44" s="372"/>
      <c r="O44" s="372"/>
      <c r="P44" s="373"/>
      <c r="Q44" s="372"/>
      <c r="R44" s="372"/>
      <c r="S44" s="338"/>
    </row>
    <row r="45" spans="1:19">
      <c r="A45" s="338"/>
      <c r="B45" s="338"/>
      <c r="C45" s="338"/>
      <c r="D45" s="359"/>
      <c r="E45" s="359"/>
      <c r="F45" s="359"/>
      <c r="G45" s="359"/>
      <c r="H45" s="338"/>
      <c r="I45" s="338"/>
      <c r="J45" s="338" t="s">
        <v>104</v>
      </c>
      <c r="K45" s="374" t="s">
        <v>105</v>
      </c>
      <c r="L45" s="338"/>
      <c r="M45" s="375"/>
      <c r="N45" s="375"/>
      <c r="O45" s="375"/>
      <c r="P45" s="376"/>
      <c r="Q45" s="375"/>
      <c r="R45" s="375"/>
      <c r="S45" s="338"/>
    </row>
    <row r="46" spans="1:19">
      <c r="A46" s="338"/>
      <c r="B46" s="338"/>
      <c r="C46" s="338"/>
      <c r="D46" s="359"/>
      <c r="E46" s="359"/>
      <c r="F46" s="359"/>
      <c r="G46" s="359"/>
      <c r="H46" s="338"/>
      <c r="I46" s="338"/>
      <c r="J46" s="338" t="s">
        <v>106</v>
      </c>
      <c r="K46" s="374"/>
      <c r="L46" s="338"/>
      <c r="M46" s="377">
        <f>IF(M43="Y",-2,0)+IF(M44="Y",-4,0)</f>
        <v>0</v>
      </c>
      <c r="N46" s="377">
        <f t="shared" ref="N46:R46" si="4">IF(N43="Y",-2,0)+IF(N44="Y",-4,0)</f>
        <v>-2</v>
      </c>
      <c r="O46" s="377">
        <f t="shared" si="4"/>
        <v>0</v>
      </c>
      <c r="P46" s="378">
        <f t="shared" si="4"/>
        <v>0</v>
      </c>
      <c r="Q46" s="377">
        <f t="shared" si="4"/>
        <v>-2</v>
      </c>
      <c r="R46" s="377">
        <f t="shared" si="4"/>
        <v>0</v>
      </c>
      <c r="S46" s="338"/>
    </row>
    <row r="47" spans="1:19">
      <c r="A47" s="338"/>
      <c r="B47" s="338"/>
      <c r="C47" s="338"/>
      <c r="D47" s="359"/>
      <c r="E47" s="359"/>
      <c r="F47" s="359"/>
      <c r="G47" s="359"/>
      <c r="H47" s="338"/>
      <c r="I47" s="338"/>
      <c r="J47" s="338" t="s">
        <v>74</v>
      </c>
      <c r="K47" s="374"/>
      <c r="L47" s="338"/>
      <c r="M47" s="377">
        <f>M41+M46</f>
        <v>295.5</v>
      </c>
      <c r="N47" s="377">
        <f t="shared" ref="N47:R47" si="5">N41+N46</f>
        <v>264.5</v>
      </c>
      <c r="O47" s="377">
        <f t="shared" si="5"/>
        <v>0</v>
      </c>
      <c r="P47" s="379">
        <f t="shared" si="5"/>
        <v>281</v>
      </c>
      <c r="Q47" s="377">
        <f t="shared" si="5"/>
        <v>266</v>
      </c>
      <c r="R47" s="377">
        <f t="shared" si="5"/>
        <v>0</v>
      </c>
      <c r="S47" s="338"/>
    </row>
    <row r="48" spans="1:19">
      <c r="A48" s="338"/>
      <c r="B48" s="338"/>
      <c r="C48" s="338"/>
      <c r="D48" s="359"/>
      <c r="E48" s="359"/>
      <c r="F48" s="359"/>
      <c r="G48" s="359"/>
      <c r="H48" s="338"/>
      <c r="I48" s="338"/>
      <c r="J48" s="338"/>
      <c r="K48" s="338"/>
      <c r="L48" s="338"/>
      <c r="M48" s="338"/>
      <c r="N48" s="338"/>
      <c r="O48" s="338"/>
      <c r="P48" s="361"/>
      <c r="Q48" s="338"/>
      <c r="R48" s="338"/>
      <c r="S48" s="338"/>
    </row>
    <row r="49" spans="1:19">
      <c r="A49" s="338"/>
      <c r="B49" s="338"/>
      <c r="C49" s="338"/>
      <c r="D49" s="359"/>
      <c r="E49" s="359"/>
      <c r="F49" s="359"/>
      <c r="G49" s="359"/>
      <c r="H49" s="338"/>
      <c r="I49" s="338"/>
      <c r="J49" s="338" t="s">
        <v>67</v>
      </c>
      <c r="K49" s="338"/>
      <c r="L49" s="338"/>
      <c r="M49" s="357">
        <f t="shared" ref="M49:R49" si="6">M47/$K$41</f>
        <v>0.72073170731707314</v>
      </c>
      <c r="N49" s="357">
        <f t="shared" si="6"/>
        <v>0.64512195121951221</v>
      </c>
      <c r="O49" s="357">
        <f t="shared" si="6"/>
        <v>0</v>
      </c>
      <c r="P49" s="380">
        <f t="shared" si="6"/>
        <v>0.68536585365853664</v>
      </c>
      <c r="Q49" s="357">
        <f t="shared" si="6"/>
        <v>0.64878048780487807</v>
      </c>
      <c r="R49" s="357">
        <f t="shared" si="6"/>
        <v>0</v>
      </c>
      <c r="S49" s="338"/>
    </row>
    <row r="51" spans="1:19">
      <c r="A51" s="338"/>
      <c r="B51" s="338"/>
      <c r="C51" s="338"/>
      <c r="D51" s="359"/>
      <c r="E51" s="359"/>
      <c r="F51" s="359"/>
      <c r="G51" s="359"/>
      <c r="H51" s="338"/>
      <c r="I51" s="338"/>
      <c r="J51" s="338"/>
      <c r="K51" s="338"/>
      <c r="L51" s="338"/>
      <c r="M51" s="356"/>
      <c r="N51" s="356"/>
      <c r="O51" s="356"/>
      <c r="P51" s="338"/>
      <c r="Q51" s="338"/>
      <c r="R51" s="338"/>
      <c r="S51" s="338"/>
    </row>
    <row r="52" spans="1:19">
      <c r="A52" s="338"/>
      <c r="B52" s="338"/>
      <c r="C52" s="338"/>
      <c r="D52" s="359"/>
      <c r="E52" s="359"/>
      <c r="F52" s="359"/>
      <c r="G52" s="359"/>
      <c r="H52" s="338"/>
      <c r="I52" s="338"/>
      <c r="J52" s="338"/>
      <c r="K52" s="338"/>
      <c r="L52" s="338"/>
      <c r="M52" s="355"/>
      <c r="N52" s="355"/>
      <c r="O52" s="355"/>
      <c r="P52" s="338"/>
      <c r="Q52" s="338"/>
      <c r="R52" s="338"/>
      <c r="S52" s="338"/>
    </row>
    <row r="53" spans="1:19">
      <c r="A53" s="338"/>
      <c r="B53" s="338"/>
      <c r="C53" s="338"/>
      <c r="D53" s="359"/>
      <c r="E53" s="359"/>
      <c r="F53" s="359"/>
      <c r="G53" s="359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</row>
    <row r="54" spans="1:19">
      <c r="A54" s="338"/>
      <c r="B54" s="338"/>
      <c r="C54" s="338"/>
      <c r="D54" s="359"/>
      <c r="E54" s="359"/>
      <c r="F54" s="359"/>
      <c r="G54" s="359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</row>
    <row r="55" spans="1:19">
      <c r="A55" s="338"/>
      <c r="B55" s="338"/>
      <c r="C55" s="338"/>
      <c r="D55" s="359"/>
      <c r="E55" s="359"/>
      <c r="F55" s="359"/>
      <c r="G55" s="359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</row>
  </sheetData>
  <sheetProtection algorithmName="SHA-512" hashValue="ZVCziT15tUEVJfrVknx9cCLMJni1DXfm3OLQ2ivFwv4kttKRihvaSYYqUnfA9oebSZKGBHOlaZqSKvMpqRvF7A==" saltValue="IK7noRV65A/NwGJBnmMXSQ==" spinCount="100000" sheet="1" objects="1" scenarios="1"/>
  <pageMargins left="0.7" right="0.7" top="0.75" bottom="0.75" header="0.3" footer="0.3"/>
  <pageSetup paperSize="9" scale="94" fitToHeight="0" orientation="landscape" r:id="rId1"/>
  <customProperties>
    <customPr name="_pios_id" r:id="rId2"/>
    <customPr name="GUID" r:id="rId3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D279-B485-5349-949E-ECFB48449DEB}">
  <sheetPr codeName="Sheet7">
    <tabColor theme="5" tint="0.39997558519241921"/>
  </sheetPr>
  <dimension ref="A1:N135"/>
  <sheetViews>
    <sheetView topLeftCell="A7" zoomScaleNormal="100" workbookViewId="0">
      <selection activeCell="H40" sqref="H40"/>
    </sheetView>
  </sheetViews>
  <sheetFormatPr defaultColWidth="9.5" defaultRowHeight="12.75"/>
  <cols>
    <col min="1" max="1" width="8.75" style="146" bestFit="1" customWidth="1"/>
    <col min="2" max="2" width="4.5" style="147" customWidth="1"/>
    <col min="3" max="3" width="7.25" style="146" customWidth="1"/>
    <col min="4" max="4" width="49.25" style="148" bestFit="1" customWidth="1"/>
    <col min="5" max="5" width="19.5" style="149" customWidth="1"/>
    <col min="6" max="6" width="28.625" style="150" bestFit="1" customWidth="1"/>
    <col min="7" max="7" width="10.625" style="146" bestFit="1" customWidth="1"/>
    <col min="8" max="8" width="18.25" style="151" customWidth="1"/>
    <col min="9" max="9" width="28.125" style="146" bestFit="1" customWidth="1"/>
    <col min="10" max="10" width="22.875" style="146" customWidth="1"/>
    <col min="11" max="11" width="4.375" style="146" customWidth="1"/>
    <col min="12" max="12" width="10.375" style="153" bestFit="1" customWidth="1"/>
    <col min="13" max="13" width="7.25" style="34" customWidth="1"/>
    <col min="14" max="16384" width="9.5" style="34"/>
  </cols>
  <sheetData>
    <row r="1" spans="1:13" s="56" customFormat="1" ht="23.25">
      <c r="B1" s="57"/>
      <c r="C1" s="58" t="s">
        <v>273</v>
      </c>
      <c r="E1" s="59"/>
      <c r="F1" s="60"/>
      <c r="G1" s="61"/>
      <c r="H1" s="62"/>
      <c r="I1" s="63"/>
      <c r="J1" s="63"/>
      <c r="K1" s="61"/>
      <c r="L1" s="65"/>
    </row>
    <row r="2" spans="1:13" s="71" customFormat="1" ht="12.95" customHeight="1">
      <c r="A2" s="66" t="s">
        <v>15</v>
      </c>
      <c r="B2" s="67"/>
      <c r="C2" s="66" t="s">
        <v>274</v>
      </c>
      <c r="D2" s="68" t="s">
        <v>8</v>
      </c>
      <c r="E2" s="187" t="s">
        <v>17</v>
      </c>
      <c r="F2" s="188" t="s">
        <v>18</v>
      </c>
      <c r="G2" s="66" t="s">
        <v>275</v>
      </c>
      <c r="H2" s="68" t="s">
        <v>276</v>
      </c>
      <c r="I2" s="68" t="s">
        <v>277</v>
      </c>
      <c r="J2" s="66" t="s">
        <v>278</v>
      </c>
      <c r="K2" s="66" t="s">
        <v>279</v>
      </c>
      <c r="L2" s="66" t="s">
        <v>10</v>
      </c>
      <c r="M2" s="70"/>
    </row>
    <row r="3" spans="1:13" s="81" customFormat="1" ht="15" customHeight="1">
      <c r="A3" s="4">
        <v>0.33333333333333331</v>
      </c>
      <c r="B3" s="72">
        <v>5.5555555555555558E-3</v>
      </c>
      <c r="C3" s="73">
        <v>21</v>
      </c>
      <c r="D3" s="74" t="s">
        <v>459</v>
      </c>
      <c r="E3" s="75" t="s">
        <v>460</v>
      </c>
      <c r="F3" s="75" t="s">
        <v>461</v>
      </c>
      <c r="G3" s="76"/>
      <c r="H3" s="77" t="s">
        <v>53</v>
      </c>
      <c r="I3" s="77" t="s">
        <v>363</v>
      </c>
      <c r="J3" s="78" t="s">
        <v>462</v>
      </c>
      <c r="K3" s="79">
        <v>1</v>
      </c>
      <c r="L3" s="80" t="s">
        <v>463</v>
      </c>
    </row>
    <row r="4" spans="1:13" s="81" customFormat="1" ht="15" customHeight="1">
      <c r="A4" s="4">
        <f t="shared" ref="A4:A41" si="0">SUM(A3,B3)</f>
        <v>0.33888888888888885</v>
      </c>
      <c r="B4" s="72">
        <v>5.5555555555555558E-3</v>
      </c>
      <c r="C4" s="73">
        <v>21</v>
      </c>
      <c r="D4" s="74" t="s">
        <v>459</v>
      </c>
      <c r="E4" s="75" t="s">
        <v>464</v>
      </c>
      <c r="F4" s="75" t="s">
        <v>465</v>
      </c>
      <c r="G4" s="76"/>
      <c r="H4" s="77" t="s">
        <v>328</v>
      </c>
      <c r="I4" s="77" t="s">
        <v>328</v>
      </c>
      <c r="J4" s="78" t="s">
        <v>462</v>
      </c>
      <c r="K4" s="172">
        <v>2</v>
      </c>
      <c r="L4" s="80" t="s">
        <v>463</v>
      </c>
    </row>
    <row r="5" spans="1:13" s="81" customFormat="1" ht="15" customHeight="1">
      <c r="A5" s="4">
        <f t="shared" si="0"/>
        <v>0.34444444444444439</v>
      </c>
      <c r="B5" s="72">
        <v>5.5555555555555558E-3</v>
      </c>
      <c r="C5" s="73">
        <v>21</v>
      </c>
      <c r="D5" s="74" t="s">
        <v>459</v>
      </c>
      <c r="E5" s="75" t="s">
        <v>466</v>
      </c>
      <c r="F5" s="75" t="s">
        <v>467</v>
      </c>
      <c r="G5" s="76"/>
      <c r="H5" s="77" t="s">
        <v>88</v>
      </c>
      <c r="I5" s="77" t="s">
        <v>377</v>
      </c>
      <c r="J5" s="78" t="s">
        <v>462</v>
      </c>
      <c r="K5" s="172">
        <v>3</v>
      </c>
      <c r="L5" s="80" t="s">
        <v>463</v>
      </c>
    </row>
    <row r="6" spans="1:13" s="81" customFormat="1" ht="15" customHeight="1">
      <c r="A6" s="4">
        <f t="shared" si="0"/>
        <v>0.34999999999999992</v>
      </c>
      <c r="B6" s="72">
        <v>5.5555555555555558E-3</v>
      </c>
      <c r="C6" s="73">
        <v>21</v>
      </c>
      <c r="D6" s="74" t="s">
        <v>468</v>
      </c>
      <c r="E6" s="75" t="s">
        <v>469</v>
      </c>
      <c r="F6" s="75" t="s">
        <v>470</v>
      </c>
      <c r="G6" s="76"/>
      <c r="H6" s="77" t="s">
        <v>42</v>
      </c>
      <c r="I6" s="77" t="s">
        <v>366</v>
      </c>
      <c r="J6" s="78" t="s">
        <v>462</v>
      </c>
      <c r="K6" s="79">
        <v>4</v>
      </c>
      <c r="L6" s="80" t="s">
        <v>463</v>
      </c>
    </row>
    <row r="7" spans="1:13" s="81" customFormat="1" ht="15" customHeight="1">
      <c r="A7" s="4">
        <f t="shared" si="0"/>
        <v>0.35555555555555546</v>
      </c>
      <c r="B7" s="72">
        <v>5.5555555555555601E-3</v>
      </c>
      <c r="C7" s="73">
        <v>21</v>
      </c>
      <c r="D7" s="74" t="s">
        <v>459</v>
      </c>
      <c r="E7" s="75" t="s">
        <v>471</v>
      </c>
      <c r="F7" s="75" t="s">
        <v>472</v>
      </c>
      <c r="G7" s="76"/>
      <c r="H7" s="77" t="s">
        <v>473</v>
      </c>
      <c r="I7" s="77" t="s">
        <v>356</v>
      </c>
      <c r="J7" s="78" t="s">
        <v>462</v>
      </c>
      <c r="K7" s="172">
        <v>5</v>
      </c>
      <c r="L7" s="80" t="s">
        <v>463</v>
      </c>
    </row>
    <row r="8" spans="1:13" s="81" customFormat="1" ht="15" customHeight="1">
      <c r="A8" s="4">
        <f t="shared" si="0"/>
        <v>0.36111111111111099</v>
      </c>
      <c r="B8" s="72">
        <v>5.5555555555555601E-3</v>
      </c>
      <c r="C8" s="73">
        <v>21</v>
      </c>
      <c r="D8" s="74" t="s">
        <v>459</v>
      </c>
      <c r="E8" s="75" t="s">
        <v>119</v>
      </c>
      <c r="F8" s="75" t="s">
        <v>120</v>
      </c>
      <c r="G8" s="76"/>
      <c r="H8" s="77" t="s">
        <v>42</v>
      </c>
      <c r="I8" s="77" t="s">
        <v>42</v>
      </c>
      <c r="J8" s="78" t="s">
        <v>462</v>
      </c>
      <c r="K8" s="172">
        <v>6</v>
      </c>
      <c r="L8" s="80" t="s">
        <v>463</v>
      </c>
    </row>
    <row r="9" spans="1:13" s="81" customFormat="1" ht="15" customHeight="1">
      <c r="A9" s="4">
        <f t="shared" si="0"/>
        <v>0.36666666666666653</v>
      </c>
      <c r="B9" s="72">
        <v>5.5555555555555601E-3</v>
      </c>
      <c r="C9" s="73">
        <v>21</v>
      </c>
      <c r="D9" s="74" t="s">
        <v>459</v>
      </c>
      <c r="E9" s="75" t="s">
        <v>474</v>
      </c>
      <c r="F9" s="75" t="s">
        <v>475</v>
      </c>
      <c r="G9" s="76"/>
      <c r="H9" s="77" t="s">
        <v>222</v>
      </c>
      <c r="I9" s="77" t="s">
        <v>256</v>
      </c>
      <c r="J9" s="78" t="s">
        <v>462</v>
      </c>
      <c r="K9" s="79">
        <v>7</v>
      </c>
      <c r="L9" s="80" t="s">
        <v>463</v>
      </c>
    </row>
    <row r="10" spans="1:13" s="81" customFormat="1" ht="15" customHeight="1">
      <c r="A10" s="4">
        <f t="shared" si="0"/>
        <v>0.37222222222222207</v>
      </c>
      <c r="B10" s="72">
        <v>5.5555555555555601E-3</v>
      </c>
      <c r="C10" s="73">
        <v>21</v>
      </c>
      <c r="D10" s="74" t="s">
        <v>459</v>
      </c>
      <c r="E10" s="75" t="s">
        <v>476</v>
      </c>
      <c r="F10" s="75" t="s">
        <v>477</v>
      </c>
      <c r="G10" s="76"/>
      <c r="H10" s="77" t="s">
        <v>39</v>
      </c>
      <c r="I10" s="77" t="s">
        <v>39</v>
      </c>
      <c r="J10" s="78" t="s">
        <v>462</v>
      </c>
      <c r="K10" s="172">
        <v>8</v>
      </c>
      <c r="L10" s="80" t="s">
        <v>463</v>
      </c>
    </row>
    <row r="11" spans="1:13" s="81" customFormat="1" ht="15" customHeight="1">
      <c r="A11" s="4">
        <f t="shared" si="0"/>
        <v>0.3777777777777776</v>
      </c>
      <c r="B11" s="72">
        <v>5.5555555555555601E-3</v>
      </c>
      <c r="C11" s="73">
        <v>21</v>
      </c>
      <c r="D11" s="74" t="s">
        <v>459</v>
      </c>
      <c r="E11" s="75" t="s">
        <v>204</v>
      </c>
      <c r="F11" s="75" t="s">
        <v>478</v>
      </c>
      <c r="G11" s="76"/>
      <c r="H11" s="189" t="s">
        <v>33</v>
      </c>
      <c r="I11" s="77" t="s">
        <v>299</v>
      </c>
      <c r="J11" s="78" t="s">
        <v>462</v>
      </c>
      <c r="K11" s="172">
        <v>9</v>
      </c>
      <c r="L11" s="80" t="s">
        <v>463</v>
      </c>
    </row>
    <row r="12" spans="1:13" s="81" customFormat="1" ht="15" customHeight="1">
      <c r="A12" s="4">
        <f t="shared" si="0"/>
        <v>0.38333333333333314</v>
      </c>
      <c r="B12" s="72">
        <v>5.5555555555555601E-3</v>
      </c>
      <c r="C12" s="73">
        <v>21</v>
      </c>
      <c r="D12" s="74" t="s">
        <v>459</v>
      </c>
      <c r="E12" s="75" t="s">
        <v>479</v>
      </c>
      <c r="F12" s="75" t="s">
        <v>480</v>
      </c>
      <c r="G12" s="76"/>
      <c r="H12" s="77" t="s">
        <v>309</v>
      </c>
      <c r="I12" s="77" t="s">
        <v>317</v>
      </c>
      <c r="J12" s="78" t="s">
        <v>462</v>
      </c>
      <c r="K12" s="79">
        <v>10</v>
      </c>
      <c r="L12" s="80" t="s">
        <v>463</v>
      </c>
    </row>
    <row r="13" spans="1:13" s="81" customFormat="1" ht="15" customHeight="1">
      <c r="A13" s="4">
        <f t="shared" si="0"/>
        <v>0.38888888888888867</v>
      </c>
      <c r="B13" s="82">
        <v>1.0416666666666666E-2</v>
      </c>
      <c r="C13" s="83"/>
      <c r="D13" s="84" t="s">
        <v>311</v>
      </c>
      <c r="E13" s="85"/>
      <c r="F13" s="85"/>
      <c r="G13" s="83"/>
      <c r="H13" s="84"/>
      <c r="I13" s="85"/>
      <c r="J13" s="85"/>
      <c r="K13" s="160"/>
      <c r="L13" s="87"/>
    </row>
    <row r="14" spans="1:13" s="81" customFormat="1" ht="15" customHeight="1">
      <c r="A14" s="4">
        <f t="shared" si="0"/>
        <v>0.39930555555555536</v>
      </c>
      <c r="B14" s="72">
        <v>5.5555555555555601E-3</v>
      </c>
      <c r="C14" s="73">
        <v>21</v>
      </c>
      <c r="D14" s="74" t="s">
        <v>459</v>
      </c>
      <c r="E14" s="75" t="s">
        <v>481</v>
      </c>
      <c r="F14" s="75" t="s">
        <v>482</v>
      </c>
      <c r="G14" s="76"/>
      <c r="H14" s="77" t="s">
        <v>85</v>
      </c>
      <c r="I14" s="77" t="s">
        <v>314</v>
      </c>
      <c r="J14" s="78" t="s">
        <v>462</v>
      </c>
      <c r="K14" s="79">
        <v>11</v>
      </c>
      <c r="L14" s="80" t="s">
        <v>463</v>
      </c>
    </row>
    <row r="15" spans="1:13" s="81" customFormat="1" ht="15" customHeight="1">
      <c r="A15" s="4">
        <f t="shared" si="0"/>
        <v>0.40486111111111089</v>
      </c>
      <c r="B15" s="72">
        <v>5.5555555555555601E-3</v>
      </c>
      <c r="C15" s="73">
        <v>21</v>
      </c>
      <c r="D15" s="74" t="s">
        <v>459</v>
      </c>
      <c r="E15" s="75" t="s">
        <v>483</v>
      </c>
      <c r="F15" s="75" t="s">
        <v>484</v>
      </c>
      <c r="G15" s="76"/>
      <c r="H15" s="77" t="s">
        <v>284</v>
      </c>
      <c r="I15" s="77" t="s">
        <v>285</v>
      </c>
      <c r="J15" s="78" t="s">
        <v>462</v>
      </c>
      <c r="K15" s="79">
        <v>12</v>
      </c>
      <c r="L15" s="80" t="s">
        <v>463</v>
      </c>
    </row>
    <row r="16" spans="1:13" s="81" customFormat="1" ht="15" customHeight="1">
      <c r="A16" s="4">
        <f t="shared" si="0"/>
        <v>0.41041666666666643</v>
      </c>
      <c r="B16" s="72">
        <v>5.5555555555555601E-3</v>
      </c>
      <c r="C16" s="73">
        <v>21</v>
      </c>
      <c r="D16" s="74" t="s">
        <v>459</v>
      </c>
      <c r="E16" s="75" t="s">
        <v>485</v>
      </c>
      <c r="F16" s="75" t="s">
        <v>486</v>
      </c>
      <c r="G16" s="76"/>
      <c r="H16" s="77" t="s">
        <v>222</v>
      </c>
      <c r="I16" s="77" t="s">
        <v>352</v>
      </c>
      <c r="J16" s="78" t="s">
        <v>462</v>
      </c>
      <c r="K16" s="79">
        <v>13</v>
      </c>
      <c r="L16" s="80" t="s">
        <v>463</v>
      </c>
    </row>
    <row r="17" spans="1:14" s="81" customFormat="1" ht="15" customHeight="1">
      <c r="A17" s="4">
        <f t="shared" si="0"/>
        <v>0.41597222222222197</v>
      </c>
      <c r="B17" s="72">
        <v>5.5555555555555601E-3</v>
      </c>
      <c r="C17" s="73">
        <v>21</v>
      </c>
      <c r="D17" s="74" t="s">
        <v>459</v>
      </c>
      <c r="E17" s="75" t="s">
        <v>487</v>
      </c>
      <c r="F17" s="75" t="s">
        <v>488</v>
      </c>
      <c r="G17" s="76"/>
      <c r="H17" s="77" t="s">
        <v>212</v>
      </c>
      <c r="I17" s="77" t="s">
        <v>212</v>
      </c>
      <c r="J17" s="78" t="s">
        <v>462</v>
      </c>
      <c r="K17" s="79">
        <v>14</v>
      </c>
      <c r="L17" s="80" t="s">
        <v>463</v>
      </c>
    </row>
    <row r="18" spans="1:14" s="81" customFormat="1" ht="15" customHeight="1">
      <c r="A18" s="4">
        <f t="shared" si="0"/>
        <v>0.4215277777777775</v>
      </c>
      <c r="B18" s="72">
        <v>5.5555555555555601E-3</v>
      </c>
      <c r="C18" s="73">
        <v>21</v>
      </c>
      <c r="D18" s="74" t="s">
        <v>459</v>
      </c>
      <c r="E18" s="75" t="s">
        <v>489</v>
      </c>
      <c r="F18" s="75" t="s">
        <v>490</v>
      </c>
      <c r="G18" s="76"/>
      <c r="H18" s="77" t="s">
        <v>39</v>
      </c>
      <c r="I18" s="77" t="s">
        <v>306</v>
      </c>
      <c r="J18" s="78" t="s">
        <v>462</v>
      </c>
      <c r="K18" s="79">
        <v>15</v>
      </c>
      <c r="L18" s="80" t="s">
        <v>463</v>
      </c>
    </row>
    <row r="19" spans="1:14" s="81" customFormat="1" ht="15" customHeight="1">
      <c r="A19" s="4">
        <f t="shared" si="0"/>
        <v>0.42708333333333304</v>
      </c>
      <c r="B19" s="72">
        <v>5.5555555555555601E-3</v>
      </c>
      <c r="C19" s="73">
        <v>21</v>
      </c>
      <c r="D19" s="74" t="s">
        <v>459</v>
      </c>
      <c r="E19" s="75" t="s">
        <v>130</v>
      </c>
      <c r="F19" s="75" t="s">
        <v>131</v>
      </c>
      <c r="G19" s="76"/>
      <c r="H19" s="77" t="s">
        <v>132</v>
      </c>
      <c r="I19" s="77" t="s">
        <v>132</v>
      </c>
      <c r="J19" s="78" t="s">
        <v>462</v>
      </c>
      <c r="K19" s="79">
        <v>16</v>
      </c>
      <c r="L19" s="80" t="s">
        <v>463</v>
      </c>
    </row>
    <row r="20" spans="1:14" s="81" customFormat="1" ht="15" customHeight="1">
      <c r="A20" s="4">
        <f t="shared" si="0"/>
        <v>0.43263888888888857</v>
      </c>
      <c r="B20" s="72">
        <v>5.5555555555555601E-3</v>
      </c>
      <c r="C20" s="73">
        <v>21</v>
      </c>
      <c r="D20" s="74" t="s">
        <v>459</v>
      </c>
      <c r="E20" s="75" t="s">
        <v>491</v>
      </c>
      <c r="F20" s="75" t="s">
        <v>492</v>
      </c>
      <c r="G20" s="76"/>
      <c r="H20" s="77" t="s">
        <v>309</v>
      </c>
      <c r="I20" s="77" t="s">
        <v>310</v>
      </c>
      <c r="J20" s="78" t="s">
        <v>462</v>
      </c>
      <c r="K20" s="79">
        <v>17</v>
      </c>
      <c r="L20" s="80" t="s">
        <v>463</v>
      </c>
      <c r="N20" s="88"/>
    </row>
    <row r="21" spans="1:14" s="81" customFormat="1" ht="15" customHeight="1">
      <c r="A21" s="4">
        <f t="shared" si="0"/>
        <v>0.43819444444444411</v>
      </c>
      <c r="B21" s="72">
        <v>5.5555555555555601E-3</v>
      </c>
      <c r="C21" s="73">
        <v>21</v>
      </c>
      <c r="D21" s="74" t="s">
        <v>459</v>
      </c>
      <c r="E21" s="75" t="s">
        <v>493</v>
      </c>
      <c r="F21" s="75" t="s">
        <v>494</v>
      </c>
      <c r="G21" s="76"/>
      <c r="H21" s="77" t="s">
        <v>140</v>
      </c>
      <c r="I21" s="77" t="s">
        <v>296</v>
      </c>
      <c r="J21" s="78" t="s">
        <v>462</v>
      </c>
      <c r="K21" s="79">
        <v>18</v>
      </c>
      <c r="L21" s="80" t="s">
        <v>463</v>
      </c>
    </row>
    <row r="22" spans="1:14" s="81" customFormat="1" ht="15" customHeight="1">
      <c r="A22" s="4">
        <f t="shared" si="0"/>
        <v>0.44374999999999964</v>
      </c>
      <c r="B22" s="72">
        <v>5.5555555555555601E-3</v>
      </c>
      <c r="C22" s="73">
        <v>21</v>
      </c>
      <c r="D22" s="74" t="s">
        <v>459</v>
      </c>
      <c r="E22" s="75" t="s">
        <v>165</v>
      </c>
      <c r="F22" s="75" t="s">
        <v>495</v>
      </c>
      <c r="G22" s="76"/>
      <c r="H22" s="77" t="s">
        <v>36</v>
      </c>
      <c r="I22" s="77"/>
      <c r="J22" s="78" t="s">
        <v>462</v>
      </c>
      <c r="K22" s="79">
        <v>19</v>
      </c>
      <c r="L22" s="80" t="s">
        <v>463</v>
      </c>
    </row>
    <row r="23" spans="1:14" s="81" customFormat="1" ht="15" customHeight="1">
      <c r="A23" s="4">
        <f t="shared" si="0"/>
        <v>0.44930555555555518</v>
      </c>
      <c r="B23" s="72">
        <v>5.5555555555555601E-3</v>
      </c>
      <c r="C23" s="73">
        <v>21</v>
      </c>
      <c r="D23" s="74" t="s">
        <v>459</v>
      </c>
      <c r="E23" s="75" t="s">
        <v>204</v>
      </c>
      <c r="F23" s="75" t="s">
        <v>205</v>
      </c>
      <c r="G23" s="76"/>
      <c r="H23" s="189" t="s">
        <v>33</v>
      </c>
      <c r="I23" s="75"/>
      <c r="J23" s="78" t="s">
        <v>462</v>
      </c>
      <c r="K23" s="79">
        <v>20</v>
      </c>
      <c r="L23" s="80" t="s">
        <v>463</v>
      </c>
    </row>
    <row r="24" spans="1:14" s="81" customFormat="1" ht="15" customHeight="1">
      <c r="A24" s="4">
        <f t="shared" si="0"/>
        <v>0.45486111111111072</v>
      </c>
      <c r="B24" s="82">
        <v>1.0416666666666666E-2</v>
      </c>
      <c r="C24" s="83"/>
      <c r="D24" s="84" t="s">
        <v>311</v>
      </c>
      <c r="E24" s="85"/>
      <c r="F24" s="85"/>
      <c r="G24" s="83"/>
      <c r="H24" s="84"/>
      <c r="I24" s="85"/>
      <c r="J24" s="85"/>
      <c r="K24" s="160"/>
      <c r="L24" s="87"/>
    </row>
    <row r="25" spans="1:14" s="81" customFormat="1" ht="15" customHeight="1">
      <c r="A25" s="4">
        <f t="shared" si="0"/>
        <v>0.4652777777777774</v>
      </c>
      <c r="B25" s="72">
        <v>5.5555555555555601E-3</v>
      </c>
      <c r="C25" s="73">
        <v>21</v>
      </c>
      <c r="D25" s="74" t="s">
        <v>459</v>
      </c>
      <c r="E25" s="75" t="s">
        <v>496</v>
      </c>
      <c r="F25" s="75" t="s">
        <v>497</v>
      </c>
      <c r="G25" s="76"/>
      <c r="H25" s="77" t="s">
        <v>295</v>
      </c>
      <c r="I25" s="75"/>
      <c r="J25" s="78" t="s">
        <v>462</v>
      </c>
      <c r="K25" s="79">
        <v>21</v>
      </c>
      <c r="L25" s="80" t="s">
        <v>463</v>
      </c>
    </row>
    <row r="26" spans="1:14" s="81" customFormat="1" ht="15" customHeight="1">
      <c r="A26" s="4">
        <f t="shared" si="0"/>
        <v>0.47083333333333294</v>
      </c>
      <c r="B26" s="72">
        <v>5.5555555555555601E-3</v>
      </c>
      <c r="C26" s="73">
        <v>21</v>
      </c>
      <c r="D26" s="74" t="s">
        <v>459</v>
      </c>
      <c r="E26" s="75" t="s">
        <v>201</v>
      </c>
      <c r="F26" s="75" t="s">
        <v>202</v>
      </c>
      <c r="G26" s="76"/>
      <c r="H26" s="77" t="s">
        <v>203</v>
      </c>
      <c r="I26" s="77" t="s">
        <v>335</v>
      </c>
      <c r="J26" s="78" t="s">
        <v>462</v>
      </c>
      <c r="K26" s="79">
        <v>22</v>
      </c>
      <c r="L26" s="80" t="s">
        <v>463</v>
      </c>
    </row>
    <row r="27" spans="1:14" s="81" customFormat="1" ht="15" customHeight="1">
      <c r="A27" s="4">
        <f t="shared" si="0"/>
        <v>0.47638888888888847</v>
      </c>
      <c r="B27" s="72">
        <v>5.5555555555555601E-3</v>
      </c>
      <c r="C27" s="73">
        <v>21</v>
      </c>
      <c r="D27" s="74" t="s">
        <v>459</v>
      </c>
      <c r="E27" s="75" t="s">
        <v>135</v>
      </c>
      <c r="F27" s="75" t="s">
        <v>136</v>
      </c>
      <c r="G27" s="76"/>
      <c r="H27" s="77" t="s">
        <v>36</v>
      </c>
      <c r="I27" s="77" t="s">
        <v>36</v>
      </c>
      <c r="J27" s="78" t="s">
        <v>462</v>
      </c>
      <c r="K27" s="79">
        <v>23</v>
      </c>
      <c r="L27" s="80" t="s">
        <v>463</v>
      </c>
    </row>
    <row r="28" spans="1:14" s="81" customFormat="1" ht="15" customHeight="1">
      <c r="A28" s="4">
        <f t="shared" si="0"/>
        <v>0.48194444444444401</v>
      </c>
      <c r="B28" s="72">
        <v>5.5555555555555601E-3</v>
      </c>
      <c r="C28" s="73">
        <v>21</v>
      </c>
      <c r="D28" s="74" t="s">
        <v>459</v>
      </c>
      <c r="E28" s="75" t="s">
        <v>126</v>
      </c>
      <c r="F28" s="75" t="s">
        <v>127</v>
      </c>
      <c r="G28" s="76"/>
      <c r="H28" s="77" t="s">
        <v>30</v>
      </c>
      <c r="I28" s="77" t="s">
        <v>343</v>
      </c>
      <c r="J28" s="78" t="s">
        <v>462</v>
      </c>
      <c r="K28" s="79">
        <v>24</v>
      </c>
      <c r="L28" s="80" t="s">
        <v>463</v>
      </c>
    </row>
    <row r="29" spans="1:14" s="95" customFormat="1" ht="15" customHeight="1">
      <c r="A29" s="4">
        <f t="shared" si="0"/>
        <v>0.48749999999999954</v>
      </c>
      <c r="B29" s="72">
        <v>5.5555555555555601E-3</v>
      </c>
      <c r="C29" s="73">
        <v>21</v>
      </c>
      <c r="D29" s="74" t="s">
        <v>459</v>
      </c>
      <c r="E29" s="75" t="s">
        <v>111</v>
      </c>
      <c r="F29" s="75" t="s">
        <v>112</v>
      </c>
      <c r="G29" s="76"/>
      <c r="H29" s="77" t="s">
        <v>113</v>
      </c>
      <c r="I29" s="77" t="s">
        <v>332</v>
      </c>
      <c r="J29" s="78" t="s">
        <v>462</v>
      </c>
      <c r="K29" s="79">
        <v>25</v>
      </c>
      <c r="L29" s="80" t="s">
        <v>463</v>
      </c>
    </row>
    <row r="30" spans="1:14" s="95" customFormat="1" ht="15" customHeight="1">
      <c r="A30" s="4">
        <f t="shared" si="0"/>
        <v>0.49305555555555508</v>
      </c>
      <c r="B30" s="72">
        <v>5.5555555555555601E-3</v>
      </c>
      <c r="C30" s="73">
        <v>21</v>
      </c>
      <c r="D30" s="74" t="s">
        <v>459</v>
      </c>
      <c r="E30" s="75" t="s">
        <v>183</v>
      </c>
      <c r="F30" s="75" t="s">
        <v>498</v>
      </c>
      <c r="G30" s="76"/>
      <c r="H30" s="77" t="s">
        <v>182</v>
      </c>
      <c r="I30" s="77" t="s">
        <v>182</v>
      </c>
      <c r="J30" s="78" t="s">
        <v>462</v>
      </c>
      <c r="K30" s="79">
        <v>26</v>
      </c>
      <c r="L30" s="80" t="s">
        <v>463</v>
      </c>
    </row>
    <row r="31" spans="1:14" ht="15.75">
      <c r="A31" s="4">
        <f t="shared" si="0"/>
        <v>0.49861111111111062</v>
      </c>
      <c r="B31" s="72">
        <v>5.5555555555555601E-3</v>
      </c>
      <c r="C31" s="73">
        <v>21</v>
      </c>
      <c r="D31" s="74" t="s">
        <v>459</v>
      </c>
      <c r="E31" s="75" t="s">
        <v>116</v>
      </c>
      <c r="F31" s="75" t="s">
        <v>117</v>
      </c>
      <c r="G31" s="76"/>
      <c r="H31" s="77" t="s">
        <v>47</v>
      </c>
      <c r="I31" s="77" t="s">
        <v>349</v>
      </c>
      <c r="J31" s="78" t="s">
        <v>462</v>
      </c>
      <c r="K31" s="79">
        <v>27</v>
      </c>
      <c r="L31" s="80" t="s">
        <v>463</v>
      </c>
    </row>
    <row r="32" spans="1:14" ht="15.75">
      <c r="A32" s="4">
        <f t="shared" si="0"/>
        <v>0.50416666666666621</v>
      </c>
      <c r="B32" s="72">
        <v>5.5555555555555601E-3</v>
      </c>
      <c r="C32" s="73">
        <v>21</v>
      </c>
      <c r="D32" s="74" t="s">
        <v>459</v>
      </c>
      <c r="E32" s="75" t="s">
        <v>141</v>
      </c>
      <c r="F32" s="75" t="s">
        <v>142</v>
      </c>
      <c r="G32" s="76"/>
      <c r="H32" s="77" t="s">
        <v>140</v>
      </c>
      <c r="I32" s="77" t="s">
        <v>325</v>
      </c>
      <c r="J32" s="78" t="s">
        <v>462</v>
      </c>
      <c r="K32" s="79">
        <v>28</v>
      </c>
      <c r="L32" s="80" t="s">
        <v>463</v>
      </c>
    </row>
    <row r="33" spans="1:12" ht="15.75">
      <c r="A33" s="4">
        <f t="shared" si="0"/>
        <v>0.50972222222222174</v>
      </c>
      <c r="B33" s="72">
        <v>5.5555555555555601E-3</v>
      </c>
      <c r="C33" s="73">
        <v>21</v>
      </c>
      <c r="D33" s="74" t="s">
        <v>459</v>
      </c>
      <c r="E33" s="75" t="s">
        <v>499</v>
      </c>
      <c r="F33" s="75" t="s">
        <v>500</v>
      </c>
      <c r="G33" s="76"/>
      <c r="H33" s="77" t="s">
        <v>222</v>
      </c>
      <c r="I33" s="77" t="s">
        <v>322</v>
      </c>
      <c r="J33" s="78" t="s">
        <v>462</v>
      </c>
      <c r="K33" s="79">
        <v>29</v>
      </c>
      <c r="L33" s="80" t="s">
        <v>463</v>
      </c>
    </row>
    <row r="34" spans="1:12" ht="15.75">
      <c r="A34" s="4">
        <f t="shared" si="0"/>
        <v>0.51527777777777728</v>
      </c>
      <c r="B34" s="72">
        <v>5.5555555555555601E-3</v>
      </c>
      <c r="C34" s="73">
        <v>21</v>
      </c>
      <c r="D34" s="74" t="s">
        <v>459</v>
      </c>
      <c r="E34" s="75" t="s">
        <v>501</v>
      </c>
      <c r="F34" s="75" t="s">
        <v>502</v>
      </c>
      <c r="G34" s="76"/>
      <c r="H34" s="77" t="s">
        <v>227</v>
      </c>
      <c r="I34" s="77" t="s">
        <v>339</v>
      </c>
      <c r="J34" s="78" t="s">
        <v>462</v>
      </c>
      <c r="K34" s="79">
        <v>30</v>
      </c>
      <c r="L34" s="80" t="s">
        <v>463</v>
      </c>
    </row>
    <row r="35" spans="1:12" ht="15.75">
      <c r="A35" s="4">
        <f t="shared" si="0"/>
        <v>0.52083333333333282</v>
      </c>
      <c r="B35" s="82">
        <v>1.0416666666666666E-2</v>
      </c>
      <c r="C35" s="83"/>
      <c r="D35" s="84" t="s">
        <v>311</v>
      </c>
      <c r="E35" s="85"/>
      <c r="F35" s="85"/>
      <c r="G35" s="83"/>
      <c r="H35" s="84"/>
      <c r="I35" s="85"/>
      <c r="J35" s="85"/>
      <c r="K35" s="160"/>
      <c r="L35" s="87"/>
    </row>
    <row r="36" spans="1:12" ht="15.75">
      <c r="A36" s="4">
        <f t="shared" si="0"/>
        <v>0.53124999999999944</v>
      </c>
      <c r="B36" s="72">
        <v>5.5555555555555601E-3</v>
      </c>
      <c r="C36" s="73">
        <v>21</v>
      </c>
      <c r="D36" s="74" t="s">
        <v>459</v>
      </c>
      <c r="E36" s="75" t="s">
        <v>503</v>
      </c>
      <c r="F36" s="75" t="s">
        <v>504</v>
      </c>
      <c r="G36" s="76"/>
      <c r="H36" s="77" t="s">
        <v>295</v>
      </c>
      <c r="I36" s="77" t="s">
        <v>295</v>
      </c>
      <c r="J36" s="78" t="s">
        <v>462</v>
      </c>
      <c r="K36" s="79">
        <v>31</v>
      </c>
      <c r="L36" s="80" t="s">
        <v>463</v>
      </c>
    </row>
    <row r="37" spans="1:12" ht="15.75">
      <c r="A37" s="4">
        <f t="shared" si="0"/>
        <v>0.53680555555555498</v>
      </c>
      <c r="B37" s="72">
        <v>5.5555555555555601E-3</v>
      </c>
      <c r="C37" s="73">
        <v>21</v>
      </c>
      <c r="D37" s="74" t="s">
        <v>459</v>
      </c>
      <c r="E37" s="75" t="s">
        <v>505</v>
      </c>
      <c r="F37" s="75" t="s">
        <v>506</v>
      </c>
      <c r="G37" s="76"/>
      <c r="H37" s="77" t="s">
        <v>140</v>
      </c>
      <c r="I37" s="77" t="s">
        <v>359</v>
      </c>
      <c r="J37" s="78" t="s">
        <v>462</v>
      </c>
      <c r="K37" s="79">
        <v>32</v>
      </c>
      <c r="L37" s="80" t="s">
        <v>463</v>
      </c>
    </row>
    <row r="38" spans="1:12" ht="15.75">
      <c r="A38" s="4">
        <f t="shared" si="0"/>
        <v>0.54236111111111052</v>
      </c>
      <c r="B38" s="72">
        <v>5.5555555555555601E-3</v>
      </c>
      <c r="C38" s="73">
        <v>21</v>
      </c>
      <c r="D38" s="74" t="s">
        <v>459</v>
      </c>
      <c r="E38" s="75" t="s">
        <v>507</v>
      </c>
      <c r="F38" s="75" t="s">
        <v>508</v>
      </c>
      <c r="G38" s="76"/>
      <c r="H38" s="77" t="s">
        <v>53</v>
      </c>
      <c r="I38" s="77" t="s">
        <v>290</v>
      </c>
      <c r="J38" s="78" t="s">
        <v>462</v>
      </c>
      <c r="K38" s="79">
        <v>33</v>
      </c>
      <c r="L38" s="80" t="s">
        <v>463</v>
      </c>
    </row>
    <row r="39" spans="1:12" ht="15.75">
      <c r="A39" s="4">
        <f t="shared" si="0"/>
        <v>0.54791666666666605</v>
      </c>
      <c r="B39" s="72">
        <v>5.5555555555555601E-3</v>
      </c>
      <c r="C39" s="73">
        <v>21</v>
      </c>
      <c r="D39" s="74" t="s">
        <v>459</v>
      </c>
      <c r="E39" s="75" t="s">
        <v>509</v>
      </c>
      <c r="F39" s="75" t="s">
        <v>510</v>
      </c>
      <c r="G39" s="76"/>
      <c r="H39" s="77" t="s">
        <v>132</v>
      </c>
      <c r="I39" s="75"/>
      <c r="J39" s="78" t="s">
        <v>462</v>
      </c>
      <c r="K39" s="79">
        <v>34</v>
      </c>
      <c r="L39" s="80" t="s">
        <v>463</v>
      </c>
    </row>
    <row r="40" spans="1:12" ht="15.75">
      <c r="A40" s="4">
        <f t="shared" si="0"/>
        <v>0.55347222222222159</v>
      </c>
      <c r="B40" s="72">
        <v>5.5555555555555601E-3</v>
      </c>
      <c r="C40" s="73">
        <v>21</v>
      </c>
      <c r="D40" s="74" t="s">
        <v>459</v>
      </c>
      <c r="E40" s="75" t="s">
        <v>511</v>
      </c>
      <c r="F40" s="75" t="s">
        <v>512</v>
      </c>
      <c r="G40" s="76"/>
      <c r="H40" s="77" t="s">
        <v>140</v>
      </c>
      <c r="I40" s="77" t="s">
        <v>360</v>
      </c>
      <c r="J40" s="78" t="s">
        <v>462</v>
      </c>
      <c r="K40" s="79">
        <v>35</v>
      </c>
      <c r="L40" s="80" t="s">
        <v>463</v>
      </c>
    </row>
    <row r="41" spans="1:12" ht="15.75">
      <c r="A41" s="4">
        <f t="shared" si="0"/>
        <v>0.55902777777777712</v>
      </c>
      <c r="B41" s="184"/>
      <c r="C41" s="165"/>
      <c r="D41" s="166" t="s">
        <v>389</v>
      </c>
      <c r="E41" s="167"/>
      <c r="F41" s="167"/>
      <c r="G41" s="168"/>
      <c r="H41" s="166"/>
      <c r="I41" s="167"/>
      <c r="J41" s="167"/>
      <c r="K41" s="190"/>
      <c r="L41" s="134"/>
    </row>
    <row r="42" spans="1:12" ht="11.25">
      <c r="A42" s="34"/>
      <c r="B42" s="143"/>
      <c r="C42" s="34"/>
      <c r="D42" s="34"/>
      <c r="E42" s="34"/>
      <c r="F42" s="34"/>
      <c r="H42" s="34"/>
      <c r="I42" s="34"/>
      <c r="J42" s="34"/>
      <c r="K42" s="34"/>
      <c r="L42" s="34"/>
    </row>
    <row r="43" spans="1:12" ht="11.25">
      <c r="A43" s="34"/>
      <c r="B43" s="143"/>
      <c r="C43" s="34"/>
      <c r="D43" s="34"/>
      <c r="J43" s="34"/>
      <c r="K43" s="34"/>
      <c r="L43" s="34"/>
    </row>
    <row r="44" spans="1:12" ht="11.25">
      <c r="A44" s="34"/>
      <c r="B44" s="143"/>
      <c r="C44" s="34"/>
      <c r="D44" s="34"/>
      <c r="J44" s="34"/>
      <c r="K44" s="34"/>
      <c r="L44" s="34"/>
    </row>
    <row r="45" spans="1:12" ht="11.25">
      <c r="A45" s="34"/>
      <c r="B45" s="143"/>
      <c r="C45" s="34"/>
      <c r="D45" s="34"/>
      <c r="E45" s="34"/>
      <c r="F45" s="34"/>
      <c r="H45" s="34"/>
      <c r="I45" s="34"/>
      <c r="J45" s="34"/>
      <c r="K45" s="34"/>
      <c r="L45" s="34"/>
    </row>
    <row r="46" spans="1:12" ht="11.25">
      <c r="A46" s="34"/>
      <c r="B46" s="143"/>
      <c r="C46" s="34"/>
      <c r="D46" s="34"/>
      <c r="E46" s="34"/>
      <c r="F46" s="34"/>
      <c r="H46" s="34"/>
      <c r="I46" s="34"/>
      <c r="J46" s="34"/>
      <c r="K46" s="34"/>
      <c r="L46" s="34"/>
    </row>
    <row r="47" spans="1:12" ht="11.25">
      <c r="A47" s="34"/>
      <c r="B47" s="143"/>
      <c r="C47" s="34"/>
      <c r="D47" s="34"/>
      <c r="E47" s="34"/>
      <c r="F47" s="34"/>
      <c r="H47" s="34"/>
      <c r="I47" s="34"/>
      <c r="J47" s="34"/>
      <c r="K47" s="34"/>
      <c r="L47" s="34"/>
    </row>
    <row r="48" spans="1:12" ht="11.25">
      <c r="A48" s="34"/>
      <c r="B48" s="143"/>
      <c r="C48" s="34"/>
      <c r="D48" s="34"/>
      <c r="E48" s="34"/>
      <c r="F48" s="34"/>
      <c r="H48" s="34"/>
      <c r="I48" s="34"/>
      <c r="J48" s="34"/>
      <c r="K48" s="34"/>
      <c r="L48" s="34"/>
    </row>
    <row r="49" spans="2:7" s="34" customFormat="1" ht="11.25">
      <c r="B49" s="143"/>
      <c r="G49" s="146"/>
    </row>
    <row r="50" spans="2:7" s="34" customFormat="1" ht="11.25">
      <c r="B50" s="143"/>
      <c r="G50" s="146"/>
    </row>
    <row r="51" spans="2:7" s="34" customFormat="1" ht="11.25">
      <c r="B51" s="143"/>
      <c r="G51" s="146"/>
    </row>
    <row r="52" spans="2:7" s="34" customFormat="1" ht="11.25">
      <c r="B52" s="143"/>
      <c r="G52" s="146"/>
    </row>
    <row r="53" spans="2:7" s="34" customFormat="1" ht="11.25">
      <c r="B53" s="143"/>
      <c r="G53" s="146"/>
    </row>
    <row r="54" spans="2:7" s="34" customFormat="1" ht="11.25">
      <c r="B54" s="143"/>
      <c r="G54" s="146"/>
    </row>
    <row r="55" spans="2:7" s="34" customFormat="1" ht="11.25">
      <c r="B55" s="143"/>
      <c r="G55" s="146"/>
    </row>
    <row r="56" spans="2:7" s="34" customFormat="1" ht="11.25">
      <c r="B56" s="143"/>
      <c r="G56" s="146"/>
    </row>
    <row r="57" spans="2:7" s="34" customFormat="1" ht="11.25">
      <c r="B57" s="143"/>
      <c r="G57" s="146"/>
    </row>
    <row r="58" spans="2:7" s="34" customFormat="1" ht="11.25">
      <c r="B58" s="143"/>
      <c r="G58" s="146"/>
    </row>
    <row r="59" spans="2:7" s="34" customFormat="1" ht="11.25">
      <c r="B59" s="143"/>
      <c r="G59" s="146"/>
    </row>
    <row r="60" spans="2:7" s="34" customFormat="1" ht="11.25">
      <c r="B60" s="143"/>
      <c r="G60" s="146"/>
    </row>
    <row r="61" spans="2:7" s="34" customFormat="1" ht="11.25">
      <c r="B61" s="143"/>
      <c r="G61" s="146"/>
    </row>
    <row r="62" spans="2:7" s="34" customFormat="1" ht="11.25">
      <c r="B62" s="143"/>
      <c r="G62" s="146"/>
    </row>
    <row r="63" spans="2:7" s="34" customFormat="1" ht="11.25">
      <c r="B63" s="143"/>
      <c r="G63" s="146"/>
    </row>
    <row r="64" spans="2:7" s="34" customFormat="1" ht="11.25">
      <c r="B64" s="143"/>
      <c r="G64" s="146"/>
    </row>
    <row r="65" spans="2:7" s="34" customFormat="1" ht="11.25">
      <c r="B65" s="143"/>
      <c r="G65" s="146"/>
    </row>
    <row r="66" spans="2:7" s="34" customFormat="1" ht="11.25">
      <c r="B66" s="143"/>
      <c r="G66" s="146"/>
    </row>
    <row r="67" spans="2:7" s="34" customFormat="1" ht="11.25">
      <c r="B67" s="143"/>
      <c r="G67" s="146"/>
    </row>
    <row r="68" spans="2:7" s="34" customFormat="1" ht="11.25">
      <c r="B68" s="143"/>
      <c r="G68" s="146"/>
    </row>
    <row r="69" spans="2:7" s="34" customFormat="1" ht="11.25">
      <c r="B69" s="143"/>
      <c r="G69" s="146"/>
    </row>
    <row r="70" spans="2:7" s="34" customFormat="1" ht="11.25">
      <c r="B70" s="143"/>
      <c r="G70" s="146"/>
    </row>
    <row r="71" spans="2:7" s="34" customFormat="1" ht="11.25">
      <c r="B71" s="143"/>
      <c r="G71" s="146"/>
    </row>
    <row r="72" spans="2:7" s="34" customFormat="1" ht="11.25">
      <c r="B72" s="143"/>
      <c r="G72" s="146"/>
    </row>
    <row r="73" spans="2:7" s="34" customFormat="1" ht="11.25">
      <c r="B73" s="143"/>
      <c r="G73" s="146"/>
    </row>
    <row r="74" spans="2:7" s="34" customFormat="1" ht="11.25">
      <c r="B74" s="143"/>
      <c r="G74" s="146"/>
    </row>
    <row r="75" spans="2:7" s="34" customFormat="1" ht="11.25">
      <c r="B75" s="143"/>
      <c r="G75" s="146"/>
    </row>
    <row r="76" spans="2:7" s="34" customFormat="1" ht="11.25">
      <c r="B76" s="143"/>
      <c r="G76" s="146"/>
    </row>
    <row r="77" spans="2:7" s="34" customFormat="1" ht="11.25">
      <c r="B77" s="143"/>
      <c r="G77" s="146"/>
    </row>
    <row r="78" spans="2:7" s="34" customFormat="1" ht="11.25">
      <c r="B78" s="143"/>
      <c r="G78" s="146"/>
    </row>
    <row r="79" spans="2:7" s="34" customFormat="1" ht="11.25">
      <c r="B79" s="143"/>
      <c r="G79" s="146"/>
    </row>
    <row r="80" spans="2:7" s="34" customFormat="1" ht="11.25">
      <c r="B80" s="143"/>
      <c r="G80" s="146"/>
    </row>
    <row r="81" spans="2:7" s="34" customFormat="1" ht="11.25">
      <c r="B81" s="143"/>
      <c r="G81" s="146"/>
    </row>
    <row r="82" spans="2:7" s="34" customFormat="1" ht="11.25">
      <c r="B82" s="143"/>
      <c r="G82" s="146"/>
    </row>
    <row r="83" spans="2:7" s="34" customFormat="1" ht="11.25">
      <c r="B83" s="143"/>
      <c r="G83" s="146"/>
    </row>
    <row r="84" spans="2:7" s="34" customFormat="1" ht="11.25">
      <c r="B84" s="143"/>
      <c r="G84" s="146"/>
    </row>
    <row r="85" spans="2:7" s="34" customFormat="1" ht="11.25">
      <c r="B85" s="143"/>
      <c r="G85" s="146"/>
    </row>
    <row r="86" spans="2:7" s="34" customFormat="1" ht="11.25">
      <c r="B86" s="143"/>
      <c r="G86" s="146"/>
    </row>
    <row r="87" spans="2:7" s="34" customFormat="1" ht="11.25">
      <c r="B87" s="143"/>
      <c r="G87" s="146"/>
    </row>
    <row r="88" spans="2:7" s="34" customFormat="1" ht="11.25">
      <c r="B88" s="143"/>
      <c r="G88" s="146"/>
    </row>
    <row r="89" spans="2:7" s="34" customFormat="1" ht="11.25">
      <c r="B89" s="143"/>
      <c r="G89" s="146"/>
    </row>
    <row r="90" spans="2:7" s="34" customFormat="1" ht="11.25">
      <c r="B90" s="143"/>
      <c r="G90" s="146"/>
    </row>
    <row r="91" spans="2:7" s="34" customFormat="1" ht="11.25">
      <c r="B91" s="143"/>
      <c r="G91" s="146"/>
    </row>
    <row r="92" spans="2:7" s="34" customFormat="1" ht="11.25">
      <c r="B92" s="143"/>
      <c r="G92" s="146"/>
    </row>
    <row r="93" spans="2:7" s="34" customFormat="1" ht="11.25">
      <c r="B93" s="143"/>
      <c r="G93" s="146"/>
    </row>
    <row r="94" spans="2:7" s="34" customFormat="1" ht="11.25">
      <c r="B94" s="143"/>
      <c r="G94" s="146"/>
    </row>
    <row r="95" spans="2:7" s="34" customFormat="1" ht="11.25">
      <c r="B95" s="143"/>
      <c r="G95" s="146"/>
    </row>
    <row r="96" spans="2:7" s="34" customFormat="1" ht="11.25">
      <c r="B96" s="143"/>
      <c r="G96" s="146"/>
    </row>
    <row r="97" spans="2:7" s="34" customFormat="1" ht="11.25">
      <c r="B97" s="143"/>
      <c r="G97" s="146"/>
    </row>
    <row r="98" spans="2:7" s="34" customFormat="1" ht="11.25">
      <c r="B98" s="143"/>
      <c r="G98" s="146"/>
    </row>
    <row r="99" spans="2:7" s="34" customFormat="1" ht="11.25">
      <c r="B99" s="143"/>
      <c r="G99" s="146"/>
    </row>
    <row r="100" spans="2:7" s="34" customFormat="1" ht="11.25">
      <c r="B100" s="143"/>
      <c r="G100" s="146"/>
    </row>
    <row r="101" spans="2:7" s="34" customFormat="1" ht="11.25">
      <c r="B101" s="143"/>
      <c r="G101" s="146"/>
    </row>
    <row r="102" spans="2:7" s="34" customFormat="1" ht="11.25">
      <c r="B102" s="143"/>
      <c r="G102" s="146"/>
    </row>
    <row r="103" spans="2:7" s="34" customFormat="1" ht="11.25">
      <c r="B103" s="143"/>
      <c r="G103" s="146"/>
    </row>
    <row r="104" spans="2:7" s="34" customFormat="1" ht="11.25">
      <c r="B104" s="143"/>
      <c r="G104" s="146"/>
    </row>
    <row r="105" spans="2:7" s="34" customFormat="1" ht="11.25">
      <c r="B105" s="143"/>
      <c r="G105" s="146"/>
    </row>
    <row r="106" spans="2:7" s="34" customFormat="1" ht="11.25">
      <c r="B106" s="143"/>
      <c r="G106" s="146"/>
    </row>
    <row r="107" spans="2:7" s="34" customFormat="1" ht="11.25">
      <c r="B107" s="143"/>
      <c r="G107" s="146"/>
    </row>
    <row r="108" spans="2:7" s="34" customFormat="1" ht="11.25">
      <c r="B108" s="143"/>
      <c r="G108" s="146"/>
    </row>
    <row r="109" spans="2:7" s="34" customFormat="1" ht="11.25">
      <c r="B109" s="143"/>
      <c r="G109" s="146"/>
    </row>
    <row r="110" spans="2:7" s="34" customFormat="1" ht="11.25">
      <c r="B110" s="143"/>
      <c r="G110" s="146"/>
    </row>
    <row r="111" spans="2:7" s="34" customFormat="1" ht="11.25">
      <c r="B111" s="143"/>
      <c r="G111" s="146"/>
    </row>
    <row r="112" spans="2:7" s="34" customFormat="1" ht="11.25">
      <c r="B112" s="143"/>
      <c r="G112" s="146"/>
    </row>
    <row r="113" spans="1:12" ht="11.25">
      <c r="A113" s="34"/>
      <c r="B113" s="143"/>
      <c r="C113" s="34"/>
      <c r="D113" s="34"/>
      <c r="E113" s="34"/>
      <c r="F113" s="34"/>
      <c r="H113" s="34"/>
      <c r="I113" s="34"/>
      <c r="J113" s="34"/>
      <c r="K113" s="34"/>
      <c r="L113" s="34"/>
    </row>
    <row r="114" spans="1:12" ht="11.25">
      <c r="A114" s="34"/>
      <c r="B114" s="143"/>
      <c r="C114" s="34"/>
      <c r="D114" s="34"/>
      <c r="E114" s="34"/>
      <c r="F114" s="34"/>
      <c r="H114" s="34"/>
      <c r="I114" s="34"/>
      <c r="J114" s="34"/>
      <c r="K114" s="34"/>
      <c r="L114" s="34"/>
    </row>
    <row r="115" spans="1:12" ht="11.25">
      <c r="A115" s="34"/>
      <c r="B115" s="143"/>
      <c r="C115" s="34"/>
      <c r="D115" s="34"/>
      <c r="E115" s="34"/>
      <c r="F115" s="34"/>
      <c r="H115" s="34"/>
      <c r="I115" s="34"/>
      <c r="J115" s="34"/>
      <c r="K115" s="34"/>
      <c r="L115" s="34"/>
    </row>
    <row r="116" spans="1:12" ht="11.25">
      <c r="A116" s="34"/>
      <c r="B116" s="143"/>
      <c r="C116" s="34"/>
      <c r="D116" s="34"/>
      <c r="E116" s="34"/>
      <c r="F116" s="34"/>
      <c r="H116" s="34"/>
      <c r="I116" s="34"/>
      <c r="J116" s="34"/>
      <c r="K116" s="34"/>
      <c r="L116" s="34"/>
    </row>
    <row r="117" spans="1:12" ht="11.25">
      <c r="A117" s="34"/>
      <c r="B117" s="143"/>
      <c r="C117" s="34"/>
      <c r="D117" s="34"/>
      <c r="E117" s="34"/>
      <c r="F117" s="34"/>
      <c r="H117" s="34"/>
      <c r="I117" s="34"/>
      <c r="J117" s="34"/>
      <c r="K117" s="34"/>
      <c r="L117" s="34"/>
    </row>
    <row r="118" spans="1:12" ht="11.25">
      <c r="A118" s="34"/>
      <c r="B118" s="143"/>
      <c r="C118" s="34"/>
      <c r="D118" s="34"/>
      <c r="E118" s="34"/>
      <c r="F118" s="34"/>
      <c r="H118" s="34"/>
      <c r="I118" s="34"/>
      <c r="J118" s="34"/>
      <c r="K118" s="34"/>
      <c r="L118" s="34"/>
    </row>
    <row r="119" spans="1:12" ht="11.25">
      <c r="A119" s="34"/>
      <c r="B119" s="143"/>
      <c r="C119" s="34"/>
      <c r="D119" s="34"/>
      <c r="E119" s="34"/>
      <c r="F119" s="34"/>
      <c r="H119" s="34"/>
      <c r="I119" s="34"/>
      <c r="J119" s="34"/>
      <c r="K119" s="34"/>
      <c r="L119" s="34"/>
    </row>
    <row r="120" spans="1:12" ht="11.25">
      <c r="A120" s="34"/>
      <c r="B120" s="143"/>
      <c r="C120" s="34"/>
      <c r="D120" s="34"/>
      <c r="E120" s="34"/>
      <c r="F120" s="34"/>
      <c r="H120" s="34"/>
      <c r="I120" s="34"/>
      <c r="J120" s="34"/>
      <c r="K120" s="34"/>
      <c r="L120" s="34"/>
    </row>
    <row r="121" spans="1:12" ht="11.25">
      <c r="A121" s="34"/>
      <c r="B121" s="143"/>
      <c r="C121" s="34"/>
      <c r="D121" s="34"/>
      <c r="E121" s="34"/>
      <c r="F121" s="34"/>
      <c r="H121" s="34"/>
      <c r="I121" s="34"/>
      <c r="J121" s="34"/>
      <c r="K121" s="34"/>
      <c r="L121" s="34"/>
    </row>
    <row r="122" spans="1:12" ht="11.25">
      <c r="A122" s="34"/>
      <c r="B122" s="143"/>
      <c r="C122" s="34"/>
      <c r="D122" s="34"/>
      <c r="E122" s="34"/>
      <c r="F122" s="34"/>
      <c r="H122" s="34"/>
      <c r="I122" s="34"/>
      <c r="J122" s="34"/>
      <c r="K122" s="34"/>
      <c r="L122" s="34"/>
    </row>
    <row r="123" spans="1:12" ht="11.25">
      <c r="A123" s="34"/>
      <c r="B123" s="143"/>
      <c r="C123" s="34"/>
      <c r="D123" s="34"/>
      <c r="E123" s="34"/>
      <c r="F123" s="34"/>
      <c r="H123" s="34"/>
      <c r="I123" s="34"/>
      <c r="J123" s="34"/>
      <c r="K123" s="34"/>
      <c r="L123" s="34"/>
    </row>
    <row r="124" spans="1:12" ht="11.25">
      <c r="A124" s="34"/>
      <c r="B124" s="143"/>
      <c r="C124" s="34"/>
      <c r="D124" s="34"/>
      <c r="E124" s="34"/>
      <c r="F124" s="34"/>
      <c r="H124" s="34"/>
      <c r="I124" s="34"/>
      <c r="J124" s="34"/>
      <c r="K124" s="34"/>
      <c r="L124" s="34"/>
    </row>
    <row r="125" spans="1:12" ht="11.25">
      <c r="A125" s="34"/>
      <c r="B125" s="143"/>
      <c r="C125" s="34"/>
      <c r="D125" s="34"/>
      <c r="E125" s="34"/>
      <c r="F125" s="34"/>
      <c r="H125" s="34"/>
      <c r="I125" s="34"/>
      <c r="J125" s="34"/>
      <c r="K125" s="34"/>
      <c r="L125" s="34"/>
    </row>
    <row r="126" spans="1:12" ht="11.25">
      <c r="A126" s="34"/>
      <c r="B126" s="143"/>
      <c r="C126" s="34"/>
      <c r="D126" s="34"/>
      <c r="E126" s="34"/>
      <c r="F126" s="34"/>
      <c r="H126" s="34"/>
      <c r="I126" s="34"/>
      <c r="J126" s="34"/>
      <c r="K126" s="34"/>
      <c r="L126" s="34"/>
    </row>
    <row r="127" spans="1:12" ht="11.25">
      <c r="A127" s="34"/>
      <c r="B127" s="143"/>
      <c r="C127" s="34"/>
      <c r="D127" s="34"/>
      <c r="E127" s="34"/>
      <c r="F127" s="34"/>
      <c r="H127" s="34"/>
      <c r="I127" s="34"/>
      <c r="J127" s="34"/>
      <c r="K127" s="34"/>
      <c r="L127" s="34"/>
    </row>
    <row r="128" spans="1:12" ht="11.25">
      <c r="B128" s="143"/>
      <c r="C128" s="34"/>
      <c r="D128" s="34"/>
      <c r="E128" s="34"/>
      <c r="F128" s="34"/>
      <c r="H128" s="34"/>
      <c r="I128" s="34"/>
      <c r="J128" s="34"/>
      <c r="K128" s="34"/>
      <c r="L128" s="34"/>
    </row>
    <row r="129" spans="2:12" ht="11.25">
      <c r="B129" s="143"/>
      <c r="C129" s="34"/>
      <c r="D129" s="34"/>
      <c r="E129" s="34"/>
      <c r="F129" s="34"/>
      <c r="H129" s="34"/>
      <c r="I129" s="34"/>
      <c r="J129" s="34"/>
      <c r="K129" s="34"/>
      <c r="L129" s="34"/>
    </row>
    <row r="130" spans="2:12" ht="11.25">
      <c r="B130" s="143"/>
      <c r="C130" s="34"/>
      <c r="D130" s="34"/>
      <c r="E130" s="34"/>
      <c r="F130" s="34"/>
      <c r="H130" s="34"/>
      <c r="I130" s="34"/>
      <c r="J130" s="34"/>
      <c r="K130" s="34"/>
      <c r="L130" s="34"/>
    </row>
    <row r="131" spans="2:12" ht="11.25">
      <c r="B131" s="143"/>
      <c r="C131" s="34"/>
      <c r="D131" s="34"/>
      <c r="E131" s="34"/>
      <c r="F131" s="34"/>
      <c r="H131" s="34"/>
      <c r="I131" s="34"/>
      <c r="J131" s="34"/>
      <c r="K131" s="34"/>
      <c r="L131" s="34"/>
    </row>
    <row r="132" spans="2:12" ht="11.25">
      <c r="B132" s="143"/>
      <c r="C132" s="34"/>
      <c r="D132" s="34"/>
      <c r="E132" s="34"/>
      <c r="F132" s="34"/>
      <c r="H132" s="34"/>
      <c r="I132" s="34"/>
      <c r="J132" s="34"/>
      <c r="K132" s="34"/>
      <c r="L132" s="34"/>
    </row>
    <row r="133" spans="2:12" ht="11.25">
      <c r="B133" s="143"/>
      <c r="C133" s="34"/>
      <c r="D133" s="34"/>
      <c r="E133" s="34"/>
      <c r="F133" s="34"/>
      <c r="H133" s="34"/>
      <c r="I133" s="34"/>
      <c r="J133" s="34"/>
      <c r="K133" s="34"/>
      <c r="L133" s="34"/>
    </row>
    <row r="134" spans="2:12" ht="11.25">
      <c r="B134" s="143"/>
      <c r="C134" s="34"/>
      <c r="D134" s="34"/>
      <c r="E134" s="34"/>
      <c r="F134" s="34"/>
      <c r="H134" s="34"/>
      <c r="I134" s="34"/>
      <c r="J134" s="34"/>
      <c r="K134" s="34"/>
      <c r="L134" s="34"/>
    </row>
    <row r="135" spans="2:12" ht="11.25">
      <c r="B135" s="143"/>
      <c r="C135" s="34"/>
      <c r="D135" s="34"/>
      <c r="E135" s="34"/>
      <c r="F135" s="34"/>
      <c r="H135" s="34"/>
      <c r="I135" s="34"/>
      <c r="J135" s="34"/>
      <c r="K135" s="34"/>
      <c r="L135" s="34"/>
    </row>
  </sheetData>
  <pageMargins left="0.7" right="0.7" top="0.75" bottom="0.75" header="0.3" footer="0.3"/>
  <pageSetup paperSize="9" orientation="portrait" horizontalDpi="0" verticalDpi="0"/>
  <rowBreaks count="1" manualBreakCount="1">
    <brk id="37" max="16383" man="1"/>
  </rowBreaks>
  <customProperties>
    <customPr name="_pios_id" r:id="rId1"/>
    <customPr name="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C2A30-3216-4E0C-850A-32F20F028E50}">
  <sheetPr>
    <tabColor theme="5" tint="-0.249977111117893"/>
    <pageSetUpPr fitToPage="1"/>
  </sheetPr>
  <dimension ref="A2:M138"/>
  <sheetViews>
    <sheetView zoomScale="98" zoomScaleNormal="98" workbookViewId="0">
      <selection activeCell="H40" sqref="H40"/>
    </sheetView>
  </sheetViews>
  <sheetFormatPr defaultColWidth="11" defaultRowHeight="15"/>
  <cols>
    <col min="1" max="1" width="16.75" style="14" customWidth="1"/>
    <col min="2" max="2" width="12.375" style="14" customWidth="1"/>
    <col min="3" max="3" width="32.375" style="14" bestFit="1" customWidth="1"/>
    <col min="4" max="4" width="17.125" style="14" bestFit="1" customWidth="1"/>
    <col min="5" max="5" width="27.375" style="14" bestFit="1" customWidth="1"/>
    <col min="6" max="6" width="22.75" style="14" customWidth="1"/>
    <col min="7" max="11" width="11" style="14"/>
    <col min="12" max="12" width="16.125" style="21" bestFit="1" customWidth="1"/>
    <col min="13" max="13" width="25.25" style="14" customWidth="1"/>
    <col min="14" max="16384" width="11" style="14"/>
  </cols>
  <sheetData>
    <row r="2" spans="1:13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54"/>
      <c r="M2" s="338"/>
    </row>
    <row r="3" spans="1:13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54"/>
      <c r="M3" s="338"/>
    </row>
    <row r="5" spans="1:13">
      <c r="A5" s="338" t="s">
        <v>6</v>
      </c>
      <c r="B5" s="331">
        <v>44779</v>
      </c>
      <c r="C5" s="15"/>
      <c r="D5" s="338"/>
      <c r="E5" s="15" t="s">
        <v>7</v>
      </c>
      <c r="F5" s="340"/>
      <c r="G5" s="338"/>
      <c r="H5" s="338"/>
      <c r="I5" s="338"/>
      <c r="J5" s="338"/>
      <c r="K5" s="338"/>
      <c r="L5" s="354"/>
      <c r="M5" s="338"/>
    </row>
    <row r="6" spans="1:13">
      <c r="A6" s="338" t="s">
        <v>8</v>
      </c>
      <c r="B6" s="13" t="s">
        <v>513</v>
      </c>
      <c r="C6" s="338"/>
      <c r="D6" s="338"/>
      <c r="E6" s="338"/>
      <c r="F6" s="338"/>
      <c r="G6" s="338"/>
      <c r="H6" s="338"/>
      <c r="I6" s="338"/>
      <c r="J6" s="338"/>
      <c r="K6" s="338"/>
      <c r="L6" s="354"/>
      <c r="M6" s="338"/>
    </row>
    <row r="8" spans="1:13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54"/>
      <c r="M8" s="338"/>
    </row>
    <row r="10" spans="1:13" s="53" customFormat="1" ht="30">
      <c r="A10" s="50" t="s">
        <v>514</v>
      </c>
      <c r="B10" s="36" t="s">
        <v>16</v>
      </c>
      <c r="C10" s="36" t="s">
        <v>515</v>
      </c>
      <c r="D10" s="36" t="s">
        <v>17</v>
      </c>
      <c r="E10" s="36" t="s">
        <v>18</v>
      </c>
      <c r="F10" s="36" t="s">
        <v>516</v>
      </c>
      <c r="G10" s="36" t="s">
        <v>517</v>
      </c>
      <c r="H10" s="28" t="s">
        <v>82</v>
      </c>
      <c r="I10" s="28" t="s">
        <v>21</v>
      </c>
      <c r="J10" s="28" t="s">
        <v>269</v>
      </c>
      <c r="K10" s="28" t="s">
        <v>22</v>
      </c>
      <c r="L10" s="52" t="s">
        <v>268</v>
      </c>
      <c r="M10" s="36" t="s">
        <v>518</v>
      </c>
    </row>
    <row r="11" spans="1:13">
      <c r="A11" s="2" t="s">
        <v>519</v>
      </c>
      <c r="B11" s="367">
        <v>6</v>
      </c>
      <c r="C11" s="343" t="s">
        <v>36</v>
      </c>
      <c r="D11" s="343" t="s">
        <v>34</v>
      </c>
      <c r="E11" s="343" t="s">
        <v>137</v>
      </c>
      <c r="F11" s="343" t="s">
        <v>36</v>
      </c>
      <c r="G11" s="344">
        <f>VLOOKUP(D11,'1 Plunkett 17-24yrs 2C'!$C$11:$G$45,5,FALSE)</f>
        <v>0</v>
      </c>
      <c r="H11" s="350">
        <f>AVERAGE(J11:J13)</f>
        <v>0</v>
      </c>
      <c r="I11" s="351">
        <f>IF(K11&gt;M11,K11,M11)</f>
        <v>1</v>
      </c>
      <c r="J11" s="350">
        <f>LARGE(G11:G14,1)</f>
        <v>0</v>
      </c>
      <c r="K11" s="351">
        <f>RANK(H11,$H$11:$H$140,0)</f>
        <v>1</v>
      </c>
      <c r="L11" s="345">
        <f>VLOOKUP(D11,'1 Plunkett 17-24yrs 2C'!$C$11:$J$45,8,FALSE)</f>
        <v>0</v>
      </c>
      <c r="M11" s="417"/>
    </row>
    <row r="12" spans="1:13">
      <c r="A12" s="7" t="s">
        <v>520</v>
      </c>
      <c r="B12" s="367">
        <v>23</v>
      </c>
      <c r="C12" s="343" t="s">
        <v>36</v>
      </c>
      <c r="D12" s="343" t="s">
        <v>135</v>
      </c>
      <c r="E12" s="343" t="s">
        <v>136</v>
      </c>
      <c r="F12" s="343" t="s">
        <v>36</v>
      </c>
      <c r="G12" s="344">
        <f>VLOOKUP(D12,'2 Plunkett 14-16yrs 2B'!$C$11:$G$45,5,FALSE)</f>
        <v>0</v>
      </c>
      <c r="H12" s="408"/>
      <c r="I12" s="405"/>
      <c r="J12" s="404">
        <f>LARGE(G11:G14,2)</f>
        <v>0</v>
      </c>
      <c r="K12" s="405"/>
      <c r="L12" s="345">
        <f>VLOOKUP(D12,'2 Plunkett 14-16yrs 2B'!$C$11:$J$45,8,FALSE)</f>
        <v>0</v>
      </c>
      <c r="M12" s="418"/>
    </row>
    <row r="13" spans="1:13">
      <c r="A13" s="7" t="s">
        <v>521</v>
      </c>
      <c r="B13" s="367">
        <v>8</v>
      </c>
      <c r="C13" s="343" t="s">
        <v>36</v>
      </c>
      <c r="D13" s="343" t="s">
        <v>302</v>
      </c>
      <c r="E13" s="343" t="s">
        <v>303</v>
      </c>
      <c r="F13" s="343" t="s">
        <v>36</v>
      </c>
      <c r="G13" s="344">
        <f>VLOOKUP(D13,'3 Plunkett Pre 1B 11-13yrs H1'!$C$11:$G$30,5,FALSE)</f>
        <v>0</v>
      </c>
      <c r="H13" s="408"/>
      <c r="I13" s="405"/>
      <c r="J13" s="404">
        <f>LARGE(G11:G14,3)</f>
        <v>0</v>
      </c>
      <c r="K13" s="405"/>
      <c r="L13" s="345">
        <f>VLOOKUP(D13,'3 Plunkett Pre 1B 11-13yrs H1'!$C$11:$J$30,8,FALSE)</f>
        <v>0</v>
      </c>
      <c r="M13" s="418"/>
    </row>
    <row r="14" spans="1:13" ht="15.75" thickBot="1">
      <c r="A14" s="54" t="s">
        <v>522</v>
      </c>
      <c r="B14" s="386">
        <v>25</v>
      </c>
      <c r="C14" s="387" t="s">
        <v>36</v>
      </c>
      <c r="D14" s="387" t="s">
        <v>441</v>
      </c>
      <c r="E14" s="387" t="s">
        <v>442</v>
      </c>
      <c r="F14" s="387" t="s">
        <v>36</v>
      </c>
      <c r="G14" s="409">
        <f>VLOOKUP(D14,'4 Plunkett 10y&amp;u 1A'!$C$11:$G$43,5,FALSE)</f>
        <v>0</v>
      </c>
      <c r="H14" s="410"/>
      <c r="I14" s="411"/>
      <c r="J14" s="412"/>
      <c r="K14" s="411"/>
      <c r="L14" s="413">
        <f>VLOOKUP(D14,'4 Plunkett 10y&amp;u 1A'!$C$11:$J$43,8,FALSE)</f>
        <v>0</v>
      </c>
      <c r="M14" s="419"/>
    </row>
    <row r="15" spans="1:13">
      <c r="A15" s="55" t="s">
        <v>519</v>
      </c>
      <c r="B15" s="420">
        <v>4</v>
      </c>
      <c r="C15" s="421" t="s">
        <v>363</v>
      </c>
      <c r="D15" s="421" t="s">
        <v>218</v>
      </c>
      <c r="E15" s="421" t="s">
        <v>219</v>
      </c>
      <c r="F15" s="421" t="s">
        <v>47</v>
      </c>
      <c r="G15" s="422">
        <f>VLOOKUP(D15,'1 Plunkett 17-24yrs 2C'!$C$11:$G$45,5,FALSE)</f>
        <v>0</v>
      </c>
      <c r="H15" s="350">
        <f>AVERAGE(J15:J17)</f>
        <v>0</v>
      </c>
      <c r="I15" s="351">
        <f>IF(K15&gt;M15,K15,M15)</f>
        <v>1</v>
      </c>
      <c r="J15" s="350">
        <f>LARGE(G15:G18,1)</f>
        <v>0</v>
      </c>
      <c r="K15" s="351">
        <f>RANK(H15,$H$11:$H$140,0)</f>
        <v>1</v>
      </c>
      <c r="L15" s="423">
        <f>VLOOKUP(D15,'1 Plunkett 17-24yrs 2C'!$C$11:$J$45,8,FALSE)</f>
        <v>0</v>
      </c>
      <c r="M15" s="417"/>
    </row>
    <row r="16" spans="1:13">
      <c r="A16" s="7" t="s">
        <v>520</v>
      </c>
      <c r="B16" s="367">
        <v>1</v>
      </c>
      <c r="C16" s="343" t="s">
        <v>363</v>
      </c>
      <c r="D16" s="343" t="s">
        <v>460</v>
      </c>
      <c r="E16" s="343" t="s">
        <v>461</v>
      </c>
      <c r="F16" s="343" t="s">
        <v>53</v>
      </c>
      <c r="G16" s="344">
        <f>VLOOKUP(D16,'2 Plunkett 14-16yrs 2B'!$C$11:$G$45,5,FALSE)</f>
        <v>0</v>
      </c>
      <c r="H16" s="408"/>
      <c r="I16" s="405"/>
      <c r="J16" s="404">
        <f>LARGE(G15:G18,2)</f>
        <v>0</v>
      </c>
      <c r="K16" s="405"/>
      <c r="L16" s="345">
        <f>VLOOKUP(D16,'2 Plunkett 14-16yrs 2B'!$C$11:$J$45,8,FALSE)</f>
        <v>0</v>
      </c>
      <c r="M16" s="418"/>
    </row>
    <row r="17" spans="1:13">
      <c r="A17" s="7" t="s">
        <v>523</v>
      </c>
      <c r="B17" s="367">
        <v>9</v>
      </c>
      <c r="C17" s="343" t="s">
        <v>363</v>
      </c>
      <c r="D17" s="343" t="s">
        <v>361</v>
      </c>
      <c r="E17" s="343" t="s">
        <v>362</v>
      </c>
      <c r="F17" s="343" t="s">
        <v>53</v>
      </c>
      <c r="G17" s="344">
        <f>VLOOKUP(D17,'3 Plunkett Pre 1B 11-13yrs H2'!$C$11:$G$30,5,FALSE)</f>
        <v>0</v>
      </c>
      <c r="H17" s="408"/>
      <c r="I17" s="405"/>
      <c r="J17" s="404">
        <f>LARGE(G15:G18,3)</f>
        <v>0</v>
      </c>
      <c r="K17" s="405"/>
      <c r="L17" s="345">
        <f>VLOOKUP(D17,'3 Plunkett Pre 1B 11-13yrs H2'!$C$11:$J$30,8,FALSE)</f>
        <v>0</v>
      </c>
      <c r="M17" s="418"/>
    </row>
    <row r="18" spans="1:13" ht="15.75" thickBot="1">
      <c r="A18" s="54" t="s">
        <v>522</v>
      </c>
      <c r="B18" s="386">
        <v>8</v>
      </c>
      <c r="C18" s="387" t="s">
        <v>363</v>
      </c>
      <c r="D18" s="387" t="s">
        <v>405</v>
      </c>
      <c r="E18" s="387" t="s">
        <v>406</v>
      </c>
      <c r="F18" s="387" t="s">
        <v>36</v>
      </c>
      <c r="G18" s="409">
        <f>VLOOKUP(D18,'4 Plunkett 10y&amp;u 1A'!$C$11:$G$43,5,FALSE)</f>
        <v>0</v>
      </c>
      <c r="H18" s="410"/>
      <c r="I18" s="411"/>
      <c r="J18" s="412"/>
      <c r="K18" s="411"/>
      <c r="L18" s="413">
        <f>VLOOKUP(D18,'4 Plunkett 10y&amp;u 1A'!$C$11:$J$43,8,FALSE)</f>
        <v>0</v>
      </c>
      <c r="M18" s="419"/>
    </row>
    <row r="19" spans="1:13">
      <c r="A19" s="55" t="s">
        <v>519</v>
      </c>
      <c r="B19" s="420">
        <v>3</v>
      </c>
      <c r="C19" s="421" t="s">
        <v>343</v>
      </c>
      <c r="D19" s="421" t="s">
        <v>210</v>
      </c>
      <c r="E19" s="421" t="s">
        <v>211</v>
      </c>
      <c r="F19" s="421" t="s">
        <v>27</v>
      </c>
      <c r="G19" s="422">
        <f>VLOOKUP(D19,'1 Plunkett 17-24yrs 2C'!$C$11:$G$45,5,FALSE)</f>
        <v>0</v>
      </c>
      <c r="H19" s="350">
        <f>AVERAGE(J19:J21)</f>
        <v>0</v>
      </c>
      <c r="I19" s="351">
        <f>IF(K19&gt;M19,K19,M19)</f>
        <v>1</v>
      </c>
      <c r="J19" s="350">
        <f>LARGE(G19:G22,1)</f>
        <v>0</v>
      </c>
      <c r="K19" s="351">
        <f>RANK(H19,$H$11:$H$140,0)</f>
        <v>1</v>
      </c>
      <c r="L19" s="423">
        <f>VLOOKUP(D19,'1 Plunkett 17-24yrs 2C'!$C$11:$J$45,8,FALSE)</f>
        <v>0</v>
      </c>
      <c r="M19" s="417"/>
    </row>
    <row r="20" spans="1:13">
      <c r="A20" s="7" t="s">
        <v>520</v>
      </c>
      <c r="B20" s="367">
        <v>24</v>
      </c>
      <c r="C20" s="343" t="s">
        <v>343</v>
      </c>
      <c r="D20" s="343" t="s">
        <v>126</v>
      </c>
      <c r="E20" s="343" t="s">
        <v>127</v>
      </c>
      <c r="F20" s="343" t="s">
        <v>30</v>
      </c>
      <c r="G20" s="344">
        <f>VLOOKUP(D20,'2 Plunkett 14-16yrs 2B'!$C$11:$G$45,5,FALSE)</f>
        <v>0</v>
      </c>
      <c r="H20" s="408"/>
      <c r="I20" s="405"/>
      <c r="J20" s="404">
        <f>LARGE(G19:G22,2)</f>
        <v>0</v>
      </c>
      <c r="K20" s="405"/>
      <c r="L20" s="345">
        <f>VLOOKUP(D20,'2 Plunkett 14-16yrs 2B'!$C$11:$J$45,8,FALSE)</f>
        <v>0</v>
      </c>
      <c r="M20" s="418"/>
    </row>
    <row r="21" spans="1:13">
      <c r="A21" s="7" t="s">
        <v>523</v>
      </c>
      <c r="B21" s="367">
        <v>1</v>
      </c>
      <c r="C21" s="343" t="s">
        <v>343</v>
      </c>
      <c r="D21" s="343" t="s">
        <v>341</v>
      </c>
      <c r="E21" s="343" t="s">
        <v>342</v>
      </c>
      <c r="F21" s="343" t="s">
        <v>30</v>
      </c>
      <c r="G21" s="344">
        <f>VLOOKUP(D21,'3 Plunkett Pre 1B 11-13yrs H2'!$C$11:$G$30,5,FALSE)</f>
        <v>0</v>
      </c>
      <c r="H21" s="408"/>
      <c r="I21" s="405"/>
      <c r="J21" s="404">
        <f>LARGE(G19:G22,3)</f>
        <v>0</v>
      </c>
      <c r="K21" s="405"/>
      <c r="L21" s="345">
        <f>VLOOKUP(D21,'3 Plunkett Pre 1B 11-13yrs H2'!$C$11:$J$30,8,FALSE)</f>
        <v>0</v>
      </c>
      <c r="M21" s="418"/>
    </row>
    <row r="22" spans="1:13" ht="15.75" thickBot="1">
      <c r="A22" s="54" t="s">
        <v>522</v>
      </c>
      <c r="B22" s="386">
        <v>12</v>
      </c>
      <c r="C22" s="387" t="s">
        <v>343</v>
      </c>
      <c r="D22" s="387" t="s">
        <v>414</v>
      </c>
      <c r="E22" s="387" t="s">
        <v>415</v>
      </c>
      <c r="F22" s="387" t="s">
        <v>182</v>
      </c>
      <c r="G22" s="409">
        <f>VLOOKUP(D22,'4 Plunkett 10y&amp;u 1A'!$C$11:$G$43,5,FALSE)</f>
        <v>0</v>
      </c>
      <c r="H22" s="410"/>
      <c r="I22" s="411"/>
      <c r="J22" s="412"/>
      <c r="K22" s="411"/>
      <c r="L22" s="413">
        <f>VLOOKUP(D22,'4 Plunkett 10y&amp;u 1A'!$C$11:$J$43,8,FALSE)</f>
        <v>0</v>
      </c>
      <c r="M22" s="419"/>
    </row>
    <row r="23" spans="1:13">
      <c r="A23" s="2" t="s">
        <v>519</v>
      </c>
      <c r="B23" s="367">
        <v>30</v>
      </c>
      <c r="C23" s="343" t="s">
        <v>317</v>
      </c>
      <c r="D23" s="343" t="s">
        <v>124</v>
      </c>
      <c r="E23" s="343" t="s">
        <v>125</v>
      </c>
      <c r="F23" s="343" t="s">
        <v>27</v>
      </c>
      <c r="G23" s="344">
        <f>VLOOKUP(D23,'1 Plunkett 17-24yrs 2C'!$C$11:$G$45,5,FALSE)</f>
        <v>0</v>
      </c>
      <c r="H23" s="350">
        <f>AVERAGE(J23:J25)</f>
        <v>0</v>
      </c>
      <c r="I23" s="351">
        <f>IF(K23&gt;M23,K23,M23)</f>
        <v>1</v>
      </c>
      <c r="J23" s="350">
        <f>LARGE(G23:G26,1)</f>
        <v>0</v>
      </c>
      <c r="K23" s="351">
        <f>RANK(H23,$H$11:$H$140,0)</f>
        <v>1</v>
      </c>
      <c r="L23" s="345">
        <f>VLOOKUP(D23,'1 Plunkett 17-24yrs 2C'!$C$11:$J$45,8,FALSE)</f>
        <v>0</v>
      </c>
      <c r="M23" s="417"/>
    </row>
    <row r="24" spans="1:13">
      <c r="A24" s="7" t="s">
        <v>520</v>
      </c>
      <c r="B24" s="367">
        <v>10</v>
      </c>
      <c r="C24" s="343" t="s">
        <v>317</v>
      </c>
      <c r="D24" s="343" t="s">
        <v>479</v>
      </c>
      <c r="E24" s="343" t="s">
        <v>480</v>
      </c>
      <c r="F24" s="343" t="s">
        <v>309</v>
      </c>
      <c r="G24" s="344">
        <f>VLOOKUP(D24,'2 Plunkett 14-16yrs 2B'!$C$11:$G$45,5,FALSE)</f>
        <v>0</v>
      </c>
      <c r="H24" s="408"/>
      <c r="I24" s="405"/>
      <c r="J24" s="404">
        <f>LARGE(G23:G26,2)</f>
        <v>0</v>
      </c>
      <c r="K24" s="405"/>
      <c r="L24" s="345">
        <f>VLOOKUP(D24,'2 Plunkett 14-16yrs 2B'!$C$11:$J$45,8,FALSE)</f>
        <v>0</v>
      </c>
      <c r="M24" s="418"/>
    </row>
    <row r="25" spans="1:13">
      <c r="A25" s="7" t="s">
        <v>521</v>
      </c>
      <c r="B25" s="367">
        <v>12</v>
      </c>
      <c r="C25" s="343" t="s">
        <v>317</v>
      </c>
      <c r="D25" s="343" t="s">
        <v>315</v>
      </c>
      <c r="E25" s="343" t="s">
        <v>316</v>
      </c>
      <c r="F25" s="343" t="s">
        <v>309</v>
      </c>
      <c r="G25" s="344">
        <f>VLOOKUP(D25,'3 Plunkett Pre 1B 11-13yrs H1'!$C$11:$G$30,5,FALSE)</f>
        <v>0</v>
      </c>
      <c r="H25" s="408"/>
      <c r="I25" s="405"/>
      <c r="J25" s="404">
        <f>LARGE(G23:G26,3)</f>
        <v>0</v>
      </c>
      <c r="K25" s="405"/>
      <c r="L25" s="345">
        <f>VLOOKUP(D25,'3 Plunkett Pre 1B 11-13yrs H1'!$C$11:$J$30,8,FALSE)</f>
        <v>0</v>
      </c>
      <c r="M25" s="418"/>
    </row>
    <row r="26" spans="1:13" ht="15.75" thickBot="1">
      <c r="A26" s="54" t="s">
        <v>522</v>
      </c>
      <c r="B26" s="386">
        <v>20</v>
      </c>
      <c r="C26" s="387" t="s">
        <v>317</v>
      </c>
      <c r="D26" s="387" t="s">
        <v>430</v>
      </c>
      <c r="E26" s="387" t="s">
        <v>431</v>
      </c>
      <c r="F26" s="387" t="s">
        <v>309</v>
      </c>
      <c r="G26" s="409">
        <f>VLOOKUP(D26,'4 Plunkett 10y&amp;u 1A'!$C$11:$G$43,5,FALSE)</f>
        <v>0</v>
      </c>
      <c r="H26" s="410"/>
      <c r="I26" s="411"/>
      <c r="J26" s="412"/>
      <c r="K26" s="411"/>
      <c r="L26" s="413">
        <f>VLOOKUP(D26,'4 Plunkett 10y&amp;u 1A'!$C$11:$J$43,8,FALSE)</f>
        <v>0</v>
      </c>
      <c r="M26" s="419"/>
    </row>
    <row r="27" spans="1:13">
      <c r="A27" s="55" t="s">
        <v>519</v>
      </c>
      <c r="B27" s="420">
        <v>10</v>
      </c>
      <c r="C27" s="421" t="s">
        <v>359</v>
      </c>
      <c r="D27" s="421" t="s">
        <v>25</v>
      </c>
      <c r="E27" s="421" t="s">
        <v>26</v>
      </c>
      <c r="F27" s="421" t="s">
        <v>27</v>
      </c>
      <c r="G27" s="422">
        <f>VLOOKUP(D27,'1 Plunkett 17-24yrs 2C'!$C$11:$G$45,5,FALSE)</f>
        <v>0</v>
      </c>
      <c r="H27" s="350">
        <f>AVERAGE(J27:J29)</f>
        <v>0</v>
      </c>
      <c r="I27" s="351">
        <f>IF(K27&gt;M27,K27,M27)</f>
        <v>1</v>
      </c>
      <c r="J27" s="350">
        <f>LARGE(G27:G30,1)</f>
        <v>0</v>
      </c>
      <c r="K27" s="351">
        <f>RANK(H27,$H$11:$H$140,0)</f>
        <v>1</v>
      </c>
      <c r="L27" s="423">
        <f>VLOOKUP(D27,'1 Plunkett 17-24yrs 2C'!$C$11:$J$45,8,FALSE)</f>
        <v>0</v>
      </c>
      <c r="M27" s="417"/>
    </row>
    <row r="28" spans="1:13">
      <c r="A28" s="7" t="s">
        <v>520</v>
      </c>
      <c r="B28" s="367">
        <v>32</v>
      </c>
      <c r="C28" s="343" t="s">
        <v>359</v>
      </c>
      <c r="D28" s="343" t="s">
        <v>505</v>
      </c>
      <c r="E28" s="343" t="s">
        <v>506</v>
      </c>
      <c r="F28" s="343" t="s">
        <v>140</v>
      </c>
      <c r="G28" s="344">
        <f>VLOOKUP(D28,'2 Plunkett 14-16yrs 2B'!$C$11:$G$45,5,FALSE)</f>
        <v>0</v>
      </c>
      <c r="H28" s="408"/>
      <c r="I28" s="405"/>
      <c r="J28" s="404">
        <f>LARGE(G27:G30,2)</f>
        <v>0</v>
      </c>
      <c r="K28" s="405"/>
      <c r="L28" s="345">
        <f>VLOOKUP(D28,'2 Plunkett 14-16yrs 2B'!$C$11:$J$45,8,FALSE)</f>
        <v>0</v>
      </c>
      <c r="M28" s="418"/>
    </row>
    <row r="29" spans="1:13">
      <c r="A29" s="7" t="s">
        <v>523</v>
      </c>
      <c r="B29" s="367">
        <v>7</v>
      </c>
      <c r="C29" s="343" t="s">
        <v>359</v>
      </c>
      <c r="D29" s="343" t="s">
        <v>524</v>
      </c>
      <c r="E29" s="343" t="s">
        <v>525</v>
      </c>
      <c r="F29" s="343" t="s">
        <v>386</v>
      </c>
      <c r="G29" s="344">
        <f>VLOOKUP(D29,'3 Plunkett Pre 1B 11-13yrs H2'!$C$11:$G$30,5,FALSE)</f>
        <v>0</v>
      </c>
      <c r="H29" s="408"/>
      <c r="I29" s="405"/>
      <c r="J29" s="404">
        <f>LARGE(G27:G30,3)</f>
        <v>0</v>
      </c>
      <c r="K29" s="405"/>
      <c r="L29" s="345">
        <f>VLOOKUP(D29,'3 Plunkett Pre 1B 11-13yrs H2'!$C$11:$J$30,8,FALSE)</f>
        <v>0</v>
      </c>
      <c r="M29" s="418"/>
    </row>
    <row r="30" spans="1:13" ht="15.75" thickBot="1">
      <c r="A30" s="54" t="s">
        <v>522</v>
      </c>
      <c r="B30" s="386">
        <v>18</v>
      </c>
      <c r="C30" s="387" t="s">
        <v>359</v>
      </c>
      <c r="D30" s="387" t="s">
        <v>426</v>
      </c>
      <c r="E30" s="387" t="s">
        <v>427</v>
      </c>
      <c r="F30" s="387" t="s">
        <v>27</v>
      </c>
      <c r="G30" s="409">
        <f>VLOOKUP(D30,'4 Plunkett 10y&amp;u 1A'!$C$11:$G$43,5,FALSE)</f>
        <v>0</v>
      </c>
      <c r="H30" s="410"/>
      <c r="I30" s="411"/>
      <c r="J30" s="412"/>
      <c r="K30" s="411"/>
      <c r="L30" s="413">
        <f>VLOOKUP(D30,'4 Plunkett 10y&amp;u 1A'!$C$11:$J$43,8,FALSE)</f>
        <v>0</v>
      </c>
      <c r="M30" s="419"/>
    </row>
    <row r="31" spans="1:13">
      <c r="A31" s="55" t="s">
        <v>519</v>
      </c>
      <c r="B31" s="420">
        <v>7</v>
      </c>
      <c r="C31" s="421" t="s">
        <v>299</v>
      </c>
      <c r="D31" s="421" t="s">
        <v>43</v>
      </c>
      <c r="E31" s="421" t="s">
        <v>44</v>
      </c>
      <c r="F31" s="421" t="s">
        <v>33</v>
      </c>
      <c r="G31" s="422">
        <f>VLOOKUP(D31,'1 Plunkett 17-24yrs 2C'!$C$11:$G$45,5,FALSE)</f>
        <v>0</v>
      </c>
      <c r="H31" s="350">
        <f>AVERAGE(J31:J33)</f>
        <v>0</v>
      </c>
      <c r="I31" s="351">
        <f>IF(K31&gt;M31,K31,M31)</f>
        <v>1</v>
      </c>
      <c r="J31" s="350">
        <f>LARGE(G31:G34,1)</f>
        <v>0</v>
      </c>
      <c r="K31" s="351">
        <f>RANK(H31,$H$11:$H$140,0)</f>
        <v>1</v>
      </c>
      <c r="L31" s="423">
        <f>VLOOKUP(D31,'1 Plunkett 17-24yrs 2C'!$C$11:$J$45,8,FALSE)</f>
        <v>0</v>
      </c>
      <c r="M31" s="417"/>
    </row>
    <row r="32" spans="1:13">
      <c r="A32" s="7" t="s">
        <v>520</v>
      </c>
      <c r="B32" s="367">
        <v>9</v>
      </c>
      <c r="C32" s="343" t="s">
        <v>299</v>
      </c>
      <c r="D32" s="343" t="s">
        <v>204</v>
      </c>
      <c r="E32" s="343" t="s">
        <v>478</v>
      </c>
      <c r="F32" s="343" t="s">
        <v>33</v>
      </c>
      <c r="G32" s="344">
        <f>VLOOKUP(D32,'2 Plunkett 14-16yrs 2B'!$C$11:$G$45,5,FALSE)</f>
        <v>0</v>
      </c>
      <c r="H32" s="408"/>
      <c r="I32" s="405"/>
      <c r="J32" s="404">
        <f>LARGE(G31:G34,2)</f>
        <v>0</v>
      </c>
      <c r="K32" s="405"/>
      <c r="L32" s="345">
        <f>VLOOKUP(D32,'2 Plunkett 14-16yrs 2B'!$C$11:$J$45,8,FALSE)</f>
        <v>0</v>
      </c>
      <c r="M32" s="418"/>
    </row>
    <row r="33" spans="1:13">
      <c r="A33" s="7" t="s">
        <v>521</v>
      </c>
      <c r="B33" s="367">
        <v>6</v>
      </c>
      <c r="C33" s="343" t="s">
        <v>299</v>
      </c>
      <c r="D33" s="343" t="s">
        <v>297</v>
      </c>
      <c r="E33" s="343" t="s">
        <v>298</v>
      </c>
      <c r="F33" s="343" t="s">
        <v>33</v>
      </c>
      <c r="G33" s="344">
        <f>VLOOKUP(D33,'3 Plunkett Pre 1B 11-13yrs H1'!$C$11:$G$30,5,FALSE)</f>
        <v>0</v>
      </c>
      <c r="H33" s="408"/>
      <c r="I33" s="405"/>
      <c r="J33" s="404">
        <f>LARGE(G31:G34,3)</f>
        <v>0</v>
      </c>
      <c r="K33" s="405"/>
      <c r="L33" s="345">
        <f>VLOOKUP(D33,'3 Plunkett Pre 1B 11-13yrs H1'!$C$11:$J$30,8,FALSE)</f>
        <v>0</v>
      </c>
      <c r="M33" s="418"/>
    </row>
    <row r="34" spans="1:13" ht="15.75" thickBot="1">
      <c r="A34" s="54" t="s">
        <v>522</v>
      </c>
      <c r="B34" s="386">
        <v>7</v>
      </c>
      <c r="C34" s="387" t="s">
        <v>299</v>
      </c>
      <c r="D34" s="387" t="s">
        <v>403</v>
      </c>
      <c r="E34" s="387" t="s">
        <v>404</v>
      </c>
      <c r="F34" s="387" t="s">
        <v>132</v>
      </c>
      <c r="G34" s="409">
        <f>VLOOKUP(D34,'4 Plunkett 10y&amp;u 1A'!$C$11:$G$43,5,FALSE)</f>
        <v>0</v>
      </c>
      <c r="H34" s="410"/>
      <c r="I34" s="411"/>
      <c r="J34" s="412"/>
      <c r="K34" s="411"/>
      <c r="L34" s="413">
        <f>VLOOKUP(D34,'4 Plunkett 10y&amp;u 1A'!$C$11:$J$43,8,FALSE)</f>
        <v>0</v>
      </c>
      <c r="M34" s="419"/>
    </row>
    <row r="35" spans="1:13">
      <c r="A35" s="2" t="s">
        <v>519</v>
      </c>
      <c r="B35" s="367">
        <v>1</v>
      </c>
      <c r="C35" s="343" t="s">
        <v>182</v>
      </c>
      <c r="D35" s="343" t="s">
        <v>48</v>
      </c>
      <c r="E35" s="343" t="s">
        <v>49</v>
      </c>
      <c r="F35" s="343" t="s">
        <v>30</v>
      </c>
      <c r="G35" s="344">
        <f>VLOOKUP(D35,'1 Plunkett 17-24yrs 2C'!$C$11:$G$45,5,FALSE)</f>
        <v>0</v>
      </c>
      <c r="H35" s="350">
        <f>AVERAGE(J35:J37)</f>
        <v>0</v>
      </c>
      <c r="I35" s="351">
        <f>IF(K35&gt;M35,K35,M35)</f>
        <v>1</v>
      </c>
      <c r="J35" s="350">
        <f>LARGE(G35:G38,1)</f>
        <v>0</v>
      </c>
      <c r="K35" s="351">
        <f>RANK(H35,$H$11:$H$140,0)</f>
        <v>1</v>
      </c>
      <c r="L35" s="345">
        <f>VLOOKUP(D35,'1 Plunkett 17-24yrs 2C'!$C$11:$J$45,8,FALSE)</f>
        <v>0</v>
      </c>
      <c r="M35" s="417"/>
    </row>
    <row r="36" spans="1:13">
      <c r="A36" s="7" t="s">
        <v>520</v>
      </c>
      <c r="B36" s="367">
        <v>26</v>
      </c>
      <c r="C36" s="343" t="s">
        <v>182</v>
      </c>
      <c r="D36" s="343" t="s">
        <v>183</v>
      </c>
      <c r="E36" s="343" t="s">
        <v>498</v>
      </c>
      <c r="F36" s="343" t="s">
        <v>182</v>
      </c>
      <c r="G36" s="344">
        <f>VLOOKUP(D36,'2 Plunkett 14-16yrs 2B'!$C$11:$G$45,5,FALSE)</f>
        <v>0</v>
      </c>
      <c r="H36" s="408"/>
      <c r="I36" s="405"/>
      <c r="J36" s="404">
        <f>LARGE(G35:G38,2)</f>
        <v>0</v>
      </c>
      <c r="K36" s="405"/>
      <c r="L36" s="345">
        <f>VLOOKUP(D36,'2 Plunkett 14-16yrs 2B'!$C$11:$J$45,8,FALSE)</f>
        <v>0</v>
      </c>
      <c r="M36" s="418"/>
    </row>
    <row r="37" spans="1:13">
      <c r="A37" s="7" t="s">
        <v>521</v>
      </c>
      <c r="B37" s="367">
        <v>3</v>
      </c>
      <c r="C37" s="343" t="s">
        <v>182</v>
      </c>
      <c r="D37" s="343" t="s">
        <v>291</v>
      </c>
      <c r="E37" s="343" t="s">
        <v>292</v>
      </c>
      <c r="F37" s="343" t="s">
        <v>182</v>
      </c>
      <c r="G37" s="344">
        <f>VLOOKUP(D37,'3 Plunkett Pre 1B 11-13yrs H1'!$C$11:$G$30,5,FALSE)</f>
        <v>0</v>
      </c>
      <c r="H37" s="408"/>
      <c r="I37" s="405"/>
      <c r="J37" s="404">
        <f>LARGE(G35:G38,3)</f>
        <v>0</v>
      </c>
      <c r="K37" s="405"/>
      <c r="L37" s="345">
        <f>VLOOKUP(D37,'3 Plunkett Pre 1B 11-13yrs H1'!$C$11:$J$30,8,FALSE)</f>
        <v>0</v>
      </c>
      <c r="M37" s="418"/>
    </row>
    <row r="38" spans="1:13" ht="15.75" thickBot="1">
      <c r="A38" s="54" t="s">
        <v>522</v>
      </c>
      <c r="B38" s="386">
        <v>30</v>
      </c>
      <c r="C38" s="387" t="s">
        <v>182</v>
      </c>
      <c r="D38" s="387" t="s">
        <v>395</v>
      </c>
      <c r="E38" s="387" t="s">
        <v>451</v>
      </c>
      <c r="F38" s="387" t="s">
        <v>182</v>
      </c>
      <c r="G38" s="409">
        <f>VLOOKUP(D38,'4 Plunkett 10y&amp;u 1A'!$C$11:$G$43,5,FALSE)</f>
        <v>0</v>
      </c>
      <c r="H38" s="410"/>
      <c r="I38" s="411"/>
      <c r="J38" s="412"/>
      <c r="K38" s="411"/>
      <c r="L38" s="413">
        <f>VLOOKUP(D38,'4 Plunkett 10y&amp;u 1A'!$C$11:$J$43,8,FALSE)</f>
        <v>0</v>
      </c>
      <c r="M38" s="419"/>
    </row>
    <row r="39" spans="1:13">
      <c r="A39" s="55" t="s">
        <v>519</v>
      </c>
      <c r="B39" s="420">
        <v>14</v>
      </c>
      <c r="C39" s="421" t="s">
        <v>349</v>
      </c>
      <c r="D39" s="421" t="s">
        <v>54</v>
      </c>
      <c r="E39" s="421" t="s">
        <v>55</v>
      </c>
      <c r="F39" s="421" t="s">
        <v>47</v>
      </c>
      <c r="G39" s="422">
        <f>VLOOKUP(D39,'1 Plunkett 17-24yrs 2C'!$C$11:$G$45,5,FALSE)</f>
        <v>0</v>
      </c>
      <c r="H39" s="350">
        <f>AVERAGE(J39:J41)</f>
        <v>0</v>
      </c>
      <c r="I39" s="351">
        <f>IF(K39&gt;M39,K39,M39)</f>
        <v>1</v>
      </c>
      <c r="J39" s="350">
        <f>LARGE(G39:G42,1)</f>
        <v>0</v>
      </c>
      <c r="K39" s="351">
        <f>RANK(H39,$H$11:$H$140,0)</f>
        <v>1</v>
      </c>
      <c r="L39" s="423">
        <f>VLOOKUP(D39,'1 Plunkett 17-24yrs 2C'!$C$11:$J$45,8,FALSE)</f>
        <v>0</v>
      </c>
      <c r="M39" s="417"/>
    </row>
    <row r="40" spans="1:13">
      <c r="A40" s="7" t="s">
        <v>520</v>
      </c>
      <c r="B40" s="367">
        <v>27</v>
      </c>
      <c r="C40" s="343" t="s">
        <v>349</v>
      </c>
      <c r="D40" s="343" t="s">
        <v>116</v>
      </c>
      <c r="E40" s="343" t="s">
        <v>117</v>
      </c>
      <c r="F40" s="343" t="s">
        <v>47</v>
      </c>
      <c r="G40" s="344">
        <f>VLOOKUP(D40,'2 Plunkett 14-16yrs 2B'!$C$11:$G$45,5,FALSE)</f>
        <v>0</v>
      </c>
      <c r="H40" s="408"/>
      <c r="I40" s="405"/>
      <c r="J40" s="404">
        <f>LARGE(G39:G42,2)</f>
        <v>0</v>
      </c>
      <c r="K40" s="405"/>
      <c r="L40" s="345">
        <f>VLOOKUP(D40,'2 Plunkett 14-16yrs 2B'!$C$11:$J$45,8,FALSE)</f>
        <v>0</v>
      </c>
      <c r="M40" s="418"/>
    </row>
    <row r="41" spans="1:13">
      <c r="A41" s="7" t="s">
        <v>523</v>
      </c>
      <c r="B41" s="367">
        <v>3</v>
      </c>
      <c r="C41" s="343" t="s">
        <v>349</v>
      </c>
      <c r="D41" s="343" t="s">
        <v>347</v>
      </c>
      <c r="E41" s="343" t="s">
        <v>348</v>
      </c>
      <c r="F41" s="343" t="s">
        <v>47</v>
      </c>
      <c r="G41" s="344">
        <f>VLOOKUP(D41,'3 Plunkett Pre 1B 11-13yrs H2'!$C$11:$G$30,5,FALSE)</f>
        <v>0</v>
      </c>
      <c r="H41" s="408"/>
      <c r="I41" s="405"/>
      <c r="J41" s="404">
        <f>LARGE(G39:G42,3)</f>
        <v>0</v>
      </c>
      <c r="K41" s="405"/>
      <c r="L41" s="345">
        <f>VLOOKUP(D41,'3 Plunkett Pre 1B 11-13yrs H2'!$C$11:$J$30,8,FALSE)</f>
        <v>0</v>
      </c>
      <c r="M41" s="418"/>
    </row>
    <row r="42" spans="1:13" ht="15.75" thickBot="1">
      <c r="A42" s="54" t="s">
        <v>522</v>
      </c>
      <c r="B42" s="386">
        <v>3</v>
      </c>
      <c r="C42" s="387" t="s">
        <v>349</v>
      </c>
      <c r="D42" s="387" t="s">
        <v>395</v>
      </c>
      <c r="E42" s="387" t="s">
        <v>396</v>
      </c>
      <c r="F42" s="387" t="s">
        <v>182</v>
      </c>
      <c r="G42" s="409">
        <f>VLOOKUP(D42,'4 Plunkett 10y&amp;u 1A'!$C$11:$G$43,5,FALSE)</f>
        <v>0</v>
      </c>
      <c r="H42" s="410"/>
      <c r="I42" s="411"/>
      <c r="J42" s="412"/>
      <c r="K42" s="411"/>
      <c r="L42" s="413">
        <f>VLOOKUP(D42,'4 Plunkett 10y&amp;u 1A'!$C$11:$J$43,8,FALSE)</f>
        <v>0</v>
      </c>
      <c r="M42" s="419"/>
    </row>
    <row r="43" spans="1:13">
      <c r="A43" s="55" t="s">
        <v>519</v>
      </c>
      <c r="B43" s="420">
        <v>18</v>
      </c>
      <c r="C43" s="421" t="s">
        <v>366</v>
      </c>
      <c r="D43" s="421" t="s">
        <v>146</v>
      </c>
      <c r="E43" s="421" t="s">
        <v>147</v>
      </c>
      <c r="F43" s="421" t="s">
        <v>47</v>
      </c>
      <c r="G43" s="422">
        <f>VLOOKUP(D43,'1 Plunkett 17-24yrs 2C'!$C$11:$G$45,5,FALSE)</f>
        <v>0</v>
      </c>
      <c r="H43" s="350">
        <f>AVERAGE(J43:J45)</f>
        <v>0</v>
      </c>
      <c r="I43" s="351">
        <f>IF(K43&gt;M43,K43,M43)</f>
        <v>1</v>
      </c>
      <c r="J43" s="350">
        <f>LARGE(G43:G46,1)</f>
        <v>0</v>
      </c>
      <c r="K43" s="351">
        <f>RANK(H43,$H$11:$H$140,0)</f>
        <v>1</v>
      </c>
      <c r="L43" s="423">
        <f>VLOOKUP(D43,'1 Plunkett 17-24yrs 2C'!$C$11:$J$45,8,FALSE)</f>
        <v>0</v>
      </c>
      <c r="M43" s="417"/>
    </row>
    <row r="44" spans="1:13">
      <c r="A44" s="7" t="s">
        <v>520</v>
      </c>
      <c r="B44" s="367">
        <v>4</v>
      </c>
      <c r="C44" s="343" t="s">
        <v>366</v>
      </c>
      <c r="D44" s="343" t="s">
        <v>469</v>
      </c>
      <c r="E44" s="343" t="s">
        <v>470</v>
      </c>
      <c r="F44" s="343" t="s">
        <v>42</v>
      </c>
      <c r="G44" s="344">
        <f>VLOOKUP(D44,'2 Plunkett 14-16yrs 2B'!$C$11:$G$45,5,FALSE)</f>
        <v>0</v>
      </c>
      <c r="H44" s="408"/>
      <c r="I44" s="405"/>
      <c r="J44" s="404">
        <f>LARGE(G43:G46,2)</f>
        <v>0</v>
      </c>
      <c r="K44" s="405"/>
      <c r="L44" s="345">
        <f>VLOOKUP(D44,'2 Plunkett 14-16yrs 2B'!$C$11:$J$45,8,FALSE)</f>
        <v>0</v>
      </c>
      <c r="M44" s="418"/>
    </row>
    <row r="45" spans="1:13">
      <c r="A45" s="320" t="s">
        <v>523</v>
      </c>
      <c r="B45" s="424">
        <v>10</v>
      </c>
      <c r="C45" s="425" t="s">
        <v>366</v>
      </c>
      <c r="D45" s="425" t="s">
        <v>526</v>
      </c>
      <c r="E45" s="425" t="s">
        <v>365</v>
      </c>
      <c r="F45" s="425" t="s">
        <v>47</v>
      </c>
      <c r="G45" s="426">
        <v>0</v>
      </c>
      <c r="H45" s="408"/>
      <c r="I45" s="405"/>
      <c r="J45" s="404">
        <f>LARGE(G43:G46,3)</f>
        <v>0</v>
      </c>
      <c r="K45" s="405"/>
      <c r="L45" s="345"/>
      <c r="M45" s="418"/>
    </row>
    <row r="46" spans="1:13" ht="15.75" thickBot="1">
      <c r="A46" s="54"/>
      <c r="B46" s="386"/>
      <c r="C46" s="387"/>
      <c r="D46" s="387"/>
      <c r="E46" s="387"/>
      <c r="F46" s="387"/>
      <c r="G46" s="409"/>
      <c r="H46" s="410"/>
      <c r="I46" s="411"/>
      <c r="J46" s="412"/>
      <c r="K46" s="411"/>
      <c r="L46" s="413"/>
      <c r="M46" s="419"/>
    </row>
    <row r="47" spans="1:13">
      <c r="A47" s="2"/>
      <c r="B47" s="367"/>
      <c r="C47" s="343"/>
      <c r="D47" s="343"/>
      <c r="E47" s="343"/>
      <c r="F47" s="343"/>
      <c r="G47" s="344"/>
      <c r="H47" s="350">
        <f>AVERAGE(J47:J49)</f>
        <v>0</v>
      </c>
      <c r="I47" s="351">
        <f>IF(K47&gt;M47,K47,M47)</f>
        <v>1</v>
      </c>
      <c r="J47" s="350">
        <f>LARGE(G47:G50,1)</f>
        <v>0</v>
      </c>
      <c r="K47" s="351">
        <f>RANK(H47,$H$11:$H$140,0)</f>
        <v>1</v>
      </c>
      <c r="L47" s="345"/>
      <c r="M47" s="417"/>
    </row>
    <row r="48" spans="1:13">
      <c r="A48" s="7" t="s">
        <v>520</v>
      </c>
      <c r="B48" s="367">
        <v>16</v>
      </c>
      <c r="C48" s="343" t="s">
        <v>132</v>
      </c>
      <c r="D48" s="343" t="s">
        <v>130</v>
      </c>
      <c r="E48" s="343" t="s">
        <v>131</v>
      </c>
      <c r="F48" s="343" t="s">
        <v>132</v>
      </c>
      <c r="G48" s="344">
        <f>VLOOKUP(D48,'2 Plunkett 14-16yrs 2B'!$C$11:$G$45,5,FALSE)</f>
        <v>0</v>
      </c>
      <c r="H48" s="408"/>
      <c r="I48" s="405"/>
      <c r="J48" s="404">
        <f>LARGE(G47:G50,2)</f>
        <v>0</v>
      </c>
      <c r="K48" s="405"/>
      <c r="L48" s="345">
        <f>VLOOKUP(D48,'2 Plunkett 14-16yrs 2B'!$C$11:$J$45,8,FALSE)</f>
        <v>0</v>
      </c>
      <c r="M48" s="418"/>
    </row>
    <row r="49" spans="1:13">
      <c r="A49" s="7" t="s">
        <v>523</v>
      </c>
      <c r="B49" s="367">
        <v>11</v>
      </c>
      <c r="C49" s="343" t="s">
        <v>132</v>
      </c>
      <c r="D49" s="343" t="s">
        <v>367</v>
      </c>
      <c r="E49" s="343" t="s">
        <v>368</v>
      </c>
      <c r="F49" s="343" t="s">
        <v>132</v>
      </c>
      <c r="G49" s="344">
        <f>VLOOKUP(D49,'3 Plunkett Pre 1B 11-13yrs H2'!$C$11:$G$30,5,FALSE)</f>
        <v>0</v>
      </c>
      <c r="H49" s="408"/>
      <c r="I49" s="405"/>
      <c r="J49" s="404">
        <f>LARGE(G47:G50,3)</f>
        <v>0</v>
      </c>
      <c r="K49" s="405"/>
      <c r="L49" s="345">
        <f>VLOOKUP(D49,'3 Plunkett Pre 1B 11-13yrs H2'!$C$11:$J$30,8,FALSE)</f>
        <v>0</v>
      </c>
      <c r="M49" s="418"/>
    </row>
    <row r="50" spans="1:13" ht="15.75" thickBot="1">
      <c r="A50" s="54" t="s">
        <v>522</v>
      </c>
      <c r="B50" s="386">
        <v>6</v>
      </c>
      <c r="C50" s="387" t="s">
        <v>132</v>
      </c>
      <c r="D50" s="387" t="s">
        <v>401</v>
      </c>
      <c r="E50" s="387" t="s">
        <v>402</v>
      </c>
      <c r="F50" s="387" t="s">
        <v>132</v>
      </c>
      <c r="G50" s="409">
        <f>VLOOKUP(D50,'4 Plunkett 10y&amp;u 1A'!$C$11:$G$43,5,FALSE)</f>
        <v>0</v>
      </c>
      <c r="H50" s="410"/>
      <c r="I50" s="411"/>
      <c r="J50" s="412"/>
      <c r="K50" s="411"/>
      <c r="L50" s="413">
        <f>VLOOKUP(D50,'4 Plunkett 10y&amp;u 1A'!$C$11:$J$43,8,FALSE)</f>
        <v>0</v>
      </c>
      <c r="M50" s="419"/>
    </row>
    <row r="51" spans="1:13">
      <c r="A51" s="55" t="s">
        <v>519</v>
      </c>
      <c r="B51" s="420">
        <v>34</v>
      </c>
      <c r="C51" s="421" t="s">
        <v>356</v>
      </c>
      <c r="D51" s="421" t="s">
        <v>254</v>
      </c>
      <c r="E51" s="421" t="s">
        <v>255</v>
      </c>
      <c r="F51" s="421" t="s">
        <v>222</v>
      </c>
      <c r="G51" s="422">
        <f>VLOOKUP(D51,'1 Plunkett 17-24yrs 2C'!$C$11:$G$45,5,FALSE)</f>
        <v>0</v>
      </c>
      <c r="H51" s="350">
        <f>AVERAGE(J51:J53)</f>
        <v>0</v>
      </c>
      <c r="I51" s="351">
        <f>IF(K51&gt;M51,K51,M51)</f>
        <v>1</v>
      </c>
      <c r="J51" s="350">
        <f>LARGE(G51:G54,1)</f>
        <v>0</v>
      </c>
      <c r="K51" s="351">
        <f>RANK(H51,$H$11:$H$140,0)</f>
        <v>1</v>
      </c>
      <c r="L51" s="423">
        <f>VLOOKUP(D51,'1 Plunkett 17-24yrs 2C'!$C$11:$J$45,8,FALSE)</f>
        <v>0</v>
      </c>
      <c r="M51" s="417"/>
    </row>
    <row r="52" spans="1:13">
      <c r="A52" s="7" t="s">
        <v>520</v>
      </c>
      <c r="B52" s="367">
        <v>5</v>
      </c>
      <c r="C52" s="343" t="s">
        <v>356</v>
      </c>
      <c r="D52" s="343" t="s">
        <v>471</v>
      </c>
      <c r="E52" s="343" t="s">
        <v>472</v>
      </c>
      <c r="F52" s="343" t="s">
        <v>473</v>
      </c>
      <c r="G52" s="344">
        <f>VLOOKUP(D52,'2 Plunkett 14-16yrs 2B'!$C$11:$G$45,5,FALSE)</f>
        <v>0</v>
      </c>
      <c r="H52" s="408"/>
      <c r="I52" s="405"/>
      <c r="J52" s="404">
        <f>LARGE(G51:G54,2)</f>
        <v>0</v>
      </c>
      <c r="K52" s="405"/>
      <c r="L52" s="345">
        <f>VLOOKUP(D52,'2 Plunkett 14-16yrs 2B'!$C$11:$J$45,8,FALSE)</f>
        <v>0</v>
      </c>
      <c r="M52" s="418"/>
    </row>
    <row r="53" spans="1:13">
      <c r="A53" s="7" t="s">
        <v>523</v>
      </c>
      <c r="B53" s="367">
        <v>5</v>
      </c>
      <c r="C53" s="343" t="s">
        <v>356</v>
      </c>
      <c r="D53" s="343" t="s">
        <v>353</v>
      </c>
      <c r="E53" s="343" t="s">
        <v>354</v>
      </c>
      <c r="F53" s="343" t="s">
        <v>355</v>
      </c>
      <c r="G53" s="344">
        <f>VLOOKUP(D53,'3 Plunkett Pre 1B 11-13yrs H2'!$C$11:$G$30,5,FALSE)</f>
        <v>0</v>
      </c>
      <c r="H53" s="408"/>
      <c r="I53" s="405"/>
      <c r="J53" s="404">
        <f>LARGE(G51:G54,3)</f>
        <v>0</v>
      </c>
      <c r="K53" s="405"/>
      <c r="L53" s="345">
        <f>VLOOKUP(D53,'3 Plunkett Pre 1B 11-13yrs H2'!$C$11:$J$30,8,FALSE)</f>
        <v>0</v>
      </c>
      <c r="M53" s="418"/>
    </row>
    <row r="54" spans="1:13" ht="15.75" thickBot="1">
      <c r="A54" s="54" t="s">
        <v>522</v>
      </c>
      <c r="B54" s="386">
        <v>15</v>
      </c>
      <c r="C54" s="387" t="s">
        <v>356</v>
      </c>
      <c r="D54" s="387" t="s">
        <v>420</v>
      </c>
      <c r="E54" s="387" t="s">
        <v>421</v>
      </c>
      <c r="F54" s="387" t="s">
        <v>355</v>
      </c>
      <c r="G54" s="409">
        <f>VLOOKUP(D54,'4 Plunkett 10y&amp;u 1A'!$C$11:$G$43,5,FALSE)</f>
        <v>0</v>
      </c>
      <c r="H54" s="410"/>
      <c r="I54" s="411"/>
      <c r="J54" s="412"/>
      <c r="K54" s="411"/>
      <c r="L54" s="413">
        <f>VLOOKUP(D54,'4 Plunkett 10y&amp;u 1A'!$C$11:$J$43,8,FALSE)</f>
        <v>0</v>
      </c>
      <c r="M54" s="419"/>
    </row>
    <row r="55" spans="1:13">
      <c r="A55" s="55" t="s">
        <v>519</v>
      </c>
      <c r="B55" s="420">
        <v>20</v>
      </c>
      <c r="C55" s="421" t="s">
        <v>332</v>
      </c>
      <c r="D55" s="421" t="s">
        <v>114</v>
      </c>
      <c r="E55" s="421" t="s">
        <v>115</v>
      </c>
      <c r="F55" s="421" t="s">
        <v>113</v>
      </c>
      <c r="G55" s="422">
        <f>VLOOKUP(D55,'1 Plunkett 17-24yrs 2C'!$C$11:$G$45,5,FALSE)</f>
        <v>0</v>
      </c>
      <c r="H55" s="350">
        <f>AVERAGE(J55:J57)</f>
        <v>0</v>
      </c>
      <c r="I55" s="351">
        <f>IF(K55&gt;M55,K55,M55)</f>
        <v>1</v>
      </c>
      <c r="J55" s="350">
        <f>LARGE(G55:G58,1)</f>
        <v>0</v>
      </c>
      <c r="K55" s="351">
        <f>RANK(H55,$H$11:$H$140,0)</f>
        <v>1</v>
      </c>
      <c r="L55" s="423">
        <f>VLOOKUP(D55,'1 Plunkett 17-24yrs 2C'!$C$11:$J$45,8,FALSE)</f>
        <v>0</v>
      </c>
      <c r="M55" s="417"/>
    </row>
    <row r="56" spans="1:13">
      <c r="A56" s="7" t="s">
        <v>520</v>
      </c>
      <c r="B56" s="367">
        <v>25</v>
      </c>
      <c r="C56" s="343" t="s">
        <v>332</v>
      </c>
      <c r="D56" s="343" t="s">
        <v>111</v>
      </c>
      <c r="E56" s="343" t="s">
        <v>112</v>
      </c>
      <c r="F56" s="343" t="s">
        <v>113</v>
      </c>
      <c r="G56" s="344">
        <f>VLOOKUP(D56,'2 Plunkett 14-16yrs 2B'!$C$11:$G$45,5,FALSE)</f>
        <v>0</v>
      </c>
      <c r="H56" s="408"/>
      <c r="I56" s="405"/>
      <c r="J56" s="404">
        <f>LARGE(G55:G58,2)</f>
        <v>0</v>
      </c>
      <c r="K56" s="405"/>
      <c r="L56" s="345">
        <f>VLOOKUP(D56,'2 Plunkett 14-16yrs 2B'!$C$11:$J$45,8,FALSE)</f>
        <v>0</v>
      </c>
      <c r="M56" s="418"/>
    </row>
    <row r="57" spans="1:13">
      <c r="A57" s="7" t="s">
        <v>521</v>
      </c>
      <c r="B57" s="367">
        <v>17</v>
      </c>
      <c r="C57" s="343" t="s">
        <v>332</v>
      </c>
      <c r="D57" s="343" t="s">
        <v>329</v>
      </c>
      <c r="E57" s="343" t="s">
        <v>330</v>
      </c>
      <c r="F57" s="343" t="s">
        <v>331</v>
      </c>
      <c r="G57" s="344">
        <f>VLOOKUP(D57,'3 Plunkett Pre 1B 11-13yrs H1'!$C$11:$G$30,5,FALSE)</f>
        <v>0</v>
      </c>
      <c r="H57" s="408"/>
      <c r="I57" s="405"/>
      <c r="J57" s="404">
        <f>LARGE(G55:G58,3)</f>
        <v>0</v>
      </c>
      <c r="K57" s="405"/>
      <c r="L57" s="345">
        <f>VLOOKUP(D57,'3 Plunkett Pre 1B 11-13yrs H1'!$C$11:$J$30,8,FALSE)</f>
        <v>0</v>
      </c>
      <c r="M57" s="418"/>
    </row>
    <row r="58" spans="1:13" ht="15.75" thickBot="1">
      <c r="A58" s="54" t="s">
        <v>522</v>
      </c>
      <c r="B58" s="386">
        <v>17</v>
      </c>
      <c r="C58" s="387" t="s">
        <v>332</v>
      </c>
      <c r="D58" s="387" t="s">
        <v>424</v>
      </c>
      <c r="E58" s="387" t="s">
        <v>425</v>
      </c>
      <c r="F58" s="387" t="s">
        <v>88</v>
      </c>
      <c r="G58" s="409">
        <f>VLOOKUP(D58,'4 Plunkett 10y&amp;u 1A'!$C$11:$G$43,5,FALSE)</f>
        <v>0</v>
      </c>
      <c r="H58" s="410"/>
      <c r="I58" s="411"/>
      <c r="J58" s="412"/>
      <c r="K58" s="411"/>
      <c r="L58" s="413">
        <f>VLOOKUP(D58,'4 Plunkett 10y&amp;u 1A'!$C$11:$J$43,8,FALSE)</f>
        <v>0</v>
      </c>
      <c r="M58" s="419"/>
    </row>
    <row r="59" spans="1:13">
      <c r="A59" s="2" t="s">
        <v>519</v>
      </c>
      <c r="B59" s="367">
        <v>35</v>
      </c>
      <c r="C59" s="343" t="s">
        <v>310</v>
      </c>
      <c r="D59" s="343" t="s">
        <v>527</v>
      </c>
      <c r="E59" s="343" t="s">
        <v>528</v>
      </c>
      <c r="F59" s="343" t="s">
        <v>309</v>
      </c>
      <c r="G59" s="344">
        <f>VLOOKUP(D59,'1 Plunkett 17-24yrs 2C'!$C$11:$G$45,5,FALSE)</f>
        <v>0</v>
      </c>
      <c r="H59" s="350">
        <f>AVERAGE(J59:J61)</f>
        <v>0</v>
      </c>
      <c r="I59" s="351">
        <f>IF(K59&gt;M59,K59,M59)</f>
        <v>1</v>
      </c>
      <c r="J59" s="350">
        <f>LARGE(G59:G62,1)</f>
        <v>0</v>
      </c>
      <c r="K59" s="351">
        <f>RANK(H59,$H$11:$H$140,0)</f>
        <v>1</v>
      </c>
      <c r="L59" s="345">
        <f>VLOOKUP(D59,'1 Plunkett 17-24yrs 2C'!$C$11:$J$45,8,FALSE)</f>
        <v>0</v>
      </c>
      <c r="M59" s="417"/>
    </row>
    <row r="60" spans="1:13">
      <c r="A60" s="7" t="s">
        <v>520</v>
      </c>
      <c r="B60" s="367">
        <v>17</v>
      </c>
      <c r="C60" s="343" t="s">
        <v>310</v>
      </c>
      <c r="D60" s="343" t="s">
        <v>491</v>
      </c>
      <c r="E60" s="343" t="s">
        <v>492</v>
      </c>
      <c r="F60" s="343" t="s">
        <v>309</v>
      </c>
      <c r="G60" s="344">
        <f>VLOOKUP(D60,'2 Plunkett 14-16yrs 2B'!$C$11:$G$45,5,FALSE)</f>
        <v>0</v>
      </c>
      <c r="H60" s="408"/>
      <c r="I60" s="405"/>
      <c r="J60" s="404">
        <f>LARGE(G59:G62,2)</f>
        <v>0</v>
      </c>
      <c r="K60" s="405"/>
      <c r="L60" s="345">
        <f>VLOOKUP(D60,'2 Plunkett 14-16yrs 2B'!$C$11:$J$45,8,FALSE)</f>
        <v>0</v>
      </c>
      <c r="M60" s="418"/>
    </row>
    <row r="61" spans="1:13">
      <c r="A61" s="7" t="s">
        <v>521</v>
      </c>
      <c r="B61" s="367">
        <v>10</v>
      </c>
      <c r="C61" s="343" t="s">
        <v>310</v>
      </c>
      <c r="D61" s="343" t="s">
        <v>307</v>
      </c>
      <c r="E61" s="343" t="s">
        <v>308</v>
      </c>
      <c r="F61" s="343" t="s">
        <v>309</v>
      </c>
      <c r="G61" s="344">
        <f>VLOOKUP(D61,'3 Plunkett Pre 1B 11-13yrs H1'!$C$11:$G$30,5,FALSE)</f>
        <v>0</v>
      </c>
      <c r="H61" s="408"/>
      <c r="I61" s="405"/>
      <c r="J61" s="404">
        <f>LARGE(G59:G62,3)</f>
        <v>0</v>
      </c>
      <c r="K61" s="405"/>
      <c r="L61" s="345">
        <f>VLOOKUP(D61,'3 Plunkett Pre 1B 11-13yrs H1'!$C$11:$J$30,8,FALSE)</f>
        <v>0</v>
      </c>
      <c r="M61" s="418"/>
    </row>
    <row r="62" spans="1:13" ht="15.75" thickBot="1">
      <c r="A62" s="54" t="s">
        <v>522</v>
      </c>
      <c r="B62" s="386">
        <v>9</v>
      </c>
      <c r="C62" s="387" t="s">
        <v>310</v>
      </c>
      <c r="D62" s="387" t="s">
        <v>407</v>
      </c>
      <c r="E62" s="387" t="s">
        <v>408</v>
      </c>
      <c r="F62" s="387" t="s">
        <v>309</v>
      </c>
      <c r="G62" s="409">
        <f>VLOOKUP(D62,'4 Plunkett 10y&amp;u 1A'!$C$11:$G$43,5,FALSE)</f>
        <v>0</v>
      </c>
      <c r="H62" s="410"/>
      <c r="I62" s="411"/>
      <c r="J62" s="412"/>
      <c r="K62" s="411"/>
      <c r="L62" s="413">
        <f>VLOOKUP(D62,'4 Plunkett 10y&amp;u 1A'!$C$11:$J$43,8,FALSE)</f>
        <v>0</v>
      </c>
      <c r="M62" s="419"/>
    </row>
    <row r="63" spans="1:13">
      <c r="A63" s="55" t="s">
        <v>519</v>
      </c>
      <c r="B63" s="420">
        <v>28</v>
      </c>
      <c r="C63" s="421" t="s">
        <v>338</v>
      </c>
      <c r="D63" s="421" t="s">
        <v>529</v>
      </c>
      <c r="E63" s="421" t="s">
        <v>530</v>
      </c>
      <c r="F63" s="421" t="s">
        <v>215</v>
      </c>
      <c r="G63" s="422">
        <f>VLOOKUP(D63,'1 Plunkett 17-24yrs 2C'!$C$11:$G$45,5,FALSE)</f>
        <v>0</v>
      </c>
      <c r="H63" s="350">
        <f>AVERAGE(J63:J65)</f>
        <v>0</v>
      </c>
      <c r="I63" s="351">
        <f>IF(K63&gt;M63,K63,M63)</f>
        <v>1</v>
      </c>
      <c r="J63" s="350">
        <f>LARGE(G63:G66,1)</f>
        <v>0</v>
      </c>
      <c r="K63" s="351">
        <f>RANK(H63,$H$11:$H$140,0)</f>
        <v>1</v>
      </c>
      <c r="L63" s="423">
        <f>VLOOKUP(D63,'1 Plunkett 17-24yrs 2C'!$C$11:$J$45,8,FALSE)</f>
        <v>0</v>
      </c>
      <c r="M63" s="417"/>
    </row>
    <row r="64" spans="1:13">
      <c r="A64" s="7"/>
      <c r="B64" s="367"/>
      <c r="C64" s="343"/>
      <c r="D64" s="343"/>
      <c r="E64" s="343"/>
      <c r="F64" s="343"/>
      <c r="G64" s="344"/>
      <c r="H64" s="408"/>
      <c r="I64" s="405"/>
      <c r="J64" s="404">
        <f>LARGE(G63:G66,2)</f>
        <v>0</v>
      </c>
      <c r="K64" s="405"/>
      <c r="L64" s="345"/>
      <c r="M64" s="418"/>
    </row>
    <row r="65" spans="1:13">
      <c r="A65" s="7" t="s">
        <v>521</v>
      </c>
      <c r="B65" s="367">
        <v>19</v>
      </c>
      <c r="C65" s="343" t="s">
        <v>338</v>
      </c>
      <c r="D65" s="343" t="s">
        <v>336</v>
      </c>
      <c r="E65" s="343" t="s">
        <v>337</v>
      </c>
      <c r="F65" s="343" t="s">
        <v>215</v>
      </c>
      <c r="G65" s="344">
        <f>VLOOKUP(D65,'3 Plunkett Pre 1B 11-13yrs H1'!$C$11:$G$30,5,FALSE)</f>
        <v>0</v>
      </c>
      <c r="H65" s="408"/>
      <c r="I65" s="405"/>
      <c r="J65" s="404">
        <f>LARGE(G63:G66,3)</f>
        <v>0</v>
      </c>
      <c r="K65" s="405"/>
      <c r="L65" s="345">
        <f>VLOOKUP(D65,'3 Plunkett Pre 1B 11-13yrs H1'!$C$11:$J$30,8,FALSE)</f>
        <v>0</v>
      </c>
      <c r="M65" s="418"/>
    </row>
    <row r="66" spans="1:13" ht="15.75" thickBot="1">
      <c r="A66" s="54" t="s">
        <v>522</v>
      </c>
      <c r="B66" s="386">
        <v>26</v>
      </c>
      <c r="C66" s="387" t="s">
        <v>338</v>
      </c>
      <c r="D66" s="387" t="s">
        <v>443</v>
      </c>
      <c r="E66" s="387" t="s">
        <v>444</v>
      </c>
      <c r="F66" s="387" t="s">
        <v>380</v>
      </c>
      <c r="G66" s="409">
        <f>VLOOKUP(D66,'4 Plunkett 10y&amp;u 1A'!$C$11:$G$43,5,FALSE)</f>
        <v>0</v>
      </c>
      <c r="H66" s="410"/>
      <c r="I66" s="411"/>
      <c r="J66" s="412"/>
      <c r="K66" s="411"/>
      <c r="L66" s="413">
        <f>VLOOKUP(D66,'4 Plunkett 10y&amp;u 1A'!$C$11:$J$43,8,FALSE)</f>
        <v>0</v>
      </c>
      <c r="M66" s="419"/>
    </row>
    <row r="67" spans="1:13">
      <c r="A67" s="55" t="s">
        <v>519</v>
      </c>
      <c r="B67" s="420">
        <v>25</v>
      </c>
      <c r="C67" s="421" t="s">
        <v>42</v>
      </c>
      <c r="D67" s="421" t="s">
        <v>40</v>
      </c>
      <c r="E67" s="421" t="s">
        <v>41</v>
      </c>
      <c r="F67" s="421" t="s">
        <v>42</v>
      </c>
      <c r="G67" s="422">
        <f>VLOOKUP(D67,'1 Plunkett 17-24yrs 2C'!$C$11:$G$45,5,FALSE)</f>
        <v>0</v>
      </c>
      <c r="H67" s="350">
        <f>AVERAGE(J67:J69)</f>
        <v>0</v>
      </c>
      <c r="I67" s="351">
        <f>IF(K67&gt;M67,K67,M67)</f>
        <v>1</v>
      </c>
      <c r="J67" s="350">
        <f>LARGE(G67:G70,1)</f>
        <v>0</v>
      </c>
      <c r="K67" s="351">
        <f>RANK(H67,$H$11:$H$140,0)</f>
        <v>1</v>
      </c>
      <c r="L67" s="423">
        <f>VLOOKUP(D67,'1 Plunkett 17-24yrs 2C'!$C$11:$J$45,8,FALSE)</f>
        <v>0</v>
      </c>
      <c r="M67" s="417"/>
    </row>
    <row r="68" spans="1:13">
      <c r="A68" s="7" t="s">
        <v>520</v>
      </c>
      <c r="B68" s="367">
        <v>6</v>
      </c>
      <c r="C68" s="343" t="s">
        <v>42</v>
      </c>
      <c r="D68" s="343" t="s">
        <v>119</v>
      </c>
      <c r="E68" s="343" t="s">
        <v>120</v>
      </c>
      <c r="F68" s="343" t="s">
        <v>42</v>
      </c>
      <c r="G68" s="344">
        <f>VLOOKUP(D68,'2 Plunkett 14-16yrs 2B'!$C$11:$G$45,5,FALSE)</f>
        <v>0</v>
      </c>
      <c r="H68" s="408"/>
      <c r="I68" s="405"/>
      <c r="J68" s="404">
        <f>LARGE(G67:G70,2)</f>
        <v>0</v>
      </c>
      <c r="K68" s="405"/>
      <c r="L68" s="345">
        <f>VLOOKUP(D68,'2 Plunkett 14-16yrs 2B'!$C$11:$J$45,8,FALSE)</f>
        <v>0</v>
      </c>
      <c r="M68" s="418"/>
    </row>
    <row r="69" spans="1:13">
      <c r="A69" s="7" t="s">
        <v>523</v>
      </c>
      <c r="B69" s="367">
        <v>6</v>
      </c>
      <c r="C69" s="343" t="s">
        <v>42</v>
      </c>
      <c r="D69" s="343" t="s">
        <v>156</v>
      </c>
      <c r="E69" s="343" t="s">
        <v>157</v>
      </c>
      <c r="F69" s="343" t="s">
        <v>42</v>
      </c>
      <c r="G69" s="344">
        <f>VLOOKUP(D69,'3 Plunkett Pre 1B 11-13yrs H2'!$C$11:$G$30,5,FALSE)</f>
        <v>0</v>
      </c>
      <c r="H69" s="408"/>
      <c r="I69" s="405"/>
      <c r="J69" s="404">
        <f>LARGE(G67:G70,3)</f>
        <v>0</v>
      </c>
      <c r="K69" s="405"/>
      <c r="L69" s="345">
        <f>VLOOKUP(D69,'3 Plunkett Pre 1B 11-13yrs H2'!$C$11:$J$30,8,FALSE)</f>
        <v>0</v>
      </c>
      <c r="M69" s="418"/>
    </row>
    <row r="70" spans="1:13" ht="15.75" thickBot="1">
      <c r="A70" s="54" t="s">
        <v>522</v>
      </c>
      <c r="B70" s="386">
        <v>21</v>
      </c>
      <c r="C70" s="387" t="s">
        <v>42</v>
      </c>
      <c r="D70" s="387" t="s">
        <v>432</v>
      </c>
      <c r="E70" s="387" t="s">
        <v>433</v>
      </c>
      <c r="F70" s="387" t="s">
        <v>42</v>
      </c>
      <c r="G70" s="409">
        <f>VLOOKUP(D70,'4 Plunkett 10y&amp;u 1A'!$C$11:$G$43,5,FALSE)</f>
        <v>0</v>
      </c>
      <c r="H70" s="410"/>
      <c r="I70" s="411"/>
      <c r="J70" s="412"/>
      <c r="K70" s="411"/>
      <c r="L70" s="413">
        <f>VLOOKUP(D70,'4 Plunkett 10y&amp;u 1A'!$C$11:$J$43,8,FALSE)</f>
        <v>0</v>
      </c>
      <c r="M70" s="419"/>
    </row>
    <row r="71" spans="1:13">
      <c r="A71" s="2" t="s">
        <v>519</v>
      </c>
      <c r="B71" s="367">
        <v>15</v>
      </c>
      <c r="C71" s="343" t="s">
        <v>290</v>
      </c>
      <c r="D71" s="343" t="s">
        <v>122</v>
      </c>
      <c r="E71" s="343" t="s">
        <v>123</v>
      </c>
      <c r="F71" s="343" t="s">
        <v>42</v>
      </c>
      <c r="G71" s="344">
        <f>VLOOKUP(D71,'1 Plunkett 17-24yrs 2C'!$C$11:$G$45,5,FALSE)</f>
        <v>0</v>
      </c>
      <c r="H71" s="350">
        <f>AVERAGE(J71:J73)</f>
        <v>0</v>
      </c>
      <c r="I71" s="351">
        <f>IF(K71&gt;M71,K71,M71)</f>
        <v>1</v>
      </c>
      <c r="J71" s="350">
        <f>LARGE(G71:G74,1)</f>
        <v>0</v>
      </c>
      <c r="K71" s="351">
        <f>RANK(H71,$H$11:$H$140,0)</f>
        <v>1</v>
      </c>
      <c r="L71" s="345">
        <f>VLOOKUP(D71,'1 Plunkett 17-24yrs 2C'!$C$11:$J$45,8,FALSE)</f>
        <v>0</v>
      </c>
      <c r="M71" s="417"/>
    </row>
    <row r="72" spans="1:13">
      <c r="A72" s="7" t="s">
        <v>520</v>
      </c>
      <c r="B72" s="367">
        <v>33</v>
      </c>
      <c r="C72" s="343" t="s">
        <v>290</v>
      </c>
      <c r="D72" s="343" t="s">
        <v>507</v>
      </c>
      <c r="E72" s="343" t="s">
        <v>508</v>
      </c>
      <c r="F72" s="343" t="s">
        <v>53</v>
      </c>
      <c r="G72" s="344">
        <f>VLOOKUP(D72,'2 Plunkett 14-16yrs 2B'!$C$11:$G$45,5,FALSE)</f>
        <v>0</v>
      </c>
      <c r="H72" s="408"/>
      <c r="I72" s="405"/>
      <c r="J72" s="404">
        <f>LARGE(G71:G74,2)</f>
        <v>0</v>
      </c>
      <c r="K72" s="405"/>
      <c r="L72" s="345">
        <f>VLOOKUP(D72,'2 Plunkett 14-16yrs 2B'!$C$11:$J$45,8,FALSE)</f>
        <v>0</v>
      </c>
      <c r="M72" s="418"/>
    </row>
    <row r="73" spans="1:13">
      <c r="A73" s="7" t="s">
        <v>521</v>
      </c>
      <c r="B73" s="367">
        <v>2</v>
      </c>
      <c r="C73" s="343" t="s">
        <v>290</v>
      </c>
      <c r="D73" s="343" t="s">
        <v>288</v>
      </c>
      <c r="E73" s="343" t="s">
        <v>289</v>
      </c>
      <c r="F73" s="343" t="s">
        <v>53</v>
      </c>
      <c r="G73" s="344">
        <f>VLOOKUP(D73,'3 Plunkett Pre 1B 11-13yrs H1'!$C$11:$G$30,5,FALSE)</f>
        <v>0</v>
      </c>
      <c r="H73" s="408"/>
      <c r="I73" s="405"/>
      <c r="J73" s="404">
        <f>LARGE(G71:G74,3)</f>
        <v>0</v>
      </c>
      <c r="K73" s="405"/>
      <c r="L73" s="345">
        <f>VLOOKUP(D73,'3 Plunkett Pre 1B 11-13yrs H1'!$C$11:$J$30,8,FALSE)</f>
        <v>0</v>
      </c>
      <c r="M73" s="418"/>
    </row>
    <row r="74" spans="1:13" ht="15.75" thickBot="1">
      <c r="A74" s="54" t="s">
        <v>522</v>
      </c>
      <c r="B74" s="386">
        <v>29</v>
      </c>
      <c r="C74" s="387" t="s">
        <v>290</v>
      </c>
      <c r="D74" s="387" t="s">
        <v>449</v>
      </c>
      <c r="E74" s="387" t="s">
        <v>450</v>
      </c>
      <c r="F74" s="387" t="s">
        <v>295</v>
      </c>
      <c r="G74" s="409">
        <f>VLOOKUP(D74,'4 Plunkett 10y&amp;u 1A'!$C$11:$G$43,5,FALSE)</f>
        <v>0</v>
      </c>
      <c r="H74" s="410"/>
      <c r="I74" s="411"/>
      <c r="J74" s="412"/>
      <c r="K74" s="411"/>
      <c r="L74" s="413">
        <f>VLOOKUP(D74,'4 Plunkett 10y&amp;u 1A'!$C$11:$J$43,8,FALSE)</f>
        <v>0</v>
      </c>
      <c r="M74" s="419"/>
    </row>
    <row r="75" spans="1:13">
      <c r="A75" s="55" t="s">
        <v>519</v>
      </c>
      <c r="B75" s="420">
        <v>21</v>
      </c>
      <c r="C75" s="421" t="s">
        <v>285</v>
      </c>
      <c r="D75" s="421" t="s">
        <v>216</v>
      </c>
      <c r="E75" s="421" t="s">
        <v>217</v>
      </c>
      <c r="F75" s="421" t="s">
        <v>42</v>
      </c>
      <c r="G75" s="422">
        <f>VLOOKUP(D75,'1 Plunkett 17-24yrs 2C'!$C$11:$G$45,5,FALSE)</f>
        <v>0</v>
      </c>
      <c r="H75" s="350">
        <f>AVERAGE(J75:J77)</f>
        <v>0</v>
      </c>
      <c r="I75" s="351">
        <f>IF(K75&gt;M75,K75,M75)</f>
        <v>1</v>
      </c>
      <c r="J75" s="350">
        <f>LARGE(G75:G78,1)</f>
        <v>0</v>
      </c>
      <c r="K75" s="351">
        <f>RANK(H75,$H$11:$H$140,0)</f>
        <v>1</v>
      </c>
      <c r="L75" s="423">
        <f>VLOOKUP(D75,'1 Plunkett 17-24yrs 2C'!$C$11:$J$45,8,FALSE)</f>
        <v>0</v>
      </c>
      <c r="M75" s="417"/>
    </row>
    <row r="76" spans="1:13">
      <c r="A76" s="7" t="s">
        <v>520</v>
      </c>
      <c r="B76" s="367">
        <v>12</v>
      </c>
      <c r="C76" s="343" t="s">
        <v>285</v>
      </c>
      <c r="D76" s="343" t="s">
        <v>483</v>
      </c>
      <c r="E76" s="343" t="s">
        <v>484</v>
      </c>
      <c r="F76" s="343" t="s">
        <v>284</v>
      </c>
      <c r="G76" s="344">
        <f>VLOOKUP(D76,'2 Plunkett 14-16yrs 2B'!$C$11:$G$45,5,FALSE)</f>
        <v>0</v>
      </c>
      <c r="H76" s="408"/>
      <c r="I76" s="405"/>
      <c r="J76" s="404">
        <f>LARGE(G75:G78,2)</f>
        <v>0</v>
      </c>
      <c r="K76" s="405"/>
      <c r="L76" s="345">
        <f>VLOOKUP(D76,'2 Plunkett 14-16yrs 2B'!$C$11:$J$45,8,FALSE)</f>
        <v>0</v>
      </c>
      <c r="M76" s="418"/>
    </row>
    <row r="77" spans="1:13">
      <c r="A77" s="7" t="s">
        <v>521</v>
      </c>
      <c r="B77" s="367">
        <v>1</v>
      </c>
      <c r="C77" s="343" t="s">
        <v>285</v>
      </c>
      <c r="D77" s="343" t="s">
        <v>282</v>
      </c>
      <c r="E77" s="343" t="s">
        <v>283</v>
      </c>
      <c r="F77" s="343" t="s">
        <v>284</v>
      </c>
      <c r="G77" s="344">
        <f>VLOOKUP(D77,'3 Plunkett Pre 1B 11-13yrs H1'!$C$11:$G$30,5,FALSE)</f>
        <v>0</v>
      </c>
      <c r="H77" s="408"/>
      <c r="I77" s="405"/>
      <c r="J77" s="404">
        <f>LARGE(G75:G78,3)</f>
        <v>0</v>
      </c>
      <c r="K77" s="405"/>
      <c r="L77" s="345">
        <f>VLOOKUP(D77,'3 Plunkett Pre 1B 11-13yrs H1'!$C$11:$J$30,8,FALSE)</f>
        <v>0</v>
      </c>
      <c r="M77" s="418"/>
    </row>
    <row r="78" spans="1:13" ht="15.75" thickBot="1">
      <c r="A78" s="54" t="s">
        <v>522</v>
      </c>
      <c r="B78" s="386">
        <v>24</v>
      </c>
      <c r="C78" s="387" t="s">
        <v>285</v>
      </c>
      <c r="D78" s="387" t="s">
        <v>438</v>
      </c>
      <c r="E78" s="387" t="s">
        <v>439</v>
      </c>
      <c r="F78" s="387" t="s">
        <v>440</v>
      </c>
      <c r="G78" s="409">
        <f>VLOOKUP(D78,'4 Plunkett 10y&amp;u 1A'!$C$11:$G$43,5,FALSE)</f>
        <v>0</v>
      </c>
      <c r="H78" s="410"/>
      <c r="I78" s="411"/>
      <c r="J78" s="412"/>
      <c r="K78" s="411"/>
      <c r="L78" s="413">
        <f>VLOOKUP(D78,'4 Plunkett 10y&amp;u 1A'!$C$11:$J$43,8,FALSE)</f>
        <v>0</v>
      </c>
      <c r="M78" s="419"/>
    </row>
    <row r="79" spans="1:13">
      <c r="A79" s="55" t="s">
        <v>519</v>
      </c>
      <c r="B79" s="420">
        <v>2</v>
      </c>
      <c r="C79" s="421" t="s">
        <v>296</v>
      </c>
      <c r="D79" s="421" t="s">
        <v>160</v>
      </c>
      <c r="E79" s="421" t="s">
        <v>161</v>
      </c>
      <c r="F79" s="421" t="s">
        <v>59</v>
      </c>
      <c r="G79" s="422">
        <f>VLOOKUP(D79,'1 Plunkett 17-24yrs 2C'!$C$11:$G$45,5,FALSE)</f>
        <v>0</v>
      </c>
      <c r="H79" s="350">
        <f>AVERAGE(J79:J81)</f>
        <v>0</v>
      </c>
      <c r="I79" s="351">
        <f>IF(K79&gt;M79,K79,M79)</f>
        <v>1</v>
      </c>
      <c r="J79" s="350">
        <f>LARGE(G79:G82,1)</f>
        <v>0</v>
      </c>
      <c r="K79" s="351">
        <f>RANK(H79,$H$11:$H$140,0)</f>
        <v>1</v>
      </c>
      <c r="L79" s="423">
        <f>VLOOKUP(D79,'1 Plunkett 17-24yrs 2C'!$C$11:$J$45,8,FALSE)</f>
        <v>0</v>
      </c>
      <c r="M79" s="417"/>
    </row>
    <row r="80" spans="1:13">
      <c r="A80" s="7" t="s">
        <v>520</v>
      </c>
      <c r="B80" s="367">
        <v>18</v>
      </c>
      <c r="C80" s="343" t="s">
        <v>296</v>
      </c>
      <c r="D80" s="343" t="s">
        <v>493</v>
      </c>
      <c r="E80" s="343" t="s">
        <v>494</v>
      </c>
      <c r="F80" s="343" t="s">
        <v>140</v>
      </c>
      <c r="G80" s="344">
        <f>VLOOKUP(D80,'2 Plunkett 14-16yrs 2B'!$C$11:$G$45,5,FALSE)</f>
        <v>0</v>
      </c>
      <c r="H80" s="408"/>
      <c r="I80" s="405"/>
      <c r="J80" s="404">
        <f>LARGE(G79:G82,2)</f>
        <v>0</v>
      </c>
      <c r="K80" s="405"/>
      <c r="L80" s="345">
        <f>VLOOKUP(D80,'2 Plunkett 14-16yrs 2B'!$C$11:$J$45,8,FALSE)</f>
        <v>0</v>
      </c>
      <c r="M80" s="418"/>
    </row>
    <row r="81" spans="1:13">
      <c r="A81" s="7" t="s">
        <v>521</v>
      </c>
      <c r="B81" s="367">
        <v>5</v>
      </c>
      <c r="C81" s="343" t="s">
        <v>296</v>
      </c>
      <c r="D81" s="343" t="s">
        <v>158</v>
      </c>
      <c r="E81" s="343" t="s">
        <v>159</v>
      </c>
      <c r="F81" s="343" t="s">
        <v>59</v>
      </c>
      <c r="G81" s="344">
        <f>VLOOKUP(D81,'3 Plunkett Pre 1B 11-13yrs H1'!$C$11:$G$30,5,FALSE)</f>
        <v>0</v>
      </c>
      <c r="H81" s="408"/>
      <c r="I81" s="405"/>
      <c r="J81" s="404">
        <f>LARGE(G79:G82,3)</f>
        <v>0</v>
      </c>
      <c r="K81" s="405"/>
      <c r="L81" s="345">
        <f>VLOOKUP(D81,'3 Plunkett Pre 1B 11-13yrs H1'!$C$11:$J$30,8,FALSE)</f>
        <v>0</v>
      </c>
      <c r="M81" s="418"/>
    </row>
    <row r="82" spans="1:13" ht="15.75" thickBot="1">
      <c r="A82" s="54" t="s">
        <v>522</v>
      </c>
      <c r="B82" s="386">
        <v>19</v>
      </c>
      <c r="C82" s="387" t="s">
        <v>296</v>
      </c>
      <c r="D82" s="387" t="s">
        <v>428</v>
      </c>
      <c r="E82" s="387" t="s">
        <v>429</v>
      </c>
      <c r="F82" s="387" t="s">
        <v>140</v>
      </c>
      <c r="G82" s="409">
        <f>VLOOKUP(D82,'4 Plunkett 10y&amp;u 1A'!$C$11:$G$43,5,FALSE)</f>
        <v>0</v>
      </c>
      <c r="H82" s="410"/>
      <c r="I82" s="411"/>
      <c r="J82" s="412"/>
      <c r="K82" s="411"/>
      <c r="L82" s="413">
        <f>VLOOKUP(D82,'4 Plunkett 10y&amp;u 1A'!$C$11:$J$43,8,FALSE)</f>
        <v>0</v>
      </c>
      <c r="M82" s="419"/>
    </row>
    <row r="83" spans="1:13">
      <c r="A83" s="2" t="s">
        <v>519</v>
      </c>
      <c r="B83" s="367">
        <v>5</v>
      </c>
      <c r="C83" s="343" t="s">
        <v>335</v>
      </c>
      <c r="D83" s="343" t="s">
        <v>229</v>
      </c>
      <c r="E83" s="343" t="s">
        <v>230</v>
      </c>
      <c r="F83" s="343" t="s">
        <v>59</v>
      </c>
      <c r="G83" s="344">
        <f>VLOOKUP(D83,'1 Plunkett 17-24yrs 2C'!$C$11:$G$45,5,FALSE)</f>
        <v>0</v>
      </c>
      <c r="H83" s="350">
        <f>AVERAGE(J83:J85)</f>
        <v>0</v>
      </c>
      <c r="I83" s="351">
        <f>IF(K83&gt;M83,K83,M83)</f>
        <v>1</v>
      </c>
      <c r="J83" s="350">
        <f>LARGE(G83:G86,1)</f>
        <v>0</v>
      </c>
      <c r="K83" s="351">
        <f>RANK(H83,$H$11:$H$140,0)</f>
        <v>1</v>
      </c>
      <c r="L83" s="345">
        <f>VLOOKUP(D83,'1 Plunkett 17-24yrs 2C'!$C$11:$J$45,8,FALSE)</f>
        <v>0</v>
      </c>
      <c r="M83" s="417"/>
    </row>
    <row r="84" spans="1:13">
      <c r="A84" s="7" t="s">
        <v>520</v>
      </c>
      <c r="B84" s="367">
        <v>22</v>
      </c>
      <c r="C84" s="343" t="s">
        <v>335</v>
      </c>
      <c r="D84" s="343" t="s">
        <v>201</v>
      </c>
      <c r="E84" s="343" t="s">
        <v>202</v>
      </c>
      <c r="F84" s="343" t="s">
        <v>203</v>
      </c>
      <c r="G84" s="344">
        <f>VLOOKUP(D84,'2 Plunkett 14-16yrs 2B'!$C$11:$G$45,5,FALSE)</f>
        <v>0</v>
      </c>
      <c r="H84" s="408"/>
      <c r="I84" s="405"/>
      <c r="J84" s="404">
        <f>LARGE(G83:G86,2)</f>
        <v>0</v>
      </c>
      <c r="K84" s="405"/>
      <c r="L84" s="345">
        <f>VLOOKUP(D84,'2 Plunkett 14-16yrs 2B'!$C$11:$J$45,8,FALSE)</f>
        <v>0</v>
      </c>
      <c r="M84" s="418"/>
    </row>
    <row r="85" spans="1:13">
      <c r="A85" s="7" t="s">
        <v>521</v>
      </c>
      <c r="B85" s="367">
        <v>18</v>
      </c>
      <c r="C85" s="343" t="s">
        <v>335</v>
      </c>
      <c r="D85" s="343" t="s">
        <v>333</v>
      </c>
      <c r="E85" s="343" t="s">
        <v>334</v>
      </c>
      <c r="F85" s="343" t="s">
        <v>59</v>
      </c>
      <c r="G85" s="344">
        <f>VLOOKUP(D85,'3 Plunkett Pre 1B 11-13yrs H1'!$C$11:$G$30,5,FALSE)</f>
        <v>0</v>
      </c>
      <c r="H85" s="408"/>
      <c r="I85" s="405"/>
      <c r="J85" s="404">
        <f>LARGE(G83:G86,3)</f>
        <v>0</v>
      </c>
      <c r="K85" s="405"/>
      <c r="L85" s="345">
        <f>VLOOKUP(D85,'3 Plunkett Pre 1B 11-13yrs H1'!$C$11:$J$30,8,FALSE)</f>
        <v>0</v>
      </c>
      <c r="M85" s="418"/>
    </row>
    <row r="86" spans="1:13" ht="15.75" thickBot="1">
      <c r="A86" s="54"/>
      <c r="B86" s="386"/>
      <c r="C86" s="387"/>
      <c r="D86" s="387"/>
      <c r="E86" s="387"/>
      <c r="F86" s="387"/>
      <c r="G86" s="409"/>
      <c r="H86" s="410"/>
      <c r="I86" s="411"/>
      <c r="J86" s="412"/>
      <c r="K86" s="411"/>
      <c r="L86" s="413"/>
      <c r="M86" s="419"/>
    </row>
    <row r="87" spans="1:13">
      <c r="A87" s="55" t="s">
        <v>519</v>
      </c>
      <c r="B87" s="420">
        <v>29</v>
      </c>
      <c r="C87" s="421" t="s">
        <v>256</v>
      </c>
      <c r="D87" s="421" t="s">
        <v>220</v>
      </c>
      <c r="E87" s="421" t="s">
        <v>221</v>
      </c>
      <c r="F87" s="421" t="s">
        <v>222</v>
      </c>
      <c r="G87" s="422">
        <f>VLOOKUP(D87,'1 Plunkett 17-24yrs 2C'!$C$11:$G$45,5,FALSE)</f>
        <v>0</v>
      </c>
      <c r="H87" s="350">
        <f>AVERAGE(J87:J89)</f>
        <v>0</v>
      </c>
      <c r="I87" s="351">
        <f>IF(K87&gt;M87,K87,M87)</f>
        <v>1</v>
      </c>
      <c r="J87" s="350">
        <f>LARGE(G87:G90,1)</f>
        <v>0</v>
      </c>
      <c r="K87" s="351">
        <f>RANK(H87,$H$11:$H$140,0)</f>
        <v>1</v>
      </c>
      <c r="L87" s="423">
        <f>VLOOKUP(D87,'1 Plunkett 17-24yrs 2C'!$C$11:$J$45,8,FALSE)</f>
        <v>0</v>
      </c>
      <c r="M87" s="417"/>
    </row>
    <row r="88" spans="1:13">
      <c r="A88" s="7" t="s">
        <v>520</v>
      </c>
      <c r="B88" s="367">
        <v>7</v>
      </c>
      <c r="C88" s="343" t="s">
        <v>256</v>
      </c>
      <c r="D88" s="343" t="s">
        <v>474</v>
      </c>
      <c r="E88" s="343" t="s">
        <v>475</v>
      </c>
      <c r="F88" s="343" t="s">
        <v>222</v>
      </c>
      <c r="G88" s="344">
        <f>VLOOKUP(D88,'2 Plunkett 14-16yrs 2B'!$C$11:$G$45,5,FALSE)</f>
        <v>0</v>
      </c>
      <c r="H88" s="408"/>
      <c r="I88" s="405"/>
      <c r="J88" s="404">
        <f>LARGE(G87:G90,2)</f>
        <v>0</v>
      </c>
      <c r="K88" s="405"/>
      <c r="L88" s="345">
        <f>VLOOKUP(D88,'2 Plunkett 14-16yrs 2B'!$C$11:$J$45,8,FALSE)</f>
        <v>0</v>
      </c>
      <c r="M88" s="418"/>
    </row>
    <row r="89" spans="1:13">
      <c r="A89" s="7" t="s">
        <v>523</v>
      </c>
      <c r="B89" s="367">
        <v>12</v>
      </c>
      <c r="C89" s="343" t="s">
        <v>256</v>
      </c>
      <c r="D89" s="343" t="s">
        <v>369</v>
      </c>
      <c r="E89" s="343" t="s">
        <v>370</v>
      </c>
      <c r="F89" s="343" t="s">
        <v>222</v>
      </c>
      <c r="G89" s="344">
        <f>VLOOKUP(D89,'3 Plunkett Pre 1B 11-13yrs H2'!$C$11:$G$30,5,FALSE)</f>
        <v>0</v>
      </c>
      <c r="H89" s="408"/>
      <c r="I89" s="405"/>
      <c r="J89" s="404">
        <f>LARGE(G87:G90,3)</f>
        <v>0</v>
      </c>
      <c r="K89" s="405"/>
      <c r="L89" s="345">
        <f>VLOOKUP(D89,'3 Plunkett Pre 1B 11-13yrs H2'!$C$11:$J$30,8,FALSE)</f>
        <v>0</v>
      </c>
      <c r="M89" s="418"/>
    </row>
    <row r="90" spans="1:13" ht="15.75" thickBot="1">
      <c r="A90" s="54" t="s">
        <v>522</v>
      </c>
      <c r="B90" s="386">
        <v>28</v>
      </c>
      <c r="C90" s="387" t="s">
        <v>256</v>
      </c>
      <c r="D90" s="387" t="s">
        <v>447</v>
      </c>
      <c r="E90" s="387" t="s">
        <v>448</v>
      </c>
      <c r="F90" s="387" t="s">
        <v>222</v>
      </c>
      <c r="G90" s="409">
        <f>VLOOKUP(D90,'4 Plunkett 10y&amp;u 1A'!$C$11:$G$43,5,FALSE)</f>
        <v>0</v>
      </c>
      <c r="H90" s="410"/>
      <c r="I90" s="411"/>
      <c r="J90" s="412"/>
      <c r="K90" s="411"/>
      <c r="L90" s="413">
        <f>VLOOKUP(D90,'4 Plunkett 10y&amp;u 1A'!$C$11:$J$43,8,FALSE)</f>
        <v>0</v>
      </c>
      <c r="M90" s="419"/>
    </row>
    <row r="91" spans="1:13">
      <c r="A91" s="55" t="s">
        <v>519</v>
      </c>
      <c r="B91" s="420">
        <v>24</v>
      </c>
      <c r="C91" s="421" t="s">
        <v>322</v>
      </c>
      <c r="D91" s="421" t="s">
        <v>257</v>
      </c>
      <c r="E91" s="421" t="s">
        <v>258</v>
      </c>
      <c r="F91" s="421" t="s">
        <v>222</v>
      </c>
      <c r="G91" s="422">
        <f>VLOOKUP(D91,'1 Plunkett 17-24yrs 2C'!$C$11:$G$45,5,FALSE)</f>
        <v>0</v>
      </c>
      <c r="H91" s="350">
        <f>AVERAGE(J91:J93)</f>
        <v>0</v>
      </c>
      <c r="I91" s="351">
        <f>IF(K91&gt;M91,K91,M91)</f>
        <v>1</v>
      </c>
      <c r="J91" s="350">
        <f>LARGE(G91:G94,1)</f>
        <v>0</v>
      </c>
      <c r="K91" s="351">
        <f>RANK(H91,$H$11:$H$140,0)</f>
        <v>1</v>
      </c>
      <c r="L91" s="423">
        <f>VLOOKUP(D91,'1 Plunkett 17-24yrs 2C'!$C$11:$J$45,8,FALSE)</f>
        <v>0</v>
      </c>
      <c r="M91" s="417"/>
    </row>
    <row r="92" spans="1:13">
      <c r="A92" s="7" t="s">
        <v>520</v>
      </c>
      <c r="B92" s="367">
        <v>29</v>
      </c>
      <c r="C92" s="343" t="s">
        <v>322</v>
      </c>
      <c r="D92" s="343" t="s">
        <v>499</v>
      </c>
      <c r="E92" s="343" t="s">
        <v>500</v>
      </c>
      <c r="F92" s="343" t="s">
        <v>222</v>
      </c>
      <c r="G92" s="344">
        <f>VLOOKUP(D92,'2 Plunkett 14-16yrs 2B'!$C$11:$G$45,5,FALSE)</f>
        <v>0</v>
      </c>
      <c r="H92" s="408"/>
      <c r="I92" s="405"/>
      <c r="J92" s="404">
        <f>LARGE(G91:G94,2)</f>
        <v>0</v>
      </c>
      <c r="K92" s="405"/>
      <c r="L92" s="345">
        <f>VLOOKUP(D92,'2 Plunkett 14-16yrs 2B'!$C$11:$J$45,8,FALSE)</f>
        <v>0</v>
      </c>
      <c r="M92" s="418"/>
    </row>
    <row r="93" spans="1:13">
      <c r="A93" s="7"/>
      <c r="B93" s="367"/>
      <c r="C93" s="343"/>
      <c r="D93" s="343"/>
      <c r="E93" s="343"/>
      <c r="F93" s="343"/>
      <c r="G93" s="344"/>
      <c r="H93" s="408"/>
      <c r="I93" s="405"/>
      <c r="J93" s="404">
        <f>LARGE(G91:G94,3)</f>
        <v>0</v>
      </c>
      <c r="K93" s="405"/>
      <c r="L93" s="345"/>
      <c r="M93" s="418"/>
    </row>
    <row r="94" spans="1:13" ht="15.75" thickBot="1">
      <c r="A94" s="54" t="s">
        <v>522</v>
      </c>
      <c r="B94" s="386">
        <v>2</v>
      </c>
      <c r="C94" s="387" t="s">
        <v>322</v>
      </c>
      <c r="D94" s="387" t="s">
        <v>393</v>
      </c>
      <c r="E94" s="387" t="s">
        <v>394</v>
      </c>
      <c r="F94" s="387" t="s">
        <v>222</v>
      </c>
      <c r="G94" s="409">
        <f>VLOOKUP(D94,'4 Plunkett 10y&amp;u 1A'!$C$11:$G$43,5,FALSE)</f>
        <v>0</v>
      </c>
      <c r="H94" s="410"/>
      <c r="I94" s="411"/>
      <c r="J94" s="412"/>
      <c r="K94" s="411"/>
      <c r="L94" s="413">
        <f>VLOOKUP(D94,'4 Plunkett 10y&amp;u 1A'!$C$11:$J$43,8,FALSE)</f>
        <v>0</v>
      </c>
      <c r="M94" s="419"/>
    </row>
    <row r="95" spans="1:13">
      <c r="A95" s="2" t="s">
        <v>519</v>
      </c>
      <c r="B95" s="367">
        <v>33</v>
      </c>
      <c r="C95" s="343" t="s">
        <v>352</v>
      </c>
      <c r="D95" s="343" t="s">
        <v>213</v>
      </c>
      <c r="E95" s="343" t="s">
        <v>214</v>
      </c>
      <c r="F95" s="343" t="s">
        <v>215</v>
      </c>
      <c r="G95" s="344">
        <f>VLOOKUP(D95,'1 Plunkett 17-24yrs 2C'!$C$11:$G$45,5,FALSE)</f>
        <v>0</v>
      </c>
      <c r="H95" s="350">
        <f>AVERAGE(J95:J97)</f>
        <v>0</v>
      </c>
      <c r="I95" s="351">
        <f>IF(K95&gt;M95,K95,M95)</f>
        <v>1</v>
      </c>
      <c r="J95" s="350">
        <f>LARGE(G95:G98,1)</f>
        <v>0</v>
      </c>
      <c r="K95" s="351">
        <f>RANK(H95,$H$11:$H$140,0)</f>
        <v>1</v>
      </c>
      <c r="L95" s="345">
        <f>VLOOKUP(D95,'1 Plunkett 17-24yrs 2C'!$C$11:$J$45,8,FALSE)</f>
        <v>0</v>
      </c>
      <c r="M95" s="417"/>
    </row>
    <row r="96" spans="1:13">
      <c r="A96" s="7" t="s">
        <v>520</v>
      </c>
      <c r="B96" s="367">
        <v>13</v>
      </c>
      <c r="C96" s="343" t="s">
        <v>352</v>
      </c>
      <c r="D96" s="343" t="s">
        <v>485</v>
      </c>
      <c r="E96" s="343" t="s">
        <v>486</v>
      </c>
      <c r="F96" s="343" t="s">
        <v>222</v>
      </c>
      <c r="G96" s="344">
        <f>VLOOKUP(D96,'2 Plunkett 14-16yrs 2B'!$C$11:$G$45,5,FALSE)</f>
        <v>0</v>
      </c>
      <c r="H96" s="408"/>
      <c r="I96" s="405"/>
      <c r="J96" s="404">
        <f>LARGE(G95:G98,2)</f>
        <v>0</v>
      </c>
      <c r="K96" s="405"/>
      <c r="L96" s="345">
        <f>VLOOKUP(D96,'2 Plunkett 14-16yrs 2B'!$C$11:$J$45,8,FALSE)</f>
        <v>0</v>
      </c>
      <c r="M96" s="418"/>
    </row>
    <row r="97" spans="1:13">
      <c r="A97" s="7" t="s">
        <v>523</v>
      </c>
      <c r="B97" s="367">
        <v>4</v>
      </c>
      <c r="C97" s="343" t="s">
        <v>352</v>
      </c>
      <c r="D97" s="343" t="s">
        <v>350</v>
      </c>
      <c r="E97" s="343" t="s">
        <v>351</v>
      </c>
      <c r="F97" s="343" t="s">
        <v>215</v>
      </c>
      <c r="G97" s="344">
        <f>VLOOKUP(D97,'3 Plunkett Pre 1B 11-13yrs H2'!$C$11:$G$30,5,FALSE)</f>
        <v>0</v>
      </c>
      <c r="H97" s="408"/>
      <c r="I97" s="405"/>
      <c r="J97" s="404">
        <f>LARGE(G95:G98,3)</f>
        <v>0</v>
      </c>
      <c r="K97" s="405"/>
      <c r="L97" s="345">
        <f>VLOOKUP(D97,'3 Plunkett Pre 1B 11-13yrs H2'!$C$11:$J$30,8,FALSE)</f>
        <v>0</v>
      </c>
      <c r="M97" s="418"/>
    </row>
    <row r="98" spans="1:13" ht="15.75" thickBot="1">
      <c r="A98" s="54" t="s">
        <v>522</v>
      </c>
      <c r="B98" s="386">
        <v>10</v>
      </c>
      <c r="C98" s="387" t="s">
        <v>352</v>
      </c>
      <c r="D98" s="387" t="s">
        <v>409</v>
      </c>
      <c r="E98" s="387" t="s">
        <v>410</v>
      </c>
      <c r="F98" s="387" t="s">
        <v>140</v>
      </c>
      <c r="G98" s="409">
        <f>VLOOKUP(D98,'4 Plunkett 10y&amp;u 1A'!$C$11:$G$43,5,FALSE)</f>
        <v>0</v>
      </c>
      <c r="H98" s="410"/>
      <c r="I98" s="411"/>
      <c r="J98" s="412"/>
      <c r="K98" s="411"/>
      <c r="L98" s="413">
        <f>VLOOKUP(D98,'4 Plunkett 10y&amp;u 1A'!$C$11:$J$43,8,FALSE)</f>
        <v>0</v>
      </c>
      <c r="M98" s="419"/>
    </row>
    <row r="99" spans="1:13">
      <c r="A99" s="55" t="s">
        <v>519</v>
      </c>
      <c r="B99" s="420">
        <v>32</v>
      </c>
      <c r="C99" s="421" t="s">
        <v>39</v>
      </c>
      <c r="D99" s="421" t="s">
        <v>531</v>
      </c>
      <c r="E99" s="421" t="s">
        <v>532</v>
      </c>
      <c r="F99" s="421" t="s">
        <v>39</v>
      </c>
      <c r="G99" s="422">
        <f>VLOOKUP(D99,'1 Plunkett 17-24yrs 2C'!$C$11:$G$45,5,FALSE)</f>
        <v>0</v>
      </c>
      <c r="H99" s="350">
        <f>AVERAGE(J99:J101)</f>
        <v>0</v>
      </c>
      <c r="I99" s="351">
        <f>IF(K99&gt;M99,K99,M99)</f>
        <v>1</v>
      </c>
      <c r="J99" s="350">
        <f>LARGE(G99:G102,1)</f>
        <v>0</v>
      </c>
      <c r="K99" s="351">
        <f>RANK(H99,$H$11:$H$140,0)</f>
        <v>1</v>
      </c>
      <c r="L99" s="423">
        <f>VLOOKUP(D99,'1 Plunkett 17-24yrs 2C'!$C$11:$J$45,8,FALSE)</f>
        <v>0</v>
      </c>
      <c r="M99" s="417"/>
    </row>
    <row r="100" spans="1:13">
      <c r="A100" s="7" t="s">
        <v>520</v>
      </c>
      <c r="B100" s="367">
        <v>8</v>
      </c>
      <c r="C100" s="343" t="s">
        <v>39</v>
      </c>
      <c r="D100" s="343" t="s">
        <v>476</v>
      </c>
      <c r="E100" s="343" t="s">
        <v>477</v>
      </c>
      <c r="F100" s="343" t="s">
        <v>39</v>
      </c>
      <c r="G100" s="344">
        <f>VLOOKUP(D100,'2 Plunkett 14-16yrs 2B'!$C$11:$G$45,5,FALSE)</f>
        <v>0</v>
      </c>
      <c r="H100" s="408"/>
      <c r="I100" s="405"/>
      <c r="J100" s="404">
        <f>LARGE(G99:G102,2)</f>
        <v>0</v>
      </c>
      <c r="K100" s="405"/>
      <c r="L100" s="345">
        <f>VLOOKUP(D100,'2 Plunkett 14-16yrs 2B'!$C$11:$J$45,8,FALSE)</f>
        <v>0</v>
      </c>
      <c r="M100" s="418"/>
    </row>
    <row r="101" spans="1:13">
      <c r="A101" s="7" t="s">
        <v>521</v>
      </c>
      <c r="B101" s="367">
        <v>7</v>
      </c>
      <c r="C101" s="343" t="s">
        <v>39</v>
      </c>
      <c r="D101" s="343" t="s">
        <v>300</v>
      </c>
      <c r="E101" s="343" t="s">
        <v>301</v>
      </c>
      <c r="F101" s="343" t="s">
        <v>39</v>
      </c>
      <c r="G101" s="344">
        <f>VLOOKUP(D101,'3 Plunkett Pre 1B 11-13yrs H1'!$C$11:$G$30,5,FALSE)</f>
        <v>0</v>
      </c>
      <c r="H101" s="408"/>
      <c r="I101" s="405"/>
      <c r="J101" s="404">
        <f>LARGE(G99:G102,3)</f>
        <v>0</v>
      </c>
      <c r="K101" s="405"/>
      <c r="L101" s="345">
        <f>VLOOKUP(D101,'3 Plunkett Pre 1B 11-13yrs H1'!$C$11:$J$30,8,FALSE)</f>
        <v>0</v>
      </c>
      <c r="M101" s="418"/>
    </row>
    <row r="102" spans="1:13" ht="15.75" thickBot="1">
      <c r="A102" s="54" t="s">
        <v>522</v>
      </c>
      <c r="B102" s="386">
        <v>31</v>
      </c>
      <c r="C102" s="387" t="s">
        <v>39</v>
      </c>
      <c r="D102" s="387" t="s">
        <v>452</v>
      </c>
      <c r="E102" s="387" t="s">
        <v>453</v>
      </c>
      <c r="F102" s="387" t="s">
        <v>39</v>
      </c>
      <c r="G102" s="409">
        <f>VLOOKUP(D102,'4 Plunkett 10y&amp;u 1A'!$C$11:$G$43,5,FALSE)</f>
        <v>0</v>
      </c>
      <c r="H102" s="410"/>
      <c r="I102" s="411"/>
      <c r="J102" s="412"/>
      <c r="K102" s="411"/>
      <c r="L102" s="413">
        <f>VLOOKUP(D102,'4 Plunkett 10y&amp;u 1A'!$C$11:$J$43,8,FALSE)</f>
        <v>0</v>
      </c>
      <c r="M102" s="419"/>
    </row>
    <row r="103" spans="1:13">
      <c r="A103" s="55"/>
      <c r="B103" s="420"/>
      <c r="C103" s="421"/>
      <c r="D103" s="421"/>
      <c r="E103" s="421"/>
      <c r="F103" s="421"/>
      <c r="G103" s="422"/>
      <c r="H103" s="350">
        <f>AVERAGE(J103:J105)</f>
        <v>0</v>
      </c>
      <c r="I103" s="351">
        <f>IF(K103&gt;M103,K103,M103)</f>
        <v>1</v>
      </c>
      <c r="J103" s="350">
        <f>LARGE(G103:G106,1)</f>
        <v>0</v>
      </c>
      <c r="K103" s="351">
        <f>RANK(H103,$H$11:$H$140,0)</f>
        <v>1</v>
      </c>
      <c r="L103" s="423"/>
      <c r="M103" s="417"/>
    </row>
    <row r="104" spans="1:13">
      <c r="A104" s="7" t="s">
        <v>520</v>
      </c>
      <c r="B104" s="367">
        <v>15</v>
      </c>
      <c r="C104" s="343" t="s">
        <v>306</v>
      </c>
      <c r="D104" s="343" t="s">
        <v>489</v>
      </c>
      <c r="E104" s="343" t="s">
        <v>490</v>
      </c>
      <c r="F104" s="343" t="s">
        <v>39</v>
      </c>
      <c r="G104" s="344">
        <f>VLOOKUP(D104,'2 Plunkett 14-16yrs 2B'!$C$11:$G$45,5,FALSE)</f>
        <v>0</v>
      </c>
      <c r="H104" s="408"/>
      <c r="I104" s="405"/>
      <c r="J104" s="404">
        <f>LARGE(G103:G106,2)</f>
        <v>0</v>
      </c>
      <c r="K104" s="405"/>
      <c r="L104" s="345">
        <f>VLOOKUP(D104,'2 Plunkett 14-16yrs 2B'!$C$11:$J$45,8,FALSE)</f>
        <v>0</v>
      </c>
      <c r="M104" s="418"/>
    </row>
    <row r="105" spans="1:13">
      <c r="A105" s="7" t="s">
        <v>521</v>
      </c>
      <c r="B105" s="367">
        <v>9</v>
      </c>
      <c r="C105" s="343" t="s">
        <v>306</v>
      </c>
      <c r="D105" s="343" t="s">
        <v>304</v>
      </c>
      <c r="E105" s="343" t="s">
        <v>305</v>
      </c>
      <c r="F105" s="343" t="s">
        <v>150</v>
      </c>
      <c r="G105" s="344">
        <f>VLOOKUP(D105,'3 Plunkett Pre 1B 11-13yrs H1'!$C$11:$G$30,5,FALSE)</f>
        <v>0</v>
      </c>
      <c r="H105" s="408"/>
      <c r="I105" s="405"/>
      <c r="J105" s="404">
        <f>LARGE(G103:G106,3)</f>
        <v>0</v>
      </c>
      <c r="K105" s="405"/>
      <c r="L105" s="345">
        <f>VLOOKUP(D105,'3 Plunkett Pre 1B 11-13yrs H1'!$C$11:$J$30,8,FALSE)</f>
        <v>0</v>
      </c>
      <c r="M105" s="418"/>
    </row>
    <row r="106" spans="1:13" ht="15.75" thickBot="1">
      <c r="A106" s="54" t="s">
        <v>522</v>
      </c>
      <c r="B106" s="386">
        <v>4</v>
      </c>
      <c r="C106" s="387" t="s">
        <v>306</v>
      </c>
      <c r="D106" s="387" t="s">
        <v>397</v>
      </c>
      <c r="E106" s="387" t="s">
        <v>398</v>
      </c>
      <c r="F106" s="387" t="s">
        <v>39</v>
      </c>
      <c r="G106" s="409">
        <f>VLOOKUP(D106,'4 Plunkett 10y&amp;u 1A'!$C$11:$G$43,5,FALSE)</f>
        <v>0</v>
      </c>
      <c r="H106" s="410"/>
      <c r="I106" s="411"/>
      <c r="J106" s="412"/>
      <c r="K106" s="411"/>
      <c r="L106" s="413">
        <f>VLOOKUP(D106,'4 Plunkett 10y&amp;u 1A'!$C$11:$J$43,8,FALSE)</f>
        <v>0</v>
      </c>
      <c r="M106" s="419"/>
    </row>
    <row r="107" spans="1:13">
      <c r="A107" s="2" t="s">
        <v>520</v>
      </c>
      <c r="B107" s="367">
        <v>2</v>
      </c>
      <c r="C107" s="343" t="s">
        <v>328</v>
      </c>
      <c r="D107" s="343" t="s">
        <v>464</v>
      </c>
      <c r="E107" s="343" t="s">
        <v>465</v>
      </c>
      <c r="F107" s="343" t="s">
        <v>328</v>
      </c>
      <c r="G107" s="344">
        <f>VLOOKUP(D107,'2 Plunkett 14-16yrs 2B'!$C$11:$G$45,5,FALSE)</f>
        <v>0</v>
      </c>
      <c r="H107" s="350">
        <f>AVERAGE(J107:J109)</f>
        <v>0</v>
      </c>
      <c r="I107" s="351">
        <f>IF(K107&gt;M107,K107,M107)</f>
        <v>1</v>
      </c>
      <c r="J107" s="350">
        <f>LARGE(G107:G110,1)</f>
        <v>0</v>
      </c>
      <c r="K107" s="351">
        <f>RANK(H107,$H$11:$H$140,0)</f>
        <v>1</v>
      </c>
      <c r="L107" s="345">
        <f>VLOOKUP(D107,'2 Plunkett 14-16yrs 2B'!$C$11:$J$45,8,FALSE)</f>
        <v>0</v>
      </c>
      <c r="M107" s="417"/>
    </row>
    <row r="108" spans="1:13">
      <c r="A108" s="7" t="s">
        <v>521</v>
      </c>
      <c r="B108" s="367">
        <v>16</v>
      </c>
      <c r="C108" s="343" t="s">
        <v>328</v>
      </c>
      <c r="D108" s="343" t="s">
        <v>326</v>
      </c>
      <c r="E108" s="343" t="s">
        <v>327</v>
      </c>
      <c r="F108" s="343" t="s">
        <v>328</v>
      </c>
      <c r="G108" s="344">
        <f>VLOOKUP(D108,'3 Plunkett Pre 1B 11-13yrs H1'!$C$11:$G$30,5,FALSE)</f>
        <v>0</v>
      </c>
      <c r="H108" s="408"/>
      <c r="I108" s="405"/>
      <c r="J108" s="404">
        <f>LARGE(G107:G110,2)</f>
        <v>0</v>
      </c>
      <c r="K108" s="405"/>
      <c r="L108" s="345">
        <f>VLOOKUP(D108,'3 Plunkett Pre 1B 11-13yrs H1'!$C$11:$J$30,8,FALSE)</f>
        <v>0</v>
      </c>
      <c r="M108" s="418"/>
    </row>
    <row r="109" spans="1:13">
      <c r="A109" s="7" t="s">
        <v>522</v>
      </c>
      <c r="B109" s="367">
        <v>22</v>
      </c>
      <c r="C109" s="343" t="s">
        <v>328</v>
      </c>
      <c r="D109" s="343" t="s">
        <v>434</v>
      </c>
      <c r="E109" s="343" t="s">
        <v>435</v>
      </c>
      <c r="F109" s="343" t="s">
        <v>328</v>
      </c>
      <c r="G109" s="344">
        <f>VLOOKUP(D109,'4 Plunkett 10y&amp;u 1A'!$C$11:$G$43,5,FALSE)</f>
        <v>0</v>
      </c>
      <c r="H109" s="408"/>
      <c r="I109" s="405"/>
      <c r="J109" s="404">
        <f>LARGE(G107:G110,3)</f>
        <v>0</v>
      </c>
      <c r="K109" s="405"/>
      <c r="L109" s="345">
        <f>VLOOKUP(D109,'4 Plunkett 10y&amp;u 1A'!$C$11:$J$43,8,FALSE)</f>
        <v>0</v>
      </c>
      <c r="M109" s="418"/>
    </row>
    <row r="110" spans="1:13" ht="15.75" thickBot="1">
      <c r="A110" s="54" t="s">
        <v>519</v>
      </c>
      <c r="B110" s="386">
        <v>9</v>
      </c>
      <c r="C110" s="387" t="s">
        <v>533</v>
      </c>
      <c r="D110" s="387" t="s">
        <v>534</v>
      </c>
      <c r="E110" s="387" t="s">
        <v>535</v>
      </c>
      <c r="F110" s="387" t="s">
        <v>328</v>
      </c>
      <c r="G110" s="409">
        <f>VLOOKUP(D110,'1 Plunkett 17-24yrs 2C'!$C$11:$G$45,5,FALSE)</f>
        <v>0</v>
      </c>
      <c r="H110" s="410"/>
      <c r="I110" s="411"/>
      <c r="J110" s="412"/>
      <c r="K110" s="411"/>
      <c r="L110" s="413">
        <f>VLOOKUP(D110,'1 Plunkett 17-24yrs 2C'!$C$11:$J$45,8,FALSE)</f>
        <v>0</v>
      </c>
      <c r="M110" s="419"/>
    </row>
    <row r="111" spans="1:13">
      <c r="A111" s="55" t="s">
        <v>519</v>
      </c>
      <c r="B111" s="420">
        <v>8</v>
      </c>
      <c r="C111" s="421" t="s">
        <v>314</v>
      </c>
      <c r="D111" s="421" t="s">
        <v>223</v>
      </c>
      <c r="E111" s="421" t="s">
        <v>224</v>
      </c>
      <c r="F111" s="421" t="s">
        <v>88</v>
      </c>
      <c r="G111" s="422">
        <f>VLOOKUP(D111,'1 Plunkett 17-24yrs 2C'!$C$11:$G$45,5,FALSE)</f>
        <v>0</v>
      </c>
      <c r="H111" s="350">
        <f>AVERAGE(J111:J113)</f>
        <v>0</v>
      </c>
      <c r="I111" s="351">
        <f>IF(K111&gt;M111,K111,M111)</f>
        <v>1</v>
      </c>
      <c r="J111" s="350">
        <f>LARGE(G111:G114,1)</f>
        <v>0</v>
      </c>
      <c r="K111" s="351">
        <f>RANK(H111,$H$11:$H$140,0)</f>
        <v>1</v>
      </c>
      <c r="L111" s="423">
        <f>VLOOKUP(D111,'1 Plunkett 17-24yrs 2C'!$C$11:$J$45,8,FALSE)</f>
        <v>0</v>
      </c>
      <c r="M111" s="417"/>
    </row>
    <row r="112" spans="1:13">
      <c r="A112" s="7" t="s">
        <v>520</v>
      </c>
      <c r="B112" s="367">
        <v>11</v>
      </c>
      <c r="C112" s="343" t="s">
        <v>314</v>
      </c>
      <c r="D112" s="343" t="s">
        <v>481</v>
      </c>
      <c r="E112" s="343" t="s">
        <v>482</v>
      </c>
      <c r="F112" s="343" t="s">
        <v>85</v>
      </c>
      <c r="G112" s="344">
        <f>VLOOKUP(D112,'2 Plunkett 14-16yrs 2B'!$C$11:$G$45,5,FALSE)</f>
        <v>0</v>
      </c>
      <c r="H112" s="408"/>
      <c r="I112" s="405"/>
      <c r="J112" s="404">
        <f>LARGE(G111:G114,2)</f>
        <v>0</v>
      </c>
      <c r="K112" s="405"/>
      <c r="L112" s="345">
        <f>VLOOKUP(D112,'2 Plunkett 14-16yrs 2B'!$C$11:$J$45,8,FALSE)</f>
        <v>0</v>
      </c>
      <c r="M112" s="418"/>
    </row>
    <row r="113" spans="1:13">
      <c r="A113" s="7" t="s">
        <v>521</v>
      </c>
      <c r="B113" s="367">
        <v>11</v>
      </c>
      <c r="C113" s="343" t="s">
        <v>314</v>
      </c>
      <c r="D113" s="343" t="s">
        <v>312</v>
      </c>
      <c r="E113" s="343" t="s">
        <v>313</v>
      </c>
      <c r="F113" s="343" t="s">
        <v>88</v>
      </c>
      <c r="G113" s="344">
        <f>VLOOKUP(D113,'3 Plunkett Pre 1B 11-13yrs H1'!$C$11:$G$30,5,FALSE)</f>
        <v>0</v>
      </c>
      <c r="H113" s="408"/>
      <c r="I113" s="405"/>
      <c r="J113" s="404">
        <f>LARGE(G111:G114,3)</f>
        <v>0</v>
      </c>
      <c r="K113" s="405"/>
      <c r="L113" s="345">
        <f>VLOOKUP(D113,'3 Plunkett Pre 1B 11-13yrs H1'!$C$11:$J$30,8,FALSE)</f>
        <v>0</v>
      </c>
      <c r="M113" s="418"/>
    </row>
    <row r="114" spans="1:13" ht="15.75" thickBot="1">
      <c r="A114" s="54" t="s">
        <v>522</v>
      </c>
      <c r="B114" s="386">
        <v>11</v>
      </c>
      <c r="C114" s="387" t="s">
        <v>314</v>
      </c>
      <c r="D114" s="387" t="s">
        <v>412</v>
      </c>
      <c r="E114" s="387" t="s">
        <v>413</v>
      </c>
      <c r="F114" s="387" t="s">
        <v>85</v>
      </c>
      <c r="G114" s="409">
        <f>VLOOKUP(D114,'4 Plunkett 10y&amp;u 1A'!$C$11:$G$43,5,FALSE)</f>
        <v>0</v>
      </c>
      <c r="H114" s="410"/>
      <c r="I114" s="411"/>
      <c r="J114" s="412"/>
      <c r="K114" s="411"/>
      <c r="L114" s="413">
        <f>VLOOKUP(D114,'4 Plunkett 10y&amp;u 1A'!$C$11:$J$43,8,FALSE)</f>
        <v>0</v>
      </c>
      <c r="M114" s="419"/>
    </row>
    <row r="115" spans="1:13">
      <c r="A115" s="55" t="s">
        <v>519</v>
      </c>
      <c r="B115" s="420">
        <v>26</v>
      </c>
      <c r="C115" s="421" t="s">
        <v>377</v>
      </c>
      <c r="D115" s="421" t="s">
        <v>536</v>
      </c>
      <c r="E115" s="421" t="s">
        <v>537</v>
      </c>
      <c r="F115" s="421" t="s">
        <v>88</v>
      </c>
      <c r="G115" s="422">
        <f>VLOOKUP(D115,'1 Plunkett 17-24yrs 2C'!$C$11:$G$45,5,FALSE)</f>
        <v>0</v>
      </c>
      <c r="H115" s="350">
        <f>AVERAGE(J115:J117)</f>
        <v>0</v>
      </c>
      <c r="I115" s="351">
        <f>IF(K115&gt;M115,K115,M115)</f>
        <v>1</v>
      </c>
      <c r="J115" s="350">
        <f>LARGE(G115:G118,1)</f>
        <v>0</v>
      </c>
      <c r="K115" s="351">
        <f>RANK(H115,$H$11:$H$140,0)</f>
        <v>1</v>
      </c>
      <c r="L115" s="423">
        <f>VLOOKUP(D115,'1 Plunkett 17-24yrs 2C'!$C$11:$J$45,8,FALSE)</f>
        <v>0</v>
      </c>
      <c r="M115" s="417"/>
    </row>
    <row r="116" spans="1:13">
      <c r="A116" s="7" t="s">
        <v>520</v>
      </c>
      <c r="B116" s="367">
        <v>3</v>
      </c>
      <c r="C116" s="343" t="s">
        <v>377</v>
      </c>
      <c r="D116" s="343" t="s">
        <v>466</v>
      </c>
      <c r="E116" s="343" t="s">
        <v>467</v>
      </c>
      <c r="F116" s="343" t="s">
        <v>88</v>
      </c>
      <c r="G116" s="344">
        <f>VLOOKUP(D116,'2 Plunkett 14-16yrs 2B'!$C$11:$G$45,5,FALSE)</f>
        <v>0</v>
      </c>
      <c r="H116" s="408"/>
      <c r="I116" s="405"/>
      <c r="J116" s="404">
        <f>LARGE(G115:G118,2)</f>
        <v>0</v>
      </c>
      <c r="K116" s="405"/>
      <c r="L116" s="345">
        <f>VLOOKUP(D116,'2 Plunkett 14-16yrs 2B'!$C$11:$J$45,8,FALSE)</f>
        <v>0</v>
      </c>
      <c r="M116" s="418"/>
    </row>
    <row r="117" spans="1:13">
      <c r="A117" s="7" t="s">
        <v>523</v>
      </c>
      <c r="B117" s="367">
        <v>16</v>
      </c>
      <c r="C117" s="343" t="s">
        <v>377</v>
      </c>
      <c r="D117" s="343" t="s">
        <v>375</v>
      </c>
      <c r="E117" s="343" t="s">
        <v>376</v>
      </c>
      <c r="F117" s="343" t="s">
        <v>88</v>
      </c>
      <c r="G117" s="344">
        <f>VLOOKUP(D117,'3 Plunkett Pre 1B 11-13yrs H2'!$C$11:$G$30,5,FALSE)</f>
        <v>0</v>
      </c>
      <c r="H117" s="408"/>
      <c r="I117" s="405"/>
      <c r="J117" s="404">
        <f>LARGE(G115:G118,3)</f>
        <v>0</v>
      </c>
      <c r="K117" s="405"/>
      <c r="L117" s="345">
        <f>VLOOKUP(D117,'3 Plunkett Pre 1B 11-13yrs H2'!$C$11:$J$30,8,FALSE)</f>
        <v>0</v>
      </c>
      <c r="M117" s="418"/>
    </row>
    <row r="118" spans="1:13" ht="15.75" thickBot="1">
      <c r="A118" s="54" t="s">
        <v>522</v>
      </c>
      <c r="B118" s="386">
        <v>27</v>
      </c>
      <c r="C118" s="387" t="s">
        <v>377</v>
      </c>
      <c r="D118" s="387" t="s">
        <v>445</v>
      </c>
      <c r="E118" s="387" t="s">
        <v>446</v>
      </c>
      <c r="F118" s="387" t="s">
        <v>88</v>
      </c>
      <c r="G118" s="409">
        <f>VLOOKUP(D118,'4 Plunkett 10y&amp;u 1A'!$C$11:$G$43,5,FALSE)</f>
        <v>0</v>
      </c>
      <c r="H118" s="410"/>
      <c r="I118" s="411"/>
      <c r="J118" s="412"/>
      <c r="K118" s="411"/>
      <c r="L118" s="413">
        <f>VLOOKUP(D118,'4 Plunkett 10y&amp;u 1A'!$C$11:$J$43,8,FALSE)</f>
        <v>0</v>
      </c>
      <c r="M118" s="419"/>
    </row>
    <row r="119" spans="1:13">
      <c r="A119" s="2" t="s">
        <v>519</v>
      </c>
      <c r="B119" s="367">
        <v>13</v>
      </c>
      <c r="C119" s="343" t="s">
        <v>339</v>
      </c>
      <c r="D119" s="343" t="s">
        <v>225</v>
      </c>
      <c r="E119" s="343" t="s">
        <v>226</v>
      </c>
      <c r="F119" s="343" t="s">
        <v>227</v>
      </c>
      <c r="G119" s="344">
        <f>VLOOKUP(D119,'1 Plunkett 17-24yrs 2C'!$C$11:$G$45,5,FALSE)</f>
        <v>0</v>
      </c>
      <c r="H119" s="350">
        <f>AVERAGE(J119:J121)</f>
        <v>0</v>
      </c>
      <c r="I119" s="351">
        <f>IF(K119&gt;M119,K119,M119)</f>
        <v>1</v>
      </c>
      <c r="J119" s="350">
        <f>LARGE(G119:G122,1)</f>
        <v>0</v>
      </c>
      <c r="K119" s="351">
        <f>RANK(H119,$H$11:$H$140,0)</f>
        <v>1</v>
      </c>
      <c r="L119" s="345">
        <f>VLOOKUP(D119,'1 Plunkett 17-24yrs 2C'!$C$11:$J$45,8,FALSE)</f>
        <v>0</v>
      </c>
      <c r="M119" s="417"/>
    </row>
    <row r="120" spans="1:13">
      <c r="A120" s="7" t="s">
        <v>520</v>
      </c>
      <c r="B120" s="367">
        <v>30</v>
      </c>
      <c r="C120" s="343" t="s">
        <v>339</v>
      </c>
      <c r="D120" s="343" t="s">
        <v>501</v>
      </c>
      <c r="E120" s="343" t="s">
        <v>502</v>
      </c>
      <c r="F120" s="343" t="s">
        <v>227</v>
      </c>
      <c r="G120" s="344">
        <f>VLOOKUP(D120,'2 Plunkett 14-16yrs 2B'!$C$11:$G$45,5,FALSE)</f>
        <v>0</v>
      </c>
      <c r="H120" s="408"/>
      <c r="I120" s="405"/>
      <c r="J120" s="404">
        <f>LARGE(G119:G122,2)</f>
        <v>0</v>
      </c>
      <c r="K120" s="405"/>
      <c r="L120" s="345">
        <f>VLOOKUP(D120,'2 Plunkett 14-16yrs 2B'!$C$11:$J$45,8,FALSE)</f>
        <v>0</v>
      </c>
      <c r="M120" s="418"/>
    </row>
    <row r="121" spans="1:13">
      <c r="A121" s="7" t="s">
        <v>521</v>
      </c>
      <c r="B121" s="367">
        <v>20</v>
      </c>
      <c r="C121" s="343" t="s">
        <v>339</v>
      </c>
      <c r="D121" s="343" t="s">
        <v>151</v>
      </c>
      <c r="E121" s="343" t="s">
        <v>152</v>
      </c>
      <c r="F121" s="343" t="s">
        <v>150</v>
      </c>
      <c r="G121" s="344">
        <f>VLOOKUP(D121,'3 Plunkett Pre 1B 11-13yrs H1'!$C$11:$G$30,5,FALSE)</f>
        <v>0</v>
      </c>
      <c r="H121" s="408"/>
      <c r="I121" s="405"/>
      <c r="J121" s="404">
        <f>LARGE(G119:G122,3)</f>
        <v>0</v>
      </c>
      <c r="K121" s="405"/>
      <c r="L121" s="345">
        <f>VLOOKUP(D121,'3 Plunkett Pre 1B 11-13yrs H1'!$C$11:$J$30,8,FALSE)</f>
        <v>0</v>
      </c>
      <c r="M121" s="418"/>
    </row>
    <row r="122" spans="1:13" ht="15.75" thickBot="1">
      <c r="A122" s="54" t="s">
        <v>522</v>
      </c>
      <c r="B122" s="386">
        <v>13</v>
      </c>
      <c r="C122" s="387" t="s">
        <v>339</v>
      </c>
      <c r="D122" s="387" t="s">
        <v>416</v>
      </c>
      <c r="E122" s="387" t="s">
        <v>417</v>
      </c>
      <c r="F122" s="387" t="s">
        <v>227</v>
      </c>
      <c r="G122" s="409">
        <f>VLOOKUP(D122,'4 Plunkett 10y&amp;u 1A'!$C$11:$G$43,5,FALSE)</f>
        <v>0</v>
      </c>
      <c r="H122" s="410"/>
      <c r="I122" s="411"/>
      <c r="J122" s="412"/>
      <c r="K122" s="411"/>
      <c r="L122" s="413">
        <f>VLOOKUP(D122,'4 Plunkett 10y&amp;u 1A'!$C$11:$J$43,8,FALSE)</f>
        <v>0</v>
      </c>
      <c r="M122" s="419"/>
    </row>
    <row r="123" spans="1:13">
      <c r="A123" s="55" t="s">
        <v>519</v>
      </c>
      <c r="B123" s="420">
        <v>16</v>
      </c>
      <c r="C123" s="421" t="s">
        <v>295</v>
      </c>
      <c r="D123" s="421" t="s">
        <v>496</v>
      </c>
      <c r="E123" s="421" t="s">
        <v>497</v>
      </c>
      <c r="F123" s="421" t="s">
        <v>295</v>
      </c>
      <c r="G123" s="422">
        <f>VLOOKUP(D123,'1 Plunkett 17-24yrs 2C'!$C$11:$G$45,5,FALSE)</f>
        <v>0</v>
      </c>
      <c r="H123" s="350">
        <f>AVERAGE(J123:J125)</f>
        <v>0</v>
      </c>
      <c r="I123" s="351">
        <f>IF(K123&gt;M123,K123,M123)</f>
        <v>1</v>
      </c>
      <c r="J123" s="350">
        <f>LARGE(G123:G126,1)</f>
        <v>0</v>
      </c>
      <c r="K123" s="351">
        <f>RANK(H123,$H$11:$H$140,0)</f>
        <v>1</v>
      </c>
      <c r="L123" s="423">
        <f>VLOOKUP(D123,'1 Plunkett 17-24yrs 2C'!$C$11:$J$45,8,FALSE)</f>
        <v>0</v>
      </c>
      <c r="M123" s="417"/>
    </row>
    <row r="124" spans="1:13">
      <c r="A124" s="7" t="s">
        <v>520</v>
      </c>
      <c r="B124" s="367">
        <v>31</v>
      </c>
      <c r="C124" s="343" t="s">
        <v>295</v>
      </c>
      <c r="D124" s="343" t="s">
        <v>503</v>
      </c>
      <c r="E124" s="343" t="s">
        <v>504</v>
      </c>
      <c r="F124" s="343" t="s">
        <v>295</v>
      </c>
      <c r="G124" s="344">
        <f>VLOOKUP(D124,'2 Plunkett 14-16yrs 2B'!$C$11:$G$45,5,FALSE)</f>
        <v>0</v>
      </c>
      <c r="H124" s="408"/>
      <c r="I124" s="405"/>
      <c r="J124" s="404">
        <f>LARGE(G123:G126,2)</f>
        <v>0</v>
      </c>
      <c r="K124" s="405"/>
      <c r="L124" s="345">
        <f>VLOOKUP(D124,'2 Plunkett 14-16yrs 2B'!$C$11:$J$45,8,FALSE)</f>
        <v>0</v>
      </c>
      <c r="M124" s="418"/>
    </row>
    <row r="125" spans="1:13">
      <c r="A125" s="7" t="s">
        <v>521</v>
      </c>
      <c r="B125" s="367">
        <v>13</v>
      </c>
      <c r="C125" s="343" t="s">
        <v>295</v>
      </c>
      <c r="D125" s="343" t="s">
        <v>318</v>
      </c>
      <c r="E125" s="343" t="s">
        <v>319</v>
      </c>
      <c r="F125" s="343" t="s">
        <v>295</v>
      </c>
      <c r="G125" s="344">
        <f>VLOOKUP(D125,'3 Plunkett Pre 1B 11-13yrs H1'!$C$11:$G$30,5,FALSE)</f>
        <v>0</v>
      </c>
      <c r="H125" s="408"/>
      <c r="I125" s="405"/>
      <c r="J125" s="404">
        <f>LARGE(G123:G126,3)</f>
        <v>0</v>
      </c>
      <c r="K125" s="405"/>
      <c r="L125" s="345">
        <f>VLOOKUP(D125,'3 Plunkett Pre 1B 11-13yrs H1'!$C$11:$J$30,8,FALSE)</f>
        <v>0</v>
      </c>
      <c r="M125" s="418"/>
    </row>
    <row r="126" spans="1:13" ht="15.75" thickBot="1">
      <c r="A126" s="54" t="s">
        <v>522</v>
      </c>
      <c r="B126" s="386">
        <v>32</v>
      </c>
      <c r="C126" s="387" t="s">
        <v>295</v>
      </c>
      <c r="D126" s="387" t="s">
        <v>454</v>
      </c>
      <c r="E126" s="387" t="s">
        <v>455</v>
      </c>
      <c r="F126" s="387" t="s">
        <v>295</v>
      </c>
      <c r="G126" s="409">
        <f>VLOOKUP(D126,'4 Plunkett 10y&amp;u 1A'!$C$11:$G$43,5,FALSE)</f>
        <v>0</v>
      </c>
      <c r="H126" s="410"/>
      <c r="I126" s="411"/>
      <c r="J126" s="412"/>
      <c r="K126" s="411"/>
      <c r="L126" s="413">
        <f>VLOOKUP(D126,'4 Plunkett 10y&amp;u 1A'!$C$11:$J$43,8,FALSE)</f>
        <v>0</v>
      </c>
      <c r="M126" s="419"/>
    </row>
    <row r="127" spans="1:13">
      <c r="A127" s="55" t="s">
        <v>519</v>
      </c>
      <c r="B127" s="420">
        <v>11</v>
      </c>
      <c r="C127" s="421" t="s">
        <v>360</v>
      </c>
      <c r="D127" s="421" t="s">
        <v>538</v>
      </c>
      <c r="E127" s="421" t="s">
        <v>539</v>
      </c>
      <c r="F127" s="421" t="s">
        <v>140</v>
      </c>
      <c r="G127" s="422">
        <f>VLOOKUP(D127,'1 Plunkett 17-24yrs 2C'!$C$11:$G$45,5,FALSE)</f>
        <v>0</v>
      </c>
      <c r="H127" s="350">
        <f>AVERAGE(J127:J129)</f>
        <v>0</v>
      </c>
      <c r="I127" s="351">
        <f>IF(K127&gt;M127,K127,M127)</f>
        <v>1</v>
      </c>
      <c r="J127" s="350">
        <f>LARGE(G127:G130,1)</f>
        <v>0</v>
      </c>
      <c r="K127" s="351">
        <f>RANK(H127,$H$11:$H$140,0)</f>
        <v>1</v>
      </c>
      <c r="L127" s="423">
        <f>VLOOKUP(D127,'1 Plunkett 17-24yrs 2C'!$C$11:$J$45,8,FALSE)</f>
        <v>0</v>
      </c>
      <c r="M127" s="417"/>
    </row>
    <row r="128" spans="1:13">
      <c r="A128" s="7" t="s">
        <v>520</v>
      </c>
      <c r="B128" s="367">
        <v>35</v>
      </c>
      <c r="C128" s="343" t="s">
        <v>360</v>
      </c>
      <c r="D128" s="343" t="s">
        <v>511</v>
      </c>
      <c r="E128" s="343" t="s">
        <v>512</v>
      </c>
      <c r="F128" s="343" t="s">
        <v>140</v>
      </c>
      <c r="G128" s="344">
        <f>VLOOKUP(D128,'2 Plunkett 14-16yrs 2B'!$C$11:$G$45,5,FALSE)</f>
        <v>0</v>
      </c>
      <c r="H128" s="408"/>
      <c r="I128" s="405"/>
      <c r="J128" s="404">
        <f>LARGE(G127:G130,2)</f>
        <v>0</v>
      </c>
      <c r="K128" s="405"/>
      <c r="L128" s="345">
        <f>VLOOKUP(D128,'2 Plunkett 14-16yrs 2B'!$C$11:$J$45,8,FALSE)</f>
        <v>0</v>
      </c>
      <c r="M128" s="418"/>
    </row>
    <row r="129" spans="1:13">
      <c r="A129" s="7" t="s">
        <v>523</v>
      </c>
      <c r="B129" s="367">
        <v>8</v>
      </c>
      <c r="C129" s="343" t="s">
        <v>360</v>
      </c>
      <c r="D129" s="343" t="s">
        <v>138</v>
      </c>
      <c r="E129" s="343" t="s">
        <v>139</v>
      </c>
      <c r="F129" s="343" t="s">
        <v>140</v>
      </c>
      <c r="G129" s="344">
        <f>VLOOKUP(D129,'3 Plunkett Pre 1B 11-13yrs H2'!$C$11:$G$30,5,FALSE)</f>
        <v>0</v>
      </c>
      <c r="H129" s="408"/>
      <c r="I129" s="405"/>
      <c r="J129" s="404">
        <f>LARGE(G127:G130,3)</f>
        <v>0</v>
      </c>
      <c r="K129" s="405"/>
      <c r="L129" s="345">
        <f>VLOOKUP(D129,'3 Plunkett Pre 1B 11-13yrs H2'!$C$11:$J$30,8,FALSE)</f>
        <v>0</v>
      </c>
      <c r="M129" s="418"/>
    </row>
    <row r="130" spans="1:13" ht="15.75" thickBot="1">
      <c r="A130" s="54" t="s">
        <v>522</v>
      </c>
      <c r="B130" s="386">
        <v>5</v>
      </c>
      <c r="C130" s="387" t="s">
        <v>360</v>
      </c>
      <c r="D130" s="387" t="s">
        <v>399</v>
      </c>
      <c r="E130" s="387" t="s">
        <v>400</v>
      </c>
      <c r="F130" s="387" t="s">
        <v>140</v>
      </c>
      <c r="G130" s="409">
        <f>VLOOKUP(D130,'4 Plunkett 10y&amp;u 1A'!$C$11:$G$43,5,FALSE)</f>
        <v>0</v>
      </c>
      <c r="H130" s="410"/>
      <c r="I130" s="411"/>
      <c r="J130" s="412"/>
      <c r="K130" s="411"/>
      <c r="L130" s="413">
        <f>VLOOKUP(D130,'4 Plunkett 10y&amp;u 1A'!$C$11:$J$43,8,FALSE)</f>
        <v>0</v>
      </c>
      <c r="M130" s="419"/>
    </row>
    <row r="131" spans="1:13">
      <c r="A131" s="55" t="s">
        <v>519</v>
      </c>
      <c r="B131" s="420">
        <v>23</v>
      </c>
      <c r="C131" s="421" t="s">
        <v>325</v>
      </c>
      <c r="D131" s="421" t="s">
        <v>198</v>
      </c>
      <c r="E131" s="421" t="s">
        <v>199</v>
      </c>
      <c r="F131" s="421" t="s">
        <v>140</v>
      </c>
      <c r="G131" s="422">
        <f>VLOOKUP(D131,'1 Plunkett 17-24yrs 2C'!$C$11:$G$45,5,FALSE)</f>
        <v>0</v>
      </c>
      <c r="H131" s="350">
        <f>AVERAGE(J131:J133)</f>
        <v>0</v>
      </c>
      <c r="I131" s="351">
        <f>IF(K131&gt;M131,K131,M131)</f>
        <v>1</v>
      </c>
      <c r="J131" s="350">
        <f>LARGE(G131:G134,1)</f>
        <v>0</v>
      </c>
      <c r="K131" s="351">
        <f>RANK(H131,$H$11:$H$140,0)</f>
        <v>1</v>
      </c>
      <c r="L131" s="423">
        <f>VLOOKUP(D131,'1 Plunkett 17-24yrs 2C'!$C$11:$J$45,8,FALSE)</f>
        <v>0</v>
      </c>
      <c r="M131" s="417"/>
    </row>
    <row r="132" spans="1:13">
      <c r="A132" s="7" t="s">
        <v>520</v>
      </c>
      <c r="B132" s="367">
        <v>28</v>
      </c>
      <c r="C132" s="343" t="s">
        <v>325</v>
      </c>
      <c r="D132" s="343" t="s">
        <v>141</v>
      </c>
      <c r="E132" s="343" t="s">
        <v>142</v>
      </c>
      <c r="F132" s="343" t="s">
        <v>140</v>
      </c>
      <c r="G132" s="344">
        <f>VLOOKUP(D132,'2 Plunkett 14-16yrs 2B'!$C$11:$G$45,5,FALSE)</f>
        <v>0</v>
      </c>
      <c r="H132" s="408"/>
      <c r="I132" s="405"/>
      <c r="J132" s="404">
        <f>LARGE(G131:G134,2)</f>
        <v>0</v>
      </c>
      <c r="K132" s="405"/>
      <c r="L132" s="345">
        <f>VLOOKUP(D132,'2 Plunkett 14-16yrs 2B'!$C$11:$J$45,8,FALSE)</f>
        <v>0</v>
      </c>
      <c r="M132" s="418"/>
    </row>
    <row r="133" spans="1:13">
      <c r="A133" s="7" t="s">
        <v>521</v>
      </c>
      <c r="B133" s="367">
        <v>15</v>
      </c>
      <c r="C133" s="343" t="s">
        <v>325</v>
      </c>
      <c r="D133" s="343" t="s">
        <v>323</v>
      </c>
      <c r="E133" s="343" t="s">
        <v>324</v>
      </c>
      <c r="F133" s="343" t="s">
        <v>140</v>
      </c>
      <c r="G133" s="344">
        <f>VLOOKUP(D133,'3 Plunkett Pre 1B 11-13yrs H1'!$C$11:$G$30,5,FALSE)</f>
        <v>0</v>
      </c>
      <c r="H133" s="408"/>
      <c r="I133" s="405"/>
      <c r="J133" s="404">
        <f>LARGE(G131:G134,3)</f>
        <v>0</v>
      </c>
      <c r="K133" s="405"/>
      <c r="L133" s="345">
        <f>VLOOKUP(D133,'3 Plunkett Pre 1B 11-13yrs H1'!$C$11:$J$30,8,FALSE)</f>
        <v>0</v>
      </c>
      <c r="M133" s="418"/>
    </row>
    <row r="134" spans="1:13" ht="15.75" thickBot="1">
      <c r="A134" s="54" t="s">
        <v>522</v>
      </c>
      <c r="B134" s="386">
        <v>16</v>
      </c>
      <c r="C134" s="387" t="s">
        <v>325</v>
      </c>
      <c r="D134" s="387" t="s">
        <v>422</v>
      </c>
      <c r="E134" s="387" t="s">
        <v>423</v>
      </c>
      <c r="F134" s="387" t="s">
        <v>140</v>
      </c>
      <c r="G134" s="409">
        <f>VLOOKUP(D134,'4 Plunkett 10y&amp;u 1A'!$C$11:$G$43,5,FALSE)</f>
        <v>0</v>
      </c>
      <c r="H134" s="410"/>
      <c r="I134" s="411"/>
      <c r="J134" s="412"/>
      <c r="K134" s="411"/>
      <c r="L134" s="413">
        <f>VLOOKUP(D134,'4 Plunkett 10y&amp;u 1A'!$C$11:$J$43,8,FALSE)</f>
        <v>0</v>
      </c>
      <c r="M134" s="419"/>
    </row>
    <row r="135" spans="1:13">
      <c r="A135" s="55" t="s">
        <v>519</v>
      </c>
      <c r="B135" s="420">
        <v>27</v>
      </c>
      <c r="C135" s="421" t="s">
        <v>212</v>
      </c>
      <c r="D135" s="421" t="s">
        <v>168</v>
      </c>
      <c r="E135" s="421" t="s">
        <v>231</v>
      </c>
      <c r="F135" s="421" t="s">
        <v>540</v>
      </c>
      <c r="G135" s="422">
        <f>VLOOKUP(D135,'1 Plunkett 17-24yrs 2C'!$C$11:$G$45,5,FALSE)</f>
        <v>0</v>
      </c>
      <c r="H135" s="350">
        <f>AVERAGE(J135:J137)</f>
        <v>0</v>
      </c>
      <c r="I135" s="351">
        <f>IF(K135&gt;M135,K135,M135)</f>
        <v>1</v>
      </c>
      <c r="J135" s="350">
        <f>LARGE(G135:G138,1)</f>
        <v>0</v>
      </c>
      <c r="K135" s="351">
        <f>RANK(H135,$H$11:$H$140,0)</f>
        <v>1</v>
      </c>
      <c r="L135" s="423">
        <f>VLOOKUP(D135,'1 Plunkett 17-24yrs 2C'!$C$11:$J$45,8,FALSE)</f>
        <v>0</v>
      </c>
      <c r="M135" s="417"/>
    </row>
    <row r="136" spans="1:13">
      <c r="A136" s="7" t="s">
        <v>520</v>
      </c>
      <c r="B136" s="367">
        <v>14</v>
      </c>
      <c r="C136" s="343" t="s">
        <v>212</v>
      </c>
      <c r="D136" s="343" t="s">
        <v>487</v>
      </c>
      <c r="E136" s="343" t="s">
        <v>488</v>
      </c>
      <c r="F136" s="343" t="s">
        <v>212</v>
      </c>
      <c r="G136" s="344">
        <f>VLOOKUP(D136,'2 Plunkett 14-16yrs 2B'!$C$11:$G$45,5,FALSE)</f>
        <v>0</v>
      </c>
      <c r="H136" s="408"/>
      <c r="I136" s="405"/>
      <c r="J136" s="404">
        <f>LARGE(G135:G138,2)</f>
        <v>0</v>
      </c>
      <c r="K136" s="405"/>
      <c r="L136" s="345">
        <f>VLOOKUP(D136,'2 Plunkett 14-16yrs 2B'!$C$11:$J$45,8,FALSE)</f>
        <v>0</v>
      </c>
      <c r="M136" s="418"/>
    </row>
    <row r="137" spans="1:13">
      <c r="A137" s="7" t="s">
        <v>523</v>
      </c>
      <c r="B137" s="367">
        <v>2</v>
      </c>
      <c r="C137" s="343" t="s">
        <v>212</v>
      </c>
      <c r="D137" s="343" t="s">
        <v>345</v>
      </c>
      <c r="E137" s="343" t="s">
        <v>346</v>
      </c>
      <c r="F137" s="343" t="s">
        <v>212</v>
      </c>
      <c r="G137" s="344">
        <f>VLOOKUP(D137,'3 Plunkett Pre 1B 11-13yrs H2'!$C$11:$G$30,5,FALSE)</f>
        <v>0</v>
      </c>
      <c r="H137" s="408"/>
      <c r="I137" s="405"/>
      <c r="J137" s="404">
        <f>LARGE(G135:G138,3)</f>
        <v>0</v>
      </c>
      <c r="K137" s="405"/>
      <c r="L137" s="345">
        <f>VLOOKUP(D137,'3 Plunkett Pre 1B 11-13yrs H2'!$C$11:$J$30,8,FALSE)</f>
        <v>0</v>
      </c>
      <c r="M137" s="418"/>
    </row>
    <row r="138" spans="1:13" ht="15.75" thickBot="1">
      <c r="A138" s="54"/>
      <c r="B138" s="386"/>
      <c r="C138" s="387"/>
      <c r="D138" s="387"/>
      <c r="E138" s="387"/>
      <c r="F138" s="387"/>
      <c r="G138" s="409"/>
      <c r="H138" s="410"/>
      <c r="I138" s="411"/>
      <c r="J138" s="412"/>
      <c r="K138" s="411"/>
      <c r="L138" s="413"/>
      <c r="M138" s="419"/>
    </row>
  </sheetData>
  <sortState xmlns:xlrd2="http://schemas.microsoft.com/office/spreadsheetml/2017/richdata2" ref="A11:M137">
    <sortCondition ref="C11:C137"/>
    <sortCondition ref="A11:A137"/>
  </sortState>
  <phoneticPr fontId="26" type="noConversion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customProperties>
    <customPr name="_pios_id" r:id="rId2"/>
    <customPr name="GUID" r:id="rId3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67C4-AD39-41A6-AD3D-DC6AC5650779}">
  <sheetPr>
    <tabColor theme="5" tint="-0.249977111117893"/>
    <pageSetUpPr fitToPage="1"/>
  </sheetPr>
  <dimension ref="A1:AY89"/>
  <sheetViews>
    <sheetView zoomScale="98" zoomScaleNormal="98"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16" style="14" bestFit="1" customWidth="1"/>
    <col min="4" max="4" width="27.375" style="14" bestFit="1" customWidth="1"/>
    <col min="5" max="5" width="22.75" style="14" customWidth="1"/>
    <col min="6" max="6" width="32.375" style="14" bestFit="1" customWidth="1"/>
    <col min="7" max="7" width="11" style="14"/>
    <col min="8" max="8" width="12.75" style="14" customWidth="1"/>
    <col min="9" max="9" width="11" style="14"/>
    <col min="10" max="10" width="16.125" style="14" bestFit="1" customWidth="1"/>
    <col min="11" max="13" width="11" style="14"/>
    <col min="14" max="14" width="19.375" style="14" customWidth="1"/>
    <col min="15" max="15" width="11" style="14"/>
    <col min="16" max="16" width="3.625" style="14" customWidth="1"/>
    <col min="17" max="17" width="7.25" style="14" customWidth="1"/>
    <col min="18" max="51" width="6.375" style="14" customWidth="1"/>
    <col min="52" max="16384" width="11" style="14"/>
  </cols>
  <sheetData>
    <row r="1" spans="1:51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15" t="s">
        <v>259</v>
      </c>
      <c r="O1" s="339" t="s">
        <v>260</v>
      </c>
      <c r="P1" s="339"/>
      <c r="Q1" s="339"/>
      <c r="R1" s="339"/>
      <c r="S1" s="339"/>
      <c r="T1" s="339"/>
      <c r="U1" s="339"/>
      <c r="V1" s="339"/>
      <c r="W1" s="339"/>
      <c r="X1" s="339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</row>
    <row r="2" spans="1:51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402" t="s">
        <v>261</v>
      </c>
      <c r="P2" s="402"/>
      <c r="Q2" s="402"/>
      <c r="R2" s="402"/>
      <c r="S2" s="402"/>
      <c r="T2" s="402"/>
      <c r="U2" s="402"/>
      <c r="V2" s="402"/>
      <c r="W2" s="402"/>
      <c r="X2" s="402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</row>
    <row r="3" spans="1:51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13" t="s">
        <v>541</v>
      </c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</row>
    <row r="4" spans="1:51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16" t="s">
        <v>4</v>
      </c>
      <c r="R4" s="17"/>
      <c r="S4" s="18" t="s">
        <v>542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51">
      <c r="A5" s="338" t="s">
        <v>6</v>
      </c>
      <c r="B5" s="331">
        <v>44779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41">
        <f>B11</f>
        <v>1</v>
      </c>
      <c r="R5" s="341">
        <f>B12</f>
        <v>2</v>
      </c>
      <c r="S5" s="341">
        <f>B13</f>
        <v>3</v>
      </c>
      <c r="T5" s="341">
        <f>B14</f>
        <v>4</v>
      </c>
      <c r="U5" s="341">
        <f>B15</f>
        <v>5</v>
      </c>
      <c r="V5" s="341">
        <f>B16</f>
        <v>6</v>
      </c>
      <c r="W5" s="341">
        <f>B17</f>
        <v>7</v>
      </c>
      <c r="X5" s="341">
        <f>B18</f>
        <v>8</v>
      </c>
      <c r="Y5" s="341">
        <f>B19</f>
        <v>9</v>
      </c>
      <c r="Z5" s="341">
        <f>B20</f>
        <v>10</v>
      </c>
      <c r="AA5" s="341">
        <f>B21</f>
        <v>11</v>
      </c>
      <c r="AB5" s="341">
        <f>B22</f>
        <v>12</v>
      </c>
      <c r="AC5" s="341">
        <f>B23</f>
        <v>13</v>
      </c>
      <c r="AD5" s="341">
        <f>B24</f>
        <v>14</v>
      </c>
      <c r="AE5" s="341">
        <f>B25</f>
        <v>15</v>
      </c>
      <c r="AF5" s="341">
        <f>B26</f>
        <v>16</v>
      </c>
      <c r="AG5" s="338">
        <f>B27</f>
        <v>17</v>
      </c>
      <c r="AH5" s="338">
        <f>B28</f>
        <v>18</v>
      </c>
      <c r="AI5" s="338">
        <f>B29</f>
        <v>19</v>
      </c>
      <c r="AJ5" s="338">
        <f>B30</f>
        <v>20</v>
      </c>
      <c r="AK5" s="338">
        <f>B31</f>
        <v>21</v>
      </c>
      <c r="AL5" s="338">
        <f>B32</f>
        <v>22</v>
      </c>
      <c r="AM5" s="338">
        <f>B33</f>
        <v>23</v>
      </c>
      <c r="AN5" s="338">
        <f>B34</f>
        <v>24</v>
      </c>
      <c r="AO5" s="338">
        <f>B35</f>
        <v>25</v>
      </c>
      <c r="AP5" s="338">
        <f>B36</f>
        <v>26</v>
      </c>
      <c r="AQ5" s="338">
        <f>B37</f>
        <v>27</v>
      </c>
      <c r="AR5" s="338">
        <f>B38</f>
        <v>28</v>
      </c>
      <c r="AS5" s="338">
        <f>B39</f>
        <v>29</v>
      </c>
      <c r="AT5" s="338">
        <f>B40</f>
        <v>30</v>
      </c>
      <c r="AU5" s="338">
        <f>B41</f>
        <v>31</v>
      </c>
      <c r="AV5" s="338">
        <f>B42</f>
        <v>32</v>
      </c>
      <c r="AW5" s="338">
        <f>B43</f>
        <v>33</v>
      </c>
      <c r="AX5" s="338">
        <f>B44</f>
        <v>34</v>
      </c>
      <c r="AY5" s="338">
        <f>B45</f>
        <v>0</v>
      </c>
    </row>
    <row r="6" spans="1:51">
      <c r="A6" s="338" t="s">
        <v>8</v>
      </c>
      <c r="B6" s="13" t="s">
        <v>543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 t="str">
        <f>C11</f>
        <v>Kaitlyn Brown</v>
      </c>
      <c r="R6" s="338" t="str">
        <f>C12</f>
        <v>Rebecca Simpson</v>
      </c>
      <c r="S6" s="338" t="str">
        <f>C13</f>
        <v>Charvelle Miller</v>
      </c>
      <c r="T6" s="338" t="str">
        <f>C14</f>
        <v>Amberlee Brown</v>
      </c>
      <c r="U6" s="338" t="str">
        <f>C15</f>
        <v>Georgia Vaughan</v>
      </c>
      <c r="V6" s="338" t="str">
        <f>C16</f>
        <v>Taiah Curtis</v>
      </c>
      <c r="W6" s="338" t="str">
        <f>C17</f>
        <v>Abby Coulson</v>
      </c>
      <c r="X6" s="338" t="str">
        <f>C18</f>
        <v>Jasmine Barron</v>
      </c>
      <c r="Y6" s="338" t="str">
        <f>C19</f>
        <v>Tiffani Tong</v>
      </c>
      <c r="Z6" s="338" t="str">
        <f>C20</f>
        <v>Nicole Dragovich</v>
      </c>
      <c r="AA6" s="338" t="str">
        <f>C21</f>
        <v>Zoe Fenner</v>
      </c>
      <c r="AB6" s="338" t="str">
        <f>C22</f>
        <v>Lauren Conti</v>
      </c>
      <c r="AC6" s="338" t="str">
        <f>C23</f>
        <v>Kaeleigh Brown</v>
      </c>
      <c r="AD6" s="338" t="str">
        <f>C24</f>
        <v>Ashleigh Pritchard</v>
      </c>
      <c r="AE6" s="338" t="str">
        <f>C25</f>
        <v>Alivia Coppin</v>
      </c>
      <c r="AF6" s="338" t="str">
        <f>C26</f>
        <v>Shannon Meakins</v>
      </c>
      <c r="AG6" s="338" t="str">
        <f>C27</f>
        <v>Rachelle Brown</v>
      </c>
      <c r="AH6" s="338" t="str">
        <f>C28</f>
        <v>Sophie Appleby</v>
      </c>
      <c r="AI6" s="338" t="str">
        <f>C29</f>
        <v>Indi Smith</v>
      </c>
      <c r="AJ6" s="338" t="str">
        <f>C30</f>
        <v>Asha Wiegele</v>
      </c>
      <c r="AK6" s="338" t="str">
        <f>C31</f>
        <v>Jaye Barnesby-Buie</v>
      </c>
      <c r="AL6" s="338" t="str">
        <f>C32</f>
        <v>Mia Death</v>
      </c>
      <c r="AM6" s="338" t="str">
        <f>C33</f>
        <v>Olivia Hawkins</v>
      </c>
      <c r="AN6" s="338" t="str">
        <f>C34</f>
        <v>Caitlin Pritchard</v>
      </c>
      <c r="AO6" s="338" t="str">
        <f>C35</f>
        <v>Rebecca Suvaljko</v>
      </c>
      <c r="AP6" s="338" t="str">
        <f>C36</f>
        <v>Matilda Agnew</v>
      </c>
      <c r="AQ6" s="338" t="str">
        <f>C37</f>
        <v>Jewel Pivac</v>
      </c>
      <c r="AR6" s="338" t="str">
        <f>C38</f>
        <v>Fay Groom</v>
      </c>
      <c r="AS6" s="338" t="str">
        <f>C39</f>
        <v>Sarah Carter</v>
      </c>
      <c r="AT6" s="338" t="str">
        <f>C40</f>
        <v>Tameaka Smith</v>
      </c>
      <c r="AU6" s="338" t="str">
        <f>C41</f>
        <v>Sarah Little</v>
      </c>
      <c r="AV6" s="338" t="str">
        <f>C42</f>
        <v>Amy-Louise Ross</v>
      </c>
      <c r="AW6" s="338" t="str">
        <f>C43</f>
        <v>Aleisha Guest</v>
      </c>
      <c r="AX6" s="338" t="str">
        <f>C44</f>
        <v>Ella Mccrum</v>
      </c>
      <c r="AY6" s="338">
        <f>C45</f>
        <v>0</v>
      </c>
    </row>
    <row r="7" spans="1:51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 t="s">
        <v>12</v>
      </c>
      <c r="O7" s="338" t="s">
        <v>13</v>
      </c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</row>
    <row r="8" spans="1:51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>
        <v>1</v>
      </c>
      <c r="O8" s="338"/>
      <c r="P8" s="338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</row>
    <row r="9" spans="1:51">
      <c r="A9" s="338"/>
      <c r="B9" s="338"/>
      <c r="C9" s="338"/>
      <c r="D9" s="338"/>
      <c r="E9" s="338"/>
      <c r="F9" s="338"/>
      <c r="G9" s="19" t="s">
        <v>14</v>
      </c>
      <c r="H9" s="338"/>
      <c r="I9" s="338"/>
      <c r="J9" s="338"/>
      <c r="K9" s="338"/>
      <c r="L9" s="338"/>
      <c r="M9" s="338"/>
      <c r="N9" s="338">
        <v>2</v>
      </c>
      <c r="O9" s="338"/>
      <c r="P9" s="338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</row>
    <row r="10" spans="1:51" ht="45">
      <c r="A10" s="50" t="s">
        <v>15</v>
      </c>
      <c r="B10" s="36" t="s">
        <v>16</v>
      </c>
      <c r="C10" s="36" t="s">
        <v>17</v>
      </c>
      <c r="D10" s="36" t="s">
        <v>18</v>
      </c>
      <c r="E10" s="36" t="s">
        <v>516</v>
      </c>
      <c r="F10" s="36" t="s">
        <v>515</v>
      </c>
      <c r="G10" s="36" t="s">
        <v>544</v>
      </c>
      <c r="H10" s="35" t="s">
        <v>545</v>
      </c>
      <c r="I10" s="36" t="s">
        <v>22</v>
      </c>
      <c r="J10" s="36" t="s">
        <v>268</v>
      </c>
      <c r="K10" s="36" t="s">
        <v>24</v>
      </c>
      <c r="L10" s="338"/>
      <c r="M10" s="338"/>
      <c r="N10" s="338">
        <v>3</v>
      </c>
      <c r="O10" s="338">
        <v>2</v>
      </c>
      <c r="P10" s="338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</row>
    <row r="11" spans="1:51">
      <c r="A11" s="7">
        <v>0.29166666666666669</v>
      </c>
      <c r="B11" s="367">
        <v>1</v>
      </c>
      <c r="C11" s="343" t="s">
        <v>48</v>
      </c>
      <c r="D11" s="343" t="s">
        <v>49</v>
      </c>
      <c r="E11" s="343" t="s">
        <v>30</v>
      </c>
      <c r="F11" s="343" t="s">
        <v>182</v>
      </c>
      <c r="G11" s="344">
        <f>Q48</f>
        <v>0</v>
      </c>
      <c r="H11" s="343">
        <f>IF(I11&gt;K11,I11,K11)</f>
        <v>1</v>
      </c>
      <c r="I11" s="343">
        <f t="shared" ref="I11:I44" si="0">RANK(G11,$G$11:$G$45,0)</f>
        <v>1</v>
      </c>
      <c r="J11" s="345">
        <f>Q37</f>
        <v>0</v>
      </c>
      <c r="K11" s="346"/>
      <c r="L11" s="338"/>
      <c r="M11" s="338"/>
      <c r="N11" s="338">
        <v>4</v>
      </c>
      <c r="O11" s="338"/>
      <c r="P11" s="338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</row>
    <row r="12" spans="1:51">
      <c r="A12" s="7">
        <v>0.29722222222222222</v>
      </c>
      <c r="B12" s="367">
        <v>2</v>
      </c>
      <c r="C12" s="343" t="s">
        <v>160</v>
      </c>
      <c r="D12" s="343" t="s">
        <v>161</v>
      </c>
      <c r="E12" s="343" t="s">
        <v>59</v>
      </c>
      <c r="F12" s="343" t="s">
        <v>296</v>
      </c>
      <c r="G12" s="347">
        <f>R48</f>
        <v>0</v>
      </c>
      <c r="H12" s="343">
        <f t="shared" ref="H12:H36" si="1">IF(I12&gt;K12,I12,K12)</f>
        <v>1</v>
      </c>
      <c r="I12" s="343">
        <f t="shared" si="0"/>
        <v>1</v>
      </c>
      <c r="J12" s="345">
        <f>R37</f>
        <v>0</v>
      </c>
      <c r="K12" s="346"/>
      <c r="L12" s="338"/>
      <c r="M12" s="338"/>
      <c r="N12" s="338">
        <v>5</v>
      </c>
      <c r="O12" s="338">
        <v>2</v>
      </c>
      <c r="P12" s="338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</row>
    <row r="13" spans="1:51">
      <c r="A13" s="7">
        <v>0.30277777777777776</v>
      </c>
      <c r="B13" s="367">
        <v>3</v>
      </c>
      <c r="C13" s="343" t="s">
        <v>210</v>
      </c>
      <c r="D13" s="343" t="s">
        <v>211</v>
      </c>
      <c r="E13" s="343" t="s">
        <v>27</v>
      </c>
      <c r="F13" s="343" t="s">
        <v>343</v>
      </c>
      <c r="G13" s="347">
        <f>S48</f>
        <v>0</v>
      </c>
      <c r="H13" s="343">
        <f t="shared" si="1"/>
        <v>1</v>
      </c>
      <c r="I13" s="343">
        <f t="shared" si="0"/>
        <v>1</v>
      </c>
      <c r="J13" s="345">
        <f>S37</f>
        <v>0</v>
      </c>
      <c r="K13" s="346"/>
      <c r="L13" s="338"/>
      <c r="M13" s="338"/>
      <c r="N13" s="338">
        <v>6</v>
      </c>
      <c r="O13" s="338"/>
      <c r="P13" s="338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</row>
    <row r="14" spans="1:51">
      <c r="A14" s="7">
        <v>0.30833333333333329</v>
      </c>
      <c r="B14" s="367">
        <v>4</v>
      </c>
      <c r="C14" s="343" t="s">
        <v>218</v>
      </c>
      <c r="D14" s="343" t="s">
        <v>219</v>
      </c>
      <c r="E14" s="343" t="s">
        <v>47</v>
      </c>
      <c r="F14" s="343" t="s">
        <v>363</v>
      </c>
      <c r="G14" s="347">
        <f>T48</f>
        <v>0</v>
      </c>
      <c r="H14" s="343">
        <f t="shared" si="1"/>
        <v>1</v>
      </c>
      <c r="I14" s="343">
        <f t="shared" si="0"/>
        <v>1</v>
      </c>
      <c r="J14" s="345">
        <f>T37</f>
        <v>0</v>
      </c>
      <c r="K14" s="346"/>
      <c r="L14" s="338"/>
      <c r="M14" s="338"/>
      <c r="N14" s="338">
        <v>7</v>
      </c>
      <c r="O14" s="338">
        <v>2</v>
      </c>
      <c r="P14" s="338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</row>
    <row r="15" spans="1:51">
      <c r="A15" s="7">
        <v>0.31388888888888883</v>
      </c>
      <c r="B15" s="367">
        <v>5</v>
      </c>
      <c r="C15" s="343" t="s">
        <v>229</v>
      </c>
      <c r="D15" s="343" t="s">
        <v>230</v>
      </c>
      <c r="E15" s="343" t="s">
        <v>59</v>
      </c>
      <c r="F15" s="343" t="s">
        <v>335</v>
      </c>
      <c r="G15" s="344">
        <f>U48</f>
        <v>0</v>
      </c>
      <c r="H15" s="343">
        <f t="shared" si="1"/>
        <v>1</v>
      </c>
      <c r="I15" s="343">
        <f t="shared" si="0"/>
        <v>1</v>
      </c>
      <c r="J15" s="345">
        <f>U37</f>
        <v>0</v>
      </c>
      <c r="K15" s="340"/>
      <c r="L15" s="338"/>
      <c r="M15" s="338"/>
      <c r="N15" s="338">
        <v>8</v>
      </c>
      <c r="O15" s="338">
        <v>2</v>
      </c>
      <c r="P15" s="338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</row>
    <row r="16" spans="1:51">
      <c r="A16" s="7">
        <v>0.31944444444444436</v>
      </c>
      <c r="B16" s="367">
        <v>6</v>
      </c>
      <c r="C16" s="343" t="s">
        <v>34</v>
      </c>
      <c r="D16" s="343" t="s">
        <v>137</v>
      </c>
      <c r="E16" s="343" t="s">
        <v>36</v>
      </c>
      <c r="F16" s="343" t="s">
        <v>36</v>
      </c>
      <c r="G16" s="344">
        <f>V48</f>
        <v>0</v>
      </c>
      <c r="H16" s="343">
        <f t="shared" si="1"/>
        <v>1</v>
      </c>
      <c r="I16" s="343">
        <f t="shared" si="0"/>
        <v>1</v>
      </c>
      <c r="J16" s="345">
        <f>V37</f>
        <v>0</v>
      </c>
      <c r="K16" s="340"/>
      <c r="L16" s="338"/>
      <c r="M16" s="338"/>
      <c r="N16" s="338">
        <v>9</v>
      </c>
      <c r="O16" s="338">
        <v>2</v>
      </c>
      <c r="P16" s="338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</row>
    <row r="17" spans="1:51">
      <c r="A17" s="7">
        <v>0.3249999999999999</v>
      </c>
      <c r="B17" s="367">
        <v>7</v>
      </c>
      <c r="C17" s="343" t="s">
        <v>43</v>
      </c>
      <c r="D17" s="343" t="s">
        <v>44</v>
      </c>
      <c r="E17" s="343" t="s">
        <v>33</v>
      </c>
      <c r="F17" s="343" t="s">
        <v>299</v>
      </c>
      <c r="G17" s="344">
        <f>W48</f>
        <v>0</v>
      </c>
      <c r="H17" s="343">
        <f t="shared" si="1"/>
        <v>1</v>
      </c>
      <c r="I17" s="343">
        <f t="shared" si="0"/>
        <v>1</v>
      </c>
      <c r="J17" s="345">
        <f>W37</f>
        <v>0</v>
      </c>
      <c r="K17" s="340"/>
      <c r="L17" s="338"/>
      <c r="M17" s="338"/>
      <c r="N17" s="338">
        <v>10</v>
      </c>
      <c r="O17" s="338"/>
      <c r="P17" s="338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</row>
    <row r="18" spans="1:51">
      <c r="A18" s="7">
        <v>0.33055555555555544</v>
      </c>
      <c r="B18" s="367">
        <v>8</v>
      </c>
      <c r="C18" s="343" t="s">
        <v>223</v>
      </c>
      <c r="D18" s="343" t="s">
        <v>224</v>
      </c>
      <c r="E18" s="343" t="s">
        <v>88</v>
      </c>
      <c r="F18" s="343" t="s">
        <v>314</v>
      </c>
      <c r="G18" s="344">
        <f>X48</f>
        <v>0</v>
      </c>
      <c r="H18" s="343">
        <f t="shared" si="1"/>
        <v>1</v>
      </c>
      <c r="I18" s="343">
        <f t="shared" si="0"/>
        <v>1</v>
      </c>
      <c r="J18" s="345">
        <f>X37</f>
        <v>0</v>
      </c>
      <c r="K18" s="340"/>
      <c r="L18" s="338"/>
      <c r="M18" s="338"/>
      <c r="N18" s="338">
        <v>11</v>
      </c>
      <c r="O18" s="338">
        <v>2</v>
      </c>
      <c r="P18" s="338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</row>
    <row r="19" spans="1:51">
      <c r="A19" s="7">
        <v>0.33611111111111097</v>
      </c>
      <c r="B19" s="367">
        <v>9</v>
      </c>
      <c r="C19" s="343" t="s">
        <v>534</v>
      </c>
      <c r="D19" s="343" t="s">
        <v>535</v>
      </c>
      <c r="E19" s="343" t="s">
        <v>328</v>
      </c>
      <c r="F19" s="343" t="s">
        <v>533</v>
      </c>
      <c r="G19" s="344">
        <f>Y48</f>
        <v>0</v>
      </c>
      <c r="H19" s="343">
        <f t="shared" si="1"/>
        <v>1</v>
      </c>
      <c r="I19" s="343">
        <f t="shared" si="0"/>
        <v>1</v>
      </c>
      <c r="J19" s="345">
        <f>Y37</f>
        <v>0</v>
      </c>
      <c r="K19" s="340"/>
      <c r="L19" s="338"/>
      <c r="M19" s="338"/>
      <c r="N19" s="338">
        <v>12</v>
      </c>
      <c r="O19" s="338"/>
      <c r="P19" s="338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</row>
    <row r="20" spans="1:51">
      <c r="A20" s="7">
        <v>0.34166666666666651</v>
      </c>
      <c r="B20" s="367">
        <v>10</v>
      </c>
      <c r="C20" s="343" t="s">
        <v>25</v>
      </c>
      <c r="D20" s="343" t="s">
        <v>26</v>
      </c>
      <c r="E20" s="343" t="s">
        <v>27</v>
      </c>
      <c r="F20" s="343" t="s">
        <v>359</v>
      </c>
      <c r="G20" s="344">
        <f>Z48</f>
        <v>0</v>
      </c>
      <c r="H20" s="343">
        <f t="shared" si="1"/>
        <v>1</v>
      </c>
      <c r="I20" s="343">
        <f t="shared" si="0"/>
        <v>1</v>
      </c>
      <c r="J20" s="345">
        <f>Z37</f>
        <v>0</v>
      </c>
      <c r="K20" s="340"/>
      <c r="L20" s="338"/>
      <c r="M20" s="338"/>
      <c r="N20" s="338">
        <v>13</v>
      </c>
      <c r="O20" s="338"/>
      <c r="P20" s="338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</row>
    <row r="21" spans="1:51">
      <c r="A21" s="7">
        <v>0.35416666666666646</v>
      </c>
      <c r="B21" s="367">
        <v>11</v>
      </c>
      <c r="C21" s="343" t="s">
        <v>538</v>
      </c>
      <c r="D21" s="343" t="s">
        <v>539</v>
      </c>
      <c r="E21" s="343" t="s">
        <v>140</v>
      </c>
      <c r="F21" s="343" t="s">
        <v>360</v>
      </c>
      <c r="G21" s="344">
        <f>AA48</f>
        <v>0</v>
      </c>
      <c r="H21" s="343">
        <f t="shared" si="1"/>
        <v>1</v>
      </c>
      <c r="I21" s="343">
        <f t="shared" si="0"/>
        <v>1</v>
      </c>
      <c r="J21" s="345">
        <f>AA37</f>
        <v>0</v>
      </c>
      <c r="K21" s="340"/>
      <c r="L21" s="338"/>
      <c r="M21" s="338"/>
      <c r="N21" s="338">
        <v>14</v>
      </c>
      <c r="O21" s="338"/>
      <c r="P21" s="338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</row>
    <row r="22" spans="1:51">
      <c r="A22" s="7">
        <v>0.359722222222222</v>
      </c>
      <c r="B22" s="367">
        <v>12</v>
      </c>
      <c r="C22" s="343" t="s">
        <v>225</v>
      </c>
      <c r="D22" s="343" t="s">
        <v>226</v>
      </c>
      <c r="E22" s="343" t="s">
        <v>227</v>
      </c>
      <c r="F22" s="343" t="s">
        <v>339</v>
      </c>
      <c r="G22" s="344">
        <f>AB48</f>
        <v>0</v>
      </c>
      <c r="H22" s="343">
        <f t="shared" si="1"/>
        <v>1</v>
      </c>
      <c r="I22" s="343">
        <f t="shared" si="0"/>
        <v>1</v>
      </c>
      <c r="J22" s="345">
        <f>AB37</f>
        <v>0</v>
      </c>
      <c r="K22" s="340"/>
      <c r="L22" s="338"/>
      <c r="M22" s="338"/>
      <c r="N22" s="338">
        <v>15</v>
      </c>
      <c r="O22" s="338"/>
      <c r="P22" s="338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</row>
    <row r="23" spans="1:51">
      <c r="A23" s="7">
        <v>0.36527777777777753</v>
      </c>
      <c r="B23" s="367">
        <v>13</v>
      </c>
      <c r="C23" s="343" t="s">
        <v>54</v>
      </c>
      <c r="D23" s="343" t="s">
        <v>55</v>
      </c>
      <c r="E23" s="343" t="s">
        <v>47</v>
      </c>
      <c r="F23" s="343" t="s">
        <v>349</v>
      </c>
      <c r="G23" s="344">
        <f>AC48</f>
        <v>0</v>
      </c>
      <c r="H23" s="343">
        <f t="shared" si="1"/>
        <v>1</v>
      </c>
      <c r="I23" s="343">
        <f t="shared" si="0"/>
        <v>1</v>
      </c>
      <c r="J23" s="345">
        <f>AC37</f>
        <v>0</v>
      </c>
      <c r="K23" s="340"/>
      <c r="L23" s="338"/>
      <c r="M23" s="338"/>
      <c r="N23" s="338">
        <v>16</v>
      </c>
      <c r="O23" s="338">
        <v>2</v>
      </c>
      <c r="P23" s="338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</row>
    <row r="24" spans="1:51">
      <c r="A24" s="7">
        <v>0.37083333333333307</v>
      </c>
      <c r="B24" s="367">
        <v>14</v>
      </c>
      <c r="C24" s="343" t="s">
        <v>122</v>
      </c>
      <c r="D24" s="343" t="s">
        <v>123</v>
      </c>
      <c r="E24" s="343" t="s">
        <v>42</v>
      </c>
      <c r="F24" s="343" t="s">
        <v>290</v>
      </c>
      <c r="G24" s="344">
        <f>AD48</f>
        <v>0</v>
      </c>
      <c r="H24" s="343">
        <f t="shared" si="1"/>
        <v>1</v>
      </c>
      <c r="I24" s="343">
        <f t="shared" si="0"/>
        <v>1</v>
      </c>
      <c r="J24" s="345">
        <f>AD37</f>
        <v>0</v>
      </c>
      <c r="K24" s="340"/>
      <c r="L24" s="338"/>
      <c r="M24" s="338"/>
      <c r="N24" s="338">
        <v>17</v>
      </c>
      <c r="O24" s="338"/>
      <c r="P24" s="338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</row>
    <row r="25" spans="1:51">
      <c r="A25" s="7">
        <v>0.37638888888888861</v>
      </c>
      <c r="B25" s="367">
        <v>15</v>
      </c>
      <c r="C25" s="343" t="s">
        <v>496</v>
      </c>
      <c r="D25" s="343" t="s">
        <v>497</v>
      </c>
      <c r="E25" s="343" t="s">
        <v>295</v>
      </c>
      <c r="F25" s="343" t="s">
        <v>295</v>
      </c>
      <c r="G25" s="344">
        <f>AE48</f>
        <v>0</v>
      </c>
      <c r="H25" s="343">
        <f t="shared" si="1"/>
        <v>1</v>
      </c>
      <c r="I25" s="343">
        <f t="shared" si="0"/>
        <v>1</v>
      </c>
      <c r="J25" s="345">
        <f>AE37</f>
        <v>0</v>
      </c>
      <c r="K25" s="340"/>
      <c r="L25" s="338"/>
      <c r="M25" s="338"/>
      <c r="N25" s="338">
        <v>18</v>
      </c>
      <c r="O25" s="338"/>
      <c r="P25" s="338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</row>
    <row r="26" spans="1:51">
      <c r="A26" s="7">
        <v>0.38194444444444414</v>
      </c>
      <c r="B26" s="367">
        <v>16</v>
      </c>
      <c r="C26" s="343" t="s">
        <v>37</v>
      </c>
      <c r="D26" s="343" t="s">
        <v>38</v>
      </c>
      <c r="E26" s="343" t="s">
        <v>39</v>
      </c>
      <c r="F26" s="343"/>
      <c r="G26" s="344">
        <f>AF48</f>
        <v>0</v>
      </c>
      <c r="H26" s="343">
        <f t="shared" si="1"/>
        <v>1</v>
      </c>
      <c r="I26" s="343">
        <f t="shared" si="0"/>
        <v>1</v>
      </c>
      <c r="J26" s="345">
        <f>AF37</f>
        <v>0</v>
      </c>
      <c r="K26" s="340"/>
      <c r="L26" s="338"/>
      <c r="M26" s="338"/>
      <c r="N26" s="338">
        <v>19</v>
      </c>
      <c r="O26" s="338"/>
      <c r="P26" s="338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</row>
    <row r="27" spans="1:51">
      <c r="A27" s="7">
        <v>0.38749999999999968</v>
      </c>
      <c r="B27" s="367">
        <v>17</v>
      </c>
      <c r="C27" s="343" t="s">
        <v>146</v>
      </c>
      <c r="D27" s="343" t="s">
        <v>147</v>
      </c>
      <c r="E27" s="343" t="s">
        <v>47</v>
      </c>
      <c r="F27" s="343" t="s">
        <v>366</v>
      </c>
      <c r="G27" s="344">
        <f>AG48</f>
        <v>0</v>
      </c>
      <c r="H27" s="343">
        <f t="shared" si="1"/>
        <v>1</v>
      </c>
      <c r="I27" s="343">
        <f t="shared" si="0"/>
        <v>1</v>
      </c>
      <c r="J27" s="345">
        <f>AG37</f>
        <v>0</v>
      </c>
      <c r="K27" s="340"/>
      <c r="L27" s="338"/>
      <c r="M27" s="338"/>
      <c r="N27" s="338">
        <v>20</v>
      </c>
      <c r="O27" s="338"/>
      <c r="P27" s="338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AV27" s="342"/>
      <c r="AW27" s="342"/>
      <c r="AX27" s="342"/>
      <c r="AY27" s="342"/>
    </row>
    <row r="28" spans="1:51">
      <c r="A28" s="7">
        <v>0.39305555555555521</v>
      </c>
      <c r="B28" s="367">
        <v>18</v>
      </c>
      <c r="C28" s="343" t="s">
        <v>83</v>
      </c>
      <c r="D28" s="343" t="s">
        <v>84</v>
      </c>
      <c r="E28" s="343" t="s">
        <v>85</v>
      </c>
      <c r="F28" s="343"/>
      <c r="G28" s="344">
        <f>AH48</f>
        <v>0</v>
      </c>
      <c r="H28" s="343">
        <f t="shared" si="1"/>
        <v>1</v>
      </c>
      <c r="I28" s="343">
        <f t="shared" si="0"/>
        <v>1</v>
      </c>
      <c r="J28" s="345">
        <f>AH37</f>
        <v>0</v>
      </c>
      <c r="K28" s="340"/>
      <c r="L28" s="338"/>
      <c r="M28" s="338"/>
      <c r="N28" s="338">
        <v>21</v>
      </c>
      <c r="O28" s="338"/>
      <c r="P28" s="338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</row>
    <row r="29" spans="1:51">
      <c r="A29" s="7">
        <v>0.39861111111111075</v>
      </c>
      <c r="B29" s="367">
        <v>19</v>
      </c>
      <c r="C29" s="343" t="s">
        <v>114</v>
      </c>
      <c r="D29" s="343" t="s">
        <v>115</v>
      </c>
      <c r="E29" s="343" t="s">
        <v>113</v>
      </c>
      <c r="F29" s="343" t="s">
        <v>332</v>
      </c>
      <c r="G29" s="344">
        <f>AI48</f>
        <v>0</v>
      </c>
      <c r="H29" s="343">
        <f t="shared" si="1"/>
        <v>1</v>
      </c>
      <c r="I29" s="343">
        <f t="shared" si="0"/>
        <v>1</v>
      </c>
      <c r="J29" s="345">
        <f>AI37</f>
        <v>0</v>
      </c>
      <c r="K29" s="340"/>
      <c r="L29" s="338"/>
      <c r="M29" s="338"/>
      <c r="N29" s="338">
        <v>22</v>
      </c>
      <c r="O29" s="338"/>
      <c r="P29" s="33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8"/>
      <c r="AS29" s="348"/>
      <c r="AT29" s="348"/>
      <c r="AU29" s="348"/>
      <c r="AV29" s="348"/>
      <c r="AW29" s="348"/>
      <c r="AX29" s="348"/>
      <c r="AY29" s="348"/>
    </row>
    <row r="30" spans="1:51">
      <c r="A30" s="7">
        <v>0.40416666666666629</v>
      </c>
      <c r="B30" s="367">
        <v>20</v>
      </c>
      <c r="C30" s="343" t="s">
        <v>216</v>
      </c>
      <c r="D30" s="343" t="s">
        <v>217</v>
      </c>
      <c r="E30" s="343" t="s">
        <v>42</v>
      </c>
      <c r="F30" s="343" t="s">
        <v>285</v>
      </c>
      <c r="G30" s="344">
        <f>AJ48</f>
        <v>0</v>
      </c>
      <c r="H30" s="343">
        <f t="shared" si="1"/>
        <v>1</v>
      </c>
      <c r="I30" s="343">
        <f t="shared" si="0"/>
        <v>1</v>
      </c>
      <c r="J30" s="345">
        <f>AJ37</f>
        <v>0</v>
      </c>
      <c r="K30" s="340"/>
      <c r="L30" s="338"/>
      <c r="M30" s="338"/>
      <c r="N30" s="338" t="s">
        <v>92</v>
      </c>
      <c r="O30" s="338"/>
      <c r="P30" s="338"/>
      <c r="Q30" s="356">
        <f>SUM(Q8:Q29)+Q10+Q12+SUM(Q14:Q16)+Q23+Q18</f>
        <v>0</v>
      </c>
      <c r="R30" s="356">
        <f t="shared" ref="R30:AP30" si="2">SUM(R8:R29)+R10+R12+SUM(R14:R16)+R23+R18</f>
        <v>0</v>
      </c>
      <c r="S30" s="356">
        <f t="shared" si="2"/>
        <v>0</v>
      </c>
      <c r="T30" s="356">
        <f t="shared" si="2"/>
        <v>0</v>
      </c>
      <c r="U30" s="356">
        <f t="shared" si="2"/>
        <v>0</v>
      </c>
      <c r="V30" s="356">
        <f t="shared" si="2"/>
        <v>0</v>
      </c>
      <c r="W30" s="356">
        <f t="shared" si="2"/>
        <v>0</v>
      </c>
      <c r="X30" s="356">
        <f t="shared" si="2"/>
        <v>0</v>
      </c>
      <c r="Y30" s="356">
        <f t="shared" si="2"/>
        <v>0</v>
      </c>
      <c r="Z30" s="356">
        <f t="shared" si="2"/>
        <v>0</v>
      </c>
      <c r="AA30" s="356">
        <f t="shared" si="2"/>
        <v>0</v>
      </c>
      <c r="AB30" s="356">
        <f t="shared" si="2"/>
        <v>0</v>
      </c>
      <c r="AC30" s="356">
        <f t="shared" si="2"/>
        <v>0</v>
      </c>
      <c r="AD30" s="356">
        <f t="shared" si="2"/>
        <v>0</v>
      </c>
      <c r="AE30" s="356">
        <f t="shared" si="2"/>
        <v>0</v>
      </c>
      <c r="AF30" s="356">
        <f t="shared" si="2"/>
        <v>0</v>
      </c>
      <c r="AG30" s="356">
        <f t="shared" si="2"/>
        <v>0</v>
      </c>
      <c r="AH30" s="356">
        <f t="shared" si="2"/>
        <v>0</v>
      </c>
      <c r="AI30" s="356">
        <f t="shared" si="2"/>
        <v>0</v>
      </c>
      <c r="AJ30" s="356">
        <f t="shared" si="2"/>
        <v>0</v>
      </c>
      <c r="AK30" s="356">
        <f t="shared" si="2"/>
        <v>0</v>
      </c>
      <c r="AL30" s="356">
        <f t="shared" si="2"/>
        <v>0</v>
      </c>
      <c r="AM30" s="356">
        <f t="shared" si="2"/>
        <v>0</v>
      </c>
      <c r="AN30" s="356">
        <f t="shared" si="2"/>
        <v>0</v>
      </c>
      <c r="AO30" s="356">
        <f t="shared" si="2"/>
        <v>0</v>
      </c>
      <c r="AP30" s="356">
        <f t="shared" si="2"/>
        <v>0</v>
      </c>
      <c r="AQ30" s="356">
        <f t="shared" ref="AQ30:AY30" si="3">SUM(AQ8:AQ29)+AQ10+AQ12+SUM(AQ14:AQ16)+AQ23+AQ18</f>
        <v>0</v>
      </c>
      <c r="AR30" s="356">
        <f t="shared" si="3"/>
        <v>0</v>
      </c>
      <c r="AS30" s="356">
        <f t="shared" si="3"/>
        <v>0</v>
      </c>
      <c r="AT30" s="356">
        <f t="shared" si="3"/>
        <v>0</v>
      </c>
      <c r="AU30" s="356">
        <f t="shared" si="3"/>
        <v>0</v>
      </c>
      <c r="AV30" s="356">
        <f t="shared" si="3"/>
        <v>0</v>
      </c>
      <c r="AW30" s="356">
        <f t="shared" si="3"/>
        <v>0</v>
      </c>
      <c r="AX30" s="356">
        <f t="shared" si="3"/>
        <v>0</v>
      </c>
      <c r="AY30" s="356">
        <f t="shared" si="3"/>
        <v>0</v>
      </c>
    </row>
    <row r="31" spans="1:51">
      <c r="A31" s="7">
        <v>0.41666666666666624</v>
      </c>
      <c r="B31" s="367">
        <v>21</v>
      </c>
      <c r="C31" s="343" t="s">
        <v>546</v>
      </c>
      <c r="D31" s="343" t="s">
        <v>547</v>
      </c>
      <c r="E31" s="343" t="s">
        <v>140</v>
      </c>
      <c r="F31" s="343" t="s">
        <v>548</v>
      </c>
      <c r="G31" s="344">
        <f>AK48</f>
        <v>0</v>
      </c>
      <c r="H31" s="343">
        <f t="shared" si="1"/>
        <v>1</v>
      </c>
      <c r="I31" s="343">
        <f t="shared" si="0"/>
        <v>1</v>
      </c>
      <c r="J31" s="345">
        <f>AK37</f>
        <v>0</v>
      </c>
      <c r="K31" s="340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</row>
    <row r="32" spans="1:51">
      <c r="A32" s="4">
        <v>0.42222222222222178</v>
      </c>
      <c r="B32" s="367">
        <v>22</v>
      </c>
      <c r="C32" s="343" t="s">
        <v>198</v>
      </c>
      <c r="D32" s="343" t="s">
        <v>199</v>
      </c>
      <c r="E32" s="343" t="s">
        <v>140</v>
      </c>
      <c r="F32" s="343" t="s">
        <v>325</v>
      </c>
      <c r="G32" s="344">
        <f>AL48</f>
        <v>0</v>
      </c>
      <c r="H32" s="343">
        <f t="shared" si="1"/>
        <v>1</v>
      </c>
      <c r="I32" s="343">
        <f t="shared" si="0"/>
        <v>1</v>
      </c>
      <c r="J32" s="345">
        <f>AL37</f>
        <v>0</v>
      </c>
      <c r="K32" s="340"/>
      <c r="L32" s="338"/>
      <c r="M32" s="338"/>
      <c r="N32" s="338" t="s">
        <v>93</v>
      </c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</row>
    <row r="33" spans="1:51">
      <c r="A33" s="4">
        <v>0.42777777777777731</v>
      </c>
      <c r="B33" s="367">
        <v>23</v>
      </c>
      <c r="C33" s="343" t="s">
        <v>257</v>
      </c>
      <c r="D33" s="343" t="s">
        <v>258</v>
      </c>
      <c r="E33" s="343" t="s">
        <v>222</v>
      </c>
      <c r="F33" s="343" t="s">
        <v>322</v>
      </c>
      <c r="G33" s="344">
        <f>AM48</f>
        <v>0</v>
      </c>
      <c r="H33" s="343">
        <f t="shared" si="1"/>
        <v>1</v>
      </c>
      <c r="I33" s="343">
        <f t="shared" si="0"/>
        <v>1</v>
      </c>
      <c r="J33" s="345">
        <f>AM37</f>
        <v>0</v>
      </c>
      <c r="K33" s="340"/>
      <c r="L33" s="338"/>
      <c r="M33" s="338"/>
      <c r="N33" s="338" t="s">
        <v>94</v>
      </c>
      <c r="O33" s="338">
        <v>1</v>
      </c>
      <c r="P33" s="338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</row>
    <row r="34" spans="1:51">
      <c r="A34" s="4">
        <v>0.43333333333333285</v>
      </c>
      <c r="B34" s="367">
        <v>24</v>
      </c>
      <c r="C34" s="343" t="s">
        <v>40</v>
      </c>
      <c r="D34" s="343" t="s">
        <v>41</v>
      </c>
      <c r="E34" s="343" t="s">
        <v>42</v>
      </c>
      <c r="F34" s="343" t="s">
        <v>42</v>
      </c>
      <c r="G34" s="344">
        <f>AN48</f>
        <v>0</v>
      </c>
      <c r="H34" s="343">
        <f t="shared" si="1"/>
        <v>1</v>
      </c>
      <c r="I34" s="343">
        <f t="shared" si="0"/>
        <v>1</v>
      </c>
      <c r="J34" s="345">
        <f>AN37</f>
        <v>0</v>
      </c>
      <c r="K34" s="340"/>
      <c r="L34" s="338"/>
      <c r="M34" s="338"/>
      <c r="N34" s="338" t="s">
        <v>95</v>
      </c>
      <c r="O34" s="338">
        <v>1</v>
      </c>
      <c r="P34" s="338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</row>
    <row r="35" spans="1:51">
      <c r="A35" s="4">
        <v>0.43888888888888838</v>
      </c>
      <c r="B35" s="367">
        <v>25</v>
      </c>
      <c r="C35" s="343" t="s">
        <v>536</v>
      </c>
      <c r="D35" s="343" t="s">
        <v>537</v>
      </c>
      <c r="E35" s="343" t="s">
        <v>88</v>
      </c>
      <c r="F35" s="343" t="s">
        <v>377</v>
      </c>
      <c r="G35" s="344">
        <f>AO48</f>
        <v>0</v>
      </c>
      <c r="H35" s="343">
        <f t="shared" si="1"/>
        <v>1</v>
      </c>
      <c r="I35" s="343">
        <f t="shared" si="0"/>
        <v>1</v>
      </c>
      <c r="J35" s="345">
        <f>AO37</f>
        <v>0</v>
      </c>
      <c r="K35" s="340"/>
      <c r="L35" s="338"/>
      <c r="M35" s="338"/>
      <c r="N35" s="338" t="s">
        <v>270</v>
      </c>
      <c r="O35" s="338">
        <v>2</v>
      </c>
      <c r="P35" s="338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2"/>
      <c r="AH35" s="342"/>
      <c r="AI35" s="342"/>
      <c r="AJ35" s="342"/>
      <c r="AK35" s="342"/>
      <c r="AL35" s="342"/>
      <c r="AM35" s="342"/>
      <c r="AN35" s="342"/>
      <c r="AO35" s="342"/>
      <c r="AP35" s="342"/>
      <c r="AQ35" s="342"/>
      <c r="AR35" s="342"/>
      <c r="AS35" s="342"/>
      <c r="AT35" s="342"/>
      <c r="AU35" s="342"/>
      <c r="AV35" s="342"/>
      <c r="AW35" s="342"/>
      <c r="AX35" s="342"/>
      <c r="AY35" s="342"/>
    </row>
    <row r="36" spans="1:51">
      <c r="A36" s="4">
        <v>0.44444444444444392</v>
      </c>
      <c r="B36" s="367">
        <v>26</v>
      </c>
      <c r="C36" s="343" t="s">
        <v>168</v>
      </c>
      <c r="D36" s="343" t="s">
        <v>231</v>
      </c>
      <c r="E36" s="343" t="s">
        <v>540</v>
      </c>
      <c r="F36" s="343" t="s">
        <v>212</v>
      </c>
      <c r="G36" s="344">
        <f>AP48</f>
        <v>0</v>
      </c>
      <c r="H36" s="343">
        <f t="shared" si="1"/>
        <v>1</v>
      </c>
      <c r="I36" s="343">
        <f t="shared" si="0"/>
        <v>1</v>
      </c>
      <c r="J36" s="345">
        <f>AP37</f>
        <v>0</v>
      </c>
      <c r="K36" s="340"/>
      <c r="L36" s="338"/>
      <c r="M36" s="338"/>
      <c r="N36" s="338" t="s">
        <v>271</v>
      </c>
      <c r="O36" s="338">
        <v>2</v>
      </c>
      <c r="P36" s="33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48"/>
    </row>
    <row r="37" spans="1:51">
      <c r="A37" s="4">
        <v>0.44999999999999946</v>
      </c>
      <c r="B37" s="367">
        <v>27</v>
      </c>
      <c r="C37" s="343" t="s">
        <v>529</v>
      </c>
      <c r="D37" s="343" t="s">
        <v>530</v>
      </c>
      <c r="E37" s="343" t="s">
        <v>215</v>
      </c>
      <c r="F37" s="343" t="s">
        <v>338</v>
      </c>
      <c r="G37" s="344">
        <f>AQ48</f>
        <v>0</v>
      </c>
      <c r="H37" s="343">
        <f t="shared" ref="H37:H44" si="4">IF(I37&gt;K37,I37,K37)</f>
        <v>1</v>
      </c>
      <c r="I37" s="343">
        <f t="shared" si="0"/>
        <v>1</v>
      </c>
      <c r="J37" s="345">
        <f>AQ37</f>
        <v>0</v>
      </c>
      <c r="K37" s="340"/>
      <c r="L37" s="338"/>
      <c r="M37" s="338"/>
      <c r="N37" s="338" t="s">
        <v>98</v>
      </c>
      <c r="O37" s="338"/>
      <c r="P37" s="338"/>
      <c r="Q37" s="356">
        <f>SUM(Q33:Q36)+SUM(Q35:Q36)</f>
        <v>0</v>
      </c>
      <c r="R37" s="356">
        <f t="shared" ref="R37:T37" si="5">SUM(R33:R36)+SUM(R35:R36)</f>
        <v>0</v>
      </c>
      <c r="S37" s="356">
        <f t="shared" si="5"/>
        <v>0</v>
      </c>
      <c r="T37" s="356">
        <f t="shared" si="5"/>
        <v>0</v>
      </c>
      <c r="U37" s="356">
        <f t="shared" ref="U37:AF37" si="6">SUM(U33:U36)+SUM(U35:U36)</f>
        <v>0</v>
      </c>
      <c r="V37" s="356">
        <f t="shared" si="6"/>
        <v>0</v>
      </c>
      <c r="W37" s="356">
        <f t="shared" si="6"/>
        <v>0</v>
      </c>
      <c r="X37" s="356">
        <f t="shared" si="6"/>
        <v>0</v>
      </c>
      <c r="Y37" s="356">
        <f t="shared" si="6"/>
        <v>0</v>
      </c>
      <c r="Z37" s="356">
        <f t="shared" si="6"/>
        <v>0</v>
      </c>
      <c r="AA37" s="356">
        <f t="shared" si="6"/>
        <v>0</v>
      </c>
      <c r="AB37" s="356">
        <f t="shared" si="6"/>
        <v>0</v>
      </c>
      <c r="AC37" s="356">
        <f t="shared" si="6"/>
        <v>0</v>
      </c>
      <c r="AD37" s="356">
        <f t="shared" si="6"/>
        <v>0</v>
      </c>
      <c r="AE37" s="356">
        <f t="shared" si="6"/>
        <v>0</v>
      </c>
      <c r="AF37" s="356">
        <f t="shared" si="6"/>
        <v>0</v>
      </c>
      <c r="AG37" s="356">
        <f t="shared" ref="AG37:AP37" si="7">SUM(AG33:AG36)+SUM(AG35:AG36)</f>
        <v>0</v>
      </c>
      <c r="AH37" s="356">
        <f t="shared" si="7"/>
        <v>0</v>
      </c>
      <c r="AI37" s="356">
        <f t="shared" si="7"/>
        <v>0</v>
      </c>
      <c r="AJ37" s="356">
        <f t="shared" si="7"/>
        <v>0</v>
      </c>
      <c r="AK37" s="356">
        <f t="shared" si="7"/>
        <v>0</v>
      </c>
      <c r="AL37" s="356">
        <f t="shared" si="7"/>
        <v>0</v>
      </c>
      <c r="AM37" s="356">
        <f t="shared" si="7"/>
        <v>0</v>
      </c>
      <c r="AN37" s="356">
        <f t="shared" si="7"/>
        <v>0</v>
      </c>
      <c r="AO37" s="356">
        <f t="shared" si="7"/>
        <v>0</v>
      </c>
      <c r="AP37" s="356">
        <f t="shared" si="7"/>
        <v>0</v>
      </c>
      <c r="AQ37" s="356">
        <f t="shared" ref="AQ37:AY37" si="8">SUM(AQ33:AQ36)+SUM(AQ35:AQ36)</f>
        <v>0</v>
      </c>
      <c r="AR37" s="356">
        <f t="shared" si="8"/>
        <v>0</v>
      </c>
      <c r="AS37" s="356">
        <f t="shared" si="8"/>
        <v>0</v>
      </c>
      <c r="AT37" s="356">
        <f t="shared" si="8"/>
        <v>0</v>
      </c>
      <c r="AU37" s="356">
        <f t="shared" si="8"/>
        <v>0</v>
      </c>
      <c r="AV37" s="356">
        <f t="shared" si="8"/>
        <v>0</v>
      </c>
      <c r="AW37" s="356">
        <f t="shared" si="8"/>
        <v>0</v>
      </c>
      <c r="AX37" s="356">
        <f t="shared" si="8"/>
        <v>0</v>
      </c>
      <c r="AY37" s="356">
        <f t="shared" si="8"/>
        <v>0</v>
      </c>
    </row>
    <row r="38" spans="1:51">
      <c r="A38" s="4">
        <v>0.45555555555555499</v>
      </c>
      <c r="B38" s="367">
        <v>28</v>
      </c>
      <c r="C38" s="343" t="s">
        <v>220</v>
      </c>
      <c r="D38" s="343" t="s">
        <v>221</v>
      </c>
      <c r="E38" s="343" t="s">
        <v>222</v>
      </c>
      <c r="F38" s="343" t="s">
        <v>256</v>
      </c>
      <c r="G38" s="344">
        <f>AR48</f>
        <v>0</v>
      </c>
      <c r="H38" s="343">
        <f t="shared" si="4"/>
        <v>1</v>
      </c>
      <c r="I38" s="343">
        <f t="shared" si="0"/>
        <v>1</v>
      </c>
      <c r="J38" s="345">
        <f>AR37</f>
        <v>0</v>
      </c>
      <c r="K38" s="340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338"/>
    </row>
    <row r="39" spans="1:51">
      <c r="A39" s="4">
        <v>0.46111111111111053</v>
      </c>
      <c r="B39" s="367">
        <v>29</v>
      </c>
      <c r="C39" s="343" t="s">
        <v>124</v>
      </c>
      <c r="D39" s="343" t="s">
        <v>125</v>
      </c>
      <c r="E39" s="343" t="s">
        <v>27</v>
      </c>
      <c r="F39" s="343" t="s">
        <v>317</v>
      </c>
      <c r="G39" s="344">
        <f>AS48</f>
        <v>0</v>
      </c>
      <c r="H39" s="343">
        <f t="shared" si="4"/>
        <v>1</v>
      </c>
      <c r="I39" s="343">
        <f t="shared" si="0"/>
        <v>1</v>
      </c>
      <c r="J39" s="345">
        <f>AS37</f>
        <v>0</v>
      </c>
      <c r="K39" s="340"/>
      <c r="L39" s="338"/>
      <c r="M39" s="338"/>
      <c r="N39" s="338" t="s">
        <v>99</v>
      </c>
      <c r="O39" s="338">
        <v>350</v>
      </c>
      <c r="P39" s="338"/>
      <c r="Q39" s="356">
        <f>Q30+Q37</f>
        <v>0</v>
      </c>
      <c r="R39" s="356">
        <f t="shared" ref="R39:T39" si="9">R30+R37</f>
        <v>0</v>
      </c>
      <c r="S39" s="356">
        <f t="shared" si="9"/>
        <v>0</v>
      </c>
      <c r="T39" s="356">
        <f t="shared" si="9"/>
        <v>0</v>
      </c>
      <c r="U39" s="356">
        <f t="shared" ref="U39:AF39" si="10">U30+U37</f>
        <v>0</v>
      </c>
      <c r="V39" s="356">
        <f t="shared" si="10"/>
        <v>0</v>
      </c>
      <c r="W39" s="356">
        <f t="shared" si="10"/>
        <v>0</v>
      </c>
      <c r="X39" s="356">
        <f t="shared" si="10"/>
        <v>0</v>
      </c>
      <c r="Y39" s="356">
        <f t="shared" si="10"/>
        <v>0</v>
      </c>
      <c r="Z39" s="356">
        <f t="shared" si="10"/>
        <v>0</v>
      </c>
      <c r="AA39" s="356">
        <f t="shared" si="10"/>
        <v>0</v>
      </c>
      <c r="AB39" s="356">
        <f t="shared" si="10"/>
        <v>0</v>
      </c>
      <c r="AC39" s="356">
        <f t="shared" si="10"/>
        <v>0</v>
      </c>
      <c r="AD39" s="356">
        <f t="shared" si="10"/>
        <v>0</v>
      </c>
      <c r="AE39" s="356">
        <f t="shared" si="10"/>
        <v>0</v>
      </c>
      <c r="AF39" s="356">
        <f t="shared" si="10"/>
        <v>0</v>
      </c>
      <c r="AG39" s="356">
        <f t="shared" ref="AG39:AP39" si="11">AG30+AG37</f>
        <v>0</v>
      </c>
      <c r="AH39" s="356">
        <f t="shared" si="11"/>
        <v>0</v>
      </c>
      <c r="AI39" s="356">
        <f t="shared" si="11"/>
        <v>0</v>
      </c>
      <c r="AJ39" s="356">
        <f t="shared" si="11"/>
        <v>0</v>
      </c>
      <c r="AK39" s="356">
        <f t="shared" si="11"/>
        <v>0</v>
      </c>
      <c r="AL39" s="356">
        <f t="shared" si="11"/>
        <v>0</v>
      </c>
      <c r="AM39" s="356">
        <f t="shared" si="11"/>
        <v>0</v>
      </c>
      <c r="AN39" s="356">
        <f t="shared" si="11"/>
        <v>0</v>
      </c>
      <c r="AO39" s="356">
        <f t="shared" si="11"/>
        <v>0</v>
      </c>
      <c r="AP39" s="356">
        <f t="shared" si="11"/>
        <v>0</v>
      </c>
      <c r="AQ39" s="356">
        <f t="shared" ref="AQ39:AY39" si="12">AQ30+AQ37</f>
        <v>0</v>
      </c>
      <c r="AR39" s="356">
        <f t="shared" si="12"/>
        <v>0</v>
      </c>
      <c r="AS39" s="356">
        <f t="shared" si="12"/>
        <v>0</v>
      </c>
      <c r="AT39" s="356">
        <f t="shared" si="12"/>
        <v>0</v>
      </c>
      <c r="AU39" s="356">
        <f t="shared" si="12"/>
        <v>0</v>
      </c>
      <c r="AV39" s="356">
        <f t="shared" si="12"/>
        <v>0</v>
      </c>
      <c r="AW39" s="356">
        <f t="shared" si="12"/>
        <v>0</v>
      </c>
      <c r="AX39" s="356">
        <f t="shared" si="12"/>
        <v>0</v>
      </c>
      <c r="AY39" s="356">
        <f t="shared" si="12"/>
        <v>0</v>
      </c>
    </row>
    <row r="40" spans="1:51">
      <c r="A40" s="4">
        <v>0.46666666666666606</v>
      </c>
      <c r="B40" s="367">
        <v>30</v>
      </c>
      <c r="C40" s="343" t="s">
        <v>28</v>
      </c>
      <c r="D40" s="343" t="s">
        <v>29</v>
      </c>
      <c r="E40" s="343" t="s">
        <v>30</v>
      </c>
      <c r="F40" s="343"/>
      <c r="G40" s="344">
        <f>AT48</f>
        <v>0</v>
      </c>
      <c r="H40" s="343">
        <f t="shared" si="4"/>
        <v>1</v>
      </c>
      <c r="I40" s="343">
        <f t="shared" si="0"/>
        <v>1</v>
      </c>
      <c r="J40" s="345">
        <f>AT37</f>
        <v>0</v>
      </c>
      <c r="K40" s="340"/>
      <c r="L40" s="338"/>
      <c r="M40" s="338"/>
      <c r="N40" s="15" t="s">
        <v>100</v>
      </c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</row>
    <row r="41" spans="1:51">
      <c r="A41" s="4">
        <v>0.47916666666666602</v>
      </c>
      <c r="B41" s="367">
        <v>31</v>
      </c>
      <c r="C41" s="343" t="s">
        <v>531</v>
      </c>
      <c r="D41" s="343" t="s">
        <v>532</v>
      </c>
      <c r="E41" s="343" t="s">
        <v>39</v>
      </c>
      <c r="F41" s="343" t="s">
        <v>39</v>
      </c>
      <c r="G41" s="344">
        <f>AU48</f>
        <v>0</v>
      </c>
      <c r="H41" s="343">
        <f t="shared" si="4"/>
        <v>1</v>
      </c>
      <c r="I41" s="343">
        <f t="shared" si="0"/>
        <v>1</v>
      </c>
      <c r="J41" s="345">
        <f>AU37</f>
        <v>0</v>
      </c>
      <c r="K41" s="340"/>
      <c r="L41" s="338"/>
      <c r="M41" s="338"/>
      <c r="N41" s="338" t="s">
        <v>101</v>
      </c>
      <c r="O41" s="338">
        <v>-2</v>
      </c>
      <c r="P41" s="338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2"/>
      <c r="AV41" s="372"/>
      <c r="AW41" s="372"/>
      <c r="AX41" s="372"/>
      <c r="AY41" s="372"/>
    </row>
    <row r="42" spans="1:51">
      <c r="A42" s="4">
        <v>0.48472222222222155</v>
      </c>
      <c r="B42" s="367">
        <v>32</v>
      </c>
      <c r="C42" s="343" t="s">
        <v>213</v>
      </c>
      <c r="D42" s="343" t="s">
        <v>214</v>
      </c>
      <c r="E42" s="343" t="s">
        <v>215</v>
      </c>
      <c r="F42" s="343" t="s">
        <v>352</v>
      </c>
      <c r="G42" s="344">
        <f>AV48</f>
        <v>0</v>
      </c>
      <c r="H42" s="343">
        <f t="shared" si="4"/>
        <v>1</v>
      </c>
      <c r="I42" s="343">
        <f t="shared" si="0"/>
        <v>1</v>
      </c>
      <c r="J42" s="345">
        <f>AV37</f>
        <v>0</v>
      </c>
      <c r="K42" s="340"/>
      <c r="L42" s="338"/>
      <c r="M42" s="338"/>
      <c r="N42" s="338" t="s">
        <v>103</v>
      </c>
      <c r="O42" s="338">
        <v>-4</v>
      </c>
      <c r="P42" s="338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  <c r="AS42" s="372"/>
      <c r="AT42" s="372"/>
      <c r="AU42" s="372"/>
      <c r="AV42" s="372"/>
      <c r="AW42" s="372"/>
      <c r="AX42" s="372"/>
      <c r="AY42" s="372"/>
    </row>
    <row r="43" spans="1:51">
      <c r="A43" s="4">
        <v>0.49027777777777709</v>
      </c>
      <c r="B43" s="367">
        <v>33</v>
      </c>
      <c r="C43" s="343" t="s">
        <v>254</v>
      </c>
      <c r="D43" s="343" t="s">
        <v>255</v>
      </c>
      <c r="E43" s="343" t="s">
        <v>222</v>
      </c>
      <c r="F43" s="343" t="s">
        <v>356</v>
      </c>
      <c r="G43" s="344">
        <f>AW48</f>
        <v>0</v>
      </c>
      <c r="H43" s="343">
        <f t="shared" si="4"/>
        <v>1</v>
      </c>
      <c r="I43" s="343">
        <f t="shared" si="0"/>
        <v>1</v>
      </c>
      <c r="J43" s="345">
        <f>AW37</f>
        <v>0</v>
      </c>
      <c r="K43" s="340"/>
      <c r="L43" s="338"/>
      <c r="M43" s="338"/>
      <c r="N43" s="338" t="s">
        <v>104</v>
      </c>
      <c r="O43" s="374" t="s">
        <v>105</v>
      </c>
      <c r="P43" s="338"/>
      <c r="Q43" s="375"/>
      <c r="R43" s="375"/>
      <c r="S43" s="375"/>
      <c r="T43" s="375"/>
      <c r="U43" s="375"/>
      <c r="V43" s="375"/>
      <c r="W43" s="375"/>
      <c r="X43" s="375"/>
      <c r="Y43" s="375"/>
      <c r="Z43" s="375"/>
      <c r="AA43" s="375"/>
      <c r="AB43" s="375"/>
      <c r="AC43" s="375"/>
      <c r="AD43" s="375"/>
      <c r="AE43" s="375"/>
      <c r="AF43" s="375"/>
      <c r="AG43" s="375"/>
      <c r="AH43" s="375"/>
      <c r="AI43" s="375"/>
      <c r="AJ43" s="375"/>
      <c r="AK43" s="375"/>
      <c r="AL43" s="375"/>
      <c r="AM43" s="375"/>
      <c r="AN43" s="375"/>
      <c r="AO43" s="375"/>
      <c r="AP43" s="375"/>
      <c r="AQ43" s="375"/>
      <c r="AR43" s="375"/>
      <c r="AS43" s="375"/>
      <c r="AT43" s="375"/>
      <c r="AU43" s="375"/>
      <c r="AV43" s="375"/>
      <c r="AW43" s="375"/>
      <c r="AX43" s="375"/>
      <c r="AY43" s="375"/>
    </row>
    <row r="44" spans="1:51">
      <c r="A44" s="4">
        <v>0.49583333333333263</v>
      </c>
      <c r="B44" s="367">
        <v>34</v>
      </c>
      <c r="C44" s="343" t="s">
        <v>527</v>
      </c>
      <c r="D44" s="343" t="s">
        <v>528</v>
      </c>
      <c r="E44" s="343" t="s">
        <v>309</v>
      </c>
      <c r="F44" s="343" t="s">
        <v>310</v>
      </c>
      <c r="G44" s="344">
        <f>AX48</f>
        <v>0</v>
      </c>
      <c r="H44" s="343">
        <f t="shared" si="4"/>
        <v>1</v>
      </c>
      <c r="I44" s="343">
        <f t="shared" si="0"/>
        <v>1</v>
      </c>
      <c r="J44" s="345">
        <f>AX37</f>
        <v>0</v>
      </c>
      <c r="K44" s="340"/>
      <c r="L44" s="338"/>
      <c r="M44" s="338"/>
      <c r="N44" s="338" t="s">
        <v>106</v>
      </c>
      <c r="O44" s="374"/>
      <c r="P44" s="338"/>
      <c r="Q44" s="377">
        <f>IF(Q41="Y",-2,0)+IF(Q42="Y",-4,0)</f>
        <v>0</v>
      </c>
      <c r="R44" s="377">
        <f t="shared" ref="R44:AY44" si="13">IF(R41="Y",-2,0)+IF(R42="Y",-4,0)</f>
        <v>0</v>
      </c>
      <c r="S44" s="377">
        <f t="shared" si="13"/>
        <v>0</v>
      </c>
      <c r="T44" s="377">
        <f t="shared" si="13"/>
        <v>0</v>
      </c>
      <c r="U44" s="377">
        <f t="shared" si="13"/>
        <v>0</v>
      </c>
      <c r="V44" s="377">
        <f t="shared" si="13"/>
        <v>0</v>
      </c>
      <c r="W44" s="377">
        <f t="shared" si="13"/>
        <v>0</v>
      </c>
      <c r="X44" s="377">
        <f t="shared" si="13"/>
        <v>0</v>
      </c>
      <c r="Y44" s="377">
        <f t="shared" si="13"/>
        <v>0</v>
      </c>
      <c r="Z44" s="377">
        <f t="shared" si="13"/>
        <v>0</v>
      </c>
      <c r="AA44" s="377">
        <f t="shared" si="13"/>
        <v>0</v>
      </c>
      <c r="AB44" s="377">
        <f t="shared" si="13"/>
        <v>0</v>
      </c>
      <c r="AC44" s="377">
        <f t="shared" si="13"/>
        <v>0</v>
      </c>
      <c r="AD44" s="377">
        <f t="shared" si="13"/>
        <v>0</v>
      </c>
      <c r="AE44" s="377">
        <f t="shared" si="13"/>
        <v>0</v>
      </c>
      <c r="AF44" s="377">
        <f t="shared" si="13"/>
        <v>0</v>
      </c>
      <c r="AG44" s="377">
        <f t="shared" si="13"/>
        <v>0</v>
      </c>
      <c r="AH44" s="377">
        <f t="shared" si="13"/>
        <v>0</v>
      </c>
      <c r="AI44" s="377">
        <f t="shared" si="13"/>
        <v>0</v>
      </c>
      <c r="AJ44" s="377">
        <f t="shared" si="13"/>
        <v>0</v>
      </c>
      <c r="AK44" s="377">
        <f t="shared" si="13"/>
        <v>0</v>
      </c>
      <c r="AL44" s="377">
        <f t="shared" si="13"/>
        <v>0</v>
      </c>
      <c r="AM44" s="377">
        <f t="shared" si="13"/>
        <v>0</v>
      </c>
      <c r="AN44" s="377">
        <f t="shared" si="13"/>
        <v>0</v>
      </c>
      <c r="AO44" s="377">
        <f t="shared" si="13"/>
        <v>0</v>
      </c>
      <c r="AP44" s="377">
        <f t="shared" si="13"/>
        <v>0</v>
      </c>
      <c r="AQ44" s="377">
        <f t="shared" si="13"/>
        <v>0</v>
      </c>
      <c r="AR44" s="377">
        <f t="shared" si="13"/>
        <v>0</v>
      </c>
      <c r="AS44" s="377">
        <f t="shared" si="13"/>
        <v>0</v>
      </c>
      <c r="AT44" s="377">
        <f t="shared" si="13"/>
        <v>0</v>
      </c>
      <c r="AU44" s="377">
        <f t="shared" si="13"/>
        <v>0</v>
      </c>
      <c r="AV44" s="377">
        <f t="shared" si="13"/>
        <v>0</v>
      </c>
      <c r="AW44" s="377">
        <f t="shared" si="13"/>
        <v>0</v>
      </c>
      <c r="AX44" s="377">
        <f t="shared" si="13"/>
        <v>0</v>
      </c>
      <c r="AY44" s="377">
        <f t="shared" si="13"/>
        <v>0</v>
      </c>
    </row>
    <row r="45" spans="1:51">
      <c r="A45" s="4"/>
      <c r="B45" s="367"/>
      <c r="C45" s="343"/>
      <c r="D45" s="343"/>
      <c r="E45" s="343"/>
      <c r="F45" s="343"/>
      <c r="G45" s="344"/>
      <c r="H45" s="343"/>
      <c r="I45" s="343"/>
      <c r="J45" s="345"/>
      <c r="K45" s="340"/>
      <c r="L45" s="338"/>
      <c r="M45" s="338"/>
      <c r="N45" s="15" t="s">
        <v>272</v>
      </c>
      <c r="O45" s="374"/>
      <c r="P45" s="338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</row>
    <row r="46" spans="1:51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>
        <v>-5.0000000000000001E-3</v>
      </c>
      <c r="P46" s="338"/>
      <c r="Q46" s="395">
        <f>$O$46*$O$39*Q45</f>
        <v>0</v>
      </c>
      <c r="R46" s="395">
        <f t="shared" ref="R46:AY46" si="14">$O$46*$O$39*R45</f>
        <v>0</v>
      </c>
      <c r="S46" s="395">
        <f t="shared" si="14"/>
        <v>0</v>
      </c>
      <c r="T46" s="395">
        <f t="shared" si="14"/>
        <v>0</v>
      </c>
      <c r="U46" s="395">
        <f t="shared" si="14"/>
        <v>0</v>
      </c>
      <c r="V46" s="395">
        <f t="shared" si="14"/>
        <v>0</v>
      </c>
      <c r="W46" s="395">
        <f t="shared" si="14"/>
        <v>0</v>
      </c>
      <c r="X46" s="395">
        <f t="shared" si="14"/>
        <v>0</v>
      </c>
      <c r="Y46" s="395">
        <f t="shared" si="14"/>
        <v>0</v>
      </c>
      <c r="Z46" s="395">
        <f t="shared" si="14"/>
        <v>0</v>
      </c>
      <c r="AA46" s="395">
        <f t="shared" si="14"/>
        <v>0</v>
      </c>
      <c r="AB46" s="395">
        <f t="shared" si="14"/>
        <v>0</v>
      </c>
      <c r="AC46" s="395">
        <f t="shared" si="14"/>
        <v>0</v>
      </c>
      <c r="AD46" s="395">
        <f t="shared" si="14"/>
        <v>0</v>
      </c>
      <c r="AE46" s="395">
        <f t="shared" si="14"/>
        <v>0</v>
      </c>
      <c r="AF46" s="395">
        <f t="shared" si="14"/>
        <v>0</v>
      </c>
      <c r="AG46" s="395">
        <f t="shared" si="14"/>
        <v>0</v>
      </c>
      <c r="AH46" s="395">
        <f t="shared" si="14"/>
        <v>0</v>
      </c>
      <c r="AI46" s="395">
        <f t="shared" si="14"/>
        <v>0</v>
      </c>
      <c r="AJ46" s="395">
        <f t="shared" si="14"/>
        <v>0</v>
      </c>
      <c r="AK46" s="395">
        <f t="shared" si="14"/>
        <v>0</v>
      </c>
      <c r="AL46" s="395">
        <f t="shared" si="14"/>
        <v>0</v>
      </c>
      <c r="AM46" s="395">
        <f t="shared" si="14"/>
        <v>0</v>
      </c>
      <c r="AN46" s="395">
        <f t="shared" si="14"/>
        <v>0</v>
      </c>
      <c r="AO46" s="395">
        <f t="shared" si="14"/>
        <v>0</v>
      </c>
      <c r="AP46" s="395">
        <f t="shared" si="14"/>
        <v>0</v>
      </c>
      <c r="AQ46" s="395">
        <f t="shared" si="14"/>
        <v>0</v>
      </c>
      <c r="AR46" s="395">
        <f t="shared" si="14"/>
        <v>0</v>
      </c>
      <c r="AS46" s="395">
        <f t="shared" si="14"/>
        <v>0</v>
      </c>
      <c r="AT46" s="395">
        <f t="shared" si="14"/>
        <v>0</v>
      </c>
      <c r="AU46" s="395">
        <f t="shared" si="14"/>
        <v>0</v>
      </c>
      <c r="AV46" s="395">
        <f t="shared" si="14"/>
        <v>0</v>
      </c>
      <c r="AW46" s="395">
        <f t="shared" si="14"/>
        <v>0</v>
      </c>
      <c r="AX46" s="395">
        <f t="shared" si="14"/>
        <v>0</v>
      </c>
      <c r="AY46" s="395">
        <f t="shared" si="14"/>
        <v>0</v>
      </c>
    </row>
    <row r="47" spans="1:51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 t="s">
        <v>74</v>
      </c>
      <c r="O47" s="338"/>
      <c r="P47" s="338"/>
      <c r="Q47" s="356">
        <f>Q39+Q44+Q46</f>
        <v>0</v>
      </c>
      <c r="R47" s="356">
        <f t="shared" ref="R47:AY47" si="15">R39+R44+R46</f>
        <v>0</v>
      </c>
      <c r="S47" s="356">
        <f t="shared" si="15"/>
        <v>0</v>
      </c>
      <c r="T47" s="356">
        <f t="shared" si="15"/>
        <v>0</v>
      </c>
      <c r="U47" s="356">
        <f t="shared" si="15"/>
        <v>0</v>
      </c>
      <c r="V47" s="356">
        <f t="shared" si="15"/>
        <v>0</v>
      </c>
      <c r="W47" s="356">
        <f t="shared" si="15"/>
        <v>0</v>
      </c>
      <c r="X47" s="356">
        <f t="shared" si="15"/>
        <v>0</v>
      </c>
      <c r="Y47" s="356">
        <f t="shared" si="15"/>
        <v>0</v>
      </c>
      <c r="Z47" s="356">
        <f t="shared" si="15"/>
        <v>0</v>
      </c>
      <c r="AA47" s="356">
        <f t="shared" si="15"/>
        <v>0</v>
      </c>
      <c r="AB47" s="356">
        <f t="shared" si="15"/>
        <v>0</v>
      </c>
      <c r="AC47" s="356">
        <f t="shared" si="15"/>
        <v>0</v>
      </c>
      <c r="AD47" s="356">
        <f t="shared" si="15"/>
        <v>0</v>
      </c>
      <c r="AE47" s="356">
        <f t="shared" si="15"/>
        <v>0</v>
      </c>
      <c r="AF47" s="356">
        <f t="shared" si="15"/>
        <v>0</v>
      </c>
      <c r="AG47" s="356">
        <f t="shared" si="15"/>
        <v>0</v>
      </c>
      <c r="AH47" s="356">
        <f t="shared" si="15"/>
        <v>0</v>
      </c>
      <c r="AI47" s="356">
        <f t="shared" si="15"/>
        <v>0</v>
      </c>
      <c r="AJ47" s="356">
        <f t="shared" si="15"/>
        <v>0</v>
      </c>
      <c r="AK47" s="356">
        <f t="shared" si="15"/>
        <v>0</v>
      </c>
      <c r="AL47" s="356">
        <f t="shared" si="15"/>
        <v>0</v>
      </c>
      <c r="AM47" s="356">
        <f t="shared" si="15"/>
        <v>0</v>
      </c>
      <c r="AN47" s="356">
        <f t="shared" si="15"/>
        <v>0</v>
      </c>
      <c r="AO47" s="356">
        <f t="shared" si="15"/>
        <v>0</v>
      </c>
      <c r="AP47" s="356">
        <f t="shared" si="15"/>
        <v>0</v>
      </c>
      <c r="AQ47" s="356">
        <f t="shared" si="15"/>
        <v>0</v>
      </c>
      <c r="AR47" s="356">
        <f t="shared" si="15"/>
        <v>0</v>
      </c>
      <c r="AS47" s="356">
        <f t="shared" si="15"/>
        <v>0</v>
      </c>
      <c r="AT47" s="356">
        <f t="shared" si="15"/>
        <v>0</v>
      </c>
      <c r="AU47" s="356">
        <f t="shared" si="15"/>
        <v>0</v>
      </c>
      <c r="AV47" s="356">
        <f t="shared" si="15"/>
        <v>0</v>
      </c>
      <c r="AW47" s="356">
        <f t="shared" si="15"/>
        <v>0</v>
      </c>
      <c r="AX47" s="356">
        <f t="shared" si="15"/>
        <v>0</v>
      </c>
      <c r="AY47" s="356">
        <f t="shared" si="15"/>
        <v>0</v>
      </c>
    </row>
    <row r="48" spans="1:51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 t="s">
        <v>67</v>
      </c>
      <c r="O48" s="338"/>
      <c r="P48" s="338"/>
      <c r="Q48" s="355">
        <f>Q47/$O$39</f>
        <v>0</v>
      </c>
      <c r="R48" s="355">
        <f t="shared" ref="R48:T48" si="16">R47/$O$39</f>
        <v>0</v>
      </c>
      <c r="S48" s="355">
        <f t="shared" si="16"/>
        <v>0</v>
      </c>
      <c r="T48" s="355">
        <f t="shared" si="16"/>
        <v>0</v>
      </c>
      <c r="U48" s="355">
        <f t="shared" ref="U48:AF48" si="17">U47/$O$39</f>
        <v>0</v>
      </c>
      <c r="V48" s="355">
        <f t="shared" si="17"/>
        <v>0</v>
      </c>
      <c r="W48" s="355">
        <f t="shared" si="17"/>
        <v>0</v>
      </c>
      <c r="X48" s="355">
        <f t="shared" si="17"/>
        <v>0</v>
      </c>
      <c r="Y48" s="355">
        <f t="shared" si="17"/>
        <v>0</v>
      </c>
      <c r="Z48" s="355">
        <f t="shared" si="17"/>
        <v>0</v>
      </c>
      <c r="AA48" s="355">
        <f t="shared" si="17"/>
        <v>0</v>
      </c>
      <c r="AB48" s="355">
        <f t="shared" si="17"/>
        <v>0</v>
      </c>
      <c r="AC48" s="355">
        <f t="shared" si="17"/>
        <v>0</v>
      </c>
      <c r="AD48" s="355">
        <f t="shared" si="17"/>
        <v>0</v>
      </c>
      <c r="AE48" s="355">
        <f t="shared" si="17"/>
        <v>0</v>
      </c>
      <c r="AF48" s="355">
        <f t="shared" si="17"/>
        <v>0</v>
      </c>
      <c r="AG48" s="355">
        <f t="shared" ref="AG48:AP48" si="18">AG47/$O$39</f>
        <v>0</v>
      </c>
      <c r="AH48" s="355">
        <f t="shared" si="18"/>
        <v>0</v>
      </c>
      <c r="AI48" s="355">
        <f t="shared" si="18"/>
        <v>0</v>
      </c>
      <c r="AJ48" s="355">
        <f t="shared" si="18"/>
        <v>0</v>
      </c>
      <c r="AK48" s="355">
        <f t="shared" si="18"/>
        <v>0</v>
      </c>
      <c r="AL48" s="355">
        <f t="shared" si="18"/>
        <v>0</v>
      </c>
      <c r="AM48" s="355">
        <f t="shared" si="18"/>
        <v>0</v>
      </c>
      <c r="AN48" s="355">
        <f t="shared" si="18"/>
        <v>0</v>
      </c>
      <c r="AO48" s="355">
        <f t="shared" si="18"/>
        <v>0</v>
      </c>
      <c r="AP48" s="355">
        <f t="shared" si="18"/>
        <v>0</v>
      </c>
      <c r="AQ48" s="355">
        <f t="shared" ref="AQ48:AY48" si="19">AQ47/$O$39</f>
        <v>0</v>
      </c>
      <c r="AR48" s="355">
        <f t="shared" si="19"/>
        <v>0</v>
      </c>
      <c r="AS48" s="355">
        <f t="shared" si="19"/>
        <v>0</v>
      </c>
      <c r="AT48" s="355">
        <f t="shared" si="19"/>
        <v>0</v>
      </c>
      <c r="AU48" s="355">
        <f t="shared" si="19"/>
        <v>0</v>
      </c>
      <c r="AV48" s="355">
        <f t="shared" si="19"/>
        <v>0</v>
      </c>
      <c r="AW48" s="355">
        <f t="shared" si="19"/>
        <v>0</v>
      </c>
      <c r="AX48" s="355">
        <f t="shared" si="19"/>
        <v>0</v>
      </c>
      <c r="AY48" s="355">
        <f t="shared" si="19"/>
        <v>0</v>
      </c>
    </row>
    <row r="49" spans="17:51"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8"/>
      <c r="AE49" s="358"/>
      <c r="AF49" s="358"/>
      <c r="AG49" s="358"/>
      <c r="AH49" s="358"/>
      <c r="AI49" s="358"/>
      <c r="AJ49" s="358"/>
      <c r="AK49" s="358"/>
      <c r="AL49" s="358"/>
      <c r="AM49" s="358"/>
      <c r="AN49" s="358"/>
      <c r="AO49" s="358"/>
      <c r="AP49" s="358"/>
      <c r="AQ49" s="358"/>
      <c r="AR49" s="358"/>
      <c r="AS49" s="358"/>
      <c r="AT49" s="358"/>
      <c r="AU49" s="358"/>
      <c r="AV49" s="358"/>
      <c r="AW49" s="358"/>
      <c r="AX49" s="358"/>
      <c r="AY49" s="358"/>
    </row>
    <row r="50" spans="17:51"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49"/>
      <c r="AC50" s="349"/>
      <c r="AD50" s="349"/>
      <c r="AE50" s="349"/>
      <c r="AF50" s="349"/>
      <c r="AG50" s="349"/>
      <c r="AH50" s="349"/>
      <c r="AI50" s="349"/>
      <c r="AJ50" s="349"/>
      <c r="AK50" s="349"/>
      <c r="AL50" s="349"/>
      <c r="AM50" s="349"/>
      <c r="AN50" s="349"/>
      <c r="AO50" s="349"/>
      <c r="AP50" s="349"/>
      <c r="AQ50" s="349"/>
      <c r="AR50" s="349"/>
      <c r="AS50" s="349"/>
      <c r="AT50" s="349"/>
      <c r="AU50" s="349"/>
      <c r="AV50" s="349"/>
      <c r="AW50" s="349"/>
      <c r="AX50" s="349"/>
      <c r="AY50" s="349"/>
    </row>
    <row r="51" spans="17:51"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8"/>
      <c r="AI51" s="338"/>
      <c r="AJ51" s="338"/>
      <c r="AK51" s="338"/>
      <c r="AL51" s="338"/>
      <c r="AM51" s="338"/>
      <c r="AN51" s="338"/>
      <c r="AO51" s="338"/>
      <c r="AP51" s="338"/>
      <c r="AQ51" s="338"/>
      <c r="AR51" s="338"/>
      <c r="AS51" s="338"/>
      <c r="AT51" s="338"/>
      <c r="AU51" s="338"/>
      <c r="AV51" s="338"/>
      <c r="AW51" s="338"/>
      <c r="AX51" s="338"/>
      <c r="AY51" s="338"/>
    </row>
    <row r="52" spans="17:51">
      <c r="Q52" s="349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38"/>
      <c r="AI52" s="338"/>
      <c r="AJ52" s="338"/>
      <c r="AK52" s="338"/>
      <c r="AL52" s="338"/>
      <c r="AM52" s="338"/>
      <c r="AN52" s="338"/>
      <c r="AO52" s="338"/>
      <c r="AP52" s="338"/>
      <c r="AQ52" s="338"/>
      <c r="AR52" s="338"/>
      <c r="AS52" s="338"/>
      <c r="AT52" s="338"/>
      <c r="AU52" s="338"/>
      <c r="AV52" s="338"/>
      <c r="AW52" s="338"/>
      <c r="AX52" s="338"/>
      <c r="AY52" s="338"/>
    </row>
    <row r="53" spans="17:51"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8"/>
      <c r="AT53" s="338"/>
      <c r="AU53" s="338"/>
      <c r="AV53" s="338"/>
      <c r="AW53" s="338"/>
      <c r="AX53" s="338"/>
      <c r="AY53" s="338"/>
    </row>
    <row r="54" spans="17:51">
      <c r="Q54" s="349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8"/>
      <c r="AE54" s="338"/>
      <c r="AF54" s="338"/>
      <c r="AG54" s="338"/>
      <c r="AH54" s="338"/>
      <c r="AI54" s="338"/>
      <c r="AJ54" s="338"/>
      <c r="AK54" s="338"/>
      <c r="AL54" s="338"/>
      <c r="AM54" s="338"/>
      <c r="AN54" s="338"/>
      <c r="AO54" s="338"/>
      <c r="AP54" s="338"/>
      <c r="AQ54" s="338"/>
      <c r="AR54" s="338"/>
      <c r="AS54" s="338"/>
      <c r="AT54" s="338"/>
      <c r="AU54" s="338"/>
      <c r="AV54" s="338"/>
      <c r="AW54" s="338"/>
      <c r="AX54" s="338"/>
      <c r="AY54" s="338"/>
    </row>
    <row r="55" spans="17:51"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8"/>
      <c r="AH55" s="338"/>
      <c r="AI55" s="338"/>
      <c r="AJ55" s="338"/>
      <c r="AK55" s="338"/>
      <c r="AL55" s="338"/>
      <c r="AM55" s="338"/>
      <c r="AN55" s="338"/>
      <c r="AO55" s="338"/>
      <c r="AP55" s="338"/>
      <c r="AQ55" s="338"/>
      <c r="AR55" s="338"/>
      <c r="AS55" s="338"/>
      <c r="AT55" s="338"/>
      <c r="AU55" s="338"/>
      <c r="AV55" s="338"/>
      <c r="AW55" s="338"/>
      <c r="AX55" s="338"/>
      <c r="AY55" s="338"/>
    </row>
    <row r="56" spans="17:51">
      <c r="Q56" s="349"/>
      <c r="R56" s="338"/>
      <c r="S56" s="338"/>
      <c r="T56" s="338"/>
      <c r="U56" s="338"/>
      <c r="V56" s="338"/>
      <c r="W56" s="338"/>
      <c r="X56" s="338"/>
      <c r="Y56" s="338"/>
      <c r="Z56" s="338"/>
      <c r="AA56" s="338"/>
      <c r="AB56" s="338"/>
      <c r="AC56" s="338"/>
      <c r="AD56" s="338"/>
      <c r="AE56" s="338"/>
      <c r="AF56" s="338"/>
      <c r="AG56" s="338"/>
      <c r="AH56" s="338"/>
      <c r="AI56" s="338"/>
      <c r="AJ56" s="338"/>
      <c r="AK56" s="338"/>
      <c r="AL56" s="338"/>
      <c r="AM56" s="338"/>
      <c r="AN56" s="338"/>
      <c r="AO56" s="338"/>
      <c r="AP56" s="338"/>
      <c r="AQ56" s="338"/>
      <c r="AR56" s="338"/>
      <c r="AS56" s="338"/>
      <c r="AT56" s="338"/>
      <c r="AU56" s="338"/>
      <c r="AV56" s="338"/>
      <c r="AW56" s="338"/>
      <c r="AX56" s="338"/>
      <c r="AY56" s="338"/>
    </row>
    <row r="57" spans="17:51">
      <c r="Q57" s="338"/>
      <c r="R57" s="338"/>
      <c r="S57" s="338"/>
      <c r="T57" s="338"/>
      <c r="U57" s="338"/>
      <c r="V57" s="338"/>
      <c r="W57" s="338"/>
      <c r="X57" s="338"/>
      <c r="Y57" s="338"/>
      <c r="Z57" s="338"/>
      <c r="AA57" s="338"/>
      <c r="AB57" s="338"/>
      <c r="AC57" s="338"/>
      <c r="AD57" s="338"/>
      <c r="AE57" s="338"/>
      <c r="AF57" s="338"/>
      <c r="AG57" s="338"/>
      <c r="AH57" s="338"/>
      <c r="AI57" s="338"/>
      <c r="AJ57" s="338"/>
      <c r="AK57" s="338"/>
      <c r="AL57" s="338"/>
      <c r="AM57" s="338"/>
      <c r="AN57" s="338"/>
      <c r="AO57" s="338"/>
      <c r="AP57" s="338"/>
      <c r="AQ57" s="338"/>
      <c r="AR57" s="338"/>
      <c r="AS57" s="338"/>
      <c r="AT57" s="338"/>
      <c r="AU57" s="338"/>
      <c r="AV57" s="338"/>
      <c r="AW57" s="338"/>
      <c r="AX57" s="338"/>
      <c r="AY57" s="338"/>
    </row>
    <row r="58" spans="17:51">
      <c r="Q58" s="349"/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  <c r="AC58" s="338"/>
      <c r="AD58" s="338"/>
      <c r="AE58" s="338"/>
      <c r="AF58" s="338"/>
      <c r="AG58" s="338"/>
      <c r="AH58" s="338"/>
      <c r="AI58" s="338"/>
      <c r="AJ58" s="338"/>
      <c r="AK58" s="338"/>
      <c r="AL58" s="338"/>
      <c r="AM58" s="338"/>
      <c r="AN58" s="338"/>
      <c r="AO58" s="338"/>
      <c r="AP58" s="338"/>
      <c r="AQ58" s="338"/>
      <c r="AR58" s="338"/>
      <c r="AS58" s="338"/>
      <c r="AT58" s="338"/>
      <c r="AU58" s="338"/>
      <c r="AV58" s="338"/>
      <c r="AW58" s="338"/>
      <c r="AX58" s="338"/>
      <c r="AY58" s="338"/>
    </row>
    <row r="59" spans="17:51">
      <c r="Q59" s="338"/>
      <c r="R59" s="338"/>
      <c r="S59" s="338"/>
      <c r="T59" s="338"/>
      <c r="U59" s="338"/>
      <c r="V59" s="338"/>
      <c r="W59" s="338"/>
      <c r="X59" s="338"/>
      <c r="Y59" s="338"/>
      <c r="Z59" s="338"/>
      <c r="AA59" s="338"/>
      <c r="AB59" s="338"/>
      <c r="AC59" s="338"/>
      <c r="AD59" s="338"/>
      <c r="AE59" s="338"/>
      <c r="AF59" s="338"/>
      <c r="AG59" s="338"/>
      <c r="AH59" s="338"/>
      <c r="AI59" s="338"/>
      <c r="AJ59" s="338"/>
      <c r="AK59" s="338"/>
      <c r="AL59" s="338"/>
      <c r="AM59" s="338"/>
      <c r="AN59" s="338"/>
      <c r="AO59" s="338"/>
      <c r="AP59" s="338"/>
      <c r="AQ59" s="338"/>
      <c r="AR59" s="338"/>
      <c r="AS59" s="338"/>
      <c r="AT59" s="338"/>
      <c r="AU59" s="338"/>
      <c r="AV59" s="338"/>
      <c r="AW59" s="338"/>
      <c r="AX59" s="338"/>
      <c r="AY59" s="338"/>
    </row>
    <row r="60" spans="17:51">
      <c r="Q60" s="349"/>
      <c r="R60" s="338"/>
      <c r="S60" s="338"/>
      <c r="T60" s="338"/>
      <c r="U60" s="338"/>
      <c r="V60" s="338"/>
      <c r="W60" s="338"/>
      <c r="X60" s="338"/>
      <c r="Y60" s="338"/>
      <c r="Z60" s="338"/>
      <c r="AA60" s="338"/>
      <c r="AB60" s="338"/>
      <c r="AC60" s="338"/>
      <c r="AD60" s="338"/>
      <c r="AE60" s="338"/>
      <c r="AF60" s="338"/>
      <c r="AG60" s="338"/>
      <c r="AH60" s="338"/>
      <c r="AI60" s="338"/>
      <c r="AJ60" s="338"/>
      <c r="AK60" s="338"/>
      <c r="AL60" s="338"/>
      <c r="AM60" s="338"/>
      <c r="AN60" s="338"/>
      <c r="AO60" s="338"/>
      <c r="AP60" s="338"/>
      <c r="AQ60" s="338"/>
      <c r="AR60" s="338"/>
      <c r="AS60" s="338"/>
      <c r="AT60" s="338"/>
      <c r="AU60" s="338"/>
      <c r="AV60" s="338"/>
      <c r="AW60" s="338"/>
      <c r="AX60" s="338"/>
      <c r="AY60" s="338"/>
    </row>
    <row r="61" spans="17:51">
      <c r="Q61" s="338"/>
      <c r="R61" s="338"/>
      <c r="S61" s="338"/>
      <c r="T61" s="338"/>
      <c r="U61" s="338"/>
      <c r="V61" s="338"/>
      <c r="W61" s="338"/>
      <c r="X61" s="338"/>
      <c r="Y61" s="338"/>
      <c r="Z61" s="338"/>
      <c r="AA61" s="338"/>
      <c r="AB61" s="338"/>
      <c r="AC61" s="338"/>
      <c r="AD61" s="338"/>
      <c r="AE61" s="338"/>
      <c r="AF61" s="338"/>
      <c r="AG61" s="338"/>
      <c r="AH61" s="338"/>
      <c r="AI61" s="338"/>
      <c r="AJ61" s="338"/>
      <c r="AK61" s="338"/>
      <c r="AL61" s="338"/>
      <c r="AM61" s="338"/>
      <c r="AN61" s="338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38"/>
    </row>
    <row r="62" spans="17:51">
      <c r="Q62" s="349"/>
      <c r="R62" s="338"/>
      <c r="S62" s="338"/>
      <c r="T62" s="338"/>
      <c r="U62" s="338"/>
      <c r="V62" s="338"/>
      <c r="W62" s="338"/>
      <c r="X62" s="338"/>
      <c r="Y62" s="338"/>
      <c r="Z62" s="338"/>
      <c r="AA62" s="338"/>
      <c r="AB62" s="338"/>
      <c r="AC62" s="338"/>
      <c r="AD62" s="338"/>
      <c r="AE62" s="338"/>
      <c r="AF62" s="338"/>
      <c r="AG62" s="338"/>
      <c r="AH62" s="338"/>
      <c r="AI62" s="338"/>
      <c r="AJ62" s="338"/>
      <c r="AK62" s="338"/>
      <c r="AL62" s="338"/>
      <c r="AM62" s="338"/>
      <c r="AN62" s="338"/>
      <c r="AO62" s="338"/>
      <c r="AP62" s="338"/>
      <c r="AQ62" s="338"/>
      <c r="AR62" s="338"/>
      <c r="AS62" s="338"/>
      <c r="AT62" s="338"/>
      <c r="AU62" s="338"/>
      <c r="AV62" s="338"/>
      <c r="AW62" s="338"/>
      <c r="AX62" s="338"/>
      <c r="AY62" s="338"/>
    </row>
    <row r="63" spans="17:51">
      <c r="Q63" s="338"/>
      <c r="R63" s="338"/>
      <c r="S63" s="338"/>
      <c r="T63" s="338"/>
      <c r="U63" s="338"/>
      <c r="V63" s="338"/>
      <c r="W63" s="338"/>
      <c r="X63" s="338"/>
      <c r="Y63" s="338"/>
      <c r="Z63" s="338"/>
      <c r="AA63" s="338"/>
      <c r="AB63" s="338"/>
      <c r="AC63" s="338"/>
      <c r="AD63" s="338"/>
      <c r="AE63" s="338"/>
      <c r="AF63" s="338"/>
      <c r="AG63" s="338"/>
      <c r="AH63" s="338"/>
      <c r="AI63" s="338"/>
      <c r="AJ63" s="338"/>
      <c r="AK63" s="338"/>
      <c r="AL63" s="338"/>
      <c r="AM63" s="338"/>
      <c r="AN63" s="338"/>
      <c r="AO63" s="338"/>
      <c r="AP63" s="338"/>
      <c r="AQ63" s="338"/>
      <c r="AR63" s="338"/>
      <c r="AS63" s="338"/>
      <c r="AT63" s="338"/>
      <c r="AU63" s="338"/>
      <c r="AV63" s="338"/>
      <c r="AW63" s="338"/>
      <c r="AX63" s="338"/>
      <c r="AY63" s="338"/>
    </row>
    <row r="64" spans="17:51">
      <c r="Q64" s="349"/>
      <c r="R64" s="338"/>
      <c r="S64" s="338"/>
      <c r="T64" s="338"/>
      <c r="U64" s="338"/>
      <c r="V64" s="338"/>
      <c r="W64" s="338"/>
      <c r="X64" s="338"/>
      <c r="Y64" s="338"/>
      <c r="Z64" s="338"/>
      <c r="AA64" s="338"/>
      <c r="AB64" s="338"/>
      <c r="AC64" s="338"/>
      <c r="AD64" s="338"/>
      <c r="AE64" s="338"/>
      <c r="AF64" s="338"/>
      <c r="AG64" s="338"/>
      <c r="AH64" s="338"/>
      <c r="AI64" s="338"/>
      <c r="AJ64" s="338"/>
      <c r="AK64" s="338"/>
      <c r="AL64" s="338"/>
      <c r="AM64" s="338"/>
      <c r="AN64" s="338"/>
      <c r="AO64" s="338"/>
      <c r="AP64" s="338"/>
      <c r="AQ64" s="338"/>
      <c r="AR64" s="338"/>
      <c r="AS64" s="338"/>
      <c r="AT64" s="338"/>
      <c r="AU64" s="338"/>
      <c r="AV64" s="338"/>
      <c r="AW64" s="338"/>
      <c r="AX64" s="338"/>
      <c r="AY64" s="338"/>
    </row>
    <row r="65" spans="17:17">
      <c r="Q65" s="338"/>
    </row>
    <row r="66" spans="17:17">
      <c r="Q66" s="349"/>
    </row>
    <row r="67" spans="17:17">
      <c r="Q67" s="338"/>
    </row>
    <row r="68" spans="17:17">
      <c r="Q68" s="349"/>
    </row>
    <row r="69" spans="17:17">
      <c r="Q69" s="338"/>
    </row>
    <row r="70" spans="17:17">
      <c r="Q70" s="349"/>
    </row>
    <row r="71" spans="17:17">
      <c r="Q71" s="338"/>
    </row>
    <row r="72" spans="17:17">
      <c r="Q72" s="349"/>
    </row>
    <row r="73" spans="17:17">
      <c r="Q73" s="338"/>
    </row>
    <row r="74" spans="17:17">
      <c r="Q74" s="349"/>
    </row>
    <row r="75" spans="17:17">
      <c r="Q75" s="338"/>
    </row>
    <row r="76" spans="17:17">
      <c r="Q76" s="349"/>
    </row>
    <row r="77" spans="17:17">
      <c r="Q77" s="338"/>
    </row>
    <row r="78" spans="17:17">
      <c r="Q78" s="349"/>
    </row>
    <row r="79" spans="17:17">
      <c r="Q79" s="338"/>
    </row>
    <row r="80" spans="17:17">
      <c r="Q80" s="349"/>
    </row>
    <row r="81" spans="17:17">
      <c r="Q81" s="338"/>
    </row>
    <row r="82" spans="17:17">
      <c r="Q82" s="349"/>
    </row>
    <row r="83" spans="17:17">
      <c r="Q83" s="338"/>
    </row>
    <row r="84" spans="17:17">
      <c r="Q84" s="349"/>
    </row>
    <row r="85" spans="17:17">
      <c r="Q85" s="338"/>
    </row>
    <row r="86" spans="17:17">
      <c r="Q86" s="349"/>
    </row>
    <row r="87" spans="17:17">
      <c r="Q87" s="338"/>
    </row>
    <row r="88" spans="17:17">
      <c r="Q88" s="349"/>
    </row>
    <row r="89" spans="17:17">
      <c r="Q89" s="338"/>
    </row>
  </sheetData>
  <phoneticPr fontId="26" type="noConversion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A05A-DF0D-46CD-80E3-F8E2C3AA477F}">
  <sheetPr>
    <tabColor theme="5" tint="-0.249977111117893"/>
    <pageSetUpPr fitToPage="1"/>
  </sheetPr>
  <dimension ref="A1:AY88"/>
  <sheetViews>
    <sheetView topLeftCell="A22"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17.75" style="14" customWidth="1"/>
    <col min="4" max="4" width="24.875" style="14" bestFit="1" customWidth="1"/>
    <col min="5" max="5" width="15.5" style="14" bestFit="1" customWidth="1"/>
    <col min="6" max="6" width="32.375" style="14" bestFit="1" customWidth="1"/>
    <col min="7" max="9" width="11" style="14"/>
    <col min="10" max="10" width="16.125" style="14" bestFit="1" customWidth="1"/>
    <col min="11" max="13" width="11" style="14"/>
    <col min="14" max="14" width="19.375" style="14" customWidth="1"/>
    <col min="15" max="15" width="11" style="14"/>
    <col min="16" max="16" width="3.625" style="14" customWidth="1"/>
    <col min="17" max="17" width="8" style="14" customWidth="1"/>
    <col min="18" max="51" width="6.375" style="14" customWidth="1"/>
    <col min="52" max="16384" width="11" style="14"/>
  </cols>
  <sheetData>
    <row r="1" spans="1:51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15" t="s">
        <v>259</v>
      </c>
      <c r="O1" s="339" t="s">
        <v>260</v>
      </c>
      <c r="P1" s="339"/>
      <c r="Q1" s="339"/>
      <c r="R1" s="339"/>
      <c r="S1" s="339"/>
      <c r="T1" s="339"/>
      <c r="U1" s="339"/>
      <c r="V1" s="339"/>
      <c r="W1" s="339"/>
      <c r="X1" s="339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</row>
    <row r="2" spans="1:51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402" t="s">
        <v>261</v>
      </c>
      <c r="P2" s="402"/>
      <c r="Q2" s="402"/>
      <c r="R2" s="402"/>
      <c r="S2" s="402"/>
      <c r="T2" s="402"/>
      <c r="U2" s="402"/>
      <c r="V2" s="402"/>
      <c r="W2" s="402"/>
      <c r="X2" s="402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</row>
    <row r="3" spans="1:51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13" t="s">
        <v>549</v>
      </c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</row>
    <row r="4" spans="1:51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16" t="s">
        <v>550</v>
      </c>
      <c r="R4" s="17"/>
      <c r="S4" s="18" t="s">
        <v>462</v>
      </c>
      <c r="T4" s="18"/>
      <c r="U4" s="18"/>
      <c r="V4" s="18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</row>
    <row r="5" spans="1:51">
      <c r="A5" s="338" t="s">
        <v>6</v>
      </c>
      <c r="B5" s="331">
        <v>44779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41">
        <f>B11</f>
        <v>1</v>
      </c>
      <c r="R5" s="341">
        <f>B12</f>
        <v>2</v>
      </c>
      <c r="S5" s="341">
        <f>B13</f>
        <v>3</v>
      </c>
      <c r="T5" s="341">
        <f>B14</f>
        <v>4</v>
      </c>
      <c r="U5" s="341">
        <f>B15</f>
        <v>5</v>
      </c>
      <c r="V5" s="341">
        <f>B16</f>
        <v>6</v>
      </c>
      <c r="W5" s="341">
        <f>B17</f>
        <v>7</v>
      </c>
      <c r="X5" s="341">
        <f>B18</f>
        <v>8</v>
      </c>
      <c r="Y5" s="341">
        <f>B19</f>
        <v>9</v>
      </c>
      <c r="Z5" s="341">
        <f>B20</f>
        <v>10</v>
      </c>
      <c r="AA5" s="341">
        <f>B21</f>
        <v>11</v>
      </c>
      <c r="AB5" s="341">
        <f>B22</f>
        <v>12</v>
      </c>
      <c r="AC5" s="341">
        <f>B23</f>
        <v>13</v>
      </c>
      <c r="AD5" s="341">
        <f>B24</f>
        <v>14</v>
      </c>
      <c r="AE5" s="341">
        <f>B25</f>
        <v>15</v>
      </c>
      <c r="AF5" s="341">
        <f>B26</f>
        <v>16</v>
      </c>
      <c r="AG5" s="338">
        <f>B27</f>
        <v>17</v>
      </c>
      <c r="AH5" s="338">
        <f>B28</f>
        <v>18</v>
      </c>
      <c r="AI5" s="338">
        <f>B29</f>
        <v>19</v>
      </c>
      <c r="AJ5" s="338">
        <f>B30</f>
        <v>20</v>
      </c>
      <c r="AK5" s="338">
        <f>B31</f>
        <v>21</v>
      </c>
      <c r="AL5" s="338">
        <f>B32</f>
        <v>22</v>
      </c>
      <c r="AM5" s="338">
        <f>B33</f>
        <v>23</v>
      </c>
      <c r="AN5" s="338">
        <f>B34</f>
        <v>24</v>
      </c>
      <c r="AO5" s="338">
        <f>B35</f>
        <v>25</v>
      </c>
      <c r="AP5" s="338">
        <f>B36</f>
        <v>26</v>
      </c>
      <c r="AQ5" s="338">
        <f>B37</f>
        <v>27</v>
      </c>
      <c r="AR5" s="338">
        <f>B38</f>
        <v>28</v>
      </c>
      <c r="AS5" s="338">
        <f>B39</f>
        <v>29</v>
      </c>
      <c r="AT5" s="338">
        <f>B40</f>
        <v>30</v>
      </c>
      <c r="AU5" s="338">
        <f>B41</f>
        <v>31</v>
      </c>
      <c r="AV5" s="338">
        <f>B42</f>
        <v>32</v>
      </c>
      <c r="AW5" s="338">
        <f>B43</f>
        <v>33</v>
      </c>
      <c r="AX5" s="338">
        <f>B44</f>
        <v>34</v>
      </c>
      <c r="AY5" s="338">
        <f>B45</f>
        <v>0</v>
      </c>
    </row>
    <row r="6" spans="1:51">
      <c r="A6" s="338" t="s">
        <v>8</v>
      </c>
      <c r="B6" s="13" t="s">
        <v>551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 t="str">
        <f>C11</f>
        <v>Sophie Morrison</v>
      </c>
      <c r="R6" s="338" t="str">
        <f>C12</f>
        <v>Kate Banner</v>
      </c>
      <c r="S6" s="338" t="str">
        <f>C13</f>
        <v>Ellie Gilberd</v>
      </c>
      <c r="T6" s="338" t="str">
        <f>C14</f>
        <v>Sam Bryan</v>
      </c>
      <c r="U6" s="338" t="str">
        <f>C15</f>
        <v>Tiana Woollams</v>
      </c>
      <c r="V6" s="338" t="str">
        <f>C16</f>
        <v>Rosie Mcconigley</v>
      </c>
      <c r="W6" s="338" t="str">
        <f>C17</f>
        <v>Milly Mathews</v>
      </c>
      <c r="X6" s="338" t="str">
        <f>C18</f>
        <v>Sune Snyman</v>
      </c>
      <c r="Y6" s="338" t="str">
        <f>C19</f>
        <v>Jorja Wareham</v>
      </c>
      <c r="Z6" s="338" t="str">
        <f>C20</f>
        <v>Indigo Smith</v>
      </c>
      <c r="AA6" s="338" t="str">
        <f>C21</f>
        <v>Nell Howorth</v>
      </c>
      <c r="AB6" s="338" t="str">
        <f>C22</f>
        <v>Krystina Bercene</v>
      </c>
      <c r="AC6" s="338" t="str">
        <f>C23</f>
        <v>Imogen Murray</v>
      </c>
      <c r="AD6" s="338" t="str">
        <f>C24</f>
        <v>Sadie Gemmell</v>
      </c>
      <c r="AE6" s="338" t="str">
        <f>C25</f>
        <v>Aleska Wearne</v>
      </c>
      <c r="AF6" s="338" t="str">
        <f>C26</f>
        <v>Ava Debrito</v>
      </c>
      <c r="AG6" s="338" t="str">
        <f>C27</f>
        <v>Mia Fellows</v>
      </c>
      <c r="AH6" s="338" t="str">
        <f>C28</f>
        <v>Kadee Taylor</v>
      </c>
      <c r="AI6" s="338" t="str">
        <f>C29</f>
        <v>Maddison Manolini</v>
      </c>
      <c r="AJ6" s="338" t="str">
        <f>C30</f>
        <v>Jorja Wareham</v>
      </c>
      <c r="AK6" s="338" t="str">
        <f>C31</f>
        <v>Alivia Coppin</v>
      </c>
      <c r="AL6" s="338" t="str">
        <f>C32</f>
        <v>Savannah Beveridge</v>
      </c>
      <c r="AM6" s="338" t="str">
        <f>C33</f>
        <v>Zarli Curtis</v>
      </c>
      <c r="AN6" s="338" t="str">
        <f>C34</f>
        <v>Reagan Hughan</v>
      </c>
      <c r="AO6" s="338" t="str">
        <f>C35</f>
        <v>Abby Green</v>
      </c>
      <c r="AP6" s="338" t="str">
        <f>C36</f>
        <v>Harriet Forrest</v>
      </c>
      <c r="AQ6" s="338" t="str">
        <f>C37</f>
        <v>Amy Lockhart</v>
      </c>
      <c r="AR6" s="338" t="str">
        <f>C38</f>
        <v>Caitlin Worth</v>
      </c>
      <c r="AS6" s="338" t="str">
        <f>C39</f>
        <v>Kailani Muir</v>
      </c>
      <c r="AT6" s="338" t="str">
        <f>C40</f>
        <v>Zoe Purser</v>
      </c>
      <c r="AU6" s="338" t="str">
        <f>C41</f>
        <v>Meg Fowler</v>
      </c>
      <c r="AV6" s="338" t="str">
        <f>C42</f>
        <v>Madison Taylor</v>
      </c>
      <c r="AW6" s="338" t="str">
        <f>C43</f>
        <v>Zali Ryan</v>
      </c>
      <c r="AX6" s="338" t="str">
        <f>C44</f>
        <v>Sheridan Clarson</v>
      </c>
      <c r="AY6" s="338">
        <f>C45</f>
        <v>0</v>
      </c>
    </row>
    <row r="7" spans="1:51">
      <c r="A7" s="338" t="s">
        <v>10</v>
      </c>
      <c r="B7" s="338" t="s">
        <v>463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 t="s">
        <v>12</v>
      </c>
      <c r="O7" s="338" t="s">
        <v>13</v>
      </c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</row>
    <row r="8" spans="1:51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>
        <v>1</v>
      </c>
      <c r="O8" s="338"/>
      <c r="P8" s="338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</row>
    <row r="9" spans="1:51">
      <c r="A9" s="338"/>
      <c r="B9" s="338"/>
      <c r="C9" s="338"/>
      <c r="D9" s="338"/>
      <c r="E9" s="338"/>
      <c r="F9" s="338"/>
      <c r="G9" s="19" t="s">
        <v>14</v>
      </c>
      <c r="H9" s="338"/>
      <c r="I9" s="338"/>
      <c r="J9" s="338"/>
      <c r="K9" s="338"/>
      <c r="L9" s="338"/>
      <c r="M9" s="338"/>
      <c r="N9" s="338">
        <v>2</v>
      </c>
      <c r="O9" s="338"/>
      <c r="P9" s="338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</row>
    <row r="10" spans="1:51" ht="30">
      <c r="A10" s="50" t="s">
        <v>15</v>
      </c>
      <c r="B10" s="36" t="s">
        <v>16</v>
      </c>
      <c r="C10" s="36" t="s">
        <v>17</v>
      </c>
      <c r="D10" s="36" t="s">
        <v>18</v>
      </c>
      <c r="E10" s="36" t="s">
        <v>276</v>
      </c>
      <c r="F10" s="36" t="s">
        <v>277</v>
      </c>
      <c r="G10" s="36" t="s">
        <v>552</v>
      </c>
      <c r="H10" s="36" t="s">
        <v>545</v>
      </c>
      <c r="I10" s="36" t="s">
        <v>22</v>
      </c>
      <c r="J10" s="36" t="s">
        <v>268</v>
      </c>
      <c r="K10" s="36" t="s">
        <v>24</v>
      </c>
      <c r="L10" s="338"/>
      <c r="M10" s="338"/>
      <c r="N10" s="338">
        <v>3</v>
      </c>
      <c r="O10" s="338"/>
      <c r="P10" s="338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</row>
    <row r="11" spans="1:51">
      <c r="A11" s="7">
        <v>0.33333333333333331</v>
      </c>
      <c r="B11" s="367">
        <v>1</v>
      </c>
      <c r="C11" s="343" t="s">
        <v>460</v>
      </c>
      <c r="D11" s="343" t="s">
        <v>461</v>
      </c>
      <c r="E11" s="343" t="s">
        <v>53</v>
      </c>
      <c r="F11" s="343" t="s">
        <v>363</v>
      </c>
      <c r="G11" s="344">
        <f>Q47</f>
        <v>0</v>
      </c>
      <c r="H11" s="343">
        <f>IF(I11&gt;K11,I11,K11)</f>
        <v>1</v>
      </c>
      <c r="I11" s="343">
        <f>RANK(G11,$G$11:$G$45,0)</f>
        <v>1</v>
      </c>
      <c r="J11" s="345">
        <f>Q36</f>
        <v>0</v>
      </c>
      <c r="K11" s="346"/>
      <c r="L11" s="338"/>
      <c r="M11" s="338"/>
      <c r="N11" s="338">
        <v>4</v>
      </c>
      <c r="O11" s="338">
        <v>2</v>
      </c>
      <c r="P11" s="338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</row>
    <row r="12" spans="1:51">
      <c r="A12" s="7">
        <v>0.33888888888888885</v>
      </c>
      <c r="B12" s="367">
        <v>2</v>
      </c>
      <c r="C12" s="343" t="s">
        <v>464</v>
      </c>
      <c r="D12" s="343" t="s">
        <v>465</v>
      </c>
      <c r="E12" s="343" t="s">
        <v>328</v>
      </c>
      <c r="F12" s="343" t="s">
        <v>328</v>
      </c>
      <c r="G12" s="347">
        <f>R47</f>
        <v>0</v>
      </c>
      <c r="H12" s="343">
        <f t="shared" ref="H12:H44" si="0">IF(I12&gt;K12,I12,K12)</f>
        <v>1</v>
      </c>
      <c r="I12" s="343">
        <f t="shared" ref="I12:I44" si="1">RANK(G12,$G$11:$G$45,0)</f>
        <v>1</v>
      </c>
      <c r="J12" s="345">
        <f>R36</f>
        <v>0</v>
      </c>
      <c r="K12" s="346"/>
      <c r="L12" s="338"/>
      <c r="M12" s="338"/>
      <c r="N12" s="338">
        <v>5</v>
      </c>
      <c r="O12" s="338"/>
      <c r="P12" s="338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</row>
    <row r="13" spans="1:51">
      <c r="A13" s="7">
        <v>0.34444444444444439</v>
      </c>
      <c r="B13" s="367">
        <v>3</v>
      </c>
      <c r="C13" s="343" t="s">
        <v>466</v>
      </c>
      <c r="D13" s="343" t="s">
        <v>467</v>
      </c>
      <c r="E13" s="343" t="s">
        <v>88</v>
      </c>
      <c r="F13" s="343" t="s">
        <v>377</v>
      </c>
      <c r="G13" s="347">
        <f>S47</f>
        <v>0</v>
      </c>
      <c r="H13" s="343">
        <f t="shared" si="0"/>
        <v>1</v>
      </c>
      <c r="I13" s="343">
        <f t="shared" si="1"/>
        <v>1</v>
      </c>
      <c r="J13" s="345">
        <f>S36</f>
        <v>0</v>
      </c>
      <c r="K13" s="346"/>
      <c r="L13" s="338"/>
      <c r="M13" s="338"/>
      <c r="N13" s="338">
        <v>6</v>
      </c>
      <c r="O13" s="338"/>
      <c r="P13" s="338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</row>
    <row r="14" spans="1:51">
      <c r="A14" s="7">
        <v>0.34999999999999992</v>
      </c>
      <c r="B14" s="367">
        <v>4</v>
      </c>
      <c r="C14" s="343" t="s">
        <v>469</v>
      </c>
      <c r="D14" s="343" t="s">
        <v>470</v>
      </c>
      <c r="E14" s="343" t="s">
        <v>42</v>
      </c>
      <c r="F14" s="343" t="s">
        <v>366</v>
      </c>
      <c r="G14" s="347">
        <f>T47</f>
        <v>0</v>
      </c>
      <c r="H14" s="343">
        <f t="shared" si="0"/>
        <v>1</v>
      </c>
      <c r="I14" s="343">
        <f t="shared" si="1"/>
        <v>1</v>
      </c>
      <c r="J14" s="345">
        <f>T36</f>
        <v>0</v>
      </c>
      <c r="K14" s="346"/>
      <c r="L14" s="338"/>
      <c r="M14" s="338"/>
      <c r="N14" s="338">
        <v>7</v>
      </c>
      <c r="O14" s="338">
        <v>2</v>
      </c>
      <c r="P14" s="338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</row>
    <row r="15" spans="1:51">
      <c r="A15" s="7">
        <v>0.35555555555555546</v>
      </c>
      <c r="B15" s="367">
        <v>5</v>
      </c>
      <c r="C15" s="343" t="s">
        <v>471</v>
      </c>
      <c r="D15" s="343" t="s">
        <v>472</v>
      </c>
      <c r="E15" s="343" t="s">
        <v>473</v>
      </c>
      <c r="F15" s="343" t="s">
        <v>356</v>
      </c>
      <c r="G15" s="344">
        <f>U47</f>
        <v>0</v>
      </c>
      <c r="H15" s="343">
        <f t="shared" si="0"/>
        <v>1</v>
      </c>
      <c r="I15" s="343">
        <f t="shared" si="1"/>
        <v>1</v>
      </c>
      <c r="J15" s="345">
        <f>U36</f>
        <v>0</v>
      </c>
      <c r="K15" s="340"/>
      <c r="L15" s="338"/>
      <c r="M15" s="338"/>
      <c r="N15" s="338">
        <v>8</v>
      </c>
      <c r="O15" s="338">
        <v>2</v>
      </c>
      <c r="P15" s="338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</row>
    <row r="16" spans="1:51">
      <c r="A16" s="7">
        <v>0.36111111111111099</v>
      </c>
      <c r="B16" s="367">
        <v>6</v>
      </c>
      <c r="C16" s="343" t="s">
        <v>119</v>
      </c>
      <c r="D16" s="343" t="s">
        <v>120</v>
      </c>
      <c r="E16" s="343" t="s">
        <v>42</v>
      </c>
      <c r="F16" s="343" t="s">
        <v>42</v>
      </c>
      <c r="G16" s="344">
        <f>V47</f>
        <v>0</v>
      </c>
      <c r="H16" s="343">
        <f t="shared" si="0"/>
        <v>1</v>
      </c>
      <c r="I16" s="343">
        <f t="shared" si="1"/>
        <v>1</v>
      </c>
      <c r="J16" s="345">
        <f>V36</f>
        <v>0</v>
      </c>
      <c r="K16" s="340"/>
      <c r="L16" s="338"/>
      <c r="M16" s="338"/>
      <c r="N16" s="338">
        <v>9</v>
      </c>
      <c r="O16" s="338">
        <v>2</v>
      </c>
      <c r="P16" s="338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</row>
    <row r="17" spans="1:51">
      <c r="A17" s="7">
        <v>0.36666666666666653</v>
      </c>
      <c r="B17" s="367">
        <v>7</v>
      </c>
      <c r="C17" s="343" t="s">
        <v>474</v>
      </c>
      <c r="D17" s="343" t="s">
        <v>475</v>
      </c>
      <c r="E17" s="343" t="s">
        <v>222</v>
      </c>
      <c r="F17" s="343" t="s">
        <v>256</v>
      </c>
      <c r="G17" s="344">
        <f>W47</f>
        <v>0</v>
      </c>
      <c r="H17" s="343">
        <f t="shared" si="0"/>
        <v>1</v>
      </c>
      <c r="I17" s="343">
        <f t="shared" si="1"/>
        <v>1</v>
      </c>
      <c r="J17" s="345">
        <f>W36</f>
        <v>0</v>
      </c>
      <c r="K17" s="340"/>
      <c r="L17" s="338"/>
      <c r="M17" s="338"/>
      <c r="N17" s="338">
        <v>10</v>
      </c>
      <c r="O17" s="338"/>
      <c r="P17" s="338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</row>
    <row r="18" spans="1:51">
      <c r="A18" s="7">
        <v>0.37222222222222207</v>
      </c>
      <c r="B18" s="367">
        <v>8</v>
      </c>
      <c r="C18" s="343" t="s">
        <v>476</v>
      </c>
      <c r="D18" s="343" t="s">
        <v>477</v>
      </c>
      <c r="E18" s="343" t="s">
        <v>39</v>
      </c>
      <c r="F18" s="343" t="s">
        <v>39</v>
      </c>
      <c r="G18" s="344">
        <f>X47</f>
        <v>0</v>
      </c>
      <c r="H18" s="343">
        <f t="shared" si="0"/>
        <v>1</v>
      </c>
      <c r="I18" s="343">
        <f t="shared" si="1"/>
        <v>1</v>
      </c>
      <c r="J18" s="345">
        <f>X36</f>
        <v>0</v>
      </c>
      <c r="K18" s="340"/>
      <c r="L18" s="338"/>
      <c r="M18" s="338"/>
      <c r="N18" s="338">
        <v>11</v>
      </c>
      <c r="O18" s="338"/>
      <c r="P18" s="338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</row>
    <row r="19" spans="1:51">
      <c r="A19" s="7">
        <v>0.3777777777777776</v>
      </c>
      <c r="B19" s="367">
        <v>9</v>
      </c>
      <c r="C19" s="343" t="s">
        <v>204</v>
      </c>
      <c r="D19" s="343" t="s">
        <v>478</v>
      </c>
      <c r="E19" s="343" t="s">
        <v>33</v>
      </c>
      <c r="F19" s="343" t="s">
        <v>299</v>
      </c>
      <c r="G19" s="344">
        <f>Y47</f>
        <v>0</v>
      </c>
      <c r="H19" s="343">
        <f t="shared" si="0"/>
        <v>1</v>
      </c>
      <c r="I19" s="343">
        <f t="shared" si="1"/>
        <v>1</v>
      </c>
      <c r="J19" s="345">
        <f>Y36</f>
        <v>0</v>
      </c>
      <c r="K19" s="340"/>
      <c r="L19" s="338"/>
      <c r="M19" s="338"/>
      <c r="N19" s="338">
        <v>12</v>
      </c>
      <c r="O19" s="338">
        <v>2</v>
      </c>
      <c r="P19" s="338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</row>
    <row r="20" spans="1:51">
      <c r="A20" s="7">
        <v>0.38333333333333314</v>
      </c>
      <c r="B20" s="367">
        <v>10</v>
      </c>
      <c r="C20" s="343" t="s">
        <v>479</v>
      </c>
      <c r="D20" s="343" t="s">
        <v>480</v>
      </c>
      <c r="E20" s="343" t="s">
        <v>309</v>
      </c>
      <c r="F20" s="343" t="s">
        <v>317</v>
      </c>
      <c r="G20" s="344">
        <f>Z47</f>
        <v>0</v>
      </c>
      <c r="H20" s="343">
        <f t="shared" si="0"/>
        <v>1</v>
      </c>
      <c r="I20" s="343">
        <f t="shared" si="1"/>
        <v>1</v>
      </c>
      <c r="J20" s="345">
        <f>Z36</f>
        <v>0</v>
      </c>
      <c r="K20" s="340"/>
      <c r="L20" s="338"/>
      <c r="M20" s="338"/>
      <c r="N20" s="338">
        <v>13</v>
      </c>
      <c r="O20" s="338"/>
      <c r="P20" s="338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</row>
    <row r="21" spans="1:51">
      <c r="A21" s="7">
        <v>0.39930555555555536</v>
      </c>
      <c r="B21" s="367">
        <v>11</v>
      </c>
      <c r="C21" s="343" t="s">
        <v>481</v>
      </c>
      <c r="D21" s="343" t="s">
        <v>482</v>
      </c>
      <c r="E21" s="343" t="s">
        <v>85</v>
      </c>
      <c r="F21" s="343" t="s">
        <v>314</v>
      </c>
      <c r="G21" s="344">
        <f>AA47</f>
        <v>0</v>
      </c>
      <c r="H21" s="343">
        <f t="shared" si="0"/>
        <v>1</v>
      </c>
      <c r="I21" s="343">
        <f t="shared" si="1"/>
        <v>1</v>
      </c>
      <c r="J21" s="345">
        <f>AA36</f>
        <v>0</v>
      </c>
      <c r="K21" s="340"/>
      <c r="L21" s="338"/>
      <c r="M21" s="338"/>
      <c r="N21" s="338">
        <v>14</v>
      </c>
      <c r="O21" s="338"/>
      <c r="P21" s="338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</row>
    <row r="22" spans="1:51">
      <c r="A22" s="7">
        <v>0.40486111111111089</v>
      </c>
      <c r="B22" s="367">
        <v>12</v>
      </c>
      <c r="C22" s="343" t="s">
        <v>483</v>
      </c>
      <c r="D22" s="343" t="s">
        <v>484</v>
      </c>
      <c r="E22" s="343" t="s">
        <v>284</v>
      </c>
      <c r="F22" s="343" t="s">
        <v>285</v>
      </c>
      <c r="G22" s="344">
        <f>AB47</f>
        <v>0</v>
      </c>
      <c r="H22" s="343">
        <f t="shared" si="0"/>
        <v>1</v>
      </c>
      <c r="I22" s="343">
        <f t="shared" si="1"/>
        <v>1</v>
      </c>
      <c r="J22" s="345">
        <f>AB36</f>
        <v>0</v>
      </c>
      <c r="K22" s="340"/>
      <c r="L22" s="338"/>
      <c r="M22" s="338"/>
      <c r="N22" s="338">
        <v>15</v>
      </c>
      <c r="O22" s="338"/>
      <c r="P22" s="338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</row>
    <row r="23" spans="1:51">
      <c r="A23" s="7">
        <v>0.41041666666666643</v>
      </c>
      <c r="B23" s="367">
        <v>13</v>
      </c>
      <c r="C23" s="343" t="s">
        <v>485</v>
      </c>
      <c r="D23" s="343" t="s">
        <v>486</v>
      </c>
      <c r="E23" s="343" t="s">
        <v>222</v>
      </c>
      <c r="F23" s="343" t="s">
        <v>352</v>
      </c>
      <c r="G23" s="344">
        <f>AC47</f>
        <v>0</v>
      </c>
      <c r="H23" s="343">
        <f t="shared" si="0"/>
        <v>1</v>
      </c>
      <c r="I23" s="343">
        <f t="shared" si="1"/>
        <v>1</v>
      </c>
      <c r="J23" s="345">
        <f>AC36</f>
        <v>0</v>
      </c>
      <c r="K23" s="340"/>
      <c r="L23" s="338"/>
      <c r="M23" s="338"/>
      <c r="N23" s="338">
        <v>16</v>
      </c>
      <c r="O23" s="338"/>
      <c r="P23" s="338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</row>
    <row r="24" spans="1:51">
      <c r="A24" s="7">
        <v>0.41597222222222197</v>
      </c>
      <c r="B24" s="367">
        <v>14</v>
      </c>
      <c r="C24" s="343" t="s">
        <v>487</v>
      </c>
      <c r="D24" s="343" t="s">
        <v>488</v>
      </c>
      <c r="E24" s="343" t="s">
        <v>212</v>
      </c>
      <c r="F24" s="343" t="s">
        <v>212</v>
      </c>
      <c r="G24" s="344">
        <f>AD47</f>
        <v>0</v>
      </c>
      <c r="H24" s="343">
        <f t="shared" si="0"/>
        <v>1</v>
      </c>
      <c r="I24" s="343">
        <f t="shared" si="1"/>
        <v>1</v>
      </c>
      <c r="J24" s="345">
        <f>AD36</f>
        <v>0</v>
      </c>
      <c r="K24" s="340"/>
      <c r="L24" s="338"/>
      <c r="M24" s="338"/>
      <c r="N24" s="338">
        <v>17</v>
      </c>
      <c r="O24" s="338">
        <v>2</v>
      </c>
      <c r="P24" s="338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</row>
    <row r="25" spans="1:51">
      <c r="A25" s="7">
        <v>0.4215277777777775</v>
      </c>
      <c r="B25" s="367">
        <v>15</v>
      </c>
      <c r="C25" s="343" t="s">
        <v>489</v>
      </c>
      <c r="D25" s="343" t="s">
        <v>490</v>
      </c>
      <c r="E25" s="343" t="s">
        <v>39</v>
      </c>
      <c r="F25" s="343" t="s">
        <v>548</v>
      </c>
      <c r="G25" s="344">
        <f>AE47</f>
        <v>0</v>
      </c>
      <c r="H25" s="343">
        <f t="shared" si="0"/>
        <v>1</v>
      </c>
      <c r="I25" s="343">
        <f t="shared" si="1"/>
        <v>1</v>
      </c>
      <c r="J25" s="345">
        <f>AE36</f>
        <v>0</v>
      </c>
      <c r="K25" s="340"/>
      <c r="L25" s="338"/>
      <c r="M25" s="338"/>
      <c r="N25" s="338">
        <v>18</v>
      </c>
      <c r="O25" s="338"/>
      <c r="P25" s="338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</row>
    <row r="26" spans="1:51">
      <c r="A26" s="7">
        <v>0.42708333333333304</v>
      </c>
      <c r="B26" s="367">
        <v>16</v>
      </c>
      <c r="C26" s="343" t="s">
        <v>130</v>
      </c>
      <c r="D26" s="343" t="s">
        <v>131</v>
      </c>
      <c r="E26" s="343" t="s">
        <v>132</v>
      </c>
      <c r="F26" s="343" t="s">
        <v>132</v>
      </c>
      <c r="G26" s="344">
        <f>AF47</f>
        <v>0</v>
      </c>
      <c r="H26" s="343">
        <f t="shared" si="0"/>
        <v>1</v>
      </c>
      <c r="I26" s="343">
        <f t="shared" si="1"/>
        <v>1</v>
      </c>
      <c r="J26" s="345">
        <f>AF36</f>
        <v>0</v>
      </c>
      <c r="K26" s="340"/>
      <c r="L26" s="338"/>
      <c r="M26" s="338"/>
      <c r="N26" s="338">
        <v>19</v>
      </c>
      <c r="O26" s="338"/>
      <c r="P26" s="338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</row>
    <row r="27" spans="1:51">
      <c r="A27" s="7">
        <v>0.43263888888888857</v>
      </c>
      <c r="B27" s="367">
        <v>17</v>
      </c>
      <c r="C27" s="343" t="s">
        <v>491</v>
      </c>
      <c r="D27" s="343" t="s">
        <v>492</v>
      </c>
      <c r="E27" s="343" t="s">
        <v>309</v>
      </c>
      <c r="F27" s="343" t="s">
        <v>310</v>
      </c>
      <c r="G27" s="344">
        <f>AG47</f>
        <v>0</v>
      </c>
      <c r="H27" s="343">
        <f t="shared" si="0"/>
        <v>1</v>
      </c>
      <c r="I27" s="343">
        <f t="shared" si="1"/>
        <v>1</v>
      </c>
      <c r="J27" s="345">
        <f>AG36</f>
        <v>0</v>
      </c>
      <c r="K27" s="340"/>
      <c r="L27" s="338"/>
      <c r="M27" s="338"/>
      <c r="N27" s="338">
        <v>20</v>
      </c>
      <c r="O27" s="338">
        <v>2</v>
      </c>
      <c r="P27" s="338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AV27" s="342"/>
      <c r="AW27" s="342"/>
      <c r="AX27" s="342"/>
      <c r="AY27" s="342"/>
    </row>
    <row r="28" spans="1:51">
      <c r="A28" s="7">
        <v>0.43819444444444411</v>
      </c>
      <c r="B28" s="367">
        <v>18</v>
      </c>
      <c r="C28" s="343" t="s">
        <v>493</v>
      </c>
      <c r="D28" s="343" t="s">
        <v>494</v>
      </c>
      <c r="E28" s="343" t="s">
        <v>140</v>
      </c>
      <c r="F28" s="343" t="s">
        <v>296</v>
      </c>
      <c r="G28" s="344">
        <f>AH47</f>
        <v>0</v>
      </c>
      <c r="H28" s="343">
        <f t="shared" si="0"/>
        <v>1</v>
      </c>
      <c r="I28" s="343">
        <f t="shared" si="1"/>
        <v>1</v>
      </c>
      <c r="J28" s="345">
        <f>AH36</f>
        <v>0</v>
      </c>
      <c r="K28" s="340"/>
      <c r="L28" s="338"/>
      <c r="M28" s="338"/>
      <c r="N28" s="338">
        <v>21</v>
      </c>
      <c r="O28" s="338"/>
      <c r="P28" s="33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348"/>
      <c r="AQ28" s="348"/>
      <c r="AR28" s="348"/>
      <c r="AS28" s="348"/>
      <c r="AT28" s="348"/>
      <c r="AU28" s="348"/>
      <c r="AV28" s="348"/>
      <c r="AW28" s="348"/>
      <c r="AX28" s="348"/>
      <c r="AY28" s="348"/>
    </row>
    <row r="29" spans="1:51">
      <c r="A29" s="7">
        <v>0.44374999999999964</v>
      </c>
      <c r="B29" s="367">
        <v>19</v>
      </c>
      <c r="C29" s="343" t="s">
        <v>165</v>
      </c>
      <c r="D29" s="343" t="s">
        <v>495</v>
      </c>
      <c r="E29" s="343" t="s">
        <v>36</v>
      </c>
      <c r="F29" s="343"/>
      <c r="G29" s="344">
        <f>AI47</f>
        <v>0</v>
      </c>
      <c r="H29" s="343">
        <f t="shared" si="0"/>
        <v>1</v>
      </c>
      <c r="I29" s="343">
        <f t="shared" si="1"/>
        <v>1</v>
      </c>
      <c r="J29" s="345">
        <f>AI36</f>
        <v>0</v>
      </c>
      <c r="K29" s="340"/>
      <c r="L29" s="338"/>
      <c r="M29" s="338"/>
      <c r="N29" s="338" t="s">
        <v>92</v>
      </c>
      <c r="O29" s="338"/>
      <c r="P29" s="338"/>
      <c r="Q29" s="356">
        <f>SUM(Q8:Q28)+Q11+SUM(Q14:Q16)+Q24+Q19+Q27</f>
        <v>0</v>
      </c>
      <c r="R29" s="356">
        <f t="shared" ref="R29:AP29" si="2">SUM(R8:R28)+R11+SUM(R14:R16)+R24+R19+R27</f>
        <v>0</v>
      </c>
      <c r="S29" s="356">
        <f t="shared" si="2"/>
        <v>0</v>
      </c>
      <c r="T29" s="356">
        <f t="shared" si="2"/>
        <v>0</v>
      </c>
      <c r="U29" s="356">
        <f t="shared" si="2"/>
        <v>0</v>
      </c>
      <c r="V29" s="356">
        <f t="shared" si="2"/>
        <v>0</v>
      </c>
      <c r="W29" s="356">
        <f t="shared" si="2"/>
        <v>0</v>
      </c>
      <c r="X29" s="356">
        <f t="shared" si="2"/>
        <v>0</v>
      </c>
      <c r="Y29" s="356">
        <f t="shared" si="2"/>
        <v>0</v>
      </c>
      <c r="Z29" s="356">
        <f t="shared" si="2"/>
        <v>0</v>
      </c>
      <c r="AA29" s="356">
        <f t="shared" si="2"/>
        <v>0</v>
      </c>
      <c r="AB29" s="356">
        <f t="shared" si="2"/>
        <v>0</v>
      </c>
      <c r="AC29" s="356">
        <f t="shared" si="2"/>
        <v>0</v>
      </c>
      <c r="AD29" s="356">
        <f t="shared" si="2"/>
        <v>0</v>
      </c>
      <c r="AE29" s="356">
        <f t="shared" si="2"/>
        <v>0</v>
      </c>
      <c r="AF29" s="356">
        <f t="shared" si="2"/>
        <v>0</v>
      </c>
      <c r="AG29" s="356">
        <f t="shared" si="2"/>
        <v>0</v>
      </c>
      <c r="AH29" s="356">
        <f t="shared" si="2"/>
        <v>0</v>
      </c>
      <c r="AI29" s="356">
        <f t="shared" si="2"/>
        <v>0</v>
      </c>
      <c r="AJ29" s="356">
        <f t="shared" si="2"/>
        <v>0</v>
      </c>
      <c r="AK29" s="356">
        <f t="shared" si="2"/>
        <v>0</v>
      </c>
      <c r="AL29" s="356">
        <f t="shared" si="2"/>
        <v>0</v>
      </c>
      <c r="AM29" s="356">
        <f t="shared" si="2"/>
        <v>0</v>
      </c>
      <c r="AN29" s="356">
        <f t="shared" si="2"/>
        <v>0</v>
      </c>
      <c r="AO29" s="356">
        <f t="shared" si="2"/>
        <v>0</v>
      </c>
      <c r="AP29" s="356">
        <f t="shared" si="2"/>
        <v>0</v>
      </c>
      <c r="AQ29" s="356">
        <f t="shared" ref="AQ29:AY29" si="3">SUM(AQ8:AQ28)+AQ11+SUM(AQ14:AQ16)+AQ24+AQ19+AQ27</f>
        <v>0</v>
      </c>
      <c r="AR29" s="356">
        <f t="shared" si="3"/>
        <v>0</v>
      </c>
      <c r="AS29" s="356">
        <f t="shared" si="3"/>
        <v>0</v>
      </c>
      <c r="AT29" s="356">
        <f t="shared" si="3"/>
        <v>0</v>
      </c>
      <c r="AU29" s="356">
        <f t="shared" si="3"/>
        <v>0</v>
      </c>
      <c r="AV29" s="356">
        <f t="shared" si="3"/>
        <v>0</v>
      </c>
      <c r="AW29" s="356">
        <f t="shared" si="3"/>
        <v>0</v>
      </c>
      <c r="AX29" s="356">
        <f t="shared" si="3"/>
        <v>0</v>
      </c>
      <c r="AY29" s="356">
        <f t="shared" si="3"/>
        <v>0</v>
      </c>
    </row>
    <row r="30" spans="1:51">
      <c r="A30" s="7">
        <v>0.44930555555555518</v>
      </c>
      <c r="B30" s="367">
        <v>20</v>
      </c>
      <c r="C30" s="343" t="s">
        <v>204</v>
      </c>
      <c r="D30" s="343" t="s">
        <v>205</v>
      </c>
      <c r="E30" s="343" t="s">
        <v>33</v>
      </c>
      <c r="F30" s="343"/>
      <c r="G30" s="344">
        <f>AJ47</f>
        <v>0</v>
      </c>
      <c r="H30" s="343">
        <f t="shared" si="0"/>
        <v>1</v>
      </c>
      <c r="I30" s="343">
        <f t="shared" si="1"/>
        <v>1</v>
      </c>
      <c r="J30" s="345">
        <f>AJ36</f>
        <v>0</v>
      </c>
      <c r="K30" s="340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338"/>
      <c r="AX30" s="338"/>
      <c r="AY30" s="338"/>
    </row>
    <row r="31" spans="1:51">
      <c r="A31" s="7">
        <v>0.4652777777777774</v>
      </c>
      <c r="B31" s="367">
        <v>21</v>
      </c>
      <c r="C31" s="343" t="s">
        <v>496</v>
      </c>
      <c r="D31" s="343" t="s">
        <v>497</v>
      </c>
      <c r="E31" s="343" t="s">
        <v>295</v>
      </c>
      <c r="F31" s="343"/>
      <c r="G31" s="344">
        <f>AK47</f>
        <v>0</v>
      </c>
      <c r="H31" s="343">
        <f t="shared" si="0"/>
        <v>1</v>
      </c>
      <c r="I31" s="343">
        <f t="shared" si="1"/>
        <v>1</v>
      </c>
      <c r="J31" s="345">
        <f>AK36</f>
        <v>0</v>
      </c>
      <c r="K31" s="340"/>
      <c r="L31" s="338"/>
      <c r="M31" s="338"/>
      <c r="N31" s="338" t="s">
        <v>93</v>
      </c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</row>
    <row r="32" spans="1:51">
      <c r="A32" s="4">
        <v>0.47083333333333294</v>
      </c>
      <c r="B32" s="367">
        <v>22</v>
      </c>
      <c r="C32" s="343" t="s">
        <v>201</v>
      </c>
      <c r="D32" s="343" t="s">
        <v>202</v>
      </c>
      <c r="E32" s="343" t="s">
        <v>203</v>
      </c>
      <c r="F32" s="343" t="s">
        <v>335</v>
      </c>
      <c r="G32" s="344">
        <f>AL47</f>
        <v>0</v>
      </c>
      <c r="H32" s="343">
        <f t="shared" si="0"/>
        <v>1</v>
      </c>
      <c r="I32" s="343">
        <f t="shared" si="1"/>
        <v>1</v>
      </c>
      <c r="J32" s="345">
        <f>AL36</f>
        <v>0</v>
      </c>
      <c r="K32" s="340"/>
      <c r="L32" s="338"/>
      <c r="M32" s="338"/>
      <c r="N32" s="338" t="s">
        <v>94</v>
      </c>
      <c r="O32" s="338">
        <v>1</v>
      </c>
      <c r="P32" s="338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342"/>
      <c r="AL32" s="342"/>
      <c r="AM32" s="342"/>
      <c r="AN32" s="342"/>
      <c r="AO32" s="342"/>
      <c r="AP32" s="342"/>
      <c r="AQ32" s="342"/>
      <c r="AR32" s="342"/>
      <c r="AS32" s="342"/>
      <c r="AT32" s="342"/>
      <c r="AU32" s="342"/>
      <c r="AV32" s="342"/>
      <c r="AW32" s="342"/>
      <c r="AX32" s="342"/>
      <c r="AY32" s="342"/>
    </row>
    <row r="33" spans="1:51">
      <c r="A33" s="4">
        <v>0.47638888888888847</v>
      </c>
      <c r="B33" s="367">
        <v>23</v>
      </c>
      <c r="C33" s="343" t="s">
        <v>135</v>
      </c>
      <c r="D33" s="343" t="s">
        <v>136</v>
      </c>
      <c r="E33" s="343" t="s">
        <v>36</v>
      </c>
      <c r="F33" s="343" t="s">
        <v>36</v>
      </c>
      <c r="G33" s="344">
        <f>AM47</f>
        <v>0</v>
      </c>
      <c r="H33" s="343">
        <f t="shared" si="0"/>
        <v>1</v>
      </c>
      <c r="I33" s="343">
        <f t="shared" si="1"/>
        <v>1</v>
      </c>
      <c r="J33" s="345">
        <f>AM36</f>
        <v>0</v>
      </c>
      <c r="K33" s="340"/>
      <c r="L33" s="338"/>
      <c r="M33" s="338"/>
      <c r="N33" s="338" t="s">
        <v>95</v>
      </c>
      <c r="O33" s="338">
        <v>1</v>
      </c>
      <c r="P33" s="338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</row>
    <row r="34" spans="1:51">
      <c r="A34" s="4">
        <v>0.48194444444444401</v>
      </c>
      <c r="B34" s="367">
        <v>24</v>
      </c>
      <c r="C34" s="343" t="s">
        <v>126</v>
      </c>
      <c r="D34" s="343" t="s">
        <v>127</v>
      </c>
      <c r="E34" s="343" t="s">
        <v>30</v>
      </c>
      <c r="F34" s="343" t="s">
        <v>343</v>
      </c>
      <c r="G34" s="344">
        <f>AN47</f>
        <v>0</v>
      </c>
      <c r="H34" s="343">
        <f t="shared" si="0"/>
        <v>1</v>
      </c>
      <c r="I34" s="343">
        <f t="shared" si="1"/>
        <v>1</v>
      </c>
      <c r="J34" s="345">
        <f>AN36</f>
        <v>0</v>
      </c>
      <c r="K34" s="340"/>
      <c r="L34" s="338"/>
      <c r="M34" s="338"/>
      <c r="N34" s="338" t="s">
        <v>270</v>
      </c>
      <c r="O34" s="338">
        <v>2</v>
      </c>
      <c r="P34" s="338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</row>
    <row r="35" spans="1:51">
      <c r="A35" s="4">
        <v>0.48749999999999954</v>
      </c>
      <c r="B35" s="367">
        <v>25</v>
      </c>
      <c r="C35" s="343" t="s">
        <v>111</v>
      </c>
      <c r="D35" s="343" t="s">
        <v>112</v>
      </c>
      <c r="E35" s="343" t="s">
        <v>113</v>
      </c>
      <c r="F35" s="343" t="s">
        <v>332</v>
      </c>
      <c r="G35" s="344">
        <f>AO47</f>
        <v>0</v>
      </c>
      <c r="H35" s="343">
        <f t="shared" si="0"/>
        <v>1</v>
      </c>
      <c r="I35" s="343">
        <f t="shared" si="1"/>
        <v>1</v>
      </c>
      <c r="J35" s="345">
        <f>AO36</f>
        <v>0</v>
      </c>
      <c r="K35" s="340"/>
      <c r="L35" s="338"/>
      <c r="M35" s="338"/>
      <c r="N35" s="338" t="s">
        <v>271</v>
      </c>
      <c r="O35" s="338">
        <v>2</v>
      </c>
      <c r="P35" s="33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  <c r="AL35" s="348"/>
      <c r="AM35" s="348"/>
      <c r="AN35" s="348"/>
      <c r="AO35" s="348"/>
      <c r="AP35" s="348"/>
      <c r="AQ35" s="348"/>
      <c r="AR35" s="348"/>
      <c r="AS35" s="348"/>
      <c r="AT35" s="348"/>
      <c r="AU35" s="348"/>
      <c r="AV35" s="348"/>
      <c r="AW35" s="348"/>
      <c r="AX35" s="348"/>
      <c r="AY35" s="348"/>
    </row>
    <row r="36" spans="1:51">
      <c r="A36" s="4">
        <v>0.49305555555555508</v>
      </c>
      <c r="B36" s="367">
        <v>26</v>
      </c>
      <c r="C36" s="343" t="s">
        <v>183</v>
      </c>
      <c r="D36" s="343" t="s">
        <v>498</v>
      </c>
      <c r="E36" s="343" t="s">
        <v>182</v>
      </c>
      <c r="F36" s="343" t="s">
        <v>182</v>
      </c>
      <c r="G36" s="344">
        <f>AP47</f>
        <v>0</v>
      </c>
      <c r="H36" s="343">
        <f t="shared" si="0"/>
        <v>1</v>
      </c>
      <c r="I36" s="343">
        <f t="shared" si="1"/>
        <v>1</v>
      </c>
      <c r="J36" s="345">
        <f>AP36</f>
        <v>0</v>
      </c>
      <c r="K36" s="340"/>
      <c r="L36" s="338"/>
      <c r="M36" s="338"/>
      <c r="N36" s="338" t="s">
        <v>98</v>
      </c>
      <c r="O36" s="338"/>
      <c r="P36" s="338"/>
      <c r="Q36" s="356">
        <f>SUM(Q32:Q35)+SUM(Q34:Q35)</f>
        <v>0</v>
      </c>
      <c r="R36" s="356">
        <f t="shared" ref="R36:T36" si="4">SUM(R32:R35)+SUM(R34:R35)</f>
        <v>0</v>
      </c>
      <c r="S36" s="356">
        <f t="shared" si="4"/>
        <v>0</v>
      </c>
      <c r="T36" s="356">
        <f t="shared" si="4"/>
        <v>0</v>
      </c>
      <c r="U36" s="356">
        <f t="shared" ref="U36:AF36" si="5">SUM(U32:U35)+SUM(U34:U35)</f>
        <v>0</v>
      </c>
      <c r="V36" s="356">
        <f t="shared" si="5"/>
        <v>0</v>
      </c>
      <c r="W36" s="356">
        <f t="shared" si="5"/>
        <v>0</v>
      </c>
      <c r="X36" s="356">
        <f t="shared" si="5"/>
        <v>0</v>
      </c>
      <c r="Y36" s="356">
        <f t="shared" si="5"/>
        <v>0</v>
      </c>
      <c r="Z36" s="356">
        <f t="shared" si="5"/>
        <v>0</v>
      </c>
      <c r="AA36" s="356">
        <f t="shared" si="5"/>
        <v>0</v>
      </c>
      <c r="AB36" s="356">
        <f t="shared" si="5"/>
        <v>0</v>
      </c>
      <c r="AC36" s="356">
        <f t="shared" si="5"/>
        <v>0</v>
      </c>
      <c r="AD36" s="356">
        <f t="shared" si="5"/>
        <v>0</v>
      </c>
      <c r="AE36" s="356">
        <f t="shared" si="5"/>
        <v>0</v>
      </c>
      <c r="AF36" s="356">
        <f t="shared" si="5"/>
        <v>0</v>
      </c>
      <c r="AG36" s="356">
        <f t="shared" ref="AG36:AP36" si="6">SUM(AG32:AG35)+SUM(AG34:AG35)</f>
        <v>0</v>
      </c>
      <c r="AH36" s="356">
        <f t="shared" si="6"/>
        <v>0</v>
      </c>
      <c r="AI36" s="356">
        <f t="shared" si="6"/>
        <v>0</v>
      </c>
      <c r="AJ36" s="356">
        <f t="shared" si="6"/>
        <v>0</v>
      </c>
      <c r="AK36" s="356">
        <f t="shared" si="6"/>
        <v>0</v>
      </c>
      <c r="AL36" s="356">
        <f t="shared" si="6"/>
        <v>0</v>
      </c>
      <c r="AM36" s="356">
        <f t="shared" si="6"/>
        <v>0</v>
      </c>
      <c r="AN36" s="356">
        <f t="shared" si="6"/>
        <v>0</v>
      </c>
      <c r="AO36" s="356">
        <f t="shared" si="6"/>
        <v>0</v>
      </c>
      <c r="AP36" s="356">
        <f t="shared" si="6"/>
        <v>0</v>
      </c>
      <c r="AQ36" s="356">
        <f t="shared" ref="AQ36:AY36" si="7">SUM(AQ32:AQ35)+SUM(AQ34:AQ35)</f>
        <v>0</v>
      </c>
      <c r="AR36" s="356">
        <f t="shared" si="7"/>
        <v>0</v>
      </c>
      <c r="AS36" s="356">
        <f t="shared" si="7"/>
        <v>0</v>
      </c>
      <c r="AT36" s="356">
        <f t="shared" si="7"/>
        <v>0</v>
      </c>
      <c r="AU36" s="356">
        <f t="shared" si="7"/>
        <v>0</v>
      </c>
      <c r="AV36" s="356">
        <f t="shared" si="7"/>
        <v>0</v>
      </c>
      <c r="AW36" s="356">
        <f t="shared" si="7"/>
        <v>0</v>
      </c>
      <c r="AX36" s="356">
        <f t="shared" si="7"/>
        <v>0</v>
      </c>
      <c r="AY36" s="356">
        <f t="shared" si="7"/>
        <v>0</v>
      </c>
    </row>
    <row r="37" spans="1:51">
      <c r="A37" s="4">
        <v>0.49861111111111062</v>
      </c>
      <c r="B37" s="367">
        <v>27</v>
      </c>
      <c r="C37" s="343" t="s">
        <v>116</v>
      </c>
      <c r="D37" s="343" t="s">
        <v>117</v>
      </c>
      <c r="E37" s="343" t="s">
        <v>47</v>
      </c>
      <c r="F37" s="343" t="s">
        <v>349</v>
      </c>
      <c r="G37" s="344">
        <f>AQ47</f>
        <v>0</v>
      </c>
      <c r="H37" s="343">
        <f t="shared" si="0"/>
        <v>1</v>
      </c>
      <c r="I37" s="343">
        <f t="shared" si="1"/>
        <v>1</v>
      </c>
      <c r="J37" s="345">
        <f>AQ36</f>
        <v>0</v>
      </c>
      <c r="K37" s="340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</row>
    <row r="38" spans="1:51">
      <c r="A38" s="4">
        <v>0.50416666666666621</v>
      </c>
      <c r="B38" s="367">
        <v>28</v>
      </c>
      <c r="C38" s="343" t="s">
        <v>141</v>
      </c>
      <c r="D38" s="343" t="s">
        <v>142</v>
      </c>
      <c r="E38" s="343" t="s">
        <v>140</v>
      </c>
      <c r="F38" s="343" t="s">
        <v>325</v>
      </c>
      <c r="G38" s="344">
        <f>AR47</f>
        <v>0</v>
      </c>
      <c r="H38" s="343">
        <f t="shared" si="0"/>
        <v>1</v>
      </c>
      <c r="I38" s="343">
        <f t="shared" si="1"/>
        <v>1</v>
      </c>
      <c r="J38" s="345">
        <f>AR36</f>
        <v>0</v>
      </c>
      <c r="K38" s="340"/>
      <c r="L38" s="338"/>
      <c r="M38" s="338"/>
      <c r="N38" s="338" t="s">
        <v>99</v>
      </c>
      <c r="O38" s="338">
        <v>340</v>
      </c>
      <c r="P38" s="338"/>
      <c r="Q38" s="356">
        <f>Q29+Q36</f>
        <v>0</v>
      </c>
      <c r="R38" s="356">
        <f t="shared" ref="R38:AP38" si="8">R29+R36</f>
        <v>0</v>
      </c>
      <c r="S38" s="356">
        <f t="shared" si="8"/>
        <v>0</v>
      </c>
      <c r="T38" s="356">
        <f t="shared" si="8"/>
        <v>0</v>
      </c>
      <c r="U38" s="356">
        <f t="shared" si="8"/>
        <v>0</v>
      </c>
      <c r="V38" s="356">
        <f t="shared" si="8"/>
        <v>0</v>
      </c>
      <c r="W38" s="356">
        <f t="shared" si="8"/>
        <v>0</v>
      </c>
      <c r="X38" s="356">
        <f t="shared" si="8"/>
        <v>0</v>
      </c>
      <c r="Y38" s="356">
        <f t="shared" si="8"/>
        <v>0</v>
      </c>
      <c r="Z38" s="356">
        <f t="shared" si="8"/>
        <v>0</v>
      </c>
      <c r="AA38" s="356">
        <f t="shared" si="8"/>
        <v>0</v>
      </c>
      <c r="AB38" s="356">
        <f t="shared" si="8"/>
        <v>0</v>
      </c>
      <c r="AC38" s="356">
        <f t="shared" si="8"/>
        <v>0</v>
      </c>
      <c r="AD38" s="356">
        <f t="shared" si="8"/>
        <v>0</v>
      </c>
      <c r="AE38" s="356">
        <f t="shared" si="8"/>
        <v>0</v>
      </c>
      <c r="AF38" s="356">
        <f t="shared" si="8"/>
        <v>0</v>
      </c>
      <c r="AG38" s="356">
        <f t="shared" si="8"/>
        <v>0</v>
      </c>
      <c r="AH38" s="356">
        <f t="shared" si="8"/>
        <v>0</v>
      </c>
      <c r="AI38" s="356">
        <f t="shared" si="8"/>
        <v>0</v>
      </c>
      <c r="AJ38" s="356">
        <f t="shared" si="8"/>
        <v>0</v>
      </c>
      <c r="AK38" s="356">
        <f t="shared" si="8"/>
        <v>0</v>
      </c>
      <c r="AL38" s="356">
        <f t="shared" si="8"/>
        <v>0</v>
      </c>
      <c r="AM38" s="356">
        <f t="shared" si="8"/>
        <v>0</v>
      </c>
      <c r="AN38" s="356">
        <f t="shared" si="8"/>
        <v>0</v>
      </c>
      <c r="AO38" s="356">
        <f t="shared" si="8"/>
        <v>0</v>
      </c>
      <c r="AP38" s="356">
        <f t="shared" si="8"/>
        <v>0</v>
      </c>
      <c r="AQ38" s="356">
        <f t="shared" ref="AQ38:AY38" si="9">AQ29+AQ36</f>
        <v>0</v>
      </c>
      <c r="AR38" s="356">
        <f t="shared" si="9"/>
        <v>0</v>
      </c>
      <c r="AS38" s="356">
        <f t="shared" si="9"/>
        <v>0</v>
      </c>
      <c r="AT38" s="356">
        <f t="shared" si="9"/>
        <v>0</v>
      </c>
      <c r="AU38" s="356">
        <f t="shared" si="9"/>
        <v>0</v>
      </c>
      <c r="AV38" s="356">
        <f t="shared" si="9"/>
        <v>0</v>
      </c>
      <c r="AW38" s="356">
        <f t="shared" si="9"/>
        <v>0</v>
      </c>
      <c r="AX38" s="356">
        <f t="shared" si="9"/>
        <v>0</v>
      </c>
      <c r="AY38" s="356">
        <f t="shared" si="9"/>
        <v>0</v>
      </c>
    </row>
    <row r="39" spans="1:51">
      <c r="A39" s="4">
        <v>0.50972222222222174</v>
      </c>
      <c r="B39" s="367">
        <v>29</v>
      </c>
      <c r="C39" s="343" t="s">
        <v>499</v>
      </c>
      <c r="D39" s="343" t="s">
        <v>500</v>
      </c>
      <c r="E39" s="343" t="s">
        <v>222</v>
      </c>
      <c r="F39" s="343" t="s">
        <v>322</v>
      </c>
      <c r="G39" s="344">
        <f>AS47</f>
        <v>0</v>
      </c>
      <c r="H39" s="343">
        <f t="shared" si="0"/>
        <v>1</v>
      </c>
      <c r="I39" s="343">
        <f t="shared" si="1"/>
        <v>1</v>
      </c>
      <c r="J39" s="345">
        <f>AS36</f>
        <v>0</v>
      </c>
      <c r="K39" s="340"/>
      <c r="L39" s="338"/>
      <c r="M39" s="338"/>
      <c r="N39" s="15" t="s">
        <v>100</v>
      </c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J39" s="338"/>
      <c r="AK39" s="338"/>
      <c r="AL39" s="338"/>
      <c r="AM39" s="338"/>
      <c r="AN39" s="338"/>
      <c r="AO39" s="338"/>
      <c r="AP39" s="338"/>
      <c r="AQ39" s="338"/>
      <c r="AR39" s="338"/>
      <c r="AS39" s="338"/>
      <c r="AT39" s="338"/>
      <c r="AU39" s="338"/>
      <c r="AV39" s="338"/>
      <c r="AW39" s="338"/>
      <c r="AX39" s="338"/>
      <c r="AY39" s="338"/>
    </row>
    <row r="40" spans="1:51">
      <c r="A40" s="4">
        <v>0.51527777777777728</v>
      </c>
      <c r="B40" s="367">
        <v>30</v>
      </c>
      <c r="C40" s="343" t="s">
        <v>501</v>
      </c>
      <c r="D40" s="343" t="s">
        <v>502</v>
      </c>
      <c r="E40" s="343" t="s">
        <v>227</v>
      </c>
      <c r="F40" s="343" t="s">
        <v>339</v>
      </c>
      <c r="G40" s="344">
        <f>AT47</f>
        <v>0</v>
      </c>
      <c r="H40" s="343">
        <f t="shared" si="0"/>
        <v>1</v>
      </c>
      <c r="I40" s="343">
        <f t="shared" si="1"/>
        <v>1</v>
      </c>
      <c r="J40" s="345">
        <f>AT36</f>
        <v>0</v>
      </c>
      <c r="K40" s="340"/>
      <c r="L40" s="338"/>
      <c r="M40" s="338"/>
      <c r="N40" s="338" t="s">
        <v>101</v>
      </c>
      <c r="O40" s="338">
        <v>-2</v>
      </c>
      <c r="P40" s="338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2"/>
      <c r="AS40" s="372"/>
      <c r="AT40" s="372"/>
      <c r="AU40" s="372"/>
      <c r="AV40" s="372"/>
      <c r="AW40" s="372"/>
      <c r="AX40" s="372"/>
      <c r="AY40" s="372"/>
    </row>
    <row r="41" spans="1:51">
      <c r="A41" s="4">
        <v>0.53124999999999944</v>
      </c>
      <c r="B41" s="367">
        <v>31</v>
      </c>
      <c r="C41" s="343" t="s">
        <v>503</v>
      </c>
      <c r="D41" s="343" t="s">
        <v>504</v>
      </c>
      <c r="E41" s="343" t="s">
        <v>295</v>
      </c>
      <c r="F41" s="343" t="s">
        <v>295</v>
      </c>
      <c r="G41" s="344">
        <f>AU47</f>
        <v>0</v>
      </c>
      <c r="H41" s="343">
        <f t="shared" si="0"/>
        <v>1</v>
      </c>
      <c r="I41" s="343">
        <f t="shared" si="1"/>
        <v>1</v>
      </c>
      <c r="J41" s="345">
        <f>AU36</f>
        <v>0</v>
      </c>
      <c r="K41" s="340"/>
      <c r="L41" s="338"/>
      <c r="M41" s="338"/>
      <c r="N41" s="338" t="s">
        <v>103</v>
      </c>
      <c r="O41" s="338">
        <v>-4</v>
      </c>
      <c r="P41" s="338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2"/>
      <c r="AV41" s="372"/>
      <c r="AW41" s="372"/>
      <c r="AX41" s="372"/>
      <c r="AY41" s="372"/>
    </row>
    <row r="42" spans="1:51">
      <c r="A42" s="4">
        <v>0.53680555555555498</v>
      </c>
      <c r="B42" s="367">
        <v>32</v>
      </c>
      <c r="C42" s="343" t="s">
        <v>505</v>
      </c>
      <c r="D42" s="343" t="s">
        <v>506</v>
      </c>
      <c r="E42" s="343" t="s">
        <v>140</v>
      </c>
      <c r="F42" s="343" t="s">
        <v>359</v>
      </c>
      <c r="G42" s="344">
        <f>AV47</f>
        <v>0</v>
      </c>
      <c r="H42" s="343">
        <f t="shared" si="0"/>
        <v>1</v>
      </c>
      <c r="I42" s="343">
        <f t="shared" si="1"/>
        <v>1</v>
      </c>
      <c r="J42" s="345">
        <f>AV36</f>
        <v>0</v>
      </c>
      <c r="K42" s="340"/>
      <c r="L42" s="338"/>
      <c r="M42" s="338"/>
      <c r="N42" s="338" t="s">
        <v>104</v>
      </c>
      <c r="O42" s="374" t="s">
        <v>105</v>
      </c>
      <c r="P42" s="338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  <c r="AF42" s="375"/>
      <c r="AG42" s="375"/>
      <c r="AH42" s="375"/>
      <c r="AI42" s="375"/>
      <c r="AJ42" s="375"/>
      <c r="AK42" s="375"/>
      <c r="AL42" s="375"/>
      <c r="AM42" s="375"/>
      <c r="AN42" s="375"/>
      <c r="AO42" s="375"/>
      <c r="AP42" s="375"/>
      <c r="AQ42" s="375"/>
      <c r="AR42" s="375"/>
      <c r="AS42" s="375"/>
      <c r="AT42" s="375"/>
      <c r="AU42" s="375"/>
      <c r="AV42" s="375"/>
      <c r="AW42" s="375"/>
      <c r="AX42" s="375"/>
      <c r="AY42" s="375"/>
    </row>
    <row r="43" spans="1:51">
      <c r="A43" s="4">
        <v>0.54236111111111052</v>
      </c>
      <c r="B43" s="367">
        <v>33</v>
      </c>
      <c r="C43" s="343" t="s">
        <v>507</v>
      </c>
      <c r="D43" s="343" t="s">
        <v>508</v>
      </c>
      <c r="E43" s="343" t="s">
        <v>53</v>
      </c>
      <c r="F43" s="343" t="s">
        <v>290</v>
      </c>
      <c r="G43" s="344">
        <f>AW47</f>
        <v>0</v>
      </c>
      <c r="H43" s="343">
        <f t="shared" si="0"/>
        <v>1</v>
      </c>
      <c r="I43" s="343">
        <f t="shared" si="1"/>
        <v>1</v>
      </c>
      <c r="J43" s="345">
        <f>AW36</f>
        <v>0</v>
      </c>
      <c r="K43" s="340"/>
      <c r="L43" s="338"/>
      <c r="M43" s="338"/>
      <c r="N43" s="338" t="s">
        <v>106</v>
      </c>
      <c r="O43" s="374"/>
      <c r="P43" s="338"/>
      <c r="Q43" s="377">
        <f>IF(Q40="Y",-2,0)+IF(Q41="Y",-4,0)</f>
        <v>0</v>
      </c>
      <c r="R43" s="377">
        <f t="shared" ref="R43:AY43" si="10">IF(R40="Y",-2,0)+IF(R41="Y",-4,0)</f>
        <v>0</v>
      </c>
      <c r="S43" s="377">
        <f t="shared" si="10"/>
        <v>0</v>
      </c>
      <c r="T43" s="377">
        <f t="shared" si="10"/>
        <v>0</v>
      </c>
      <c r="U43" s="377">
        <f t="shared" si="10"/>
        <v>0</v>
      </c>
      <c r="V43" s="377">
        <f t="shared" si="10"/>
        <v>0</v>
      </c>
      <c r="W43" s="377">
        <f t="shared" si="10"/>
        <v>0</v>
      </c>
      <c r="X43" s="377">
        <f t="shared" si="10"/>
        <v>0</v>
      </c>
      <c r="Y43" s="377">
        <f t="shared" si="10"/>
        <v>0</v>
      </c>
      <c r="Z43" s="377">
        <f t="shared" si="10"/>
        <v>0</v>
      </c>
      <c r="AA43" s="377">
        <f t="shared" si="10"/>
        <v>0</v>
      </c>
      <c r="AB43" s="377">
        <f t="shared" si="10"/>
        <v>0</v>
      </c>
      <c r="AC43" s="377">
        <f t="shared" si="10"/>
        <v>0</v>
      </c>
      <c r="AD43" s="377">
        <f t="shared" si="10"/>
        <v>0</v>
      </c>
      <c r="AE43" s="377">
        <f t="shared" si="10"/>
        <v>0</v>
      </c>
      <c r="AF43" s="377">
        <f t="shared" si="10"/>
        <v>0</v>
      </c>
      <c r="AG43" s="377">
        <f t="shared" si="10"/>
        <v>0</v>
      </c>
      <c r="AH43" s="377">
        <f t="shared" si="10"/>
        <v>0</v>
      </c>
      <c r="AI43" s="377">
        <f t="shared" si="10"/>
        <v>0</v>
      </c>
      <c r="AJ43" s="377">
        <f t="shared" si="10"/>
        <v>0</v>
      </c>
      <c r="AK43" s="377">
        <f t="shared" si="10"/>
        <v>0</v>
      </c>
      <c r="AL43" s="377">
        <f t="shared" si="10"/>
        <v>0</v>
      </c>
      <c r="AM43" s="377">
        <f t="shared" si="10"/>
        <v>0</v>
      </c>
      <c r="AN43" s="377">
        <f t="shared" si="10"/>
        <v>0</v>
      </c>
      <c r="AO43" s="377">
        <f t="shared" si="10"/>
        <v>0</v>
      </c>
      <c r="AP43" s="377">
        <f t="shared" si="10"/>
        <v>0</v>
      </c>
      <c r="AQ43" s="377">
        <f t="shared" si="10"/>
        <v>0</v>
      </c>
      <c r="AR43" s="377">
        <f t="shared" si="10"/>
        <v>0</v>
      </c>
      <c r="AS43" s="377">
        <f t="shared" si="10"/>
        <v>0</v>
      </c>
      <c r="AT43" s="377">
        <f t="shared" si="10"/>
        <v>0</v>
      </c>
      <c r="AU43" s="377">
        <f t="shared" si="10"/>
        <v>0</v>
      </c>
      <c r="AV43" s="377">
        <f t="shared" si="10"/>
        <v>0</v>
      </c>
      <c r="AW43" s="377">
        <f t="shared" si="10"/>
        <v>0</v>
      </c>
      <c r="AX43" s="377">
        <f t="shared" si="10"/>
        <v>0</v>
      </c>
      <c r="AY43" s="377">
        <f t="shared" si="10"/>
        <v>0</v>
      </c>
    </row>
    <row r="44" spans="1:51">
      <c r="A44" s="4">
        <v>0.54791666666666605</v>
      </c>
      <c r="B44" s="367">
        <v>34</v>
      </c>
      <c r="C44" s="343" t="s">
        <v>511</v>
      </c>
      <c r="D44" s="343" t="s">
        <v>512</v>
      </c>
      <c r="E44" s="343" t="s">
        <v>140</v>
      </c>
      <c r="F44" s="343" t="s">
        <v>360</v>
      </c>
      <c r="G44" s="344">
        <f>AX47</f>
        <v>0</v>
      </c>
      <c r="H44" s="343">
        <f t="shared" si="0"/>
        <v>1</v>
      </c>
      <c r="I44" s="343">
        <f t="shared" si="1"/>
        <v>1</v>
      </c>
      <c r="J44" s="345">
        <f>AX36</f>
        <v>0</v>
      </c>
      <c r="K44" s="340"/>
      <c r="L44" s="338"/>
      <c r="M44" s="338"/>
      <c r="N44" s="15" t="s">
        <v>272</v>
      </c>
      <c r="O44" s="374"/>
      <c r="P44" s="338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5"/>
      <c r="AH44" s="415"/>
      <c r="AI44" s="415"/>
      <c r="AJ44" s="415"/>
      <c r="AK44" s="415"/>
      <c r="AL44" s="415"/>
      <c r="AM44" s="415"/>
      <c r="AN44" s="415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</row>
    <row r="45" spans="1:51">
      <c r="A45" s="4"/>
      <c r="B45" s="367"/>
      <c r="C45" s="343"/>
      <c r="D45" s="343"/>
      <c r="E45" s="343"/>
      <c r="F45" s="343"/>
      <c r="G45" s="344"/>
      <c r="H45" s="343"/>
      <c r="I45" s="343"/>
      <c r="J45" s="345"/>
      <c r="K45" s="340"/>
      <c r="L45" s="338"/>
      <c r="M45" s="338"/>
      <c r="N45" s="338"/>
      <c r="O45" s="338">
        <v>-5.0000000000000001E-3</v>
      </c>
      <c r="P45" s="338"/>
      <c r="Q45" s="395">
        <f>$O$45*$O$38*Q44</f>
        <v>0</v>
      </c>
      <c r="R45" s="395">
        <f t="shared" ref="R45:AY45" si="11">$O$45*$O$38*R44</f>
        <v>0</v>
      </c>
      <c r="S45" s="395">
        <f t="shared" si="11"/>
        <v>0</v>
      </c>
      <c r="T45" s="395">
        <f t="shared" si="11"/>
        <v>0</v>
      </c>
      <c r="U45" s="395">
        <f t="shared" si="11"/>
        <v>0</v>
      </c>
      <c r="V45" s="395">
        <f t="shared" si="11"/>
        <v>0</v>
      </c>
      <c r="W45" s="395">
        <f t="shared" si="11"/>
        <v>0</v>
      </c>
      <c r="X45" s="395">
        <f t="shared" si="11"/>
        <v>0</v>
      </c>
      <c r="Y45" s="395">
        <f t="shared" si="11"/>
        <v>0</v>
      </c>
      <c r="Z45" s="395">
        <f t="shared" si="11"/>
        <v>0</v>
      </c>
      <c r="AA45" s="395">
        <f t="shared" si="11"/>
        <v>0</v>
      </c>
      <c r="AB45" s="395">
        <f t="shared" si="11"/>
        <v>0</v>
      </c>
      <c r="AC45" s="395">
        <f t="shared" si="11"/>
        <v>0</v>
      </c>
      <c r="AD45" s="395">
        <f t="shared" si="11"/>
        <v>0</v>
      </c>
      <c r="AE45" s="395">
        <f t="shared" si="11"/>
        <v>0</v>
      </c>
      <c r="AF45" s="395">
        <f t="shared" si="11"/>
        <v>0</v>
      </c>
      <c r="AG45" s="395">
        <f t="shared" si="11"/>
        <v>0</v>
      </c>
      <c r="AH45" s="395">
        <f t="shared" si="11"/>
        <v>0</v>
      </c>
      <c r="AI45" s="395">
        <f t="shared" si="11"/>
        <v>0</v>
      </c>
      <c r="AJ45" s="395">
        <f t="shared" si="11"/>
        <v>0</v>
      </c>
      <c r="AK45" s="395">
        <f t="shared" si="11"/>
        <v>0</v>
      </c>
      <c r="AL45" s="395">
        <f t="shared" si="11"/>
        <v>0</v>
      </c>
      <c r="AM45" s="395">
        <f t="shared" si="11"/>
        <v>0</v>
      </c>
      <c r="AN45" s="395">
        <f t="shared" si="11"/>
        <v>0</v>
      </c>
      <c r="AO45" s="395">
        <f t="shared" si="11"/>
        <v>0</v>
      </c>
      <c r="AP45" s="395">
        <f t="shared" si="11"/>
        <v>0</v>
      </c>
      <c r="AQ45" s="395">
        <f t="shared" si="11"/>
        <v>0</v>
      </c>
      <c r="AR45" s="395">
        <f t="shared" si="11"/>
        <v>0</v>
      </c>
      <c r="AS45" s="395">
        <f t="shared" si="11"/>
        <v>0</v>
      </c>
      <c r="AT45" s="395">
        <f t="shared" si="11"/>
        <v>0</v>
      </c>
      <c r="AU45" s="395">
        <f t="shared" si="11"/>
        <v>0</v>
      </c>
      <c r="AV45" s="395">
        <f t="shared" si="11"/>
        <v>0</v>
      </c>
      <c r="AW45" s="395">
        <f t="shared" si="11"/>
        <v>0</v>
      </c>
      <c r="AX45" s="395">
        <f t="shared" si="11"/>
        <v>0</v>
      </c>
      <c r="AY45" s="395">
        <f t="shared" si="11"/>
        <v>0</v>
      </c>
    </row>
    <row r="46" spans="1:51">
      <c r="A46" s="4"/>
      <c r="B46" s="367"/>
      <c r="C46" s="343"/>
      <c r="D46" s="343"/>
      <c r="E46" s="343"/>
      <c r="F46" s="343"/>
      <c r="G46" s="344"/>
      <c r="H46" s="343"/>
      <c r="I46" s="343"/>
      <c r="J46" s="345"/>
      <c r="K46" s="340"/>
      <c r="L46" s="338"/>
      <c r="M46" s="338"/>
      <c r="N46" s="338" t="s">
        <v>74</v>
      </c>
      <c r="O46" s="338"/>
      <c r="P46" s="338"/>
      <c r="Q46" s="356">
        <f>Q38+Q43+Q45</f>
        <v>0</v>
      </c>
      <c r="R46" s="356">
        <f t="shared" ref="R46:AY46" si="12">R38+R43+R45</f>
        <v>0</v>
      </c>
      <c r="S46" s="356">
        <f t="shared" si="12"/>
        <v>0</v>
      </c>
      <c r="T46" s="356">
        <f t="shared" si="12"/>
        <v>0</v>
      </c>
      <c r="U46" s="356">
        <f t="shared" si="12"/>
        <v>0</v>
      </c>
      <c r="V46" s="356">
        <f t="shared" si="12"/>
        <v>0</v>
      </c>
      <c r="W46" s="356">
        <f t="shared" si="12"/>
        <v>0</v>
      </c>
      <c r="X46" s="356">
        <f t="shared" si="12"/>
        <v>0</v>
      </c>
      <c r="Y46" s="356">
        <f t="shared" si="12"/>
        <v>0</v>
      </c>
      <c r="Z46" s="356">
        <f t="shared" si="12"/>
        <v>0</v>
      </c>
      <c r="AA46" s="356">
        <f t="shared" si="12"/>
        <v>0</v>
      </c>
      <c r="AB46" s="356">
        <f t="shared" si="12"/>
        <v>0</v>
      </c>
      <c r="AC46" s="356">
        <f t="shared" si="12"/>
        <v>0</v>
      </c>
      <c r="AD46" s="356">
        <f t="shared" si="12"/>
        <v>0</v>
      </c>
      <c r="AE46" s="356">
        <f t="shared" si="12"/>
        <v>0</v>
      </c>
      <c r="AF46" s="356">
        <f t="shared" si="12"/>
        <v>0</v>
      </c>
      <c r="AG46" s="356">
        <f t="shared" si="12"/>
        <v>0</v>
      </c>
      <c r="AH46" s="356">
        <f t="shared" si="12"/>
        <v>0</v>
      </c>
      <c r="AI46" s="356">
        <f t="shared" si="12"/>
        <v>0</v>
      </c>
      <c r="AJ46" s="356">
        <f t="shared" si="12"/>
        <v>0</v>
      </c>
      <c r="AK46" s="356">
        <f t="shared" si="12"/>
        <v>0</v>
      </c>
      <c r="AL46" s="356">
        <f t="shared" si="12"/>
        <v>0</v>
      </c>
      <c r="AM46" s="356">
        <f t="shared" si="12"/>
        <v>0</v>
      </c>
      <c r="AN46" s="356">
        <f t="shared" si="12"/>
        <v>0</v>
      </c>
      <c r="AO46" s="356">
        <f t="shared" si="12"/>
        <v>0</v>
      </c>
      <c r="AP46" s="356">
        <f t="shared" si="12"/>
        <v>0</v>
      </c>
      <c r="AQ46" s="356">
        <f t="shared" si="12"/>
        <v>0</v>
      </c>
      <c r="AR46" s="356">
        <f t="shared" si="12"/>
        <v>0</v>
      </c>
      <c r="AS46" s="356">
        <f t="shared" si="12"/>
        <v>0</v>
      </c>
      <c r="AT46" s="356">
        <f t="shared" si="12"/>
        <v>0</v>
      </c>
      <c r="AU46" s="356">
        <f t="shared" si="12"/>
        <v>0</v>
      </c>
      <c r="AV46" s="356">
        <f t="shared" si="12"/>
        <v>0</v>
      </c>
      <c r="AW46" s="356">
        <f t="shared" si="12"/>
        <v>0</v>
      </c>
      <c r="AX46" s="356">
        <f t="shared" si="12"/>
        <v>0</v>
      </c>
      <c r="AY46" s="356">
        <f t="shared" si="12"/>
        <v>0</v>
      </c>
    </row>
    <row r="47" spans="1:51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 t="s">
        <v>67</v>
      </c>
      <c r="O47" s="338"/>
      <c r="P47" s="338"/>
      <c r="Q47" s="355">
        <f>Q46/$O$38</f>
        <v>0</v>
      </c>
      <c r="R47" s="355">
        <f t="shared" ref="R47:AP47" si="13">R46/$O$38</f>
        <v>0</v>
      </c>
      <c r="S47" s="355">
        <f t="shared" si="13"/>
        <v>0</v>
      </c>
      <c r="T47" s="355">
        <f t="shared" si="13"/>
        <v>0</v>
      </c>
      <c r="U47" s="355">
        <f t="shared" si="13"/>
        <v>0</v>
      </c>
      <c r="V47" s="355">
        <f t="shared" si="13"/>
        <v>0</v>
      </c>
      <c r="W47" s="355">
        <f t="shared" si="13"/>
        <v>0</v>
      </c>
      <c r="X47" s="355">
        <f t="shared" si="13"/>
        <v>0</v>
      </c>
      <c r="Y47" s="355">
        <f t="shared" si="13"/>
        <v>0</v>
      </c>
      <c r="Z47" s="355">
        <f t="shared" si="13"/>
        <v>0</v>
      </c>
      <c r="AA47" s="355">
        <f t="shared" si="13"/>
        <v>0</v>
      </c>
      <c r="AB47" s="355">
        <f t="shared" si="13"/>
        <v>0</v>
      </c>
      <c r="AC47" s="355">
        <f t="shared" si="13"/>
        <v>0</v>
      </c>
      <c r="AD47" s="355">
        <f t="shared" si="13"/>
        <v>0</v>
      </c>
      <c r="AE47" s="355">
        <f t="shared" si="13"/>
        <v>0</v>
      </c>
      <c r="AF47" s="355">
        <f t="shared" si="13"/>
        <v>0</v>
      </c>
      <c r="AG47" s="355">
        <f t="shared" si="13"/>
        <v>0</v>
      </c>
      <c r="AH47" s="355">
        <f t="shared" si="13"/>
        <v>0</v>
      </c>
      <c r="AI47" s="355">
        <f t="shared" si="13"/>
        <v>0</v>
      </c>
      <c r="AJ47" s="355">
        <f t="shared" si="13"/>
        <v>0</v>
      </c>
      <c r="AK47" s="355">
        <f t="shared" si="13"/>
        <v>0</v>
      </c>
      <c r="AL47" s="355">
        <f t="shared" si="13"/>
        <v>0</v>
      </c>
      <c r="AM47" s="355">
        <f t="shared" si="13"/>
        <v>0</v>
      </c>
      <c r="AN47" s="355">
        <f t="shared" si="13"/>
        <v>0</v>
      </c>
      <c r="AO47" s="355">
        <f t="shared" si="13"/>
        <v>0</v>
      </c>
      <c r="AP47" s="355">
        <f t="shared" si="13"/>
        <v>0</v>
      </c>
      <c r="AQ47" s="355">
        <f t="shared" ref="AQ47:AY47" si="14">AQ46/$O$38</f>
        <v>0</v>
      </c>
      <c r="AR47" s="355">
        <f t="shared" si="14"/>
        <v>0</v>
      </c>
      <c r="AS47" s="355">
        <f t="shared" si="14"/>
        <v>0</v>
      </c>
      <c r="AT47" s="355">
        <f t="shared" si="14"/>
        <v>0</v>
      </c>
      <c r="AU47" s="355">
        <f t="shared" si="14"/>
        <v>0</v>
      </c>
      <c r="AV47" s="355">
        <f t="shared" si="14"/>
        <v>0</v>
      </c>
      <c r="AW47" s="355">
        <f t="shared" si="14"/>
        <v>0</v>
      </c>
      <c r="AX47" s="355">
        <f t="shared" si="14"/>
        <v>0</v>
      </c>
      <c r="AY47" s="355">
        <f t="shared" si="14"/>
        <v>0</v>
      </c>
    </row>
    <row r="48" spans="1:51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58"/>
      <c r="R48" s="358"/>
      <c r="S48" s="358"/>
      <c r="T48" s="358"/>
      <c r="U48" s="358"/>
      <c r="V48" s="358"/>
      <c r="W48" s="358"/>
      <c r="X48" s="358"/>
      <c r="Y48" s="358"/>
      <c r="Z48" s="358"/>
      <c r="AA48" s="358"/>
      <c r="AB48" s="358"/>
      <c r="AC48" s="358"/>
      <c r="AD48" s="358"/>
      <c r="AE48" s="358"/>
      <c r="AF48" s="358"/>
      <c r="AG48" s="358"/>
      <c r="AH48" s="358"/>
      <c r="AI48" s="358"/>
      <c r="AJ48" s="358"/>
      <c r="AK48" s="358"/>
      <c r="AL48" s="358"/>
      <c r="AM48" s="358"/>
      <c r="AN48" s="358"/>
      <c r="AO48" s="358"/>
      <c r="AP48" s="358"/>
      <c r="AQ48" s="358"/>
      <c r="AR48" s="358"/>
      <c r="AS48" s="358"/>
      <c r="AT48" s="358"/>
      <c r="AU48" s="358"/>
      <c r="AV48" s="358"/>
      <c r="AW48" s="358"/>
      <c r="AX48" s="358"/>
      <c r="AY48" s="358"/>
    </row>
    <row r="49" spans="17:51"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49"/>
      <c r="AE49" s="349"/>
      <c r="AF49" s="349"/>
      <c r="AG49" s="349"/>
      <c r="AH49" s="349"/>
      <c r="AI49" s="349"/>
      <c r="AJ49" s="349"/>
      <c r="AK49" s="349"/>
      <c r="AL49" s="349"/>
      <c r="AM49" s="349"/>
      <c r="AN49" s="349"/>
      <c r="AO49" s="349"/>
      <c r="AP49" s="349"/>
      <c r="AQ49" s="349"/>
      <c r="AR49" s="349"/>
      <c r="AS49" s="349"/>
      <c r="AT49" s="349"/>
      <c r="AU49" s="349"/>
      <c r="AV49" s="349"/>
      <c r="AW49" s="349"/>
      <c r="AX49" s="349"/>
      <c r="AY49" s="349"/>
    </row>
    <row r="50" spans="17:51"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338"/>
      <c r="AM50" s="338"/>
      <c r="AN50" s="338"/>
      <c r="AO50" s="338"/>
      <c r="AP50" s="338"/>
      <c r="AQ50" s="338"/>
      <c r="AR50" s="338"/>
      <c r="AS50" s="338"/>
      <c r="AT50" s="338"/>
      <c r="AU50" s="338"/>
      <c r="AV50" s="338"/>
      <c r="AW50" s="338"/>
      <c r="AX50" s="338"/>
      <c r="AY50" s="338"/>
    </row>
    <row r="51" spans="17:51">
      <c r="Q51" s="349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8"/>
      <c r="AI51" s="338"/>
      <c r="AJ51" s="338"/>
      <c r="AK51" s="338"/>
      <c r="AL51" s="338"/>
      <c r="AM51" s="338"/>
      <c r="AN51" s="338"/>
      <c r="AO51" s="338"/>
      <c r="AP51" s="338"/>
      <c r="AQ51" s="338"/>
      <c r="AR51" s="338"/>
      <c r="AS51" s="338"/>
      <c r="AT51" s="338"/>
      <c r="AU51" s="338"/>
      <c r="AV51" s="338"/>
      <c r="AW51" s="338"/>
      <c r="AX51" s="338"/>
      <c r="AY51" s="338"/>
    </row>
    <row r="52" spans="17:51"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38"/>
      <c r="AI52" s="338"/>
      <c r="AJ52" s="338"/>
      <c r="AK52" s="338"/>
      <c r="AL52" s="338"/>
      <c r="AM52" s="338"/>
      <c r="AN52" s="338"/>
      <c r="AO52" s="338"/>
      <c r="AP52" s="338"/>
      <c r="AQ52" s="338"/>
      <c r="AR52" s="338"/>
      <c r="AS52" s="338"/>
      <c r="AT52" s="338"/>
      <c r="AU52" s="338"/>
      <c r="AV52" s="338"/>
      <c r="AW52" s="338"/>
      <c r="AX52" s="338"/>
      <c r="AY52" s="338"/>
    </row>
    <row r="53" spans="17:51">
      <c r="Q53" s="349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8"/>
      <c r="AT53" s="338"/>
      <c r="AU53" s="338"/>
      <c r="AV53" s="338"/>
      <c r="AW53" s="338"/>
      <c r="AX53" s="338"/>
      <c r="AY53" s="338"/>
    </row>
    <row r="54" spans="17:51"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8"/>
      <c r="AE54" s="338"/>
      <c r="AF54" s="338"/>
      <c r="AG54" s="338"/>
      <c r="AH54" s="338"/>
      <c r="AI54" s="338"/>
      <c r="AJ54" s="338"/>
      <c r="AK54" s="338"/>
      <c r="AL54" s="338"/>
      <c r="AM54" s="338"/>
      <c r="AN54" s="338"/>
      <c r="AO54" s="338"/>
      <c r="AP54" s="338"/>
      <c r="AQ54" s="338"/>
      <c r="AR54" s="338"/>
      <c r="AS54" s="338"/>
      <c r="AT54" s="338"/>
      <c r="AU54" s="338"/>
      <c r="AV54" s="338"/>
      <c r="AW54" s="338"/>
      <c r="AX54" s="338"/>
      <c r="AY54" s="338"/>
    </row>
    <row r="55" spans="17:51">
      <c r="Q55" s="349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8"/>
      <c r="AH55" s="338"/>
      <c r="AI55" s="338"/>
      <c r="AJ55" s="338"/>
      <c r="AK55" s="338"/>
      <c r="AL55" s="338"/>
      <c r="AM55" s="338"/>
      <c r="AN55" s="338"/>
      <c r="AO55" s="338"/>
      <c r="AP55" s="338"/>
      <c r="AQ55" s="338"/>
      <c r="AR55" s="338"/>
      <c r="AS55" s="338"/>
      <c r="AT55" s="338"/>
      <c r="AU55" s="338"/>
      <c r="AV55" s="338"/>
      <c r="AW55" s="338"/>
      <c r="AX55" s="338"/>
      <c r="AY55" s="338"/>
    </row>
    <row r="56" spans="17:51">
      <c r="Q56" s="338"/>
      <c r="R56" s="338"/>
      <c r="S56" s="338"/>
      <c r="T56" s="338"/>
      <c r="U56" s="338"/>
      <c r="V56" s="338"/>
      <c r="W56" s="338"/>
      <c r="X56" s="338"/>
      <c r="Y56" s="338"/>
      <c r="Z56" s="338"/>
      <c r="AA56" s="338"/>
      <c r="AB56" s="338"/>
      <c r="AC56" s="338"/>
      <c r="AD56" s="338"/>
      <c r="AE56" s="338"/>
      <c r="AF56" s="338"/>
      <c r="AG56" s="338"/>
      <c r="AH56" s="338"/>
      <c r="AI56" s="338"/>
      <c r="AJ56" s="338"/>
      <c r="AK56" s="338"/>
      <c r="AL56" s="338"/>
      <c r="AM56" s="338"/>
      <c r="AN56" s="338"/>
      <c r="AO56" s="338"/>
      <c r="AP56" s="338"/>
      <c r="AQ56" s="338"/>
      <c r="AR56" s="338"/>
      <c r="AS56" s="338"/>
      <c r="AT56" s="338"/>
      <c r="AU56" s="338"/>
      <c r="AV56" s="338"/>
      <c r="AW56" s="338"/>
      <c r="AX56" s="338"/>
      <c r="AY56" s="338"/>
    </row>
    <row r="57" spans="17:51">
      <c r="Q57" s="349"/>
      <c r="R57" s="338"/>
      <c r="S57" s="338"/>
      <c r="T57" s="338"/>
      <c r="U57" s="338"/>
      <c r="V57" s="338"/>
      <c r="W57" s="338"/>
      <c r="X57" s="338"/>
      <c r="Y57" s="338"/>
      <c r="Z57" s="338"/>
      <c r="AA57" s="338"/>
      <c r="AB57" s="338"/>
      <c r="AC57" s="338"/>
      <c r="AD57" s="338"/>
      <c r="AE57" s="338"/>
      <c r="AF57" s="338"/>
      <c r="AG57" s="338"/>
      <c r="AH57" s="338"/>
      <c r="AI57" s="338"/>
      <c r="AJ57" s="338"/>
      <c r="AK57" s="338"/>
      <c r="AL57" s="338"/>
      <c r="AM57" s="338"/>
      <c r="AN57" s="338"/>
      <c r="AO57" s="338"/>
      <c r="AP57" s="338"/>
      <c r="AQ57" s="338"/>
      <c r="AR57" s="338"/>
      <c r="AS57" s="338"/>
      <c r="AT57" s="338"/>
      <c r="AU57" s="338"/>
      <c r="AV57" s="338"/>
      <c r="AW57" s="338"/>
      <c r="AX57" s="338"/>
      <c r="AY57" s="338"/>
    </row>
    <row r="58" spans="17:51"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  <c r="AC58" s="338"/>
      <c r="AD58" s="338"/>
      <c r="AE58" s="338"/>
      <c r="AF58" s="338"/>
      <c r="AG58" s="338"/>
      <c r="AH58" s="338"/>
      <c r="AI58" s="338"/>
      <c r="AJ58" s="338"/>
      <c r="AK58" s="338"/>
      <c r="AL58" s="338"/>
      <c r="AM58" s="338"/>
      <c r="AN58" s="338"/>
      <c r="AO58" s="338"/>
      <c r="AP58" s="338"/>
      <c r="AQ58" s="338"/>
      <c r="AR58" s="338"/>
      <c r="AS58" s="338"/>
      <c r="AT58" s="338"/>
      <c r="AU58" s="338"/>
      <c r="AV58" s="338"/>
      <c r="AW58" s="338"/>
      <c r="AX58" s="338"/>
      <c r="AY58" s="338"/>
    </row>
    <row r="59" spans="17:51">
      <c r="Q59" s="349"/>
      <c r="R59" s="338"/>
      <c r="S59" s="338"/>
      <c r="T59" s="338"/>
      <c r="U59" s="338"/>
      <c r="V59" s="338"/>
      <c r="W59" s="338"/>
      <c r="X59" s="338"/>
      <c r="Y59" s="338"/>
      <c r="Z59" s="338"/>
      <c r="AA59" s="338"/>
      <c r="AB59" s="338"/>
      <c r="AC59" s="338"/>
      <c r="AD59" s="338"/>
      <c r="AE59" s="338"/>
      <c r="AF59" s="338"/>
      <c r="AG59" s="338"/>
      <c r="AH59" s="338"/>
      <c r="AI59" s="338"/>
      <c r="AJ59" s="338"/>
      <c r="AK59" s="338"/>
      <c r="AL59" s="338"/>
      <c r="AM59" s="338"/>
      <c r="AN59" s="338"/>
      <c r="AO59" s="338"/>
      <c r="AP59" s="338"/>
      <c r="AQ59" s="338"/>
      <c r="AR59" s="338"/>
      <c r="AS59" s="338"/>
      <c r="AT59" s="338"/>
      <c r="AU59" s="338"/>
      <c r="AV59" s="338"/>
      <c r="AW59" s="338"/>
      <c r="AX59" s="338"/>
      <c r="AY59" s="338"/>
    </row>
    <row r="60" spans="17:51">
      <c r="Q60" s="338"/>
      <c r="R60" s="338"/>
      <c r="S60" s="338"/>
      <c r="T60" s="338"/>
      <c r="U60" s="338"/>
      <c r="V60" s="338"/>
      <c r="W60" s="338"/>
      <c r="X60" s="338"/>
      <c r="Y60" s="338"/>
      <c r="Z60" s="338"/>
      <c r="AA60" s="338"/>
      <c r="AB60" s="338"/>
      <c r="AC60" s="338"/>
      <c r="AD60" s="338"/>
      <c r="AE60" s="338"/>
      <c r="AF60" s="338"/>
      <c r="AG60" s="338"/>
      <c r="AH60" s="338"/>
      <c r="AI60" s="338"/>
      <c r="AJ60" s="338"/>
      <c r="AK60" s="338"/>
      <c r="AL60" s="338"/>
      <c r="AM60" s="338"/>
      <c r="AN60" s="338"/>
      <c r="AO60" s="338"/>
      <c r="AP60" s="338"/>
      <c r="AQ60" s="338"/>
      <c r="AR60" s="338"/>
      <c r="AS60" s="338"/>
      <c r="AT60" s="338"/>
      <c r="AU60" s="338"/>
      <c r="AV60" s="338"/>
      <c r="AW60" s="338"/>
      <c r="AX60" s="338"/>
      <c r="AY60" s="338"/>
    </row>
    <row r="61" spans="17:51">
      <c r="Q61" s="349"/>
      <c r="R61" s="338"/>
      <c r="S61" s="338"/>
      <c r="T61" s="338"/>
      <c r="U61" s="338"/>
      <c r="V61" s="338"/>
      <c r="W61" s="338"/>
      <c r="X61" s="338"/>
      <c r="Y61" s="338"/>
      <c r="Z61" s="338"/>
      <c r="AA61" s="338"/>
      <c r="AB61" s="338"/>
      <c r="AC61" s="338"/>
      <c r="AD61" s="338"/>
      <c r="AE61" s="338"/>
      <c r="AF61" s="338"/>
      <c r="AG61" s="338"/>
      <c r="AH61" s="338"/>
      <c r="AI61" s="338"/>
      <c r="AJ61" s="338"/>
      <c r="AK61" s="338"/>
      <c r="AL61" s="338"/>
      <c r="AM61" s="338"/>
      <c r="AN61" s="338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38"/>
    </row>
    <row r="62" spans="17:51"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/>
      <c r="AB62" s="338"/>
      <c r="AC62" s="338"/>
      <c r="AD62" s="338"/>
      <c r="AE62" s="338"/>
      <c r="AF62" s="338"/>
      <c r="AG62" s="338"/>
      <c r="AH62" s="338"/>
      <c r="AI62" s="338"/>
      <c r="AJ62" s="338"/>
      <c r="AK62" s="338"/>
      <c r="AL62" s="338"/>
      <c r="AM62" s="338"/>
      <c r="AN62" s="338"/>
      <c r="AO62" s="338"/>
      <c r="AP62" s="338"/>
      <c r="AQ62" s="338"/>
      <c r="AR62" s="338"/>
      <c r="AS62" s="338"/>
      <c r="AT62" s="338"/>
      <c r="AU62" s="338"/>
      <c r="AV62" s="338"/>
      <c r="AW62" s="338"/>
      <c r="AX62" s="338"/>
      <c r="AY62" s="338"/>
    </row>
    <row r="63" spans="17:51">
      <c r="Q63" s="349"/>
      <c r="R63" s="338"/>
      <c r="S63" s="338"/>
      <c r="T63" s="338"/>
      <c r="U63" s="338"/>
      <c r="V63" s="338"/>
      <c r="W63" s="338"/>
      <c r="X63" s="338"/>
      <c r="Y63" s="338"/>
      <c r="Z63" s="338"/>
      <c r="AA63" s="338"/>
      <c r="AB63" s="338"/>
      <c r="AC63" s="338"/>
      <c r="AD63" s="338"/>
      <c r="AE63" s="338"/>
      <c r="AF63" s="338"/>
      <c r="AG63" s="338"/>
      <c r="AH63" s="338"/>
      <c r="AI63" s="338"/>
      <c r="AJ63" s="338"/>
      <c r="AK63" s="338"/>
      <c r="AL63" s="338"/>
      <c r="AM63" s="338"/>
      <c r="AN63" s="338"/>
      <c r="AO63" s="338"/>
      <c r="AP63" s="338"/>
      <c r="AQ63" s="338"/>
      <c r="AR63" s="338"/>
      <c r="AS63" s="338"/>
      <c r="AT63" s="338"/>
      <c r="AU63" s="338"/>
      <c r="AV63" s="338"/>
      <c r="AW63" s="338"/>
      <c r="AX63" s="338"/>
      <c r="AY63" s="338"/>
    </row>
    <row r="64" spans="17:51">
      <c r="Q64" s="338"/>
      <c r="R64" s="338"/>
      <c r="S64" s="338"/>
      <c r="T64" s="338"/>
      <c r="U64" s="338"/>
      <c r="V64" s="338"/>
      <c r="W64" s="338"/>
      <c r="X64" s="338"/>
      <c r="Y64" s="338"/>
      <c r="Z64" s="338"/>
      <c r="AA64" s="338"/>
      <c r="AB64" s="338"/>
      <c r="AC64" s="338"/>
      <c r="AD64" s="338"/>
      <c r="AE64" s="338"/>
      <c r="AF64" s="338"/>
      <c r="AG64" s="338"/>
      <c r="AH64" s="338"/>
      <c r="AI64" s="338"/>
      <c r="AJ64" s="338"/>
      <c r="AK64" s="338"/>
      <c r="AL64" s="338"/>
      <c r="AM64" s="338"/>
      <c r="AN64" s="338"/>
      <c r="AO64" s="338"/>
      <c r="AP64" s="338"/>
      <c r="AQ64" s="338"/>
      <c r="AR64" s="338"/>
      <c r="AS64" s="338"/>
      <c r="AT64" s="338"/>
      <c r="AU64" s="338"/>
      <c r="AV64" s="338"/>
      <c r="AW64" s="338"/>
      <c r="AX64" s="338"/>
      <c r="AY64" s="338"/>
    </row>
    <row r="65" spans="17:17">
      <c r="Q65" s="349"/>
    </row>
    <row r="66" spans="17:17">
      <c r="Q66" s="338"/>
    </row>
    <row r="67" spans="17:17">
      <c r="Q67" s="349"/>
    </row>
    <row r="68" spans="17:17">
      <c r="Q68" s="338"/>
    </row>
    <row r="69" spans="17:17">
      <c r="Q69" s="349"/>
    </row>
    <row r="70" spans="17:17">
      <c r="Q70" s="338"/>
    </row>
    <row r="71" spans="17:17">
      <c r="Q71" s="349"/>
    </row>
    <row r="72" spans="17:17">
      <c r="Q72" s="338"/>
    </row>
    <row r="73" spans="17:17">
      <c r="Q73" s="349"/>
    </row>
    <row r="74" spans="17:17">
      <c r="Q74" s="338"/>
    </row>
    <row r="75" spans="17:17">
      <c r="Q75" s="349"/>
    </row>
    <row r="76" spans="17:17">
      <c r="Q76" s="338"/>
    </row>
    <row r="77" spans="17:17">
      <c r="Q77" s="349"/>
    </row>
    <row r="78" spans="17:17">
      <c r="Q78" s="338"/>
    </row>
    <row r="79" spans="17:17">
      <c r="Q79" s="349"/>
    </row>
    <row r="80" spans="17:17">
      <c r="Q80" s="338"/>
    </row>
    <row r="81" spans="17:17">
      <c r="Q81" s="349"/>
    </row>
    <row r="82" spans="17:17">
      <c r="Q82" s="338"/>
    </row>
    <row r="83" spans="17:17">
      <c r="Q83" s="349"/>
    </row>
    <row r="84" spans="17:17">
      <c r="Q84" s="338"/>
    </row>
    <row r="85" spans="17:17">
      <c r="Q85" s="349"/>
    </row>
    <row r="86" spans="17:17">
      <c r="Q86" s="338"/>
    </row>
    <row r="87" spans="17:17">
      <c r="Q87" s="349"/>
    </row>
    <row r="88" spans="17:17">
      <c r="Q88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169E8-595D-449F-A74D-30D7AECC2163}">
  <sheetPr>
    <tabColor theme="5" tint="-0.249977111117893"/>
    <pageSetUpPr fitToPage="1"/>
  </sheetPr>
  <dimension ref="A1:AR83"/>
  <sheetViews>
    <sheetView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17.125" style="14" bestFit="1" customWidth="1"/>
    <col min="4" max="4" width="25.375" style="14" bestFit="1" customWidth="1"/>
    <col min="5" max="5" width="15.5" style="14" bestFit="1" customWidth="1"/>
    <col min="6" max="6" width="32.375" style="14" bestFit="1" customWidth="1"/>
    <col min="7" max="9" width="11" style="14"/>
    <col min="10" max="10" width="16.125" style="14" bestFit="1" customWidth="1"/>
    <col min="11" max="13" width="11" style="14"/>
    <col min="14" max="14" width="19.375" style="14" customWidth="1"/>
    <col min="15" max="15" width="11" style="14"/>
    <col min="16" max="16" width="3.625" style="14" customWidth="1"/>
    <col min="17" max="17" width="6.75" style="14" customWidth="1"/>
    <col min="18" max="44" width="6.375" style="14" customWidth="1"/>
    <col min="45" max="16384" width="11" style="14"/>
  </cols>
  <sheetData>
    <row r="1" spans="1:44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15" t="s">
        <v>259</v>
      </c>
      <c r="O1" s="339" t="s">
        <v>260</v>
      </c>
      <c r="P1" s="339"/>
      <c r="Q1" s="339"/>
      <c r="R1" s="339"/>
      <c r="S1" s="339"/>
      <c r="T1" s="339"/>
      <c r="U1" s="339"/>
      <c r="V1" s="339"/>
      <c r="W1" s="339"/>
      <c r="X1" s="339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</row>
    <row r="2" spans="1:44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402" t="s">
        <v>261</v>
      </c>
      <c r="P2" s="402"/>
      <c r="Q2" s="402"/>
      <c r="R2" s="402"/>
      <c r="S2" s="402"/>
      <c r="T2" s="402"/>
      <c r="U2" s="402"/>
      <c r="V2" s="402"/>
      <c r="W2" s="402"/>
      <c r="X2" s="402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</row>
    <row r="3" spans="1:44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13" t="s">
        <v>553</v>
      </c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</row>
    <row r="4" spans="1:44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16" t="s">
        <v>550</v>
      </c>
      <c r="R4" s="17"/>
      <c r="S4" s="18" t="s">
        <v>246</v>
      </c>
      <c r="T4" s="18"/>
      <c r="U4" s="18"/>
      <c r="V4" s="18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4">
      <c r="A5" s="338" t="s">
        <v>6</v>
      </c>
      <c r="B5" s="331">
        <v>44779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41">
        <f>B11</f>
        <v>1</v>
      </c>
      <c r="R5" s="341">
        <f>B12</f>
        <v>2</v>
      </c>
      <c r="S5" s="341">
        <f>B13</f>
        <v>3</v>
      </c>
      <c r="T5" s="341">
        <f>B14</f>
        <v>4</v>
      </c>
      <c r="U5" s="341">
        <f>B15</f>
        <v>5</v>
      </c>
      <c r="V5" s="341">
        <f>B16</f>
        <v>6</v>
      </c>
      <c r="W5" s="341">
        <f>B17</f>
        <v>7</v>
      </c>
      <c r="X5" s="341">
        <f>B18</f>
        <v>8</v>
      </c>
      <c r="Y5" s="341">
        <f>B19</f>
        <v>9</v>
      </c>
      <c r="Z5" s="341">
        <f>B20</f>
        <v>10</v>
      </c>
      <c r="AA5" s="341">
        <f>B21</f>
        <v>11</v>
      </c>
      <c r="AB5" s="341">
        <f>B22</f>
        <v>12</v>
      </c>
      <c r="AC5" s="341">
        <f>B23</f>
        <v>13</v>
      </c>
      <c r="AD5" s="341">
        <f>B24</f>
        <v>14</v>
      </c>
      <c r="AE5" s="341">
        <f>B25</f>
        <v>15</v>
      </c>
      <c r="AF5" s="341">
        <f>B26</f>
        <v>16</v>
      </c>
      <c r="AG5" s="338">
        <f>B27</f>
        <v>17</v>
      </c>
      <c r="AH5" s="338">
        <f>B28</f>
        <v>18</v>
      </c>
      <c r="AI5" s="338">
        <f>B29</f>
        <v>19</v>
      </c>
      <c r="AJ5" s="338">
        <f>B30</f>
        <v>20</v>
      </c>
      <c r="AK5" s="338">
        <f>B31</f>
        <v>0</v>
      </c>
      <c r="AL5" s="338"/>
      <c r="AM5" s="338"/>
      <c r="AN5" s="338"/>
      <c r="AO5" s="338"/>
      <c r="AP5" s="338"/>
      <c r="AQ5" s="338"/>
      <c r="AR5" s="338"/>
    </row>
    <row r="6" spans="1:44">
      <c r="A6" s="338" t="s">
        <v>8</v>
      </c>
      <c r="B6" s="13" t="s">
        <v>554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 t="str">
        <f>C11</f>
        <v>Marni Bercene</v>
      </c>
      <c r="R6" s="338" t="str">
        <f>C12</f>
        <v>Abbie Kirkham</v>
      </c>
      <c r="S6" s="338" t="str">
        <f>C13</f>
        <v>Holly Greening</v>
      </c>
      <c r="T6" s="338" t="str">
        <f>C14</f>
        <v>Mikayla Downey</v>
      </c>
      <c r="U6" s="338" t="str">
        <f>C15</f>
        <v>Ithica Harris</v>
      </c>
      <c r="V6" s="338" t="str">
        <f>C16</f>
        <v>Demi Perkins</v>
      </c>
      <c r="W6" s="338" t="str">
        <f>C17</f>
        <v>Sophie Dagnall</v>
      </c>
      <c r="X6" s="338" t="str">
        <f>C18</f>
        <v>Lexy Colton</v>
      </c>
      <c r="Y6" s="338" t="str">
        <f>C19</f>
        <v>Sophie Tennant</v>
      </c>
      <c r="Z6" s="338" t="str">
        <f>C20</f>
        <v>Alyssa Scott</v>
      </c>
      <c r="AA6" s="338" t="str">
        <f>C21</f>
        <v>Amelia Gordon</v>
      </c>
      <c r="AB6" s="338" t="str">
        <f>C22</f>
        <v>Emily Stampalia</v>
      </c>
      <c r="AC6" s="338" t="str">
        <f>C23</f>
        <v>Amy Lethlean</v>
      </c>
      <c r="AD6" s="338" t="str">
        <f>C24</f>
        <v>Sarah Mcconigley</v>
      </c>
      <c r="AE6" s="338" t="str">
        <f>C25</f>
        <v>Eva Anning</v>
      </c>
      <c r="AF6" s="338" t="str">
        <f>C26</f>
        <v>Grace Johnson</v>
      </c>
      <c r="AG6" s="338" t="str">
        <f>C27</f>
        <v>Georgia Coward</v>
      </c>
      <c r="AH6" s="338" t="str">
        <f>C28</f>
        <v>Ruby McDonald</v>
      </c>
      <c r="AI6" s="338" t="str">
        <f>C29</f>
        <v>Lily McBride</v>
      </c>
      <c r="AJ6" s="338" t="str">
        <f>C30</f>
        <v>Mya Robertson</v>
      </c>
      <c r="AK6" s="338"/>
      <c r="AL6" s="338"/>
      <c r="AM6" s="338"/>
      <c r="AN6" s="338"/>
      <c r="AO6" s="338"/>
      <c r="AP6" s="338"/>
      <c r="AQ6" s="338"/>
      <c r="AR6" s="338"/>
    </row>
    <row r="7" spans="1:44">
      <c r="A7" s="338" t="s">
        <v>10</v>
      </c>
      <c r="B7" s="338" t="s">
        <v>286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 t="s">
        <v>12</v>
      </c>
      <c r="O7" s="338" t="s">
        <v>13</v>
      </c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</row>
    <row r="8" spans="1:44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>
        <v>1</v>
      </c>
      <c r="O8" s="338"/>
      <c r="P8" s="338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</row>
    <row r="9" spans="1:44">
      <c r="A9" s="338"/>
      <c r="B9" s="338"/>
      <c r="C9" s="338"/>
      <c r="D9" s="338"/>
      <c r="E9" s="338"/>
      <c r="F9" s="338"/>
      <c r="G9" s="19" t="s">
        <v>14</v>
      </c>
      <c r="H9" s="338"/>
      <c r="I9" s="338"/>
      <c r="J9" s="338"/>
      <c r="K9" s="338"/>
      <c r="L9" s="338"/>
      <c r="M9" s="338"/>
      <c r="N9" s="338">
        <v>2</v>
      </c>
      <c r="O9" s="338"/>
      <c r="P9" s="338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</row>
    <row r="10" spans="1:44" ht="30">
      <c r="A10" s="50" t="s">
        <v>15</v>
      </c>
      <c r="B10" s="36" t="s">
        <v>16</v>
      </c>
      <c r="C10" s="36" t="s">
        <v>17</v>
      </c>
      <c r="D10" s="36" t="s">
        <v>18</v>
      </c>
      <c r="E10" s="36" t="s">
        <v>276</v>
      </c>
      <c r="F10" s="36" t="s">
        <v>277</v>
      </c>
      <c r="G10" s="36" t="s">
        <v>209</v>
      </c>
      <c r="H10" s="36" t="s">
        <v>545</v>
      </c>
      <c r="I10" s="36" t="s">
        <v>22</v>
      </c>
      <c r="J10" s="36" t="s">
        <v>268</v>
      </c>
      <c r="K10" s="36" t="s">
        <v>24</v>
      </c>
      <c r="L10" s="338"/>
      <c r="M10" s="338"/>
      <c r="N10" s="338">
        <v>3</v>
      </c>
      <c r="O10" s="338">
        <v>2</v>
      </c>
      <c r="P10" s="338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</row>
    <row r="11" spans="1:44">
      <c r="A11" s="24">
        <v>0.33333333333333331</v>
      </c>
      <c r="B11" s="367">
        <v>1</v>
      </c>
      <c r="C11" s="343" t="s">
        <v>282</v>
      </c>
      <c r="D11" s="343" t="s">
        <v>283</v>
      </c>
      <c r="E11" s="343" t="s">
        <v>284</v>
      </c>
      <c r="F11" s="343" t="s">
        <v>285</v>
      </c>
      <c r="G11" s="344">
        <f>Q42</f>
        <v>0</v>
      </c>
      <c r="H11" s="343">
        <f t="shared" ref="H11:H30" si="0">IF(I11&gt;K11,I11,K11)</f>
        <v>1</v>
      </c>
      <c r="I11" s="343">
        <f t="shared" ref="I11:I30" si="1">RANK(G11,$G$11:$G$31,0)</f>
        <v>1</v>
      </c>
      <c r="J11" s="345">
        <f>Q31</f>
        <v>0</v>
      </c>
      <c r="K11" s="346"/>
      <c r="L11" s="338"/>
      <c r="M11" s="338"/>
      <c r="N11" s="338">
        <v>4</v>
      </c>
      <c r="O11" s="338">
        <v>2</v>
      </c>
      <c r="P11" s="338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</row>
    <row r="12" spans="1:44">
      <c r="A12" s="24">
        <v>0.33888888888888885</v>
      </c>
      <c r="B12" s="367">
        <v>2</v>
      </c>
      <c r="C12" s="343" t="s">
        <v>288</v>
      </c>
      <c r="D12" s="343" t="s">
        <v>289</v>
      </c>
      <c r="E12" s="343" t="s">
        <v>53</v>
      </c>
      <c r="F12" s="343" t="s">
        <v>290</v>
      </c>
      <c r="G12" s="347">
        <f>R42</f>
        <v>0</v>
      </c>
      <c r="H12" s="343">
        <f t="shared" si="0"/>
        <v>1</v>
      </c>
      <c r="I12" s="343">
        <f t="shared" si="1"/>
        <v>1</v>
      </c>
      <c r="J12" s="345">
        <f>R31</f>
        <v>0</v>
      </c>
      <c r="K12" s="346"/>
      <c r="L12" s="338"/>
      <c r="M12" s="338"/>
      <c r="N12" s="338">
        <v>5</v>
      </c>
      <c r="O12" s="338"/>
      <c r="P12" s="338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</row>
    <row r="13" spans="1:44">
      <c r="A13" s="24">
        <v>0.34444444444444439</v>
      </c>
      <c r="B13" s="367">
        <v>3</v>
      </c>
      <c r="C13" s="343" t="s">
        <v>291</v>
      </c>
      <c r="D13" s="343" t="s">
        <v>292</v>
      </c>
      <c r="E13" s="343" t="s">
        <v>182</v>
      </c>
      <c r="F13" s="343" t="s">
        <v>182</v>
      </c>
      <c r="G13" s="347">
        <f>S42</f>
        <v>0</v>
      </c>
      <c r="H13" s="343">
        <f t="shared" si="0"/>
        <v>1</v>
      </c>
      <c r="I13" s="343">
        <f t="shared" si="1"/>
        <v>1</v>
      </c>
      <c r="J13" s="345">
        <f>S31</f>
        <v>0</v>
      </c>
      <c r="K13" s="346"/>
      <c r="L13" s="338"/>
      <c r="M13" s="338"/>
      <c r="N13" s="338">
        <v>6</v>
      </c>
      <c r="O13" s="338"/>
      <c r="P13" s="338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</row>
    <row r="14" spans="1:44">
      <c r="A14" s="24">
        <v>0.34999999999999992</v>
      </c>
      <c r="B14" s="367">
        <v>4</v>
      </c>
      <c r="C14" s="343" t="s">
        <v>293</v>
      </c>
      <c r="D14" s="343" t="s">
        <v>294</v>
      </c>
      <c r="E14" s="343" t="s">
        <v>295</v>
      </c>
      <c r="F14" s="343"/>
      <c r="G14" s="347">
        <f>T42</f>
        <v>0</v>
      </c>
      <c r="H14" s="343">
        <f t="shared" si="0"/>
        <v>1</v>
      </c>
      <c r="I14" s="343">
        <f t="shared" si="1"/>
        <v>1</v>
      </c>
      <c r="J14" s="345">
        <f>T31</f>
        <v>0</v>
      </c>
      <c r="K14" s="340"/>
      <c r="L14" s="338"/>
      <c r="M14" s="338"/>
      <c r="N14" s="338">
        <v>7</v>
      </c>
      <c r="O14" s="338"/>
      <c r="P14" s="338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</row>
    <row r="15" spans="1:44">
      <c r="A15" s="24">
        <v>0.35555555555555546</v>
      </c>
      <c r="B15" s="367">
        <v>5</v>
      </c>
      <c r="C15" s="343" t="s">
        <v>158</v>
      </c>
      <c r="D15" s="343" t="s">
        <v>159</v>
      </c>
      <c r="E15" s="343" t="s">
        <v>59</v>
      </c>
      <c r="F15" s="343" t="s">
        <v>296</v>
      </c>
      <c r="G15" s="344">
        <f>U42</f>
        <v>0</v>
      </c>
      <c r="H15" s="343">
        <f t="shared" si="0"/>
        <v>1</v>
      </c>
      <c r="I15" s="343">
        <f t="shared" si="1"/>
        <v>1</v>
      </c>
      <c r="J15" s="345">
        <f>U31</f>
        <v>0</v>
      </c>
      <c r="K15" s="340"/>
      <c r="L15" s="338"/>
      <c r="M15" s="338"/>
      <c r="N15" s="338">
        <v>8</v>
      </c>
      <c r="O15" s="338">
        <v>2</v>
      </c>
      <c r="P15" s="338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</row>
    <row r="16" spans="1:44">
      <c r="A16" s="24">
        <v>0.36111111111111099</v>
      </c>
      <c r="B16" s="367">
        <v>6</v>
      </c>
      <c r="C16" s="343" t="s">
        <v>297</v>
      </c>
      <c r="D16" s="343" t="s">
        <v>555</v>
      </c>
      <c r="E16" s="343" t="s">
        <v>33</v>
      </c>
      <c r="F16" s="343" t="s">
        <v>299</v>
      </c>
      <c r="G16" s="344">
        <f>V42</f>
        <v>0</v>
      </c>
      <c r="H16" s="343">
        <f t="shared" si="0"/>
        <v>1</v>
      </c>
      <c r="I16" s="343">
        <f t="shared" si="1"/>
        <v>1</v>
      </c>
      <c r="J16" s="345">
        <f>V31</f>
        <v>0</v>
      </c>
      <c r="K16" s="340"/>
      <c r="L16" s="338"/>
      <c r="M16" s="338"/>
      <c r="N16" s="338">
        <v>9</v>
      </c>
      <c r="O16" s="338">
        <v>2</v>
      </c>
      <c r="P16" s="338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</row>
    <row r="17" spans="1:44">
      <c r="A17" s="24">
        <v>0.36666666666666653</v>
      </c>
      <c r="B17" s="367">
        <v>7</v>
      </c>
      <c r="C17" s="343" t="s">
        <v>300</v>
      </c>
      <c r="D17" s="343" t="s">
        <v>301</v>
      </c>
      <c r="E17" s="343" t="s">
        <v>39</v>
      </c>
      <c r="F17" s="343" t="s">
        <v>39</v>
      </c>
      <c r="G17" s="344">
        <f>W42</f>
        <v>0</v>
      </c>
      <c r="H17" s="343">
        <f t="shared" si="0"/>
        <v>1</v>
      </c>
      <c r="I17" s="343">
        <f t="shared" si="1"/>
        <v>1</v>
      </c>
      <c r="J17" s="345">
        <f>W31</f>
        <v>0</v>
      </c>
      <c r="K17" s="340"/>
      <c r="L17" s="338"/>
      <c r="M17" s="338"/>
      <c r="N17" s="338">
        <v>10</v>
      </c>
      <c r="O17" s="338"/>
      <c r="P17" s="338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</row>
    <row r="18" spans="1:44">
      <c r="A18" s="24">
        <v>0.37222222222222207</v>
      </c>
      <c r="B18" s="367">
        <v>8</v>
      </c>
      <c r="C18" s="343" t="s">
        <v>302</v>
      </c>
      <c r="D18" s="343" t="s">
        <v>303</v>
      </c>
      <c r="E18" s="343" t="s">
        <v>36</v>
      </c>
      <c r="F18" s="343" t="s">
        <v>36</v>
      </c>
      <c r="G18" s="344">
        <f>X42</f>
        <v>0</v>
      </c>
      <c r="H18" s="343">
        <f t="shared" si="0"/>
        <v>1</v>
      </c>
      <c r="I18" s="343">
        <f t="shared" si="1"/>
        <v>1</v>
      </c>
      <c r="J18" s="345">
        <f>X31</f>
        <v>0</v>
      </c>
      <c r="K18" s="340"/>
      <c r="L18" s="338"/>
      <c r="M18" s="338"/>
      <c r="N18" s="338">
        <v>11</v>
      </c>
      <c r="O18" s="338"/>
      <c r="P18" s="338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</row>
    <row r="19" spans="1:44">
      <c r="A19" s="24">
        <v>0.3777777777777776</v>
      </c>
      <c r="B19" s="367">
        <v>9</v>
      </c>
      <c r="C19" s="343" t="s">
        <v>304</v>
      </c>
      <c r="D19" s="343" t="s">
        <v>305</v>
      </c>
      <c r="E19" s="343" t="s">
        <v>150</v>
      </c>
      <c r="F19" s="343" t="s">
        <v>548</v>
      </c>
      <c r="G19" s="344">
        <f>Y42</f>
        <v>0</v>
      </c>
      <c r="H19" s="343">
        <f t="shared" si="0"/>
        <v>1</v>
      </c>
      <c r="I19" s="343">
        <f t="shared" si="1"/>
        <v>1</v>
      </c>
      <c r="J19" s="345">
        <f>Y31</f>
        <v>0</v>
      </c>
      <c r="K19" s="340"/>
      <c r="L19" s="338"/>
      <c r="M19" s="338"/>
      <c r="N19" s="338">
        <v>12</v>
      </c>
      <c r="O19" s="338">
        <v>2</v>
      </c>
      <c r="P19" s="338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</row>
    <row r="20" spans="1:44">
      <c r="A20" s="24">
        <v>0.38333333333333314</v>
      </c>
      <c r="B20" s="367">
        <v>10</v>
      </c>
      <c r="C20" s="343" t="s">
        <v>307</v>
      </c>
      <c r="D20" s="343" t="s">
        <v>308</v>
      </c>
      <c r="E20" s="343" t="s">
        <v>309</v>
      </c>
      <c r="F20" s="343" t="s">
        <v>310</v>
      </c>
      <c r="G20" s="344">
        <f>Z42</f>
        <v>0</v>
      </c>
      <c r="H20" s="343">
        <f t="shared" si="0"/>
        <v>1</v>
      </c>
      <c r="I20" s="343">
        <f t="shared" si="1"/>
        <v>1</v>
      </c>
      <c r="J20" s="345">
        <f>Z31</f>
        <v>0</v>
      </c>
      <c r="K20" s="340"/>
      <c r="L20" s="338"/>
      <c r="M20" s="338"/>
      <c r="N20" s="338">
        <v>13</v>
      </c>
      <c r="O20" s="338">
        <v>2</v>
      </c>
      <c r="P20" s="338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</row>
    <row r="21" spans="1:44">
      <c r="A21" s="24">
        <v>0.39583333333333309</v>
      </c>
      <c r="B21" s="367">
        <v>11</v>
      </c>
      <c r="C21" s="343" t="s">
        <v>312</v>
      </c>
      <c r="D21" s="343" t="s">
        <v>313</v>
      </c>
      <c r="E21" s="343" t="s">
        <v>88</v>
      </c>
      <c r="F21" s="343" t="s">
        <v>314</v>
      </c>
      <c r="G21" s="344">
        <f>AA42</f>
        <v>0</v>
      </c>
      <c r="H21" s="343">
        <f t="shared" si="0"/>
        <v>1</v>
      </c>
      <c r="I21" s="343">
        <f t="shared" si="1"/>
        <v>1</v>
      </c>
      <c r="J21" s="345">
        <f>AA31</f>
        <v>0</v>
      </c>
      <c r="K21" s="340"/>
      <c r="L21" s="338"/>
      <c r="M21" s="338"/>
      <c r="N21" s="338">
        <v>14</v>
      </c>
      <c r="O21" s="338"/>
      <c r="P21" s="338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</row>
    <row r="22" spans="1:44">
      <c r="A22" s="24">
        <v>0.40138888888888863</v>
      </c>
      <c r="B22" s="367">
        <v>12</v>
      </c>
      <c r="C22" s="343" t="s">
        <v>315</v>
      </c>
      <c r="D22" s="343" t="s">
        <v>316</v>
      </c>
      <c r="E22" s="343" t="s">
        <v>309</v>
      </c>
      <c r="F22" s="343" t="s">
        <v>317</v>
      </c>
      <c r="G22" s="344">
        <f>AB42</f>
        <v>0</v>
      </c>
      <c r="H22" s="343">
        <f t="shared" si="0"/>
        <v>1</v>
      </c>
      <c r="I22" s="343">
        <f t="shared" si="1"/>
        <v>1</v>
      </c>
      <c r="J22" s="345">
        <f>AB31</f>
        <v>0</v>
      </c>
      <c r="K22" s="340"/>
      <c r="L22" s="338"/>
      <c r="M22" s="338"/>
      <c r="N22" s="338">
        <v>15</v>
      </c>
      <c r="O22" s="338"/>
      <c r="P22" s="338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</row>
    <row r="23" spans="1:44">
      <c r="A23" s="24">
        <v>0.40694444444444416</v>
      </c>
      <c r="B23" s="367">
        <v>13</v>
      </c>
      <c r="C23" s="343" t="s">
        <v>318</v>
      </c>
      <c r="D23" s="343" t="s">
        <v>319</v>
      </c>
      <c r="E23" s="343" t="s">
        <v>295</v>
      </c>
      <c r="F23" s="343" t="s">
        <v>295</v>
      </c>
      <c r="G23" s="344">
        <f>AC42</f>
        <v>0</v>
      </c>
      <c r="H23" s="343">
        <f t="shared" si="0"/>
        <v>1</v>
      </c>
      <c r="I23" s="343">
        <f t="shared" si="1"/>
        <v>1</v>
      </c>
      <c r="J23" s="345">
        <f>AC31</f>
        <v>0</v>
      </c>
      <c r="K23" s="340"/>
      <c r="L23" s="338"/>
      <c r="M23" s="338"/>
      <c r="N23" s="338">
        <v>16</v>
      </c>
      <c r="O23" s="338"/>
      <c r="P23" s="338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</row>
    <row r="24" spans="1:44">
      <c r="A24" s="24">
        <v>0.4124999999999997</v>
      </c>
      <c r="B24" s="367">
        <v>14</v>
      </c>
      <c r="C24" s="343" t="s">
        <v>153</v>
      </c>
      <c r="D24" s="343" t="s">
        <v>154</v>
      </c>
      <c r="E24" s="343" t="s">
        <v>42</v>
      </c>
      <c r="F24" s="343"/>
      <c r="G24" s="344">
        <f>AD42</f>
        <v>0</v>
      </c>
      <c r="H24" s="343">
        <f t="shared" si="0"/>
        <v>1</v>
      </c>
      <c r="I24" s="343">
        <f t="shared" si="1"/>
        <v>1</v>
      </c>
      <c r="J24" s="345">
        <f>AD31</f>
        <v>0</v>
      </c>
      <c r="K24" s="340"/>
      <c r="L24" s="338"/>
      <c r="M24" s="338"/>
      <c r="N24" s="338" t="s">
        <v>92</v>
      </c>
      <c r="O24" s="338"/>
      <c r="P24" s="338"/>
      <c r="Q24" s="356">
        <f>SUM(Q8:Q23)+SUM(Q10:Q11)+SUM(Q15:Q16)+SUM(Q19:Q20)</f>
        <v>0</v>
      </c>
      <c r="R24" s="356">
        <f t="shared" ref="R24:AR24" si="2">SUM(R8:R23)+SUM(R10:R11)+SUM(R15:R16)+SUM(R19:R20)</f>
        <v>0</v>
      </c>
      <c r="S24" s="356">
        <f t="shared" si="2"/>
        <v>0</v>
      </c>
      <c r="T24" s="356">
        <f t="shared" si="2"/>
        <v>0</v>
      </c>
      <c r="U24" s="356">
        <f t="shared" si="2"/>
        <v>0</v>
      </c>
      <c r="V24" s="356">
        <f t="shared" si="2"/>
        <v>0</v>
      </c>
      <c r="W24" s="356">
        <f t="shared" si="2"/>
        <v>0</v>
      </c>
      <c r="X24" s="356">
        <f t="shared" si="2"/>
        <v>0</v>
      </c>
      <c r="Y24" s="356">
        <f t="shared" si="2"/>
        <v>0</v>
      </c>
      <c r="Z24" s="356">
        <f t="shared" si="2"/>
        <v>0</v>
      </c>
      <c r="AA24" s="356">
        <f t="shared" si="2"/>
        <v>0</v>
      </c>
      <c r="AB24" s="356">
        <f t="shared" si="2"/>
        <v>0</v>
      </c>
      <c r="AC24" s="356">
        <f t="shared" si="2"/>
        <v>0</v>
      </c>
      <c r="AD24" s="356">
        <f t="shared" si="2"/>
        <v>0</v>
      </c>
      <c r="AE24" s="356">
        <f t="shared" si="2"/>
        <v>0</v>
      </c>
      <c r="AF24" s="356">
        <f t="shared" si="2"/>
        <v>0</v>
      </c>
      <c r="AG24" s="356">
        <f t="shared" si="2"/>
        <v>0</v>
      </c>
      <c r="AH24" s="356">
        <f t="shared" si="2"/>
        <v>0</v>
      </c>
      <c r="AI24" s="356">
        <f t="shared" si="2"/>
        <v>0</v>
      </c>
      <c r="AJ24" s="356">
        <f t="shared" si="2"/>
        <v>0</v>
      </c>
      <c r="AK24" s="356">
        <f t="shared" si="2"/>
        <v>0</v>
      </c>
      <c r="AL24" s="356">
        <f t="shared" si="2"/>
        <v>0</v>
      </c>
      <c r="AM24" s="356">
        <f t="shared" si="2"/>
        <v>0</v>
      </c>
      <c r="AN24" s="356">
        <f t="shared" si="2"/>
        <v>0</v>
      </c>
      <c r="AO24" s="356">
        <f t="shared" si="2"/>
        <v>0</v>
      </c>
      <c r="AP24" s="356">
        <f t="shared" si="2"/>
        <v>0</v>
      </c>
      <c r="AQ24" s="356">
        <f t="shared" si="2"/>
        <v>0</v>
      </c>
      <c r="AR24" s="356">
        <f t="shared" si="2"/>
        <v>0</v>
      </c>
    </row>
    <row r="25" spans="1:44">
      <c r="A25" s="24">
        <v>0.41805555555555524</v>
      </c>
      <c r="B25" s="367">
        <v>15</v>
      </c>
      <c r="C25" s="343" t="s">
        <v>323</v>
      </c>
      <c r="D25" s="343" t="s">
        <v>324</v>
      </c>
      <c r="E25" s="343" t="s">
        <v>140</v>
      </c>
      <c r="F25" s="343" t="s">
        <v>325</v>
      </c>
      <c r="G25" s="344">
        <f>AE42</f>
        <v>0</v>
      </c>
      <c r="H25" s="343">
        <f t="shared" si="0"/>
        <v>1</v>
      </c>
      <c r="I25" s="343">
        <f t="shared" si="1"/>
        <v>1</v>
      </c>
      <c r="J25" s="345">
        <f>AE31</f>
        <v>0</v>
      </c>
      <c r="K25" s="340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</row>
    <row r="26" spans="1:44">
      <c r="A26" s="24">
        <v>0.42361111111111077</v>
      </c>
      <c r="B26" s="367">
        <v>16</v>
      </c>
      <c r="C26" s="343" t="s">
        <v>326</v>
      </c>
      <c r="D26" s="343" t="s">
        <v>327</v>
      </c>
      <c r="E26" s="343" t="s">
        <v>328</v>
      </c>
      <c r="F26" s="343" t="s">
        <v>328</v>
      </c>
      <c r="G26" s="344">
        <f>AF42</f>
        <v>0</v>
      </c>
      <c r="H26" s="343">
        <f t="shared" si="0"/>
        <v>1</v>
      </c>
      <c r="I26" s="343">
        <f t="shared" si="1"/>
        <v>1</v>
      </c>
      <c r="J26" s="345">
        <f>AF31</f>
        <v>0</v>
      </c>
      <c r="K26" s="340"/>
      <c r="L26" s="338"/>
      <c r="M26" s="338"/>
      <c r="N26" s="338" t="s">
        <v>93</v>
      </c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338"/>
      <c r="AM26" s="338"/>
      <c r="AN26" s="338"/>
      <c r="AO26" s="338"/>
      <c r="AP26" s="338"/>
      <c r="AQ26" s="338"/>
      <c r="AR26" s="338"/>
    </row>
    <row r="27" spans="1:44">
      <c r="A27" s="24">
        <v>0.42916666666666631</v>
      </c>
      <c r="B27" s="367">
        <v>17</v>
      </c>
      <c r="C27" s="343" t="s">
        <v>329</v>
      </c>
      <c r="D27" s="343" t="s">
        <v>330</v>
      </c>
      <c r="E27" s="343" t="s">
        <v>331</v>
      </c>
      <c r="F27" s="343" t="s">
        <v>332</v>
      </c>
      <c r="G27" s="344">
        <f>AG42</f>
        <v>0</v>
      </c>
      <c r="H27" s="343">
        <f t="shared" si="0"/>
        <v>1</v>
      </c>
      <c r="I27" s="343">
        <f t="shared" si="1"/>
        <v>1</v>
      </c>
      <c r="J27" s="345">
        <f>AG31</f>
        <v>0</v>
      </c>
      <c r="K27" s="340"/>
      <c r="L27" s="338"/>
      <c r="M27" s="338"/>
      <c r="N27" s="338" t="s">
        <v>94</v>
      </c>
      <c r="O27" s="338">
        <v>1</v>
      </c>
      <c r="P27" s="338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</row>
    <row r="28" spans="1:44">
      <c r="A28" s="24">
        <v>0.43472222222222184</v>
      </c>
      <c r="B28" s="367">
        <v>18</v>
      </c>
      <c r="C28" s="343" t="s">
        <v>333</v>
      </c>
      <c r="D28" s="343" t="s">
        <v>334</v>
      </c>
      <c r="E28" s="343" t="s">
        <v>59</v>
      </c>
      <c r="F28" s="343" t="s">
        <v>335</v>
      </c>
      <c r="G28" s="344">
        <f>AH42</f>
        <v>0</v>
      </c>
      <c r="H28" s="343">
        <f t="shared" si="0"/>
        <v>1</v>
      </c>
      <c r="I28" s="343">
        <f t="shared" si="1"/>
        <v>1</v>
      </c>
      <c r="J28" s="345">
        <f>AH31</f>
        <v>0</v>
      </c>
      <c r="K28" s="340"/>
      <c r="L28" s="338"/>
      <c r="M28" s="338"/>
      <c r="N28" s="338" t="s">
        <v>95</v>
      </c>
      <c r="O28" s="338">
        <v>1</v>
      </c>
      <c r="P28" s="338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</row>
    <row r="29" spans="1:44">
      <c r="A29" s="24">
        <v>0.44027777777777738</v>
      </c>
      <c r="B29" s="367">
        <v>19</v>
      </c>
      <c r="C29" s="343" t="s">
        <v>336</v>
      </c>
      <c r="D29" s="343" t="s">
        <v>337</v>
      </c>
      <c r="E29" s="343" t="s">
        <v>215</v>
      </c>
      <c r="F29" s="343" t="s">
        <v>338</v>
      </c>
      <c r="G29" s="344">
        <f>AI42</f>
        <v>0</v>
      </c>
      <c r="H29" s="343">
        <f t="shared" si="0"/>
        <v>1</v>
      </c>
      <c r="I29" s="343">
        <f t="shared" si="1"/>
        <v>1</v>
      </c>
      <c r="J29" s="345">
        <f>AI31</f>
        <v>0</v>
      </c>
      <c r="K29" s="340"/>
      <c r="L29" s="338"/>
      <c r="M29" s="338"/>
      <c r="N29" s="338" t="s">
        <v>270</v>
      </c>
      <c r="O29" s="338">
        <v>2</v>
      </c>
      <c r="P29" s="338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  <c r="AQ29" s="342"/>
      <c r="AR29" s="342"/>
    </row>
    <row r="30" spans="1:44">
      <c r="A30" s="24">
        <v>0.44583333333333292</v>
      </c>
      <c r="B30" s="367">
        <v>20</v>
      </c>
      <c r="C30" s="343" t="s">
        <v>151</v>
      </c>
      <c r="D30" s="343" t="s">
        <v>152</v>
      </c>
      <c r="E30" s="343" t="s">
        <v>150</v>
      </c>
      <c r="F30" s="343" t="s">
        <v>339</v>
      </c>
      <c r="G30" s="344">
        <f>AJ42</f>
        <v>0</v>
      </c>
      <c r="H30" s="343">
        <f t="shared" si="0"/>
        <v>1</v>
      </c>
      <c r="I30" s="343">
        <f t="shared" si="1"/>
        <v>1</v>
      </c>
      <c r="J30" s="345">
        <f>AJ31</f>
        <v>0</v>
      </c>
      <c r="K30" s="340"/>
      <c r="L30" s="338"/>
      <c r="M30" s="338"/>
      <c r="N30" s="338" t="s">
        <v>271</v>
      </c>
      <c r="O30" s="338">
        <v>2</v>
      </c>
      <c r="P30" s="33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8"/>
      <c r="AO30" s="348"/>
      <c r="AP30" s="348"/>
      <c r="AQ30" s="348"/>
      <c r="AR30" s="348"/>
    </row>
    <row r="31" spans="1:44">
      <c r="A31" s="24"/>
      <c r="B31" s="367"/>
      <c r="C31" s="343"/>
      <c r="D31" s="343"/>
      <c r="E31" s="343"/>
      <c r="F31" s="343"/>
      <c r="G31" s="344"/>
      <c r="H31" s="343"/>
      <c r="I31" s="343"/>
      <c r="J31" s="345"/>
      <c r="K31" s="340"/>
      <c r="L31" s="338"/>
      <c r="M31" s="338"/>
      <c r="N31" s="338" t="s">
        <v>98</v>
      </c>
      <c r="O31" s="338"/>
      <c r="P31" s="338"/>
      <c r="Q31" s="356">
        <f>SUM(Q27:Q30)+SUM(Q29:Q30)</f>
        <v>0</v>
      </c>
      <c r="R31" s="356">
        <f t="shared" ref="R31:T31" si="3">SUM(R27:R30)+SUM(R29:R30)</f>
        <v>0</v>
      </c>
      <c r="S31" s="356">
        <f t="shared" si="3"/>
        <v>0</v>
      </c>
      <c r="T31" s="356">
        <f t="shared" si="3"/>
        <v>0</v>
      </c>
      <c r="U31" s="356">
        <f t="shared" ref="U31:AF31" si="4">SUM(U27:U30)+SUM(U29:U30)</f>
        <v>0</v>
      </c>
      <c r="V31" s="356">
        <f t="shared" si="4"/>
        <v>0</v>
      </c>
      <c r="W31" s="356">
        <f t="shared" si="4"/>
        <v>0</v>
      </c>
      <c r="X31" s="356">
        <f t="shared" si="4"/>
        <v>0</v>
      </c>
      <c r="Y31" s="356">
        <f t="shared" si="4"/>
        <v>0</v>
      </c>
      <c r="Z31" s="356">
        <f t="shared" si="4"/>
        <v>0</v>
      </c>
      <c r="AA31" s="356">
        <f t="shared" si="4"/>
        <v>0</v>
      </c>
      <c r="AB31" s="356">
        <f t="shared" si="4"/>
        <v>0</v>
      </c>
      <c r="AC31" s="356">
        <f t="shared" si="4"/>
        <v>0</v>
      </c>
      <c r="AD31" s="356">
        <f t="shared" si="4"/>
        <v>0</v>
      </c>
      <c r="AE31" s="356">
        <f t="shared" si="4"/>
        <v>0</v>
      </c>
      <c r="AF31" s="356">
        <f t="shared" si="4"/>
        <v>0</v>
      </c>
      <c r="AG31" s="356">
        <f t="shared" ref="AG31:AR31" si="5">SUM(AG27:AG30)+SUM(AG29:AG30)</f>
        <v>0</v>
      </c>
      <c r="AH31" s="356">
        <f t="shared" si="5"/>
        <v>0</v>
      </c>
      <c r="AI31" s="356">
        <f t="shared" si="5"/>
        <v>0</v>
      </c>
      <c r="AJ31" s="356">
        <f t="shared" si="5"/>
        <v>0</v>
      </c>
      <c r="AK31" s="356">
        <f t="shared" si="5"/>
        <v>0</v>
      </c>
      <c r="AL31" s="356">
        <f t="shared" si="5"/>
        <v>0</v>
      </c>
      <c r="AM31" s="356">
        <f t="shared" si="5"/>
        <v>0</v>
      </c>
      <c r="AN31" s="356">
        <f t="shared" si="5"/>
        <v>0</v>
      </c>
      <c r="AO31" s="356">
        <f t="shared" si="5"/>
        <v>0</v>
      </c>
      <c r="AP31" s="356">
        <f t="shared" si="5"/>
        <v>0</v>
      </c>
      <c r="AQ31" s="356">
        <f t="shared" si="5"/>
        <v>0</v>
      </c>
      <c r="AR31" s="356">
        <f t="shared" si="5"/>
        <v>0</v>
      </c>
    </row>
    <row r="33" spans="14:44">
      <c r="N33" s="338" t="s">
        <v>99</v>
      </c>
      <c r="O33" s="338">
        <v>280</v>
      </c>
      <c r="P33" s="338"/>
      <c r="Q33" s="356">
        <f>Q24+Q31</f>
        <v>0</v>
      </c>
      <c r="R33" s="356">
        <f t="shared" ref="R33:AR33" si="6">R24+R31</f>
        <v>0</v>
      </c>
      <c r="S33" s="356">
        <f t="shared" si="6"/>
        <v>0</v>
      </c>
      <c r="T33" s="356">
        <f t="shared" si="6"/>
        <v>0</v>
      </c>
      <c r="U33" s="356">
        <f t="shared" si="6"/>
        <v>0</v>
      </c>
      <c r="V33" s="356">
        <f t="shared" si="6"/>
        <v>0</v>
      </c>
      <c r="W33" s="356">
        <f t="shared" si="6"/>
        <v>0</v>
      </c>
      <c r="X33" s="356">
        <f t="shared" si="6"/>
        <v>0</v>
      </c>
      <c r="Y33" s="356">
        <f t="shared" si="6"/>
        <v>0</v>
      </c>
      <c r="Z33" s="356">
        <f t="shared" si="6"/>
        <v>0</v>
      </c>
      <c r="AA33" s="356">
        <f t="shared" si="6"/>
        <v>0</v>
      </c>
      <c r="AB33" s="356">
        <f t="shared" si="6"/>
        <v>0</v>
      </c>
      <c r="AC33" s="356">
        <f t="shared" si="6"/>
        <v>0</v>
      </c>
      <c r="AD33" s="356">
        <f t="shared" si="6"/>
        <v>0</v>
      </c>
      <c r="AE33" s="356">
        <f t="shared" si="6"/>
        <v>0</v>
      </c>
      <c r="AF33" s="356">
        <f t="shared" si="6"/>
        <v>0</v>
      </c>
      <c r="AG33" s="356">
        <f t="shared" si="6"/>
        <v>0</v>
      </c>
      <c r="AH33" s="356">
        <f t="shared" si="6"/>
        <v>0</v>
      </c>
      <c r="AI33" s="356">
        <f t="shared" si="6"/>
        <v>0</v>
      </c>
      <c r="AJ33" s="356">
        <f t="shared" si="6"/>
        <v>0</v>
      </c>
      <c r="AK33" s="356">
        <f t="shared" si="6"/>
        <v>0</v>
      </c>
      <c r="AL33" s="356">
        <f t="shared" si="6"/>
        <v>0</v>
      </c>
      <c r="AM33" s="356">
        <f t="shared" si="6"/>
        <v>0</v>
      </c>
      <c r="AN33" s="356">
        <f t="shared" si="6"/>
        <v>0</v>
      </c>
      <c r="AO33" s="356">
        <f t="shared" si="6"/>
        <v>0</v>
      </c>
      <c r="AP33" s="356">
        <f t="shared" si="6"/>
        <v>0</v>
      </c>
      <c r="AQ33" s="356">
        <f t="shared" si="6"/>
        <v>0</v>
      </c>
      <c r="AR33" s="356">
        <f t="shared" si="6"/>
        <v>0</v>
      </c>
    </row>
    <row r="34" spans="14:44">
      <c r="N34" s="15" t="s">
        <v>100</v>
      </c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</row>
    <row r="35" spans="14:44">
      <c r="N35" s="338" t="s">
        <v>101</v>
      </c>
      <c r="O35" s="338">
        <v>-2</v>
      </c>
      <c r="P35" s="338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372"/>
      <c r="AO35" s="372"/>
      <c r="AP35" s="372"/>
      <c r="AQ35" s="372"/>
      <c r="AR35" s="372"/>
    </row>
    <row r="36" spans="14:44">
      <c r="N36" s="338" t="s">
        <v>103</v>
      </c>
      <c r="O36" s="338">
        <v>-4</v>
      </c>
      <c r="P36" s="338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372"/>
      <c r="AO36" s="372"/>
      <c r="AP36" s="372"/>
      <c r="AQ36" s="372"/>
      <c r="AR36" s="372"/>
    </row>
    <row r="37" spans="14:44">
      <c r="N37" s="338" t="s">
        <v>104</v>
      </c>
      <c r="O37" s="374" t="s">
        <v>105</v>
      </c>
      <c r="P37" s="338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5"/>
      <c r="AO37" s="375"/>
      <c r="AP37" s="375"/>
      <c r="AQ37" s="375"/>
      <c r="AR37" s="375"/>
    </row>
    <row r="38" spans="14:44">
      <c r="N38" s="338" t="s">
        <v>106</v>
      </c>
      <c r="O38" s="374"/>
      <c r="P38" s="338"/>
      <c r="Q38" s="377">
        <f>IF(Q35="Y",-2,0)+IF(Q36="Y",-4,0)</f>
        <v>0</v>
      </c>
      <c r="R38" s="377">
        <f t="shared" ref="R38:AR38" si="7">IF(R35="Y",-2,0)+IF(R36="Y",-4,0)</f>
        <v>0</v>
      </c>
      <c r="S38" s="377">
        <f t="shared" si="7"/>
        <v>0</v>
      </c>
      <c r="T38" s="377">
        <f t="shared" si="7"/>
        <v>0</v>
      </c>
      <c r="U38" s="377">
        <f t="shared" si="7"/>
        <v>0</v>
      </c>
      <c r="V38" s="377">
        <f t="shared" si="7"/>
        <v>0</v>
      </c>
      <c r="W38" s="377">
        <f t="shared" si="7"/>
        <v>0</v>
      </c>
      <c r="X38" s="377">
        <f t="shared" si="7"/>
        <v>0</v>
      </c>
      <c r="Y38" s="377">
        <f t="shared" si="7"/>
        <v>0</v>
      </c>
      <c r="Z38" s="377">
        <f t="shared" si="7"/>
        <v>0</v>
      </c>
      <c r="AA38" s="377">
        <f t="shared" si="7"/>
        <v>0</v>
      </c>
      <c r="AB38" s="377">
        <f t="shared" si="7"/>
        <v>0</v>
      </c>
      <c r="AC38" s="377">
        <f t="shared" si="7"/>
        <v>0</v>
      </c>
      <c r="AD38" s="377">
        <f t="shared" si="7"/>
        <v>0</v>
      </c>
      <c r="AE38" s="377">
        <f t="shared" si="7"/>
        <v>0</v>
      </c>
      <c r="AF38" s="377">
        <f t="shared" si="7"/>
        <v>0</v>
      </c>
      <c r="AG38" s="377">
        <f t="shared" si="7"/>
        <v>0</v>
      </c>
      <c r="AH38" s="377">
        <f t="shared" si="7"/>
        <v>0</v>
      </c>
      <c r="AI38" s="377">
        <f t="shared" si="7"/>
        <v>0</v>
      </c>
      <c r="AJ38" s="377">
        <f t="shared" si="7"/>
        <v>0</v>
      </c>
      <c r="AK38" s="377">
        <f t="shared" si="7"/>
        <v>0</v>
      </c>
      <c r="AL38" s="377">
        <f t="shared" si="7"/>
        <v>0</v>
      </c>
      <c r="AM38" s="377">
        <f t="shared" si="7"/>
        <v>0</v>
      </c>
      <c r="AN38" s="377">
        <f t="shared" si="7"/>
        <v>0</v>
      </c>
      <c r="AO38" s="377">
        <f t="shared" si="7"/>
        <v>0</v>
      </c>
      <c r="AP38" s="377">
        <f t="shared" si="7"/>
        <v>0</v>
      </c>
      <c r="AQ38" s="377">
        <f t="shared" si="7"/>
        <v>0</v>
      </c>
      <c r="AR38" s="377">
        <f t="shared" si="7"/>
        <v>0</v>
      </c>
    </row>
    <row r="39" spans="14:44">
      <c r="N39" s="15" t="s">
        <v>272</v>
      </c>
      <c r="O39" s="374"/>
      <c r="P39" s="338"/>
      <c r="Q39" s="415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  <c r="AC39" s="415"/>
      <c r="AD39" s="415"/>
      <c r="AE39" s="415"/>
      <c r="AF39" s="415"/>
      <c r="AG39" s="415"/>
      <c r="AH39" s="415"/>
      <c r="AI39" s="415"/>
      <c r="AJ39" s="415"/>
      <c r="AK39" s="415"/>
      <c r="AL39" s="415"/>
      <c r="AM39" s="415"/>
      <c r="AN39" s="415"/>
      <c r="AO39" s="415"/>
      <c r="AP39" s="415"/>
      <c r="AQ39" s="415"/>
      <c r="AR39" s="415"/>
    </row>
    <row r="40" spans="14:44">
      <c r="N40" s="338"/>
      <c r="O40" s="338">
        <v>-5.0000000000000001E-3</v>
      </c>
      <c r="P40" s="338"/>
      <c r="Q40" s="395">
        <f>$O$40*$O$33*Q39</f>
        <v>0</v>
      </c>
      <c r="R40" s="395">
        <f t="shared" ref="R40:AR40" si="8">$O$40*$O$33*R39</f>
        <v>0</v>
      </c>
      <c r="S40" s="395">
        <f t="shared" si="8"/>
        <v>0</v>
      </c>
      <c r="T40" s="395">
        <f t="shared" si="8"/>
        <v>0</v>
      </c>
      <c r="U40" s="395">
        <f t="shared" si="8"/>
        <v>0</v>
      </c>
      <c r="V40" s="395">
        <f t="shared" si="8"/>
        <v>0</v>
      </c>
      <c r="W40" s="395">
        <f t="shared" si="8"/>
        <v>0</v>
      </c>
      <c r="X40" s="395">
        <f t="shared" si="8"/>
        <v>0</v>
      </c>
      <c r="Y40" s="395">
        <f t="shared" si="8"/>
        <v>0</v>
      </c>
      <c r="Z40" s="395">
        <f t="shared" si="8"/>
        <v>0</v>
      </c>
      <c r="AA40" s="395">
        <f t="shared" si="8"/>
        <v>0</v>
      </c>
      <c r="AB40" s="395">
        <f t="shared" si="8"/>
        <v>0</v>
      </c>
      <c r="AC40" s="395">
        <f t="shared" si="8"/>
        <v>0</v>
      </c>
      <c r="AD40" s="395">
        <f t="shared" si="8"/>
        <v>0</v>
      </c>
      <c r="AE40" s="395">
        <f t="shared" si="8"/>
        <v>0</v>
      </c>
      <c r="AF40" s="395">
        <f t="shared" si="8"/>
        <v>0</v>
      </c>
      <c r="AG40" s="395">
        <f t="shared" si="8"/>
        <v>0</v>
      </c>
      <c r="AH40" s="395">
        <f t="shared" si="8"/>
        <v>0</v>
      </c>
      <c r="AI40" s="395">
        <f t="shared" si="8"/>
        <v>0</v>
      </c>
      <c r="AJ40" s="395">
        <f t="shared" si="8"/>
        <v>0</v>
      </c>
      <c r="AK40" s="395">
        <f t="shared" si="8"/>
        <v>0</v>
      </c>
      <c r="AL40" s="395">
        <f t="shared" si="8"/>
        <v>0</v>
      </c>
      <c r="AM40" s="395">
        <f t="shared" si="8"/>
        <v>0</v>
      </c>
      <c r="AN40" s="395">
        <f t="shared" si="8"/>
        <v>0</v>
      </c>
      <c r="AO40" s="395">
        <f t="shared" si="8"/>
        <v>0</v>
      </c>
      <c r="AP40" s="395">
        <f t="shared" si="8"/>
        <v>0</v>
      </c>
      <c r="AQ40" s="395">
        <f t="shared" si="8"/>
        <v>0</v>
      </c>
      <c r="AR40" s="395">
        <f t="shared" si="8"/>
        <v>0</v>
      </c>
    </row>
    <row r="41" spans="14:44">
      <c r="N41" s="338" t="s">
        <v>74</v>
      </c>
      <c r="O41" s="338"/>
      <c r="P41" s="338"/>
      <c r="Q41" s="356">
        <f>Q33+Q38+Q40</f>
        <v>0</v>
      </c>
      <c r="R41" s="356">
        <f t="shared" ref="R41:AR41" si="9">R33+R38+R40</f>
        <v>0</v>
      </c>
      <c r="S41" s="356">
        <f t="shared" si="9"/>
        <v>0</v>
      </c>
      <c r="T41" s="356">
        <f t="shared" si="9"/>
        <v>0</v>
      </c>
      <c r="U41" s="356">
        <f t="shared" si="9"/>
        <v>0</v>
      </c>
      <c r="V41" s="356">
        <f t="shared" si="9"/>
        <v>0</v>
      </c>
      <c r="W41" s="356">
        <f t="shared" si="9"/>
        <v>0</v>
      </c>
      <c r="X41" s="356">
        <f t="shared" si="9"/>
        <v>0</v>
      </c>
      <c r="Y41" s="356">
        <f t="shared" si="9"/>
        <v>0</v>
      </c>
      <c r="Z41" s="356">
        <f t="shared" si="9"/>
        <v>0</v>
      </c>
      <c r="AA41" s="356">
        <f t="shared" si="9"/>
        <v>0</v>
      </c>
      <c r="AB41" s="356">
        <f t="shared" si="9"/>
        <v>0</v>
      </c>
      <c r="AC41" s="356">
        <f t="shared" si="9"/>
        <v>0</v>
      </c>
      <c r="AD41" s="356">
        <f t="shared" si="9"/>
        <v>0</v>
      </c>
      <c r="AE41" s="356">
        <f t="shared" si="9"/>
        <v>0</v>
      </c>
      <c r="AF41" s="356">
        <f t="shared" si="9"/>
        <v>0</v>
      </c>
      <c r="AG41" s="356">
        <f t="shared" si="9"/>
        <v>0</v>
      </c>
      <c r="AH41" s="356">
        <f t="shared" si="9"/>
        <v>0</v>
      </c>
      <c r="AI41" s="356">
        <f t="shared" si="9"/>
        <v>0</v>
      </c>
      <c r="AJ41" s="356">
        <f t="shared" si="9"/>
        <v>0</v>
      </c>
      <c r="AK41" s="356">
        <f t="shared" si="9"/>
        <v>0</v>
      </c>
      <c r="AL41" s="356">
        <f t="shared" si="9"/>
        <v>0</v>
      </c>
      <c r="AM41" s="356">
        <f t="shared" si="9"/>
        <v>0</v>
      </c>
      <c r="AN41" s="356">
        <f t="shared" si="9"/>
        <v>0</v>
      </c>
      <c r="AO41" s="356">
        <f t="shared" si="9"/>
        <v>0</v>
      </c>
      <c r="AP41" s="356">
        <f t="shared" si="9"/>
        <v>0</v>
      </c>
      <c r="AQ41" s="356">
        <f t="shared" si="9"/>
        <v>0</v>
      </c>
      <c r="AR41" s="356">
        <f t="shared" si="9"/>
        <v>0</v>
      </c>
    </row>
    <row r="42" spans="14:44">
      <c r="N42" s="338" t="s">
        <v>67</v>
      </c>
      <c r="O42" s="338"/>
      <c r="P42" s="338"/>
      <c r="Q42" s="355">
        <f>Q41/$O$33</f>
        <v>0</v>
      </c>
      <c r="R42" s="355">
        <f t="shared" ref="R42:AR42" si="10">R41/$O$33</f>
        <v>0</v>
      </c>
      <c r="S42" s="355">
        <f t="shared" si="10"/>
        <v>0</v>
      </c>
      <c r="T42" s="355">
        <f t="shared" si="10"/>
        <v>0</v>
      </c>
      <c r="U42" s="355">
        <f t="shared" si="10"/>
        <v>0</v>
      </c>
      <c r="V42" s="355">
        <f t="shared" si="10"/>
        <v>0</v>
      </c>
      <c r="W42" s="355">
        <f t="shared" si="10"/>
        <v>0</v>
      </c>
      <c r="X42" s="355">
        <f t="shared" si="10"/>
        <v>0</v>
      </c>
      <c r="Y42" s="355">
        <f t="shared" si="10"/>
        <v>0</v>
      </c>
      <c r="Z42" s="355">
        <f t="shared" si="10"/>
        <v>0</v>
      </c>
      <c r="AA42" s="355">
        <f t="shared" si="10"/>
        <v>0</v>
      </c>
      <c r="AB42" s="355">
        <f t="shared" si="10"/>
        <v>0</v>
      </c>
      <c r="AC42" s="355">
        <f t="shared" si="10"/>
        <v>0</v>
      </c>
      <c r="AD42" s="355">
        <f t="shared" si="10"/>
        <v>0</v>
      </c>
      <c r="AE42" s="355">
        <f t="shared" si="10"/>
        <v>0</v>
      </c>
      <c r="AF42" s="355">
        <f t="shared" si="10"/>
        <v>0</v>
      </c>
      <c r="AG42" s="355">
        <f t="shared" si="10"/>
        <v>0</v>
      </c>
      <c r="AH42" s="355">
        <f t="shared" si="10"/>
        <v>0</v>
      </c>
      <c r="AI42" s="355">
        <f t="shared" si="10"/>
        <v>0</v>
      </c>
      <c r="AJ42" s="355">
        <f t="shared" si="10"/>
        <v>0</v>
      </c>
      <c r="AK42" s="355">
        <f t="shared" si="10"/>
        <v>0</v>
      </c>
      <c r="AL42" s="355">
        <f t="shared" si="10"/>
        <v>0</v>
      </c>
      <c r="AM42" s="355">
        <f t="shared" si="10"/>
        <v>0</v>
      </c>
      <c r="AN42" s="355">
        <f t="shared" si="10"/>
        <v>0</v>
      </c>
      <c r="AO42" s="355">
        <f t="shared" si="10"/>
        <v>0</v>
      </c>
      <c r="AP42" s="355">
        <f t="shared" si="10"/>
        <v>0</v>
      </c>
      <c r="AQ42" s="355">
        <f t="shared" si="10"/>
        <v>0</v>
      </c>
      <c r="AR42" s="355">
        <f t="shared" si="10"/>
        <v>0</v>
      </c>
    </row>
    <row r="43" spans="14:44">
      <c r="N43" s="338"/>
      <c r="O43" s="338"/>
      <c r="P43" s="338"/>
      <c r="Q43" s="358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58"/>
      <c r="AL43" s="358"/>
      <c r="AM43" s="358"/>
      <c r="AN43" s="358"/>
      <c r="AO43" s="358"/>
      <c r="AP43" s="358"/>
      <c r="AQ43" s="358"/>
      <c r="AR43" s="358"/>
    </row>
    <row r="44" spans="14:44">
      <c r="N44" s="338"/>
      <c r="O44" s="338"/>
      <c r="P44" s="338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</row>
    <row r="45" spans="14:44"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</row>
    <row r="46" spans="14:44">
      <c r="N46" s="338"/>
      <c r="O46" s="338"/>
      <c r="P46" s="338"/>
      <c r="Q46" s="349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</row>
    <row r="47" spans="14:44"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338"/>
      <c r="AM47" s="338"/>
      <c r="AN47" s="338"/>
      <c r="AO47" s="338"/>
      <c r="AP47" s="338"/>
      <c r="AQ47" s="338"/>
      <c r="AR47" s="338"/>
    </row>
    <row r="48" spans="14:44">
      <c r="N48" s="338"/>
      <c r="O48" s="338"/>
      <c r="P48" s="338"/>
      <c r="Q48" s="349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  <c r="AQ48" s="338"/>
      <c r="AR48" s="338"/>
    </row>
    <row r="49" spans="17:17">
      <c r="Q49" s="338"/>
    </row>
    <row r="50" spans="17:17">
      <c r="Q50" s="349"/>
    </row>
    <row r="51" spans="17:17">
      <c r="Q51" s="338"/>
    </row>
    <row r="52" spans="17:17">
      <c r="Q52" s="349"/>
    </row>
    <row r="53" spans="17:17">
      <c r="Q53" s="338"/>
    </row>
    <row r="54" spans="17:17">
      <c r="Q54" s="349"/>
    </row>
    <row r="55" spans="17:17">
      <c r="Q55" s="338"/>
    </row>
    <row r="56" spans="17:17">
      <c r="Q56" s="349"/>
    </row>
    <row r="57" spans="17:17">
      <c r="Q57" s="338"/>
    </row>
    <row r="58" spans="17:17">
      <c r="Q58" s="349"/>
    </row>
    <row r="59" spans="17:17">
      <c r="Q59" s="338"/>
    </row>
    <row r="60" spans="17:17">
      <c r="Q60" s="349"/>
    </row>
    <row r="61" spans="17:17">
      <c r="Q61" s="338"/>
    </row>
    <row r="62" spans="17:17">
      <c r="Q62" s="349"/>
    </row>
    <row r="63" spans="17:17">
      <c r="Q63" s="338"/>
    </row>
    <row r="64" spans="17:17">
      <c r="Q64" s="349"/>
    </row>
    <row r="65" spans="17:17">
      <c r="Q65" s="338"/>
    </row>
    <row r="66" spans="17:17">
      <c r="Q66" s="349"/>
    </row>
    <row r="67" spans="17:17">
      <c r="Q67" s="338"/>
    </row>
    <row r="68" spans="17:17">
      <c r="Q68" s="349"/>
    </row>
    <row r="69" spans="17:17">
      <c r="Q69" s="338"/>
    </row>
    <row r="70" spans="17:17">
      <c r="Q70" s="349"/>
    </row>
    <row r="71" spans="17:17">
      <c r="Q71" s="338"/>
    </row>
    <row r="72" spans="17:17">
      <c r="Q72" s="349"/>
    </row>
    <row r="73" spans="17:17">
      <c r="Q73" s="338"/>
    </row>
    <row r="74" spans="17:17">
      <c r="Q74" s="349"/>
    </row>
    <row r="75" spans="17:17">
      <c r="Q75" s="338"/>
    </row>
    <row r="76" spans="17:17">
      <c r="Q76" s="349"/>
    </row>
    <row r="77" spans="17:17">
      <c r="Q77" s="338"/>
    </row>
    <row r="78" spans="17:17">
      <c r="Q78" s="349"/>
    </row>
    <row r="79" spans="17:17">
      <c r="Q79" s="338"/>
    </row>
    <row r="80" spans="17:17">
      <c r="Q80" s="349"/>
    </row>
    <row r="81" spans="17:17">
      <c r="Q81" s="338"/>
    </row>
    <row r="82" spans="17:17">
      <c r="Q82" s="349"/>
    </row>
    <row r="83" spans="17:17">
      <c r="Q83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8F190-8142-4E06-A5F0-BCE049A21D60}">
  <sheetPr>
    <tabColor theme="5" tint="-0.249977111117893"/>
    <pageSetUpPr fitToPage="1"/>
  </sheetPr>
  <dimension ref="A1:AR83"/>
  <sheetViews>
    <sheetView topLeftCell="A4"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17.125" style="14" bestFit="1" customWidth="1"/>
    <col min="4" max="4" width="25.375" style="14" bestFit="1" customWidth="1"/>
    <col min="5" max="5" width="15.5" style="14" bestFit="1" customWidth="1"/>
    <col min="6" max="6" width="32.375" style="14" bestFit="1" customWidth="1"/>
    <col min="7" max="9" width="11" style="14"/>
    <col min="10" max="10" width="16.125" style="14" bestFit="1" customWidth="1"/>
    <col min="11" max="13" width="11" style="14"/>
    <col min="14" max="14" width="19.375" style="14" customWidth="1"/>
    <col min="15" max="15" width="11" style="14"/>
    <col min="16" max="16" width="3.625" style="14" customWidth="1"/>
    <col min="17" max="44" width="6.375" style="14" customWidth="1"/>
    <col min="45" max="16384" width="11" style="14"/>
  </cols>
  <sheetData>
    <row r="1" spans="1:44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15" t="s">
        <v>259</v>
      </c>
      <c r="O1" s="339" t="s">
        <v>260</v>
      </c>
      <c r="P1" s="339"/>
      <c r="Q1" s="339"/>
      <c r="R1" s="339"/>
      <c r="S1" s="339"/>
      <c r="T1" s="339"/>
      <c r="U1" s="339"/>
      <c r="V1" s="339"/>
      <c r="W1" s="339"/>
      <c r="X1" s="339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</row>
    <row r="2" spans="1:44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402" t="s">
        <v>261</v>
      </c>
      <c r="P2" s="402"/>
      <c r="Q2" s="402"/>
      <c r="R2" s="402"/>
      <c r="S2" s="402"/>
      <c r="T2" s="402"/>
      <c r="U2" s="402"/>
      <c r="V2" s="402"/>
      <c r="W2" s="402"/>
      <c r="X2" s="402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</row>
    <row r="3" spans="1:44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13" t="s">
        <v>553</v>
      </c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</row>
    <row r="4" spans="1:44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16" t="s">
        <v>550</v>
      </c>
      <c r="R4" s="17"/>
      <c r="S4" s="18" t="s">
        <v>246</v>
      </c>
      <c r="T4" s="18"/>
      <c r="U4" s="18"/>
      <c r="V4" s="18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4">
      <c r="A5" s="338" t="s">
        <v>6</v>
      </c>
      <c r="B5" s="331">
        <v>44779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41">
        <f>B11</f>
        <v>1</v>
      </c>
      <c r="R5" s="341">
        <f>B12</f>
        <v>2</v>
      </c>
      <c r="S5" s="341">
        <f>B13</f>
        <v>3</v>
      </c>
      <c r="T5" s="341">
        <f>B14</f>
        <v>4</v>
      </c>
      <c r="U5" s="341">
        <f>B15</f>
        <v>5</v>
      </c>
      <c r="V5" s="341">
        <f>B16</f>
        <v>6</v>
      </c>
      <c r="W5" s="341">
        <f>B17</f>
        <v>7</v>
      </c>
      <c r="X5" s="341">
        <f>B18</f>
        <v>8</v>
      </c>
      <c r="Y5" s="341">
        <f>B19</f>
        <v>9</v>
      </c>
      <c r="Z5" s="341">
        <f>B20</f>
        <v>10</v>
      </c>
      <c r="AA5" s="341">
        <f>B21</f>
        <v>11</v>
      </c>
      <c r="AB5" s="341">
        <f>B22</f>
        <v>12</v>
      </c>
      <c r="AC5" s="341">
        <f>B23</f>
        <v>13</v>
      </c>
      <c r="AD5" s="341">
        <f>B24</f>
        <v>14</v>
      </c>
      <c r="AE5" s="341">
        <f>B25</f>
        <v>15</v>
      </c>
      <c r="AF5" s="341">
        <f>B26</f>
        <v>16</v>
      </c>
      <c r="AG5" s="338">
        <f>B27</f>
        <v>17</v>
      </c>
      <c r="AH5" s="338">
        <f>B28</f>
        <v>18</v>
      </c>
      <c r="AI5" s="338">
        <f>B29</f>
        <v>19</v>
      </c>
      <c r="AJ5" s="338">
        <f>B30</f>
        <v>20</v>
      </c>
      <c r="AK5" s="338">
        <f>B31</f>
        <v>0</v>
      </c>
      <c r="AL5" s="338"/>
      <c r="AM5" s="338"/>
      <c r="AN5" s="338"/>
      <c r="AO5" s="338"/>
      <c r="AP5" s="338"/>
      <c r="AQ5" s="338"/>
      <c r="AR5" s="338"/>
    </row>
    <row r="6" spans="1:44">
      <c r="A6" s="338" t="s">
        <v>8</v>
      </c>
      <c r="B6" s="13" t="s">
        <v>556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 t="str">
        <f>C11</f>
        <v>Lolah Day</v>
      </c>
      <c r="R6" s="338" t="str">
        <f>C12</f>
        <v>Chenin Hislop</v>
      </c>
      <c r="S6" s="338" t="str">
        <f>C13</f>
        <v>Zahara Winters</v>
      </c>
      <c r="T6" s="338" t="str">
        <f>C14</f>
        <v>Romy Lenz</v>
      </c>
      <c r="U6" s="338" t="str">
        <f>C15</f>
        <v>Annalyce Page</v>
      </c>
      <c r="V6" s="338" t="str">
        <f>C16</f>
        <v>Edie Hawke</v>
      </c>
      <c r="W6" s="338" t="str">
        <f>C17</f>
        <v>Isla Hendry</v>
      </c>
      <c r="X6" s="338" t="str">
        <f>C18</f>
        <v>Emily Brimblecombe</v>
      </c>
      <c r="Y6" s="338" t="str">
        <f>C19</f>
        <v>Kenzie Manson</v>
      </c>
      <c r="Z6" s="338" t="str">
        <f>C20</f>
        <v>Ngakita Mahuika SCR</v>
      </c>
      <c r="AA6" s="338" t="str">
        <f>C21</f>
        <v>Ivy Colebrook</v>
      </c>
      <c r="AB6" s="338" t="str">
        <f>C22</f>
        <v>Alexis Wyllie</v>
      </c>
      <c r="AC6" s="338" t="str">
        <f>C23</f>
        <v>Rylee Dawe</v>
      </c>
      <c r="AD6" s="338" t="str">
        <f>C24</f>
        <v>Amelia Curd SCR</v>
      </c>
      <c r="AE6" s="338" t="str">
        <f>C25</f>
        <v>Tahlia Burke</v>
      </c>
      <c r="AF6" s="338" t="str">
        <f>C26</f>
        <v>Mia Dicandilo</v>
      </c>
      <c r="AG6" s="338" t="str">
        <f>C27</f>
        <v>Emily Sweetman</v>
      </c>
      <c r="AH6" s="338" t="str">
        <f>C28</f>
        <v>Lieve Ludgate</v>
      </c>
      <c r="AI6" s="338" t="str">
        <f>C29</f>
        <v>Amelia Mcdonald</v>
      </c>
      <c r="AJ6" s="338" t="str">
        <f>C30</f>
        <v xml:space="preserve">Willow Hawkins </v>
      </c>
      <c r="AK6" s="338"/>
      <c r="AL6" s="338"/>
      <c r="AM6" s="338"/>
      <c r="AN6" s="338"/>
      <c r="AO6" s="338"/>
      <c r="AP6" s="338"/>
      <c r="AQ6" s="338"/>
      <c r="AR6" s="338"/>
    </row>
    <row r="7" spans="1:44">
      <c r="A7" s="338" t="s">
        <v>10</v>
      </c>
      <c r="B7" s="338" t="s">
        <v>286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 t="s">
        <v>12</v>
      </c>
      <c r="O7" s="338" t="s">
        <v>13</v>
      </c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</row>
    <row r="8" spans="1:44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>
        <v>1</v>
      </c>
      <c r="O8" s="338"/>
      <c r="P8" s="338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</row>
    <row r="9" spans="1:44">
      <c r="A9" s="338"/>
      <c r="B9" s="338"/>
      <c r="C9" s="338"/>
      <c r="D9" s="338"/>
      <c r="E9" s="338"/>
      <c r="F9" s="338"/>
      <c r="G9" s="19" t="s">
        <v>14</v>
      </c>
      <c r="H9" s="338"/>
      <c r="I9" s="338"/>
      <c r="J9" s="338"/>
      <c r="K9" s="338"/>
      <c r="L9" s="338"/>
      <c r="M9" s="338"/>
      <c r="N9" s="338">
        <v>2</v>
      </c>
      <c r="O9" s="338"/>
      <c r="P9" s="338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</row>
    <row r="10" spans="1:44" ht="30">
      <c r="A10" s="50" t="s">
        <v>15</v>
      </c>
      <c r="B10" s="36" t="s">
        <v>16</v>
      </c>
      <c r="C10" s="36" t="s">
        <v>17</v>
      </c>
      <c r="D10" s="36" t="s">
        <v>18</v>
      </c>
      <c r="E10" s="36" t="s">
        <v>276</v>
      </c>
      <c r="F10" s="36" t="s">
        <v>277</v>
      </c>
      <c r="G10" s="36" t="s">
        <v>209</v>
      </c>
      <c r="H10" s="36" t="s">
        <v>545</v>
      </c>
      <c r="I10" s="36" t="s">
        <v>22</v>
      </c>
      <c r="J10" s="36" t="s">
        <v>268</v>
      </c>
      <c r="K10" s="36" t="s">
        <v>24</v>
      </c>
      <c r="L10" s="338"/>
      <c r="M10" s="338"/>
      <c r="N10" s="338">
        <v>3</v>
      </c>
      <c r="O10" s="338">
        <v>2</v>
      </c>
      <c r="P10" s="338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</row>
    <row r="11" spans="1:44">
      <c r="A11" s="24">
        <v>0.47222222222222177</v>
      </c>
      <c r="B11" s="367">
        <v>1</v>
      </c>
      <c r="C11" s="343" t="s">
        <v>341</v>
      </c>
      <c r="D11" s="343" t="s">
        <v>342</v>
      </c>
      <c r="E11" s="343" t="s">
        <v>30</v>
      </c>
      <c r="F11" s="343" t="s">
        <v>343</v>
      </c>
      <c r="G11" s="344">
        <f>Q42</f>
        <v>0</v>
      </c>
      <c r="H11" s="343">
        <f t="shared" ref="H11:H30" si="0">IF(I11&gt;K11,I11,K11)</f>
        <v>1</v>
      </c>
      <c r="I11" s="343">
        <f t="shared" ref="I11:I30" si="1">RANK(G11,$G$11:$G$31,0)</f>
        <v>1</v>
      </c>
      <c r="J11" s="345">
        <f>Q31</f>
        <v>0</v>
      </c>
      <c r="K11" s="346"/>
      <c r="L11" s="338"/>
      <c r="M11" s="338"/>
      <c r="N11" s="338">
        <v>4</v>
      </c>
      <c r="O11" s="338">
        <v>2</v>
      </c>
      <c r="P11" s="338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</row>
    <row r="12" spans="1:44">
      <c r="A12" s="24">
        <v>0.4777777777777773</v>
      </c>
      <c r="B12" s="367">
        <v>2</v>
      </c>
      <c r="C12" s="343" t="s">
        <v>345</v>
      </c>
      <c r="D12" s="343" t="s">
        <v>346</v>
      </c>
      <c r="E12" s="343" t="s">
        <v>212</v>
      </c>
      <c r="F12" s="343" t="s">
        <v>212</v>
      </c>
      <c r="G12" s="347">
        <f>R42</f>
        <v>0</v>
      </c>
      <c r="H12" s="343">
        <f t="shared" si="0"/>
        <v>1</v>
      </c>
      <c r="I12" s="343">
        <f t="shared" si="1"/>
        <v>1</v>
      </c>
      <c r="J12" s="345">
        <f>R31</f>
        <v>0</v>
      </c>
      <c r="K12" s="346"/>
      <c r="L12" s="338"/>
      <c r="M12" s="338"/>
      <c r="N12" s="338">
        <v>5</v>
      </c>
      <c r="O12" s="338"/>
      <c r="P12" s="338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</row>
    <row r="13" spans="1:44">
      <c r="A13" s="24">
        <v>0.48333333333333284</v>
      </c>
      <c r="B13" s="367">
        <v>3</v>
      </c>
      <c r="C13" s="343" t="s">
        <v>347</v>
      </c>
      <c r="D13" s="343" t="s">
        <v>348</v>
      </c>
      <c r="E13" s="343" t="s">
        <v>47</v>
      </c>
      <c r="F13" s="343" t="s">
        <v>349</v>
      </c>
      <c r="G13" s="347">
        <f>S42</f>
        <v>0</v>
      </c>
      <c r="H13" s="343">
        <f t="shared" si="0"/>
        <v>1</v>
      </c>
      <c r="I13" s="343">
        <f t="shared" si="1"/>
        <v>1</v>
      </c>
      <c r="J13" s="345">
        <f>S31</f>
        <v>0</v>
      </c>
      <c r="K13" s="346"/>
      <c r="L13" s="338"/>
      <c r="M13" s="338"/>
      <c r="N13" s="338">
        <v>6</v>
      </c>
      <c r="O13" s="338"/>
      <c r="P13" s="338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</row>
    <row r="14" spans="1:44">
      <c r="A14" s="24">
        <v>0.48888888888888837</v>
      </c>
      <c r="B14" s="367">
        <v>4</v>
      </c>
      <c r="C14" s="343" t="s">
        <v>350</v>
      </c>
      <c r="D14" s="343" t="s">
        <v>351</v>
      </c>
      <c r="E14" s="343" t="s">
        <v>215</v>
      </c>
      <c r="F14" s="343" t="s">
        <v>352</v>
      </c>
      <c r="G14" s="347">
        <f>T42</f>
        <v>0</v>
      </c>
      <c r="H14" s="343">
        <f t="shared" si="0"/>
        <v>1</v>
      </c>
      <c r="I14" s="343">
        <f t="shared" si="1"/>
        <v>1</v>
      </c>
      <c r="J14" s="345">
        <f>T31</f>
        <v>0</v>
      </c>
      <c r="K14" s="340"/>
      <c r="L14" s="338"/>
      <c r="M14" s="338"/>
      <c r="N14" s="338">
        <v>7</v>
      </c>
      <c r="O14" s="338"/>
      <c r="P14" s="338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</row>
    <row r="15" spans="1:44">
      <c r="A15" s="24">
        <v>0.49444444444444391</v>
      </c>
      <c r="B15" s="367">
        <v>5</v>
      </c>
      <c r="C15" s="343" t="s">
        <v>353</v>
      </c>
      <c r="D15" s="343" t="s">
        <v>354</v>
      </c>
      <c r="E15" s="343" t="s">
        <v>355</v>
      </c>
      <c r="F15" s="343" t="s">
        <v>356</v>
      </c>
      <c r="G15" s="344">
        <f>U42</f>
        <v>0</v>
      </c>
      <c r="H15" s="343">
        <f t="shared" si="0"/>
        <v>1</v>
      </c>
      <c r="I15" s="343">
        <f t="shared" si="1"/>
        <v>1</v>
      </c>
      <c r="J15" s="345">
        <f>U31</f>
        <v>0</v>
      </c>
      <c r="K15" s="340"/>
      <c r="L15" s="338"/>
      <c r="M15" s="338"/>
      <c r="N15" s="338">
        <v>8</v>
      </c>
      <c r="O15" s="338">
        <v>2</v>
      </c>
      <c r="P15" s="338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</row>
    <row r="16" spans="1:44">
      <c r="A16" s="24">
        <v>0.49999999999999944</v>
      </c>
      <c r="B16" s="367">
        <v>6</v>
      </c>
      <c r="C16" s="343" t="s">
        <v>156</v>
      </c>
      <c r="D16" s="343" t="s">
        <v>157</v>
      </c>
      <c r="E16" s="343" t="s">
        <v>42</v>
      </c>
      <c r="F16" s="343" t="s">
        <v>42</v>
      </c>
      <c r="G16" s="344">
        <f>V42</f>
        <v>0</v>
      </c>
      <c r="H16" s="343">
        <f t="shared" si="0"/>
        <v>1</v>
      </c>
      <c r="I16" s="343">
        <f t="shared" si="1"/>
        <v>1</v>
      </c>
      <c r="J16" s="345">
        <f>V31</f>
        <v>0</v>
      </c>
      <c r="K16" s="340"/>
      <c r="L16" s="338"/>
      <c r="M16" s="338"/>
      <c r="N16" s="338">
        <v>9</v>
      </c>
      <c r="O16" s="338">
        <v>2</v>
      </c>
      <c r="P16" s="338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</row>
    <row r="17" spans="1:44">
      <c r="A17" s="24">
        <v>0.50555555555555498</v>
      </c>
      <c r="B17" s="367">
        <v>7</v>
      </c>
      <c r="C17" s="343" t="s">
        <v>524</v>
      </c>
      <c r="D17" s="343" t="s">
        <v>525</v>
      </c>
      <c r="E17" s="343" t="s">
        <v>386</v>
      </c>
      <c r="F17" s="343" t="s">
        <v>359</v>
      </c>
      <c r="G17" s="344">
        <f>W42</f>
        <v>0</v>
      </c>
      <c r="H17" s="343">
        <f t="shared" si="0"/>
        <v>1</v>
      </c>
      <c r="I17" s="343">
        <f t="shared" si="1"/>
        <v>1</v>
      </c>
      <c r="J17" s="345">
        <f>W31</f>
        <v>0</v>
      </c>
      <c r="K17" s="340"/>
      <c r="L17" s="338"/>
      <c r="M17" s="338"/>
      <c r="N17" s="338">
        <v>10</v>
      </c>
      <c r="O17" s="338"/>
      <c r="P17" s="338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</row>
    <row r="18" spans="1:44">
      <c r="A18" s="24">
        <v>0.51111111111111052</v>
      </c>
      <c r="B18" s="367">
        <v>8</v>
      </c>
      <c r="C18" s="343" t="s">
        <v>138</v>
      </c>
      <c r="D18" s="343" t="s">
        <v>139</v>
      </c>
      <c r="E18" s="343" t="s">
        <v>140</v>
      </c>
      <c r="F18" s="343" t="s">
        <v>360</v>
      </c>
      <c r="G18" s="344">
        <f>X42</f>
        <v>0</v>
      </c>
      <c r="H18" s="343">
        <f t="shared" si="0"/>
        <v>1</v>
      </c>
      <c r="I18" s="343">
        <f t="shared" si="1"/>
        <v>1</v>
      </c>
      <c r="J18" s="345">
        <f>X31</f>
        <v>0</v>
      </c>
      <c r="K18" s="340"/>
      <c r="L18" s="338"/>
      <c r="M18" s="338"/>
      <c r="N18" s="338">
        <v>11</v>
      </c>
      <c r="O18" s="338"/>
      <c r="P18" s="338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</row>
    <row r="19" spans="1:44">
      <c r="A19" s="24">
        <v>0.51666666666666605</v>
      </c>
      <c r="B19" s="367">
        <v>9</v>
      </c>
      <c r="C19" s="343" t="s">
        <v>361</v>
      </c>
      <c r="D19" s="343" t="s">
        <v>362</v>
      </c>
      <c r="E19" s="343" t="s">
        <v>53</v>
      </c>
      <c r="F19" s="343" t="s">
        <v>363</v>
      </c>
      <c r="G19" s="344">
        <f>Y42</f>
        <v>0</v>
      </c>
      <c r="H19" s="343">
        <f t="shared" si="0"/>
        <v>1</v>
      </c>
      <c r="I19" s="343">
        <f t="shared" si="1"/>
        <v>1</v>
      </c>
      <c r="J19" s="345">
        <f>Y31</f>
        <v>0</v>
      </c>
      <c r="K19" s="340"/>
      <c r="L19" s="338"/>
      <c r="M19" s="338"/>
      <c r="N19" s="338">
        <v>12</v>
      </c>
      <c r="O19" s="338">
        <v>2</v>
      </c>
      <c r="P19" s="338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</row>
    <row r="20" spans="1:44">
      <c r="A20" s="24">
        <v>0.52222222222222159</v>
      </c>
      <c r="B20" s="367">
        <v>10</v>
      </c>
      <c r="C20" s="343" t="s">
        <v>526</v>
      </c>
      <c r="D20" s="343" t="s">
        <v>365</v>
      </c>
      <c r="E20" s="343" t="s">
        <v>47</v>
      </c>
      <c r="F20" s="343" t="s">
        <v>366</v>
      </c>
      <c r="G20" s="344"/>
      <c r="H20" s="343"/>
      <c r="I20" s="343"/>
      <c r="J20" s="345"/>
      <c r="K20" s="340"/>
      <c r="L20" s="338"/>
      <c r="M20" s="338"/>
      <c r="N20" s="338">
        <v>13</v>
      </c>
      <c r="O20" s="338">
        <v>2</v>
      </c>
      <c r="P20" s="338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</row>
    <row r="21" spans="1:44">
      <c r="A21" s="24">
        <v>0.53472222222222154</v>
      </c>
      <c r="B21" s="367">
        <v>11</v>
      </c>
      <c r="C21" s="343" t="s">
        <v>367</v>
      </c>
      <c r="D21" s="343" t="s">
        <v>368</v>
      </c>
      <c r="E21" s="343" t="s">
        <v>132</v>
      </c>
      <c r="F21" s="343" t="s">
        <v>132</v>
      </c>
      <c r="G21" s="344">
        <f>AA42</f>
        <v>0</v>
      </c>
      <c r="H21" s="343">
        <f t="shared" si="0"/>
        <v>1</v>
      </c>
      <c r="I21" s="343">
        <f t="shared" si="1"/>
        <v>1</v>
      </c>
      <c r="J21" s="345">
        <f>AA31</f>
        <v>0</v>
      </c>
      <c r="K21" s="340"/>
      <c r="L21" s="338"/>
      <c r="M21" s="338"/>
      <c r="N21" s="338">
        <v>14</v>
      </c>
      <c r="O21" s="338"/>
      <c r="P21" s="338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</row>
    <row r="22" spans="1:44">
      <c r="A22" s="24">
        <v>0.54027777777777708</v>
      </c>
      <c r="B22" s="367">
        <v>12</v>
      </c>
      <c r="C22" s="343" t="s">
        <v>369</v>
      </c>
      <c r="D22" s="343" t="s">
        <v>370</v>
      </c>
      <c r="E22" s="343" t="s">
        <v>222</v>
      </c>
      <c r="F22" s="343" t="s">
        <v>256</v>
      </c>
      <c r="G22" s="344">
        <f>AB42</f>
        <v>0</v>
      </c>
      <c r="H22" s="343">
        <f t="shared" si="0"/>
        <v>1</v>
      </c>
      <c r="I22" s="343">
        <f t="shared" si="1"/>
        <v>1</v>
      </c>
      <c r="J22" s="345">
        <f>AB31</f>
        <v>0</v>
      </c>
      <c r="K22" s="340"/>
      <c r="L22" s="338"/>
      <c r="M22" s="338"/>
      <c r="N22" s="338">
        <v>15</v>
      </c>
      <c r="O22" s="338"/>
      <c r="P22" s="338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</row>
    <row r="23" spans="1:44">
      <c r="A23" s="24">
        <v>0.54583333333333262</v>
      </c>
      <c r="B23" s="367">
        <v>13</v>
      </c>
      <c r="C23" s="343" t="s">
        <v>371</v>
      </c>
      <c r="D23" s="343" t="s">
        <v>372</v>
      </c>
      <c r="E23" s="343" t="s">
        <v>150</v>
      </c>
      <c r="F23" s="343"/>
      <c r="G23" s="344">
        <f>AC42</f>
        <v>0</v>
      </c>
      <c r="H23" s="343">
        <f t="shared" si="0"/>
        <v>1</v>
      </c>
      <c r="I23" s="343">
        <f t="shared" si="1"/>
        <v>1</v>
      </c>
      <c r="J23" s="345">
        <f>AC31</f>
        <v>0</v>
      </c>
      <c r="K23" s="340"/>
      <c r="L23" s="338"/>
      <c r="M23" s="338"/>
      <c r="N23" s="338">
        <v>16</v>
      </c>
      <c r="O23" s="338"/>
      <c r="P23" s="338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</row>
    <row r="24" spans="1:44">
      <c r="A24" s="24">
        <v>0.55138888888888815</v>
      </c>
      <c r="B24" s="367">
        <v>14</v>
      </c>
      <c r="C24" s="343" t="s">
        <v>557</v>
      </c>
      <c r="D24" s="343" t="s">
        <v>374</v>
      </c>
      <c r="E24" s="343" t="s">
        <v>140</v>
      </c>
      <c r="F24" s="343"/>
      <c r="G24" s="344"/>
      <c r="H24" s="343"/>
      <c r="I24" s="343"/>
      <c r="J24" s="345"/>
      <c r="K24" s="340"/>
      <c r="L24" s="338"/>
      <c r="M24" s="338"/>
      <c r="N24" s="338" t="s">
        <v>92</v>
      </c>
      <c r="O24" s="338"/>
      <c r="P24" s="338"/>
      <c r="Q24" s="356">
        <f>SUM(Q8:Q23)+SUM(Q10:Q11)+SUM(Q15:Q16)+SUM(Q19:Q20)</f>
        <v>0</v>
      </c>
      <c r="R24" s="356">
        <f t="shared" ref="R24:AR24" si="2">SUM(R8:R23)+SUM(R10:R11)+SUM(R15:R16)+SUM(R19:R20)</f>
        <v>0</v>
      </c>
      <c r="S24" s="356">
        <f t="shared" si="2"/>
        <v>0</v>
      </c>
      <c r="T24" s="356">
        <f t="shared" si="2"/>
        <v>0</v>
      </c>
      <c r="U24" s="356">
        <f t="shared" si="2"/>
        <v>0</v>
      </c>
      <c r="V24" s="356">
        <f t="shared" si="2"/>
        <v>0</v>
      </c>
      <c r="W24" s="356">
        <f t="shared" si="2"/>
        <v>0</v>
      </c>
      <c r="X24" s="356">
        <f t="shared" si="2"/>
        <v>0</v>
      </c>
      <c r="Y24" s="356">
        <f t="shared" si="2"/>
        <v>0</v>
      </c>
      <c r="Z24" s="356">
        <f t="shared" si="2"/>
        <v>0</v>
      </c>
      <c r="AA24" s="356">
        <f t="shared" si="2"/>
        <v>0</v>
      </c>
      <c r="AB24" s="356">
        <f t="shared" si="2"/>
        <v>0</v>
      </c>
      <c r="AC24" s="356">
        <f t="shared" si="2"/>
        <v>0</v>
      </c>
      <c r="AD24" s="356">
        <f t="shared" si="2"/>
        <v>0</v>
      </c>
      <c r="AE24" s="356">
        <f t="shared" si="2"/>
        <v>0</v>
      </c>
      <c r="AF24" s="356">
        <f t="shared" si="2"/>
        <v>0</v>
      </c>
      <c r="AG24" s="356">
        <f t="shared" si="2"/>
        <v>0</v>
      </c>
      <c r="AH24" s="356">
        <f t="shared" si="2"/>
        <v>0</v>
      </c>
      <c r="AI24" s="356">
        <f t="shared" si="2"/>
        <v>0</v>
      </c>
      <c r="AJ24" s="356">
        <f t="shared" si="2"/>
        <v>0</v>
      </c>
      <c r="AK24" s="356">
        <f t="shared" si="2"/>
        <v>0</v>
      </c>
      <c r="AL24" s="356">
        <f t="shared" si="2"/>
        <v>0</v>
      </c>
      <c r="AM24" s="356">
        <f t="shared" si="2"/>
        <v>0</v>
      </c>
      <c r="AN24" s="356">
        <f t="shared" si="2"/>
        <v>0</v>
      </c>
      <c r="AO24" s="356">
        <f t="shared" si="2"/>
        <v>0</v>
      </c>
      <c r="AP24" s="356">
        <f t="shared" si="2"/>
        <v>0</v>
      </c>
      <c r="AQ24" s="356">
        <f t="shared" si="2"/>
        <v>0</v>
      </c>
      <c r="AR24" s="356">
        <f t="shared" si="2"/>
        <v>0</v>
      </c>
    </row>
    <row r="25" spans="1:44">
      <c r="A25" s="24">
        <v>0.55694444444444369</v>
      </c>
      <c r="B25" s="367">
        <v>15</v>
      </c>
      <c r="C25" s="343" t="s">
        <v>148</v>
      </c>
      <c r="D25" s="343" t="s">
        <v>149</v>
      </c>
      <c r="E25" s="343" t="s">
        <v>150</v>
      </c>
      <c r="F25" s="343"/>
      <c r="G25" s="344">
        <f>AE42</f>
        <v>0</v>
      </c>
      <c r="H25" s="343">
        <f t="shared" si="0"/>
        <v>1</v>
      </c>
      <c r="I25" s="343">
        <f t="shared" si="1"/>
        <v>1</v>
      </c>
      <c r="J25" s="345">
        <f>AE31</f>
        <v>0</v>
      </c>
      <c r="K25" s="340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</row>
    <row r="26" spans="1:44">
      <c r="A26" s="24">
        <v>0.56249999999999922</v>
      </c>
      <c r="B26" s="367">
        <v>16</v>
      </c>
      <c r="C26" s="343" t="s">
        <v>375</v>
      </c>
      <c r="D26" s="343" t="s">
        <v>376</v>
      </c>
      <c r="E26" s="343" t="s">
        <v>88</v>
      </c>
      <c r="F26" s="343" t="s">
        <v>377</v>
      </c>
      <c r="G26" s="344">
        <f>AF42</f>
        <v>0</v>
      </c>
      <c r="H26" s="343">
        <f t="shared" si="0"/>
        <v>1</v>
      </c>
      <c r="I26" s="343">
        <f t="shared" si="1"/>
        <v>1</v>
      </c>
      <c r="J26" s="345">
        <f>AF31</f>
        <v>0</v>
      </c>
      <c r="K26" s="340"/>
      <c r="L26" s="338"/>
      <c r="M26" s="338"/>
      <c r="N26" s="338" t="s">
        <v>93</v>
      </c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338"/>
      <c r="AM26" s="338"/>
      <c r="AN26" s="338"/>
      <c r="AO26" s="338"/>
      <c r="AP26" s="338"/>
      <c r="AQ26" s="338"/>
      <c r="AR26" s="338"/>
    </row>
    <row r="27" spans="1:44">
      <c r="A27" s="24">
        <v>0.56805555555555476</v>
      </c>
      <c r="B27" s="367">
        <v>17</v>
      </c>
      <c r="C27" s="343" t="s">
        <v>378</v>
      </c>
      <c r="D27" s="343" t="s">
        <v>379</v>
      </c>
      <c r="E27" s="343" t="s">
        <v>380</v>
      </c>
      <c r="F27" s="343"/>
      <c r="G27" s="344">
        <f>AG42</f>
        <v>0</v>
      </c>
      <c r="H27" s="343">
        <f t="shared" si="0"/>
        <v>1</v>
      </c>
      <c r="I27" s="343">
        <f t="shared" si="1"/>
        <v>1</v>
      </c>
      <c r="J27" s="345">
        <f>AG31</f>
        <v>0</v>
      </c>
      <c r="K27" s="340"/>
      <c r="L27" s="338"/>
      <c r="M27" s="338"/>
      <c r="N27" s="338" t="s">
        <v>94</v>
      </c>
      <c r="O27" s="338">
        <v>1</v>
      </c>
      <c r="P27" s="338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</row>
    <row r="28" spans="1:44">
      <c r="A28" s="24">
        <v>0.57361111111111029</v>
      </c>
      <c r="B28" s="367">
        <v>18</v>
      </c>
      <c r="C28" s="343" t="s">
        <v>381</v>
      </c>
      <c r="D28" s="343" t="s">
        <v>382</v>
      </c>
      <c r="E28" s="343" t="s">
        <v>383</v>
      </c>
      <c r="F28" s="343"/>
      <c r="G28" s="344">
        <f>AH42</f>
        <v>0</v>
      </c>
      <c r="H28" s="343">
        <f t="shared" si="0"/>
        <v>1</v>
      </c>
      <c r="I28" s="343">
        <f t="shared" si="1"/>
        <v>1</v>
      </c>
      <c r="J28" s="345">
        <f>AH31</f>
        <v>0</v>
      </c>
      <c r="K28" s="340"/>
      <c r="L28" s="338"/>
      <c r="M28" s="338"/>
      <c r="N28" s="338" t="s">
        <v>95</v>
      </c>
      <c r="O28" s="338">
        <v>1</v>
      </c>
      <c r="P28" s="338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</row>
    <row r="29" spans="1:44">
      <c r="A29" s="24">
        <v>0.57916666666666583</v>
      </c>
      <c r="B29" s="367">
        <v>19</v>
      </c>
      <c r="C29" s="343" t="s">
        <v>384</v>
      </c>
      <c r="D29" s="343" t="s">
        <v>385</v>
      </c>
      <c r="E29" s="343" t="s">
        <v>386</v>
      </c>
      <c r="F29" s="343"/>
      <c r="G29" s="344">
        <f>AI42</f>
        <v>0</v>
      </c>
      <c r="H29" s="343">
        <f t="shared" si="0"/>
        <v>1</v>
      </c>
      <c r="I29" s="343">
        <f t="shared" si="1"/>
        <v>1</v>
      </c>
      <c r="J29" s="345">
        <f>AI31</f>
        <v>0</v>
      </c>
      <c r="K29" s="340"/>
      <c r="L29" s="338"/>
      <c r="M29" s="338"/>
      <c r="N29" s="338" t="s">
        <v>270</v>
      </c>
      <c r="O29" s="338">
        <v>2</v>
      </c>
      <c r="P29" s="338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  <c r="AQ29" s="342"/>
      <c r="AR29" s="342"/>
    </row>
    <row r="30" spans="1:44">
      <c r="A30" s="24">
        <v>0.58472222222222137</v>
      </c>
      <c r="B30" s="367">
        <v>20</v>
      </c>
      <c r="C30" s="343" t="s">
        <v>387</v>
      </c>
      <c r="D30" s="343" t="s">
        <v>388</v>
      </c>
      <c r="E30" s="343" t="s">
        <v>222</v>
      </c>
      <c r="F30" s="343"/>
      <c r="G30" s="344">
        <f>AJ42</f>
        <v>0</v>
      </c>
      <c r="H30" s="343">
        <f t="shared" si="0"/>
        <v>1</v>
      </c>
      <c r="I30" s="343">
        <f t="shared" si="1"/>
        <v>1</v>
      </c>
      <c r="J30" s="345">
        <f>AJ31</f>
        <v>0</v>
      </c>
      <c r="K30" s="340"/>
      <c r="L30" s="338"/>
      <c r="M30" s="338"/>
      <c r="N30" s="338" t="s">
        <v>271</v>
      </c>
      <c r="O30" s="338">
        <v>2</v>
      </c>
      <c r="P30" s="33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8"/>
      <c r="AO30" s="348"/>
      <c r="AP30" s="348"/>
      <c r="AQ30" s="348"/>
      <c r="AR30" s="348"/>
    </row>
    <row r="31" spans="1:44">
      <c r="A31" s="24"/>
      <c r="B31" s="367"/>
      <c r="C31" s="343"/>
      <c r="D31" s="343"/>
      <c r="E31" s="343"/>
      <c r="F31" s="343"/>
      <c r="G31" s="344"/>
      <c r="H31" s="343"/>
      <c r="I31" s="343"/>
      <c r="J31" s="345"/>
      <c r="K31" s="340"/>
      <c r="L31" s="338"/>
      <c r="M31" s="338"/>
      <c r="N31" s="338" t="s">
        <v>98</v>
      </c>
      <c r="O31" s="338"/>
      <c r="P31" s="338"/>
      <c r="Q31" s="356">
        <f>SUM(Q27:Q30)+SUM(Q29:Q30)</f>
        <v>0</v>
      </c>
      <c r="R31" s="356">
        <f t="shared" ref="R31:T31" si="3">SUM(R27:R30)+SUM(R29:R30)</f>
        <v>0</v>
      </c>
      <c r="S31" s="356">
        <f t="shared" si="3"/>
        <v>0</v>
      </c>
      <c r="T31" s="356">
        <f t="shared" si="3"/>
        <v>0</v>
      </c>
      <c r="U31" s="356">
        <f t="shared" ref="U31:AF31" si="4">SUM(U27:U30)+SUM(U29:U30)</f>
        <v>0</v>
      </c>
      <c r="V31" s="356">
        <f t="shared" si="4"/>
        <v>0</v>
      </c>
      <c r="W31" s="356">
        <f t="shared" si="4"/>
        <v>0</v>
      </c>
      <c r="X31" s="356">
        <f t="shared" si="4"/>
        <v>0</v>
      </c>
      <c r="Y31" s="356">
        <f t="shared" si="4"/>
        <v>0</v>
      </c>
      <c r="Z31" s="356">
        <f t="shared" si="4"/>
        <v>0</v>
      </c>
      <c r="AA31" s="356">
        <f t="shared" si="4"/>
        <v>0</v>
      </c>
      <c r="AB31" s="356">
        <f t="shared" si="4"/>
        <v>0</v>
      </c>
      <c r="AC31" s="356">
        <f t="shared" si="4"/>
        <v>0</v>
      </c>
      <c r="AD31" s="356">
        <f t="shared" si="4"/>
        <v>0</v>
      </c>
      <c r="AE31" s="356">
        <f t="shared" si="4"/>
        <v>0</v>
      </c>
      <c r="AF31" s="356">
        <f t="shared" si="4"/>
        <v>0</v>
      </c>
      <c r="AG31" s="356">
        <f t="shared" ref="AG31:AR31" si="5">SUM(AG27:AG30)+SUM(AG29:AG30)</f>
        <v>0</v>
      </c>
      <c r="AH31" s="356">
        <f t="shared" si="5"/>
        <v>0</v>
      </c>
      <c r="AI31" s="356">
        <f t="shared" si="5"/>
        <v>0</v>
      </c>
      <c r="AJ31" s="356">
        <f t="shared" si="5"/>
        <v>0</v>
      </c>
      <c r="AK31" s="356">
        <f t="shared" si="5"/>
        <v>0</v>
      </c>
      <c r="AL31" s="356">
        <f t="shared" si="5"/>
        <v>0</v>
      </c>
      <c r="AM31" s="356">
        <f t="shared" si="5"/>
        <v>0</v>
      </c>
      <c r="AN31" s="356">
        <f t="shared" si="5"/>
        <v>0</v>
      </c>
      <c r="AO31" s="356">
        <f t="shared" si="5"/>
        <v>0</v>
      </c>
      <c r="AP31" s="356">
        <f t="shared" si="5"/>
        <v>0</v>
      </c>
      <c r="AQ31" s="356">
        <f t="shared" si="5"/>
        <v>0</v>
      </c>
      <c r="AR31" s="356">
        <f t="shared" si="5"/>
        <v>0</v>
      </c>
    </row>
    <row r="33" spans="14:44">
      <c r="N33" s="338" t="s">
        <v>99</v>
      </c>
      <c r="O33" s="338">
        <v>280</v>
      </c>
      <c r="P33" s="338"/>
      <c r="Q33" s="356">
        <f>Q24+Q31</f>
        <v>0</v>
      </c>
      <c r="R33" s="356">
        <f t="shared" ref="R33:AR33" si="6">R24+R31</f>
        <v>0</v>
      </c>
      <c r="S33" s="356">
        <f t="shared" si="6"/>
        <v>0</v>
      </c>
      <c r="T33" s="356">
        <f t="shared" si="6"/>
        <v>0</v>
      </c>
      <c r="U33" s="356">
        <f t="shared" si="6"/>
        <v>0</v>
      </c>
      <c r="V33" s="356">
        <f t="shared" si="6"/>
        <v>0</v>
      </c>
      <c r="W33" s="356">
        <f t="shared" si="6"/>
        <v>0</v>
      </c>
      <c r="X33" s="356">
        <f t="shared" si="6"/>
        <v>0</v>
      </c>
      <c r="Y33" s="356">
        <f t="shared" si="6"/>
        <v>0</v>
      </c>
      <c r="Z33" s="356">
        <f t="shared" si="6"/>
        <v>0</v>
      </c>
      <c r="AA33" s="356">
        <f t="shared" si="6"/>
        <v>0</v>
      </c>
      <c r="AB33" s="356">
        <f t="shared" si="6"/>
        <v>0</v>
      </c>
      <c r="AC33" s="356">
        <f t="shared" si="6"/>
        <v>0</v>
      </c>
      <c r="AD33" s="356">
        <f t="shared" si="6"/>
        <v>0</v>
      </c>
      <c r="AE33" s="356">
        <f t="shared" si="6"/>
        <v>0</v>
      </c>
      <c r="AF33" s="356">
        <f t="shared" si="6"/>
        <v>0</v>
      </c>
      <c r="AG33" s="356">
        <f t="shared" si="6"/>
        <v>0</v>
      </c>
      <c r="AH33" s="356">
        <f t="shared" si="6"/>
        <v>0</v>
      </c>
      <c r="AI33" s="356">
        <f t="shared" si="6"/>
        <v>0</v>
      </c>
      <c r="AJ33" s="356">
        <f t="shared" si="6"/>
        <v>0</v>
      </c>
      <c r="AK33" s="356">
        <f t="shared" si="6"/>
        <v>0</v>
      </c>
      <c r="AL33" s="356">
        <f t="shared" si="6"/>
        <v>0</v>
      </c>
      <c r="AM33" s="356">
        <f t="shared" si="6"/>
        <v>0</v>
      </c>
      <c r="AN33" s="356">
        <f t="shared" si="6"/>
        <v>0</v>
      </c>
      <c r="AO33" s="356">
        <f t="shared" si="6"/>
        <v>0</v>
      </c>
      <c r="AP33" s="356">
        <f t="shared" si="6"/>
        <v>0</v>
      </c>
      <c r="AQ33" s="356">
        <f t="shared" si="6"/>
        <v>0</v>
      </c>
      <c r="AR33" s="356">
        <f t="shared" si="6"/>
        <v>0</v>
      </c>
    </row>
    <row r="34" spans="14:44">
      <c r="N34" s="15" t="s">
        <v>100</v>
      </c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</row>
    <row r="35" spans="14:44">
      <c r="N35" s="338" t="s">
        <v>101</v>
      </c>
      <c r="O35" s="338">
        <v>-2</v>
      </c>
      <c r="P35" s="338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372"/>
      <c r="AO35" s="372"/>
      <c r="AP35" s="372"/>
      <c r="AQ35" s="372"/>
      <c r="AR35" s="372"/>
    </row>
    <row r="36" spans="14:44">
      <c r="N36" s="338" t="s">
        <v>103</v>
      </c>
      <c r="O36" s="338">
        <v>-4</v>
      </c>
      <c r="P36" s="338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372"/>
      <c r="AO36" s="372"/>
      <c r="AP36" s="372"/>
      <c r="AQ36" s="372"/>
      <c r="AR36" s="372"/>
    </row>
    <row r="37" spans="14:44">
      <c r="N37" s="338" t="s">
        <v>104</v>
      </c>
      <c r="O37" s="374" t="s">
        <v>105</v>
      </c>
      <c r="P37" s="338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5"/>
      <c r="AO37" s="375"/>
      <c r="AP37" s="375"/>
      <c r="AQ37" s="375"/>
      <c r="AR37" s="375"/>
    </row>
    <row r="38" spans="14:44">
      <c r="N38" s="338" t="s">
        <v>106</v>
      </c>
      <c r="O38" s="374"/>
      <c r="P38" s="338"/>
      <c r="Q38" s="377">
        <f>IF(Q35="Y",-2,0)+IF(Q36="Y",-4,0)</f>
        <v>0</v>
      </c>
      <c r="R38" s="377">
        <f t="shared" ref="R38:AR38" si="7">IF(R35="Y",-2,0)+IF(R36="Y",-4,0)</f>
        <v>0</v>
      </c>
      <c r="S38" s="377">
        <f t="shared" si="7"/>
        <v>0</v>
      </c>
      <c r="T38" s="377">
        <f t="shared" si="7"/>
        <v>0</v>
      </c>
      <c r="U38" s="377">
        <f t="shared" si="7"/>
        <v>0</v>
      </c>
      <c r="V38" s="377">
        <f t="shared" si="7"/>
        <v>0</v>
      </c>
      <c r="W38" s="377">
        <f t="shared" si="7"/>
        <v>0</v>
      </c>
      <c r="X38" s="377">
        <f t="shared" si="7"/>
        <v>0</v>
      </c>
      <c r="Y38" s="377">
        <f t="shared" si="7"/>
        <v>0</v>
      </c>
      <c r="Z38" s="377">
        <f t="shared" si="7"/>
        <v>0</v>
      </c>
      <c r="AA38" s="377">
        <f t="shared" si="7"/>
        <v>0</v>
      </c>
      <c r="AB38" s="377">
        <f t="shared" si="7"/>
        <v>0</v>
      </c>
      <c r="AC38" s="377">
        <f t="shared" si="7"/>
        <v>0</v>
      </c>
      <c r="AD38" s="377">
        <f t="shared" si="7"/>
        <v>0</v>
      </c>
      <c r="AE38" s="377">
        <f t="shared" si="7"/>
        <v>0</v>
      </c>
      <c r="AF38" s="377">
        <f t="shared" si="7"/>
        <v>0</v>
      </c>
      <c r="AG38" s="377">
        <f t="shared" si="7"/>
        <v>0</v>
      </c>
      <c r="AH38" s="377">
        <f t="shared" si="7"/>
        <v>0</v>
      </c>
      <c r="AI38" s="377">
        <f t="shared" si="7"/>
        <v>0</v>
      </c>
      <c r="AJ38" s="377">
        <f t="shared" si="7"/>
        <v>0</v>
      </c>
      <c r="AK38" s="377">
        <f t="shared" si="7"/>
        <v>0</v>
      </c>
      <c r="AL38" s="377">
        <f t="shared" si="7"/>
        <v>0</v>
      </c>
      <c r="AM38" s="377">
        <f t="shared" si="7"/>
        <v>0</v>
      </c>
      <c r="AN38" s="377">
        <f t="shared" si="7"/>
        <v>0</v>
      </c>
      <c r="AO38" s="377">
        <f t="shared" si="7"/>
        <v>0</v>
      </c>
      <c r="AP38" s="377">
        <f t="shared" si="7"/>
        <v>0</v>
      </c>
      <c r="AQ38" s="377">
        <f t="shared" si="7"/>
        <v>0</v>
      </c>
      <c r="AR38" s="377">
        <f t="shared" si="7"/>
        <v>0</v>
      </c>
    </row>
    <row r="39" spans="14:44">
      <c r="N39" s="15" t="s">
        <v>272</v>
      </c>
      <c r="O39" s="374"/>
      <c r="P39" s="338"/>
      <c r="Q39" s="415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  <c r="AC39" s="415"/>
      <c r="AD39" s="415"/>
      <c r="AE39" s="415"/>
      <c r="AF39" s="415"/>
      <c r="AG39" s="415"/>
      <c r="AH39" s="415"/>
      <c r="AI39" s="415"/>
      <c r="AJ39" s="415"/>
      <c r="AK39" s="415"/>
      <c r="AL39" s="415"/>
      <c r="AM39" s="415"/>
      <c r="AN39" s="415"/>
      <c r="AO39" s="415"/>
      <c r="AP39" s="415"/>
      <c r="AQ39" s="415"/>
      <c r="AR39" s="415"/>
    </row>
    <row r="40" spans="14:44">
      <c r="N40" s="338"/>
      <c r="O40" s="338">
        <v>-5.0000000000000001E-3</v>
      </c>
      <c r="P40" s="338"/>
      <c r="Q40" s="395">
        <f>$O$40*$O$33*Q39</f>
        <v>0</v>
      </c>
      <c r="R40" s="395">
        <f t="shared" ref="R40:AR40" si="8">$O$40*$O$33*R39</f>
        <v>0</v>
      </c>
      <c r="S40" s="395">
        <f t="shared" si="8"/>
        <v>0</v>
      </c>
      <c r="T40" s="395">
        <f t="shared" si="8"/>
        <v>0</v>
      </c>
      <c r="U40" s="395">
        <f t="shared" si="8"/>
        <v>0</v>
      </c>
      <c r="V40" s="395">
        <f t="shared" si="8"/>
        <v>0</v>
      </c>
      <c r="W40" s="395">
        <f t="shared" si="8"/>
        <v>0</v>
      </c>
      <c r="X40" s="395">
        <f t="shared" si="8"/>
        <v>0</v>
      </c>
      <c r="Y40" s="395">
        <f t="shared" si="8"/>
        <v>0</v>
      </c>
      <c r="Z40" s="395">
        <f t="shared" si="8"/>
        <v>0</v>
      </c>
      <c r="AA40" s="395">
        <f t="shared" si="8"/>
        <v>0</v>
      </c>
      <c r="AB40" s="395">
        <f t="shared" si="8"/>
        <v>0</v>
      </c>
      <c r="AC40" s="395">
        <f t="shared" si="8"/>
        <v>0</v>
      </c>
      <c r="AD40" s="395">
        <f t="shared" si="8"/>
        <v>0</v>
      </c>
      <c r="AE40" s="395">
        <f t="shared" si="8"/>
        <v>0</v>
      </c>
      <c r="AF40" s="395">
        <f t="shared" si="8"/>
        <v>0</v>
      </c>
      <c r="AG40" s="395">
        <f t="shared" si="8"/>
        <v>0</v>
      </c>
      <c r="AH40" s="395">
        <f t="shared" si="8"/>
        <v>0</v>
      </c>
      <c r="AI40" s="395">
        <f t="shared" si="8"/>
        <v>0</v>
      </c>
      <c r="AJ40" s="395">
        <f t="shared" si="8"/>
        <v>0</v>
      </c>
      <c r="AK40" s="395">
        <f t="shared" si="8"/>
        <v>0</v>
      </c>
      <c r="AL40" s="395">
        <f t="shared" si="8"/>
        <v>0</v>
      </c>
      <c r="AM40" s="395">
        <f t="shared" si="8"/>
        <v>0</v>
      </c>
      <c r="AN40" s="395">
        <f t="shared" si="8"/>
        <v>0</v>
      </c>
      <c r="AO40" s="395">
        <f t="shared" si="8"/>
        <v>0</v>
      </c>
      <c r="AP40" s="395">
        <f t="shared" si="8"/>
        <v>0</v>
      </c>
      <c r="AQ40" s="395">
        <f t="shared" si="8"/>
        <v>0</v>
      </c>
      <c r="AR40" s="395">
        <f t="shared" si="8"/>
        <v>0</v>
      </c>
    </row>
    <row r="41" spans="14:44">
      <c r="N41" s="338" t="s">
        <v>74</v>
      </c>
      <c r="O41" s="338"/>
      <c r="P41" s="338"/>
      <c r="Q41" s="356">
        <f>Q33+Q38+Q40</f>
        <v>0</v>
      </c>
      <c r="R41" s="356">
        <f t="shared" ref="R41:AR41" si="9">R33+R38+R40</f>
        <v>0</v>
      </c>
      <c r="S41" s="356">
        <f t="shared" si="9"/>
        <v>0</v>
      </c>
      <c r="T41" s="356">
        <f t="shared" si="9"/>
        <v>0</v>
      </c>
      <c r="U41" s="356">
        <f t="shared" si="9"/>
        <v>0</v>
      </c>
      <c r="V41" s="356">
        <f t="shared" si="9"/>
        <v>0</v>
      </c>
      <c r="W41" s="356">
        <f t="shared" si="9"/>
        <v>0</v>
      </c>
      <c r="X41" s="356">
        <f t="shared" si="9"/>
        <v>0</v>
      </c>
      <c r="Y41" s="356">
        <f t="shared" si="9"/>
        <v>0</v>
      </c>
      <c r="Z41" s="356">
        <f t="shared" si="9"/>
        <v>0</v>
      </c>
      <c r="AA41" s="356">
        <f t="shared" si="9"/>
        <v>0</v>
      </c>
      <c r="AB41" s="356">
        <f t="shared" si="9"/>
        <v>0</v>
      </c>
      <c r="AC41" s="356">
        <f t="shared" si="9"/>
        <v>0</v>
      </c>
      <c r="AD41" s="356">
        <f t="shared" si="9"/>
        <v>0</v>
      </c>
      <c r="AE41" s="356">
        <f t="shared" si="9"/>
        <v>0</v>
      </c>
      <c r="AF41" s="356">
        <f t="shared" si="9"/>
        <v>0</v>
      </c>
      <c r="AG41" s="356">
        <f t="shared" si="9"/>
        <v>0</v>
      </c>
      <c r="AH41" s="356">
        <f t="shared" si="9"/>
        <v>0</v>
      </c>
      <c r="AI41" s="356">
        <f t="shared" si="9"/>
        <v>0</v>
      </c>
      <c r="AJ41" s="356">
        <f t="shared" si="9"/>
        <v>0</v>
      </c>
      <c r="AK41" s="356">
        <f t="shared" si="9"/>
        <v>0</v>
      </c>
      <c r="AL41" s="356">
        <f t="shared" si="9"/>
        <v>0</v>
      </c>
      <c r="AM41" s="356">
        <f t="shared" si="9"/>
        <v>0</v>
      </c>
      <c r="AN41" s="356">
        <f t="shared" si="9"/>
        <v>0</v>
      </c>
      <c r="AO41" s="356">
        <f t="shared" si="9"/>
        <v>0</v>
      </c>
      <c r="AP41" s="356">
        <f t="shared" si="9"/>
        <v>0</v>
      </c>
      <c r="AQ41" s="356">
        <f t="shared" si="9"/>
        <v>0</v>
      </c>
      <c r="AR41" s="356">
        <f t="shared" si="9"/>
        <v>0</v>
      </c>
    </row>
    <row r="42" spans="14:44">
      <c r="N42" s="338" t="s">
        <v>67</v>
      </c>
      <c r="O42" s="338"/>
      <c r="P42" s="338"/>
      <c r="Q42" s="355">
        <f>Q41/$O$33</f>
        <v>0</v>
      </c>
      <c r="R42" s="355">
        <f t="shared" ref="R42:AR42" si="10">R41/$O$33</f>
        <v>0</v>
      </c>
      <c r="S42" s="355">
        <f t="shared" si="10"/>
        <v>0</v>
      </c>
      <c r="T42" s="355">
        <f t="shared" si="10"/>
        <v>0</v>
      </c>
      <c r="U42" s="355">
        <f t="shared" si="10"/>
        <v>0</v>
      </c>
      <c r="V42" s="355">
        <f t="shared" si="10"/>
        <v>0</v>
      </c>
      <c r="W42" s="355">
        <f t="shared" si="10"/>
        <v>0</v>
      </c>
      <c r="X42" s="355">
        <f t="shared" si="10"/>
        <v>0</v>
      </c>
      <c r="Y42" s="355">
        <f t="shared" si="10"/>
        <v>0</v>
      </c>
      <c r="Z42" s="355">
        <f t="shared" si="10"/>
        <v>0</v>
      </c>
      <c r="AA42" s="355">
        <f t="shared" si="10"/>
        <v>0</v>
      </c>
      <c r="AB42" s="355">
        <f t="shared" si="10"/>
        <v>0</v>
      </c>
      <c r="AC42" s="355">
        <f t="shared" si="10"/>
        <v>0</v>
      </c>
      <c r="AD42" s="355">
        <f t="shared" si="10"/>
        <v>0</v>
      </c>
      <c r="AE42" s="355">
        <f t="shared" si="10"/>
        <v>0</v>
      </c>
      <c r="AF42" s="355">
        <f t="shared" si="10"/>
        <v>0</v>
      </c>
      <c r="AG42" s="355">
        <f t="shared" si="10"/>
        <v>0</v>
      </c>
      <c r="AH42" s="355">
        <f t="shared" si="10"/>
        <v>0</v>
      </c>
      <c r="AI42" s="355">
        <f t="shared" si="10"/>
        <v>0</v>
      </c>
      <c r="AJ42" s="355">
        <f t="shared" si="10"/>
        <v>0</v>
      </c>
      <c r="AK42" s="355">
        <f t="shared" si="10"/>
        <v>0</v>
      </c>
      <c r="AL42" s="355">
        <f t="shared" si="10"/>
        <v>0</v>
      </c>
      <c r="AM42" s="355">
        <f t="shared" si="10"/>
        <v>0</v>
      </c>
      <c r="AN42" s="355">
        <f t="shared" si="10"/>
        <v>0</v>
      </c>
      <c r="AO42" s="355">
        <f t="shared" si="10"/>
        <v>0</v>
      </c>
      <c r="AP42" s="355">
        <f t="shared" si="10"/>
        <v>0</v>
      </c>
      <c r="AQ42" s="355">
        <f t="shared" si="10"/>
        <v>0</v>
      </c>
      <c r="AR42" s="355">
        <f t="shared" si="10"/>
        <v>0</v>
      </c>
    </row>
    <row r="43" spans="14:44">
      <c r="N43" s="338"/>
      <c r="O43" s="338"/>
      <c r="P43" s="338"/>
      <c r="Q43" s="358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58"/>
      <c r="AL43" s="358"/>
      <c r="AM43" s="358"/>
      <c r="AN43" s="358"/>
      <c r="AO43" s="358"/>
      <c r="AP43" s="358"/>
      <c r="AQ43" s="358"/>
      <c r="AR43" s="358"/>
    </row>
    <row r="44" spans="14:44">
      <c r="N44" s="338"/>
      <c r="O44" s="338"/>
      <c r="P44" s="338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</row>
    <row r="45" spans="14:44"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</row>
    <row r="46" spans="14:44">
      <c r="N46" s="338"/>
      <c r="O46" s="338"/>
      <c r="P46" s="338"/>
      <c r="Q46" s="349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</row>
    <row r="47" spans="14:44"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338"/>
      <c r="AM47" s="338"/>
      <c r="AN47" s="338"/>
      <c r="AO47" s="338"/>
      <c r="AP47" s="338"/>
      <c r="AQ47" s="338"/>
      <c r="AR47" s="338"/>
    </row>
    <row r="48" spans="14:44">
      <c r="N48" s="338"/>
      <c r="O48" s="338"/>
      <c r="P48" s="338"/>
      <c r="Q48" s="349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  <c r="AQ48" s="338"/>
      <c r="AR48" s="338"/>
    </row>
    <row r="49" spans="17:17">
      <c r="Q49" s="338"/>
    </row>
    <row r="50" spans="17:17">
      <c r="Q50" s="349"/>
    </row>
    <row r="51" spans="17:17">
      <c r="Q51" s="338"/>
    </row>
    <row r="52" spans="17:17">
      <c r="Q52" s="349"/>
    </row>
    <row r="53" spans="17:17">
      <c r="Q53" s="338"/>
    </row>
    <row r="54" spans="17:17">
      <c r="Q54" s="349"/>
    </row>
    <row r="55" spans="17:17">
      <c r="Q55" s="338"/>
    </row>
    <row r="56" spans="17:17">
      <c r="Q56" s="349"/>
    </row>
    <row r="57" spans="17:17">
      <c r="Q57" s="338"/>
    </row>
    <row r="58" spans="17:17">
      <c r="Q58" s="349"/>
    </row>
    <row r="59" spans="17:17">
      <c r="Q59" s="338"/>
    </row>
    <row r="60" spans="17:17">
      <c r="Q60" s="349"/>
    </row>
    <row r="61" spans="17:17">
      <c r="Q61" s="338"/>
    </row>
    <row r="62" spans="17:17">
      <c r="Q62" s="349"/>
    </row>
    <row r="63" spans="17:17">
      <c r="Q63" s="338"/>
    </row>
    <row r="64" spans="17:17">
      <c r="Q64" s="349"/>
    </row>
    <row r="65" spans="17:17">
      <c r="Q65" s="338"/>
    </row>
    <row r="66" spans="17:17">
      <c r="Q66" s="349"/>
    </row>
    <row r="67" spans="17:17">
      <c r="Q67" s="338"/>
    </row>
    <row r="68" spans="17:17">
      <c r="Q68" s="349"/>
    </row>
    <row r="69" spans="17:17">
      <c r="Q69" s="338"/>
    </row>
    <row r="70" spans="17:17">
      <c r="Q70" s="349"/>
    </row>
    <row r="71" spans="17:17">
      <c r="Q71" s="338"/>
    </row>
    <row r="72" spans="17:17">
      <c r="Q72" s="349"/>
    </row>
    <row r="73" spans="17:17">
      <c r="Q73" s="338"/>
    </row>
    <row r="74" spans="17:17">
      <c r="Q74" s="349"/>
    </row>
    <row r="75" spans="17:17">
      <c r="Q75" s="338"/>
    </row>
    <row r="76" spans="17:17">
      <c r="Q76" s="349"/>
    </row>
    <row r="77" spans="17:17">
      <c r="Q77" s="338"/>
    </row>
    <row r="78" spans="17:17">
      <c r="Q78" s="349"/>
    </row>
    <row r="79" spans="17:17">
      <c r="Q79" s="338"/>
    </row>
    <row r="80" spans="17:17">
      <c r="Q80" s="349"/>
    </row>
    <row r="81" spans="17:17">
      <c r="Q81" s="338"/>
    </row>
    <row r="82" spans="17:17">
      <c r="Q82" s="349"/>
    </row>
    <row r="83" spans="17:17">
      <c r="Q83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DCE0-042A-403C-9737-E70C2A9489D2}">
  <sheetPr>
    <tabColor theme="5" tint="-0.249977111117893"/>
    <pageSetUpPr fitToPage="1"/>
  </sheetPr>
  <dimension ref="A1:AW80"/>
  <sheetViews>
    <sheetView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15.75" style="14" bestFit="1" customWidth="1"/>
    <col min="4" max="4" width="26.5" style="14" bestFit="1" customWidth="1"/>
    <col min="5" max="5" width="12.75" style="14" customWidth="1"/>
    <col min="6" max="6" width="35.25" style="14" bestFit="1" customWidth="1"/>
    <col min="7" max="9" width="11" style="14"/>
    <col min="10" max="10" width="16.125" style="14" bestFit="1" customWidth="1"/>
    <col min="11" max="13" width="11" style="14"/>
    <col min="14" max="14" width="19.375" style="14" customWidth="1"/>
    <col min="15" max="15" width="11" style="14"/>
    <col min="16" max="16" width="3.625" style="14" customWidth="1"/>
    <col min="17" max="17" width="7.125" style="14" customWidth="1"/>
    <col min="18" max="49" width="6.375" style="14" customWidth="1"/>
    <col min="50" max="16384" width="11" style="14"/>
  </cols>
  <sheetData>
    <row r="1" spans="1:49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15" t="s">
        <v>259</v>
      </c>
      <c r="O1" s="339" t="s">
        <v>260</v>
      </c>
      <c r="P1" s="339"/>
      <c r="Q1" s="339"/>
      <c r="R1" s="339"/>
      <c r="S1" s="339"/>
      <c r="T1" s="339"/>
      <c r="U1" s="339"/>
      <c r="V1" s="339"/>
      <c r="W1" s="339"/>
      <c r="X1" s="339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</row>
    <row r="2" spans="1:49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402" t="s">
        <v>261</v>
      </c>
      <c r="P2" s="402"/>
      <c r="Q2" s="402"/>
      <c r="R2" s="402"/>
      <c r="S2" s="402"/>
      <c r="T2" s="402"/>
      <c r="U2" s="402"/>
      <c r="V2" s="402"/>
      <c r="W2" s="402"/>
      <c r="X2" s="402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</row>
    <row r="3" spans="1:49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13" t="s">
        <v>558</v>
      </c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</row>
    <row r="4" spans="1:49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16" t="s">
        <v>4</v>
      </c>
      <c r="R4" s="17"/>
      <c r="S4" s="18" t="s">
        <v>559</v>
      </c>
      <c r="T4" s="18"/>
      <c r="U4" s="18"/>
      <c r="V4" s="18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</row>
    <row r="5" spans="1:49">
      <c r="A5" s="338" t="s">
        <v>6</v>
      </c>
      <c r="B5" s="331">
        <v>44779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41">
        <f>B11</f>
        <v>1</v>
      </c>
      <c r="R5" s="341">
        <f>B12</f>
        <v>2</v>
      </c>
      <c r="S5" s="341">
        <f>B13</f>
        <v>3</v>
      </c>
      <c r="T5" s="341">
        <f>B14</f>
        <v>4</v>
      </c>
      <c r="U5" s="341">
        <f>B15</f>
        <v>5</v>
      </c>
      <c r="V5" s="341">
        <f>B16</f>
        <v>6</v>
      </c>
      <c r="W5" s="341">
        <f>B17</f>
        <v>7</v>
      </c>
      <c r="X5" s="341">
        <f>B18</f>
        <v>8</v>
      </c>
      <c r="Y5" s="341">
        <f>B19</f>
        <v>9</v>
      </c>
      <c r="Z5" s="341">
        <f>B20</f>
        <v>10</v>
      </c>
      <c r="AA5" s="341">
        <f>B21</f>
        <v>11</v>
      </c>
      <c r="AB5" s="341">
        <f>B22</f>
        <v>12</v>
      </c>
      <c r="AC5" s="341">
        <f>B23</f>
        <v>13</v>
      </c>
      <c r="AD5" s="341">
        <f>B24</f>
        <v>14</v>
      </c>
      <c r="AE5" s="341">
        <f>B25</f>
        <v>15</v>
      </c>
      <c r="AF5" s="341">
        <f>B26</f>
        <v>16</v>
      </c>
      <c r="AG5" s="338">
        <f>B27</f>
        <v>17</v>
      </c>
      <c r="AH5" s="338">
        <f>B28</f>
        <v>18</v>
      </c>
      <c r="AI5" s="338">
        <f>B29</f>
        <v>19</v>
      </c>
      <c r="AJ5" s="338">
        <f>B30</f>
        <v>20</v>
      </c>
      <c r="AK5" s="338">
        <f>B31</f>
        <v>21</v>
      </c>
      <c r="AL5" s="338">
        <f>B32</f>
        <v>22</v>
      </c>
      <c r="AM5" s="338">
        <f>B33</f>
        <v>23</v>
      </c>
      <c r="AN5" s="338">
        <f>B34</f>
        <v>24</v>
      </c>
      <c r="AO5" s="338">
        <f>B35</f>
        <v>25</v>
      </c>
      <c r="AP5" s="338">
        <f>B36</f>
        <v>26</v>
      </c>
      <c r="AQ5" s="338">
        <f>B37</f>
        <v>27</v>
      </c>
      <c r="AR5" s="338">
        <f>B38</f>
        <v>28</v>
      </c>
      <c r="AS5" s="338">
        <f>B39</f>
        <v>29</v>
      </c>
      <c r="AT5" s="338">
        <f>B40</f>
        <v>30</v>
      </c>
      <c r="AU5" s="338">
        <f>B41</f>
        <v>31</v>
      </c>
      <c r="AV5" s="338">
        <f>B42</f>
        <v>32</v>
      </c>
      <c r="AW5" s="338">
        <f>B43</f>
        <v>33</v>
      </c>
    </row>
    <row r="6" spans="1:49">
      <c r="A6" s="338" t="s">
        <v>8</v>
      </c>
      <c r="B6" s="13" t="s">
        <v>560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 t="str">
        <f>C11</f>
        <v>Alyssa Scott</v>
      </c>
      <c r="R6" s="338" t="str">
        <f>C12</f>
        <v>Grace Cox</v>
      </c>
      <c r="S6" s="338" t="str">
        <f>C13</f>
        <v>Chloe Wood</v>
      </c>
      <c r="T6" s="338" t="str">
        <f>C14</f>
        <v>Harpa Byrne</v>
      </c>
      <c r="U6" s="338" t="str">
        <f>C15</f>
        <v>Ebony Jones</v>
      </c>
      <c r="V6" s="338" t="str">
        <f>C16</f>
        <v>Sienna Balinski</v>
      </c>
      <c r="W6" s="338" t="str">
        <f>C17</f>
        <v>Kate Watkins</v>
      </c>
      <c r="X6" s="338" t="str">
        <f>C18</f>
        <v>Kaylee Fisher</v>
      </c>
      <c r="Y6" s="338" t="str">
        <f>C19</f>
        <v>Eloise Bijl</v>
      </c>
      <c r="Z6" s="338" t="str">
        <f>C20</f>
        <v>Pippa Black</v>
      </c>
      <c r="AA6" s="338" t="str">
        <f>C21</f>
        <v>Ruby Douglas</v>
      </c>
      <c r="AB6" s="338" t="str">
        <f>C22</f>
        <v>Abigail Float</v>
      </c>
      <c r="AC6" s="338" t="str">
        <f>C23</f>
        <v>Ruby Luty</v>
      </c>
      <c r="AD6" s="338" t="str">
        <f>C24</f>
        <v>Amelia Chester</v>
      </c>
      <c r="AE6" s="338" t="str">
        <f>C25</f>
        <v>Jenaveve Page</v>
      </c>
      <c r="AF6" s="338" t="str">
        <f>C26</f>
        <v>Josephine Anning</v>
      </c>
      <c r="AG6" s="338" t="str">
        <f>C27</f>
        <v>Ava Bowles</v>
      </c>
      <c r="AH6" s="338" t="str">
        <f>C28</f>
        <v>Brianna Sheriff</v>
      </c>
      <c r="AI6" s="338" t="str">
        <f>C29</f>
        <v>Penelope Freeman</v>
      </c>
      <c r="AJ6" s="338" t="str">
        <f>C30</f>
        <v>Elise Stampalia</v>
      </c>
      <c r="AK6" s="338" t="str">
        <f>C31</f>
        <v>Mikayla Holden</v>
      </c>
      <c r="AL6" s="338" t="str">
        <f>C32</f>
        <v>Makayla Ryan</v>
      </c>
      <c r="AM6" s="338" t="str">
        <f>C33</f>
        <v>Sophie Mosey</v>
      </c>
      <c r="AN6" s="338" t="str">
        <f>C34</f>
        <v>Kasey Barr</v>
      </c>
      <c r="AO6" s="338" t="str">
        <f>C35</f>
        <v>Willow Bennett</v>
      </c>
      <c r="AP6" s="338" t="str">
        <f>C36</f>
        <v>Elaria Atheis</v>
      </c>
      <c r="AQ6" s="338" t="str">
        <f>C37</f>
        <v>Ruby Gilberd</v>
      </c>
      <c r="AR6" s="338" t="str">
        <f>C38</f>
        <v>Joshua Duncan</v>
      </c>
      <c r="AS6" s="338" t="str">
        <f>C39</f>
        <v>Eliza Hickman</v>
      </c>
      <c r="AT6" s="338" t="str">
        <f>C40</f>
        <v>Chloe Wood</v>
      </c>
      <c r="AU6" s="338" t="str">
        <f>C41</f>
        <v>Madison Kain</v>
      </c>
      <c r="AV6" s="338">
        <f>C42</f>
        <v>0</v>
      </c>
      <c r="AW6" s="338">
        <f>C43</f>
        <v>0</v>
      </c>
    </row>
    <row r="7" spans="1:49">
      <c r="A7" s="338" t="s">
        <v>10</v>
      </c>
      <c r="B7" s="338" t="s">
        <v>392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 t="s">
        <v>12</v>
      </c>
      <c r="O7" s="338" t="s">
        <v>13</v>
      </c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</row>
    <row r="8" spans="1:49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>
        <v>1</v>
      </c>
      <c r="O8" s="338"/>
      <c r="P8" s="338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</row>
    <row r="9" spans="1:49">
      <c r="A9" s="338"/>
      <c r="B9" s="338"/>
      <c r="C9" s="338"/>
      <c r="D9" s="338"/>
      <c r="E9" s="338"/>
      <c r="F9" s="338"/>
      <c r="G9" s="19" t="s">
        <v>14</v>
      </c>
      <c r="H9" s="338"/>
      <c r="I9" s="338"/>
      <c r="J9" s="338"/>
      <c r="K9" s="338"/>
      <c r="L9" s="338"/>
      <c r="M9" s="338"/>
      <c r="N9" s="338">
        <v>2</v>
      </c>
      <c r="O9" s="338">
        <v>2</v>
      </c>
      <c r="P9" s="338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</row>
    <row r="10" spans="1:49" ht="45">
      <c r="A10" s="50" t="s">
        <v>15</v>
      </c>
      <c r="B10" s="36" t="s">
        <v>16</v>
      </c>
      <c r="C10" s="36" t="s">
        <v>17</v>
      </c>
      <c r="D10" s="36" t="s">
        <v>18</v>
      </c>
      <c r="E10" s="36" t="s">
        <v>276</v>
      </c>
      <c r="F10" s="36" t="s">
        <v>277</v>
      </c>
      <c r="G10" s="36" t="s">
        <v>561</v>
      </c>
      <c r="H10" s="36" t="s">
        <v>545</v>
      </c>
      <c r="I10" s="36" t="s">
        <v>22</v>
      </c>
      <c r="J10" s="36" t="s">
        <v>268</v>
      </c>
      <c r="K10" s="36" t="s">
        <v>24</v>
      </c>
      <c r="L10" s="338"/>
      <c r="M10" s="338"/>
      <c r="N10" s="338">
        <v>3</v>
      </c>
      <c r="O10" s="338"/>
      <c r="P10" s="338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</row>
    <row r="11" spans="1:49">
      <c r="A11" s="7">
        <v>0.33333333333333331</v>
      </c>
      <c r="B11" s="367">
        <v>1</v>
      </c>
      <c r="C11" s="343" t="s">
        <v>307</v>
      </c>
      <c r="D11" s="343" t="s">
        <v>308</v>
      </c>
      <c r="E11" s="343" t="s">
        <v>309</v>
      </c>
      <c r="F11" s="343"/>
      <c r="G11" s="344">
        <f>Q39</f>
        <v>0</v>
      </c>
      <c r="H11" s="343">
        <f>IF(I11&gt;K11,I11,K11)</f>
        <v>1</v>
      </c>
      <c r="I11" s="343">
        <f t="shared" ref="I11:I36" si="0">RANK(G11,$G$11:$G$43,0)</f>
        <v>1</v>
      </c>
      <c r="J11" s="345">
        <f>Q28</f>
        <v>0</v>
      </c>
      <c r="K11" s="346"/>
      <c r="L11" s="338"/>
      <c r="M11" s="338"/>
      <c r="N11" s="338">
        <v>4</v>
      </c>
      <c r="O11" s="338"/>
      <c r="P11" s="338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</row>
    <row r="12" spans="1:49">
      <c r="A12" s="7">
        <v>0.33888888888888885</v>
      </c>
      <c r="B12" s="367">
        <v>2</v>
      </c>
      <c r="C12" s="343" t="s">
        <v>393</v>
      </c>
      <c r="D12" s="343" t="s">
        <v>394</v>
      </c>
      <c r="E12" s="343" t="s">
        <v>222</v>
      </c>
      <c r="F12" s="343" t="s">
        <v>322</v>
      </c>
      <c r="G12" s="347">
        <f>R39</f>
        <v>0</v>
      </c>
      <c r="H12" s="343">
        <f t="shared" ref="H12:H36" si="1">IF(I12&gt;K12,I12,K12)</f>
        <v>1</v>
      </c>
      <c r="I12" s="343">
        <f t="shared" si="0"/>
        <v>1</v>
      </c>
      <c r="J12" s="345">
        <f>R28</f>
        <v>0</v>
      </c>
      <c r="K12" s="346"/>
      <c r="L12" s="338"/>
      <c r="M12" s="338"/>
      <c r="N12" s="338">
        <v>5</v>
      </c>
      <c r="O12" s="338">
        <v>2</v>
      </c>
      <c r="P12" s="338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</row>
    <row r="13" spans="1:49">
      <c r="A13" s="7">
        <v>0.34444444444444439</v>
      </c>
      <c r="B13" s="367">
        <v>3</v>
      </c>
      <c r="C13" s="343" t="s">
        <v>395</v>
      </c>
      <c r="D13" s="343" t="s">
        <v>396</v>
      </c>
      <c r="E13" s="343" t="s">
        <v>182</v>
      </c>
      <c r="F13" s="343"/>
      <c r="G13" s="347">
        <f>S39</f>
        <v>0</v>
      </c>
      <c r="H13" s="343">
        <f t="shared" si="1"/>
        <v>1</v>
      </c>
      <c r="I13" s="343">
        <f t="shared" si="0"/>
        <v>1</v>
      </c>
      <c r="J13" s="345">
        <f>S28</f>
        <v>0</v>
      </c>
      <c r="K13" s="346"/>
      <c r="L13" s="338"/>
      <c r="M13" s="338"/>
      <c r="N13" s="338">
        <v>6</v>
      </c>
      <c r="O13" s="338">
        <v>2</v>
      </c>
      <c r="P13" s="338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</row>
    <row r="14" spans="1:49">
      <c r="A14" s="7">
        <v>0.34999999999999992</v>
      </c>
      <c r="B14" s="367">
        <v>4</v>
      </c>
      <c r="C14" s="343" t="s">
        <v>397</v>
      </c>
      <c r="D14" s="343" t="s">
        <v>398</v>
      </c>
      <c r="E14" s="343" t="s">
        <v>39</v>
      </c>
      <c r="F14" s="343" t="s">
        <v>548</v>
      </c>
      <c r="G14" s="347">
        <f>T39</f>
        <v>0</v>
      </c>
      <c r="H14" s="343">
        <f t="shared" si="1"/>
        <v>1</v>
      </c>
      <c r="I14" s="343">
        <f t="shared" si="0"/>
        <v>1</v>
      </c>
      <c r="J14" s="345">
        <f>T28</f>
        <v>0</v>
      </c>
      <c r="K14" s="346"/>
      <c r="L14" s="338"/>
      <c r="M14" s="338"/>
      <c r="N14" s="338">
        <v>7</v>
      </c>
      <c r="O14" s="338">
        <v>2</v>
      </c>
      <c r="P14" s="338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</row>
    <row r="15" spans="1:49">
      <c r="A15" s="7">
        <v>0.35555555555555546</v>
      </c>
      <c r="B15" s="367">
        <v>5</v>
      </c>
      <c r="C15" s="343" t="s">
        <v>399</v>
      </c>
      <c r="D15" s="343" t="s">
        <v>400</v>
      </c>
      <c r="E15" s="343" t="s">
        <v>140</v>
      </c>
      <c r="F15" s="343" t="s">
        <v>360</v>
      </c>
      <c r="G15" s="344">
        <f>U39</f>
        <v>0</v>
      </c>
      <c r="H15" s="343">
        <f t="shared" si="1"/>
        <v>1</v>
      </c>
      <c r="I15" s="343">
        <f t="shared" si="0"/>
        <v>1</v>
      </c>
      <c r="J15" s="345">
        <f>U28</f>
        <v>0</v>
      </c>
      <c r="K15" s="340"/>
      <c r="L15" s="338"/>
      <c r="M15" s="338"/>
      <c r="N15" s="338">
        <v>8</v>
      </c>
      <c r="O15" s="338"/>
      <c r="P15" s="338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</row>
    <row r="16" spans="1:49">
      <c r="A16" s="7">
        <v>0.36111111111111099</v>
      </c>
      <c r="B16" s="367">
        <v>6</v>
      </c>
      <c r="C16" s="343" t="s">
        <v>401</v>
      </c>
      <c r="D16" s="343" t="s">
        <v>402</v>
      </c>
      <c r="E16" s="343" t="s">
        <v>132</v>
      </c>
      <c r="F16" s="343" t="s">
        <v>132</v>
      </c>
      <c r="G16" s="344">
        <f>V39</f>
        <v>0</v>
      </c>
      <c r="H16" s="343">
        <f t="shared" si="1"/>
        <v>1</v>
      </c>
      <c r="I16" s="343">
        <f t="shared" si="0"/>
        <v>1</v>
      </c>
      <c r="J16" s="345">
        <f>V28</f>
        <v>0</v>
      </c>
      <c r="K16" s="340"/>
      <c r="L16" s="338"/>
      <c r="M16" s="338"/>
      <c r="N16" s="338">
        <v>9</v>
      </c>
      <c r="O16" s="338">
        <v>2</v>
      </c>
      <c r="P16" s="338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</row>
    <row r="17" spans="1:49">
      <c r="A17" s="7">
        <v>0.36666666666666653</v>
      </c>
      <c r="B17" s="367">
        <v>7</v>
      </c>
      <c r="C17" s="343" t="s">
        <v>403</v>
      </c>
      <c r="D17" s="343" t="s">
        <v>404</v>
      </c>
      <c r="E17" s="343" t="s">
        <v>132</v>
      </c>
      <c r="F17" s="343" t="s">
        <v>299</v>
      </c>
      <c r="G17" s="344">
        <f>W39</f>
        <v>0</v>
      </c>
      <c r="H17" s="343">
        <f t="shared" si="1"/>
        <v>1</v>
      </c>
      <c r="I17" s="343">
        <f t="shared" si="0"/>
        <v>1</v>
      </c>
      <c r="J17" s="345">
        <f>W28</f>
        <v>0</v>
      </c>
      <c r="K17" s="340"/>
      <c r="L17" s="338"/>
      <c r="M17" s="338"/>
      <c r="N17" s="338">
        <v>10</v>
      </c>
      <c r="O17" s="338"/>
      <c r="P17" s="338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</row>
    <row r="18" spans="1:49">
      <c r="A18" s="7">
        <v>0.37222222222222207</v>
      </c>
      <c r="B18" s="367">
        <v>8</v>
      </c>
      <c r="C18" s="343" t="s">
        <v>405</v>
      </c>
      <c r="D18" s="343" t="s">
        <v>406</v>
      </c>
      <c r="E18" s="343" t="s">
        <v>36</v>
      </c>
      <c r="F18" s="343" t="s">
        <v>363</v>
      </c>
      <c r="G18" s="344">
        <f>X39</f>
        <v>0</v>
      </c>
      <c r="H18" s="343">
        <f t="shared" si="1"/>
        <v>1</v>
      </c>
      <c r="I18" s="343">
        <f t="shared" si="0"/>
        <v>1</v>
      </c>
      <c r="J18" s="345">
        <f>X28</f>
        <v>0</v>
      </c>
      <c r="K18" s="340"/>
      <c r="L18" s="338"/>
      <c r="M18" s="338"/>
      <c r="N18" s="338">
        <v>11</v>
      </c>
      <c r="O18" s="338"/>
      <c r="P18" s="338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</row>
    <row r="19" spans="1:49">
      <c r="A19" s="7">
        <v>0.3777777777777776</v>
      </c>
      <c r="B19" s="367">
        <v>9</v>
      </c>
      <c r="C19" s="343" t="s">
        <v>407</v>
      </c>
      <c r="D19" s="343" t="s">
        <v>408</v>
      </c>
      <c r="E19" s="343" t="s">
        <v>309</v>
      </c>
      <c r="F19" s="343" t="s">
        <v>310</v>
      </c>
      <c r="G19" s="344">
        <f>Y39</f>
        <v>0</v>
      </c>
      <c r="H19" s="343">
        <f t="shared" si="1"/>
        <v>1</v>
      </c>
      <c r="I19" s="343">
        <f t="shared" si="0"/>
        <v>1</v>
      </c>
      <c r="J19" s="345">
        <f>Y28</f>
        <v>0</v>
      </c>
      <c r="K19" s="340"/>
      <c r="L19" s="338"/>
      <c r="M19" s="338"/>
      <c r="N19" s="338">
        <v>12</v>
      </c>
      <c r="O19" s="338">
        <v>2</v>
      </c>
      <c r="P19" s="338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</row>
    <row r="20" spans="1:49">
      <c r="A20" s="7">
        <v>0.38333333333333314</v>
      </c>
      <c r="B20" s="367">
        <v>10</v>
      </c>
      <c r="C20" s="343" t="s">
        <v>409</v>
      </c>
      <c r="D20" s="343" t="s">
        <v>410</v>
      </c>
      <c r="E20" s="343" t="s">
        <v>140</v>
      </c>
      <c r="F20" s="343" t="s">
        <v>352</v>
      </c>
      <c r="G20" s="344">
        <f>Z39</f>
        <v>0</v>
      </c>
      <c r="H20" s="343">
        <f t="shared" si="1"/>
        <v>1</v>
      </c>
      <c r="I20" s="343">
        <f t="shared" si="0"/>
        <v>1</v>
      </c>
      <c r="J20" s="345">
        <f>Z28</f>
        <v>0</v>
      </c>
      <c r="K20" s="340"/>
      <c r="L20" s="338"/>
      <c r="M20" s="338"/>
      <c r="N20" s="338">
        <v>13</v>
      </c>
      <c r="O20" s="338"/>
      <c r="P20" s="338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</row>
    <row r="21" spans="1:49">
      <c r="A21" s="7">
        <v>0.39930555555555536</v>
      </c>
      <c r="B21" s="367">
        <v>11</v>
      </c>
      <c r="C21" s="343" t="s">
        <v>412</v>
      </c>
      <c r="D21" s="343" t="s">
        <v>413</v>
      </c>
      <c r="E21" s="343" t="s">
        <v>85</v>
      </c>
      <c r="F21" s="343" t="s">
        <v>377</v>
      </c>
      <c r="G21" s="344">
        <f>AA39</f>
        <v>0</v>
      </c>
      <c r="H21" s="343">
        <f t="shared" si="1"/>
        <v>1</v>
      </c>
      <c r="I21" s="343">
        <f t="shared" si="0"/>
        <v>1</v>
      </c>
      <c r="J21" s="345">
        <f>AA28</f>
        <v>0</v>
      </c>
      <c r="K21" s="340"/>
      <c r="L21" s="338"/>
      <c r="M21" s="338"/>
      <c r="N21" s="338" t="s">
        <v>92</v>
      </c>
      <c r="O21" s="338"/>
      <c r="P21" s="338"/>
      <c r="Q21" s="356">
        <f>SUM(Q8:Q20)+Q9+SUM(Q12:Q14)+Q16+Q19</f>
        <v>0</v>
      </c>
      <c r="R21" s="356">
        <f t="shared" ref="R21:AP21" si="2">SUM(R8:R20)+SUM(R10:R11)+SUM(R15:R16)+SUM(R19:R20)</f>
        <v>0</v>
      </c>
      <c r="S21" s="356">
        <f t="shared" si="2"/>
        <v>0</v>
      </c>
      <c r="T21" s="356">
        <f t="shared" si="2"/>
        <v>0</v>
      </c>
      <c r="U21" s="356">
        <f t="shared" si="2"/>
        <v>0</v>
      </c>
      <c r="V21" s="356">
        <f t="shared" si="2"/>
        <v>0</v>
      </c>
      <c r="W21" s="356">
        <f t="shared" si="2"/>
        <v>0</v>
      </c>
      <c r="X21" s="356">
        <f t="shared" si="2"/>
        <v>0</v>
      </c>
      <c r="Y21" s="356">
        <f t="shared" si="2"/>
        <v>0</v>
      </c>
      <c r="Z21" s="356">
        <f t="shared" si="2"/>
        <v>0</v>
      </c>
      <c r="AA21" s="356">
        <f t="shared" si="2"/>
        <v>0</v>
      </c>
      <c r="AB21" s="356">
        <f t="shared" si="2"/>
        <v>0</v>
      </c>
      <c r="AC21" s="356">
        <f t="shared" si="2"/>
        <v>0</v>
      </c>
      <c r="AD21" s="356">
        <f t="shared" si="2"/>
        <v>0</v>
      </c>
      <c r="AE21" s="356">
        <f t="shared" si="2"/>
        <v>0</v>
      </c>
      <c r="AF21" s="356">
        <f t="shared" si="2"/>
        <v>0</v>
      </c>
      <c r="AG21" s="356">
        <f t="shared" si="2"/>
        <v>0</v>
      </c>
      <c r="AH21" s="356">
        <f t="shared" si="2"/>
        <v>0</v>
      </c>
      <c r="AI21" s="356">
        <f t="shared" si="2"/>
        <v>0</v>
      </c>
      <c r="AJ21" s="356">
        <f t="shared" si="2"/>
        <v>0</v>
      </c>
      <c r="AK21" s="356">
        <f t="shared" si="2"/>
        <v>0</v>
      </c>
      <c r="AL21" s="356">
        <f t="shared" si="2"/>
        <v>0</v>
      </c>
      <c r="AM21" s="356">
        <f t="shared" si="2"/>
        <v>0</v>
      </c>
      <c r="AN21" s="356">
        <f t="shared" si="2"/>
        <v>0</v>
      </c>
      <c r="AO21" s="356">
        <f t="shared" si="2"/>
        <v>0</v>
      </c>
      <c r="AP21" s="356">
        <f t="shared" si="2"/>
        <v>0</v>
      </c>
      <c r="AQ21" s="356">
        <f t="shared" ref="AQ21:AW21" si="3">SUM(AQ8:AQ20)+SUM(AQ10:AQ11)+SUM(AQ15:AQ16)+SUM(AQ19:AQ20)</f>
        <v>0</v>
      </c>
      <c r="AR21" s="356">
        <f t="shared" si="3"/>
        <v>0</v>
      </c>
      <c r="AS21" s="356">
        <f t="shared" si="3"/>
        <v>0</v>
      </c>
      <c r="AT21" s="356">
        <f t="shared" si="3"/>
        <v>0</v>
      </c>
      <c r="AU21" s="356">
        <f t="shared" si="3"/>
        <v>0</v>
      </c>
      <c r="AV21" s="356">
        <f t="shared" si="3"/>
        <v>0</v>
      </c>
      <c r="AW21" s="356">
        <f t="shared" si="3"/>
        <v>0</v>
      </c>
    </row>
    <row r="22" spans="1:49">
      <c r="A22" s="7">
        <v>0.40486111111111089</v>
      </c>
      <c r="B22" s="367">
        <v>12</v>
      </c>
      <c r="C22" s="343" t="s">
        <v>414</v>
      </c>
      <c r="D22" s="343" t="s">
        <v>415</v>
      </c>
      <c r="E22" s="343" t="s">
        <v>182</v>
      </c>
      <c r="F22" s="343" t="s">
        <v>343</v>
      </c>
      <c r="G22" s="344">
        <f>AB39</f>
        <v>0</v>
      </c>
      <c r="H22" s="343">
        <f t="shared" si="1"/>
        <v>1</v>
      </c>
      <c r="I22" s="343">
        <f t="shared" si="0"/>
        <v>1</v>
      </c>
      <c r="J22" s="345">
        <f>AB28</f>
        <v>0</v>
      </c>
      <c r="K22" s="340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</row>
    <row r="23" spans="1:49">
      <c r="A23" s="7">
        <v>0.41041666666666643</v>
      </c>
      <c r="B23" s="367">
        <v>13</v>
      </c>
      <c r="C23" s="343" t="s">
        <v>416</v>
      </c>
      <c r="D23" s="343" t="s">
        <v>417</v>
      </c>
      <c r="E23" s="343" t="s">
        <v>227</v>
      </c>
      <c r="F23" s="343" t="s">
        <v>339</v>
      </c>
      <c r="G23" s="344">
        <f>AC39</f>
        <v>0</v>
      </c>
      <c r="H23" s="343">
        <f t="shared" si="1"/>
        <v>1</v>
      </c>
      <c r="I23" s="343">
        <f t="shared" si="0"/>
        <v>1</v>
      </c>
      <c r="J23" s="345">
        <f>AC28</f>
        <v>0</v>
      </c>
      <c r="K23" s="340"/>
      <c r="L23" s="338"/>
      <c r="M23" s="338"/>
      <c r="N23" s="338" t="s">
        <v>93</v>
      </c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</row>
    <row r="24" spans="1:49">
      <c r="A24" s="7">
        <v>0.41597222222222197</v>
      </c>
      <c r="B24" s="367">
        <v>14</v>
      </c>
      <c r="C24" s="343" t="s">
        <v>454</v>
      </c>
      <c r="D24" s="343" t="s">
        <v>455</v>
      </c>
      <c r="E24" s="343" t="s">
        <v>295</v>
      </c>
      <c r="F24" s="343" t="s">
        <v>295</v>
      </c>
      <c r="G24" s="344">
        <f>AD39</f>
        <v>0</v>
      </c>
      <c r="H24" s="343">
        <f t="shared" si="1"/>
        <v>1</v>
      </c>
      <c r="I24" s="343">
        <f t="shared" si="0"/>
        <v>1</v>
      </c>
      <c r="J24" s="345">
        <f>AD28</f>
        <v>0</v>
      </c>
      <c r="K24" s="340"/>
      <c r="L24" s="338"/>
      <c r="M24" s="338"/>
      <c r="N24" s="338" t="s">
        <v>94</v>
      </c>
      <c r="O24" s="338">
        <v>1</v>
      </c>
      <c r="P24" s="338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</row>
    <row r="25" spans="1:49">
      <c r="A25" s="7">
        <v>0.4215277777777775</v>
      </c>
      <c r="B25" s="367">
        <v>15</v>
      </c>
      <c r="C25" s="343" t="s">
        <v>420</v>
      </c>
      <c r="D25" s="343" t="s">
        <v>421</v>
      </c>
      <c r="E25" s="343" t="s">
        <v>355</v>
      </c>
      <c r="F25" s="343" t="s">
        <v>356</v>
      </c>
      <c r="G25" s="344">
        <f>AE39</f>
        <v>0</v>
      </c>
      <c r="H25" s="343">
        <f t="shared" si="1"/>
        <v>1</v>
      </c>
      <c r="I25" s="343">
        <f t="shared" si="0"/>
        <v>1</v>
      </c>
      <c r="J25" s="345">
        <f>AE28</f>
        <v>0</v>
      </c>
      <c r="K25" s="340"/>
      <c r="L25" s="338"/>
      <c r="M25" s="338"/>
      <c r="N25" s="338" t="s">
        <v>95</v>
      </c>
      <c r="O25" s="338">
        <v>1</v>
      </c>
      <c r="P25" s="338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</row>
    <row r="26" spans="1:49">
      <c r="A26" s="7">
        <v>0.42708333333333304</v>
      </c>
      <c r="B26" s="367">
        <v>16</v>
      </c>
      <c r="C26" s="343" t="s">
        <v>422</v>
      </c>
      <c r="D26" s="343" t="s">
        <v>423</v>
      </c>
      <c r="E26" s="343" t="s">
        <v>140</v>
      </c>
      <c r="F26" s="343" t="s">
        <v>325</v>
      </c>
      <c r="G26" s="344">
        <f>AF39</f>
        <v>0</v>
      </c>
      <c r="H26" s="343">
        <f t="shared" si="1"/>
        <v>1</v>
      </c>
      <c r="I26" s="343">
        <f t="shared" si="0"/>
        <v>1</v>
      </c>
      <c r="J26" s="345">
        <f>AF28</f>
        <v>0</v>
      </c>
      <c r="K26" s="340"/>
      <c r="L26" s="338"/>
      <c r="M26" s="338"/>
      <c r="N26" s="338" t="s">
        <v>270</v>
      </c>
      <c r="O26" s="338">
        <v>2</v>
      </c>
      <c r="P26" s="338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</row>
    <row r="27" spans="1:49">
      <c r="A27" s="7">
        <v>0.43263888888888857</v>
      </c>
      <c r="B27" s="367">
        <v>17</v>
      </c>
      <c r="C27" s="343" t="s">
        <v>424</v>
      </c>
      <c r="D27" s="343" t="s">
        <v>425</v>
      </c>
      <c r="E27" s="343" t="s">
        <v>88</v>
      </c>
      <c r="F27" s="343" t="s">
        <v>332</v>
      </c>
      <c r="G27" s="344">
        <f>AG39</f>
        <v>0</v>
      </c>
      <c r="H27" s="343">
        <f t="shared" si="1"/>
        <v>1</v>
      </c>
      <c r="I27" s="343">
        <f t="shared" si="0"/>
        <v>1</v>
      </c>
      <c r="J27" s="345">
        <f>AG28</f>
        <v>0</v>
      </c>
      <c r="K27" s="340"/>
      <c r="L27" s="338"/>
      <c r="M27" s="338"/>
      <c r="N27" s="338" t="s">
        <v>271</v>
      </c>
      <c r="O27" s="338">
        <v>2</v>
      </c>
      <c r="P27" s="33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48"/>
      <c r="AU27" s="348"/>
      <c r="AV27" s="348"/>
      <c r="AW27" s="348"/>
    </row>
    <row r="28" spans="1:49">
      <c r="A28" s="7">
        <v>0.43819444444444411</v>
      </c>
      <c r="B28" s="367">
        <v>18</v>
      </c>
      <c r="C28" s="343" t="s">
        <v>426</v>
      </c>
      <c r="D28" s="343" t="s">
        <v>427</v>
      </c>
      <c r="E28" s="343" t="s">
        <v>27</v>
      </c>
      <c r="F28" s="343" t="s">
        <v>359</v>
      </c>
      <c r="G28" s="344">
        <f>AH39</f>
        <v>0</v>
      </c>
      <c r="H28" s="343">
        <f t="shared" si="1"/>
        <v>1</v>
      </c>
      <c r="I28" s="343">
        <f t="shared" si="0"/>
        <v>1</v>
      </c>
      <c r="J28" s="345">
        <f>AH28</f>
        <v>0</v>
      </c>
      <c r="K28" s="340"/>
      <c r="L28" s="338"/>
      <c r="M28" s="338"/>
      <c r="N28" s="338" t="s">
        <v>98</v>
      </c>
      <c r="O28" s="338"/>
      <c r="P28" s="338"/>
      <c r="Q28" s="356">
        <f>SUM(Q24:Q27)+SUM(Q26:Q27)</f>
        <v>0</v>
      </c>
      <c r="R28" s="356">
        <f t="shared" ref="R28:T28" si="4">SUM(R24:R27)+SUM(R26:R27)</f>
        <v>0</v>
      </c>
      <c r="S28" s="356">
        <f t="shared" si="4"/>
        <v>0</v>
      </c>
      <c r="T28" s="356">
        <f t="shared" si="4"/>
        <v>0</v>
      </c>
      <c r="U28" s="356">
        <f t="shared" ref="U28:AF28" si="5">SUM(U24:U27)+SUM(U26:U27)</f>
        <v>0</v>
      </c>
      <c r="V28" s="356">
        <f t="shared" si="5"/>
        <v>0</v>
      </c>
      <c r="W28" s="356">
        <f t="shared" si="5"/>
        <v>0</v>
      </c>
      <c r="X28" s="356">
        <f t="shared" si="5"/>
        <v>0</v>
      </c>
      <c r="Y28" s="356">
        <f t="shared" si="5"/>
        <v>0</v>
      </c>
      <c r="Z28" s="356">
        <f t="shared" si="5"/>
        <v>0</v>
      </c>
      <c r="AA28" s="356">
        <f t="shared" si="5"/>
        <v>0</v>
      </c>
      <c r="AB28" s="356">
        <f t="shared" si="5"/>
        <v>0</v>
      </c>
      <c r="AC28" s="356">
        <f t="shared" si="5"/>
        <v>0</v>
      </c>
      <c r="AD28" s="356">
        <f t="shared" si="5"/>
        <v>0</v>
      </c>
      <c r="AE28" s="356">
        <f t="shared" si="5"/>
        <v>0</v>
      </c>
      <c r="AF28" s="356">
        <f t="shared" si="5"/>
        <v>0</v>
      </c>
      <c r="AG28" s="356">
        <f t="shared" ref="AG28:AP28" si="6">SUM(AG24:AG27)+SUM(AG26:AG27)</f>
        <v>0</v>
      </c>
      <c r="AH28" s="356">
        <f t="shared" si="6"/>
        <v>0</v>
      </c>
      <c r="AI28" s="356">
        <f t="shared" si="6"/>
        <v>0</v>
      </c>
      <c r="AJ28" s="356">
        <f t="shared" si="6"/>
        <v>0</v>
      </c>
      <c r="AK28" s="356">
        <f t="shared" si="6"/>
        <v>0</v>
      </c>
      <c r="AL28" s="356">
        <f t="shared" si="6"/>
        <v>0</v>
      </c>
      <c r="AM28" s="356">
        <f t="shared" si="6"/>
        <v>0</v>
      </c>
      <c r="AN28" s="356">
        <f t="shared" si="6"/>
        <v>0</v>
      </c>
      <c r="AO28" s="356">
        <f t="shared" si="6"/>
        <v>0</v>
      </c>
      <c r="AP28" s="356">
        <f t="shared" si="6"/>
        <v>0</v>
      </c>
      <c r="AQ28" s="356">
        <f t="shared" ref="AQ28:AW28" si="7">SUM(AQ24:AQ27)+SUM(AQ26:AQ27)</f>
        <v>0</v>
      </c>
      <c r="AR28" s="356">
        <f t="shared" si="7"/>
        <v>0</v>
      </c>
      <c r="AS28" s="356">
        <f t="shared" si="7"/>
        <v>0</v>
      </c>
      <c r="AT28" s="356">
        <f t="shared" si="7"/>
        <v>0</v>
      </c>
      <c r="AU28" s="356">
        <f t="shared" si="7"/>
        <v>0</v>
      </c>
      <c r="AV28" s="356">
        <f t="shared" si="7"/>
        <v>0</v>
      </c>
      <c r="AW28" s="356">
        <f t="shared" si="7"/>
        <v>0</v>
      </c>
    </row>
    <row r="29" spans="1:49">
      <c r="A29" s="7">
        <v>0.44374999999999964</v>
      </c>
      <c r="B29" s="367">
        <v>19</v>
      </c>
      <c r="C29" s="343" t="s">
        <v>428</v>
      </c>
      <c r="D29" s="343" t="s">
        <v>429</v>
      </c>
      <c r="E29" s="343" t="s">
        <v>140</v>
      </c>
      <c r="F29" s="343" t="s">
        <v>296</v>
      </c>
      <c r="G29" s="344">
        <f>AI39</f>
        <v>0</v>
      </c>
      <c r="H29" s="343">
        <f t="shared" si="1"/>
        <v>1</v>
      </c>
      <c r="I29" s="343">
        <f t="shared" si="0"/>
        <v>1</v>
      </c>
      <c r="J29" s="345">
        <f>AI28</f>
        <v>0</v>
      </c>
      <c r="K29" s="340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</row>
    <row r="30" spans="1:49">
      <c r="A30" s="7">
        <v>0.44930555555555518</v>
      </c>
      <c r="B30" s="367">
        <v>20</v>
      </c>
      <c r="C30" s="343" t="s">
        <v>430</v>
      </c>
      <c r="D30" s="343" t="s">
        <v>431</v>
      </c>
      <c r="E30" s="343" t="s">
        <v>309</v>
      </c>
      <c r="F30" s="343" t="s">
        <v>317</v>
      </c>
      <c r="G30" s="344">
        <f>AJ39</f>
        <v>0</v>
      </c>
      <c r="H30" s="343">
        <f t="shared" si="1"/>
        <v>1</v>
      </c>
      <c r="I30" s="343">
        <f t="shared" si="0"/>
        <v>1</v>
      </c>
      <c r="J30" s="345">
        <f>AJ28</f>
        <v>0</v>
      </c>
      <c r="K30" s="340"/>
      <c r="L30" s="338"/>
      <c r="M30" s="338"/>
      <c r="N30" s="338" t="s">
        <v>99</v>
      </c>
      <c r="O30" s="338">
        <v>250</v>
      </c>
      <c r="P30" s="338"/>
      <c r="Q30" s="356">
        <f>Q21+Q28</f>
        <v>0</v>
      </c>
      <c r="R30" s="356">
        <f t="shared" ref="R30:AP30" si="8">R21+R28</f>
        <v>0</v>
      </c>
      <c r="S30" s="356">
        <f t="shared" si="8"/>
        <v>0</v>
      </c>
      <c r="T30" s="356">
        <f t="shared" si="8"/>
        <v>0</v>
      </c>
      <c r="U30" s="356">
        <f t="shared" si="8"/>
        <v>0</v>
      </c>
      <c r="V30" s="356">
        <f t="shared" si="8"/>
        <v>0</v>
      </c>
      <c r="W30" s="356">
        <f t="shared" si="8"/>
        <v>0</v>
      </c>
      <c r="X30" s="356">
        <f t="shared" si="8"/>
        <v>0</v>
      </c>
      <c r="Y30" s="356">
        <f t="shared" si="8"/>
        <v>0</v>
      </c>
      <c r="Z30" s="356">
        <f t="shared" si="8"/>
        <v>0</v>
      </c>
      <c r="AA30" s="356">
        <f t="shared" si="8"/>
        <v>0</v>
      </c>
      <c r="AB30" s="356">
        <f t="shared" si="8"/>
        <v>0</v>
      </c>
      <c r="AC30" s="356">
        <f t="shared" si="8"/>
        <v>0</v>
      </c>
      <c r="AD30" s="356">
        <f t="shared" si="8"/>
        <v>0</v>
      </c>
      <c r="AE30" s="356">
        <f t="shared" si="8"/>
        <v>0</v>
      </c>
      <c r="AF30" s="356">
        <f t="shared" si="8"/>
        <v>0</v>
      </c>
      <c r="AG30" s="356">
        <f t="shared" si="8"/>
        <v>0</v>
      </c>
      <c r="AH30" s="356">
        <f t="shared" si="8"/>
        <v>0</v>
      </c>
      <c r="AI30" s="356">
        <f t="shared" si="8"/>
        <v>0</v>
      </c>
      <c r="AJ30" s="356">
        <f t="shared" si="8"/>
        <v>0</v>
      </c>
      <c r="AK30" s="356">
        <f t="shared" si="8"/>
        <v>0</v>
      </c>
      <c r="AL30" s="356">
        <f t="shared" si="8"/>
        <v>0</v>
      </c>
      <c r="AM30" s="356">
        <f t="shared" si="8"/>
        <v>0</v>
      </c>
      <c r="AN30" s="356">
        <f t="shared" si="8"/>
        <v>0</v>
      </c>
      <c r="AO30" s="356">
        <f t="shared" si="8"/>
        <v>0</v>
      </c>
      <c r="AP30" s="356">
        <f t="shared" si="8"/>
        <v>0</v>
      </c>
      <c r="AQ30" s="356">
        <f t="shared" ref="AQ30:AW30" si="9">AQ21+AQ28</f>
        <v>0</v>
      </c>
      <c r="AR30" s="356">
        <f t="shared" si="9"/>
        <v>0</v>
      </c>
      <c r="AS30" s="356">
        <f t="shared" si="9"/>
        <v>0</v>
      </c>
      <c r="AT30" s="356">
        <f t="shared" si="9"/>
        <v>0</v>
      </c>
      <c r="AU30" s="356">
        <f t="shared" si="9"/>
        <v>0</v>
      </c>
      <c r="AV30" s="356">
        <f t="shared" si="9"/>
        <v>0</v>
      </c>
      <c r="AW30" s="356">
        <f t="shared" si="9"/>
        <v>0</v>
      </c>
    </row>
    <row r="31" spans="1:49">
      <c r="A31" s="7">
        <v>0.4652777777777774</v>
      </c>
      <c r="B31" s="367">
        <v>21</v>
      </c>
      <c r="C31" s="343" t="s">
        <v>432</v>
      </c>
      <c r="D31" s="343" t="s">
        <v>433</v>
      </c>
      <c r="E31" s="343" t="s">
        <v>42</v>
      </c>
      <c r="F31" s="343" t="s">
        <v>42</v>
      </c>
      <c r="G31" s="344">
        <f>AK39</f>
        <v>0</v>
      </c>
      <c r="H31" s="343">
        <f t="shared" si="1"/>
        <v>1</v>
      </c>
      <c r="I31" s="343">
        <f t="shared" si="0"/>
        <v>1</v>
      </c>
      <c r="J31" s="345">
        <f>AK28</f>
        <v>0</v>
      </c>
      <c r="K31" s="340"/>
      <c r="L31" s="338"/>
      <c r="M31" s="338"/>
      <c r="N31" s="15" t="s">
        <v>100</v>
      </c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</row>
    <row r="32" spans="1:49">
      <c r="A32" s="7">
        <v>0.47083333333333294</v>
      </c>
      <c r="B32" s="367">
        <v>22</v>
      </c>
      <c r="C32" s="343" t="s">
        <v>434</v>
      </c>
      <c r="D32" s="343" t="s">
        <v>435</v>
      </c>
      <c r="E32" s="343" t="s">
        <v>328</v>
      </c>
      <c r="F32" s="343" t="s">
        <v>328</v>
      </c>
      <c r="G32" s="344">
        <f>AL39</f>
        <v>0</v>
      </c>
      <c r="H32" s="343">
        <f t="shared" si="1"/>
        <v>1</v>
      </c>
      <c r="I32" s="343">
        <f t="shared" si="0"/>
        <v>1</v>
      </c>
      <c r="J32" s="345">
        <f>AL28</f>
        <v>0</v>
      </c>
      <c r="K32" s="340"/>
      <c r="L32" s="338"/>
      <c r="M32" s="338"/>
      <c r="N32" s="338" t="s">
        <v>101</v>
      </c>
      <c r="O32" s="338">
        <v>-2</v>
      </c>
      <c r="P32" s="338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372"/>
      <c r="AC32" s="372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372"/>
      <c r="AO32" s="372"/>
      <c r="AP32" s="372"/>
      <c r="AQ32" s="372"/>
      <c r="AR32" s="372"/>
      <c r="AS32" s="372"/>
      <c r="AT32" s="372"/>
      <c r="AU32" s="372"/>
      <c r="AV32" s="372"/>
      <c r="AW32" s="372"/>
    </row>
    <row r="33" spans="1:49">
      <c r="A33" s="4">
        <v>0.47638888888888847</v>
      </c>
      <c r="B33" s="367">
        <v>23</v>
      </c>
      <c r="C33" s="343" t="s">
        <v>436</v>
      </c>
      <c r="D33" s="343" t="s">
        <v>437</v>
      </c>
      <c r="E33" s="343" t="s">
        <v>88</v>
      </c>
      <c r="F33" s="343"/>
      <c r="G33" s="344">
        <f>AM39</f>
        <v>0</v>
      </c>
      <c r="H33" s="343">
        <f t="shared" si="1"/>
        <v>1</v>
      </c>
      <c r="I33" s="343">
        <f t="shared" si="0"/>
        <v>1</v>
      </c>
      <c r="J33" s="345">
        <f>AM28</f>
        <v>0</v>
      </c>
      <c r="K33" s="340"/>
      <c r="L33" s="338"/>
      <c r="M33" s="338"/>
      <c r="N33" s="338" t="s">
        <v>103</v>
      </c>
      <c r="O33" s="338">
        <v>-4</v>
      </c>
      <c r="P33" s="338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</row>
    <row r="34" spans="1:49">
      <c r="A34" s="4">
        <v>0.48194444444444401</v>
      </c>
      <c r="B34" s="367">
        <v>24</v>
      </c>
      <c r="C34" s="343" t="s">
        <v>447</v>
      </c>
      <c r="D34" s="343" t="s">
        <v>448</v>
      </c>
      <c r="E34" s="343" t="s">
        <v>222</v>
      </c>
      <c r="F34" s="343" t="s">
        <v>256</v>
      </c>
      <c r="G34" s="344">
        <f>AN39</f>
        <v>0</v>
      </c>
      <c r="H34" s="343">
        <f t="shared" si="1"/>
        <v>1</v>
      </c>
      <c r="I34" s="343">
        <f t="shared" si="0"/>
        <v>1</v>
      </c>
      <c r="J34" s="345">
        <f>AN28</f>
        <v>0</v>
      </c>
      <c r="K34" s="340"/>
      <c r="L34" s="338"/>
      <c r="M34" s="338"/>
      <c r="N34" s="338" t="s">
        <v>104</v>
      </c>
      <c r="O34" s="374" t="s">
        <v>105</v>
      </c>
      <c r="P34" s="338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  <c r="AH34" s="375"/>
      <c r="AI34" s="375"/>
      <c r="AJ34" s="375"/>
      <c r="AK34" s="375"/>
      <c r="AL34" s="375"/>
      <c r="AM34" s="375"/>
      <c r="AN34" s="375"/>
      <c r="AO34" s="375"/>
      <c r="AP34" s="375"/>
      <c r="AQ34" s="375"/>
      <c r="AR34" s="375"/>
      <c r="AS34" s="375"/>
      <c r="AT34" s="375"/>
      <c r="AU34" s="375"/>
      <c r="AV34" s="375"/>
      <c r="AW34" s="375"/>
    </row>
    <row r="35" spans="1:49">
      <c r="A35" s="4">
        <v>0.48749999999999954</v>
      </c>
      <c r="B35" s="367">
        <v>25</v>
      </c>
      <c r="C35" s="343" t="s">
        <v>441</v>
      </c>
      <c r="D35" s="343" t="s">
        <v>442</v>
      </c>
      <c r="E35" s="343" t="s">
        <v>36</v>
      </c>
      <c r="F35" s="343" t="s">
        <v>36</v>
      </c>
      <c r="G35" s="344">
        <f>AO39</f>
        <v>0</v>
      </c>
      <c r="H35" s="343">
        <f t="shared" si="1"/>
        <v>1</v>
      </c>
      <c r="I35" s="343">
        <f t="shared" si="0"/>
        <v>1</v>
      </c>
      <c r="J35" s="345">
        <f>AO28</f>
        <v>0</v>
      </c>
      <c r="K35" s="340"/>
      <c r="L35" s="338"/>
      <c r="M35" s="338"/>
      <c r="N35" s="338" t="s">
        <v>106</v>
      </c>
      <c r="O35" s="374"/>
      <c r="P35" s="338"/>
      <c r="Q35" s="377">
        <f>IF(Q32="Y",-2,0)+IF(Q33="Y",-4,0)</f>
        <v>0</v>
      </c>
      <c r="R35" s="377">
        <f t="shared" ref="R35:AW35" si="10">IF(R32="Y",-2,0)+IF(R33="Y",-4,0)</f>
        <v>0</v>
      </c>
      <c r="S35" s="377">
        <f t="shared" si="10"/>
        <v>0</v>
      </c>
      <c r="T35" s="377">
        <f t="shared" si="10"/>
        <v>0</v>
      </c>
      <c r="U35" s="377">
        <f t="shared" si="10"/>
        <v>0</v>
      </c>
      <c r="V35" s="377">
        <f t="shared" si="10"/>
        <v>0</v>
      </c>
      <c r="W35" s="377">
        <f t="shared" si="10"/>
        <v>0</v>
      </c>
      <c r="X35" s="377">
        <f t="shared" si="10"/>
        <v>0</v>
      </c>
      <c r="Y35" s="377">
        <f t="shared" si="10"/>
        <v>0</v>
      </c>
      <c r="Z35" s="377">
        <f t="shared" si="10"/>
        <v>0</v>
      </c>
      <c r="AA35" s="377">
        <f t="shared" si="10"/>
        <v>0</v>
      </c>
      <c r="AB35" s="377">
        <f t="shared" si="10"/>
        <v>0</v>
      </c>
      <c r="AC35" s="377">
        <f t="shared" si="10"/>
        <v>0</v>
      </c>
      <c r="AD35" s="377">
        <f t="shared" si="10"/>
        <v>0</v>
      </c>
      <c r="AE35" s="377">
        <f t="shared" si="10"/>
        <v>0</v>
      </c>
      <c r="AF35" s="377">
        <f t="shared" si="10"/>
        <v>0</v>
      </c>
      <c r="AG35" s="377">
        <f t="shared" si="10"/>
        <v>0</v>
      </c>
      <c r="AH35" s="377">
        <f t="shared" si="10"/>
        <v>0</v>
      </c>
      <c r="AI35" s="377">
        <f t="shared" si="10"/>
        <v>0</v>
      </c>
      <c r="AJ35" s="377">
        <f t="shared" si="10"/>
        <v>0</v>
      </c>
      <c r="AK35" s="377">
        <f t="shared" si="10"/>
        <v>0</v>
      </c>
      <c r="AL35" s="377">
        <f t="shared" si="10"/>
        <v>0</v>
      </c>
      <c r="AM35" s="377">
        <f t="shared" si="10"/>
        <v>0</v>
      </c>
      <c r="AN35" s="377">
        <f t="shared" si="10"/>
        <v>0</v>
      </c>
      <c r="AO35" s="377">
        <f t="shared" si="10"/>
        <v>0</v>
      </c>
      <c r="AP35" s="377">
        <f t="shared" si="10"/>
        <v>0</v>
      </c>
      <c r="AQ35" s="377">
        <f t="shared" si="10"/>
        <v>0</v>
      </c>
      <c r="AR35" s="377">
        <f t="shared" si="10"/>
        <v>0</v>
      </c>
      <c r="AS35" s="377">
        <f t="shared" si="10"/>
        <v>0</v>
      </c>
      <c r="AT35" s="377">
        <f t="shared" si="10"/>
        <v>0</v>
      </c>
      <c r="AU35" s="377">
        <f t="shared" si="10"/>
        <v>0</v>
      </c>
      <c r="AV35" s="377">
        <f t="shared" si="10"/>
        <v>0</v>
      </c>
      <c r="AW35" s="377">
        <f t="shared" si="10"/>
        <v>0</v>
      </c>
    </row>
    <row r="36" spans="1:49">
      <c r="A36" s="4">
        <v>0.49305555555555508</v>
      </c>
      <c r="B36" s="367">
        <v>26</v>
      </c>
      <c r="C36" s="343" t="s">
        <v>443</v>
      </c>
      <c r="D36" s="343" t="s">
        <v>444</v>
      </c>
      <c r="E36" s="343" t="s">
        <v>380</v>
      </c>
      <c r="F36" s="343" t="s">
        <v>338</v>
      </c>
      <c r="G36" s="344">
        <f>AP39</f>
        <v>0</v>
      </c>
      <c r="H36" s="343">
        <f t="shared" si="1"/>
        <v>1</v>
      </c>
      <c r="I36" s="343">
        <f t="shared" si="0"/>
        <v>1</v>
      </c>
      <c r="J36" s="345">
        <f>AP28</f>
        <v>0</v>
      </c>
      <c r="K36" s="340"/>
      <c r="L36" s="338"/>
      <c r="M36" s="338"/>
      <c r="N36" s="15" t="s">
        <v>272</v>
      </c>
      <c r="O36" s="374"/>
      <c r="P36" s="338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15"/>
      <c r="AH36" s="415"/>
      <c r="AI36" s="415"/>
      <c r="AJ36" s="415"/>
      <c r="AK36" s="415"/>
      <c r="AL36" s="415"/>
      <c r="AM36" s="415"/>
      <c r="AN36" s="415"/>
      <c r="AO36" s="415"/>
      <c r="AP36" s="415"/>
      <c r="AQ36" s="415"/>
      <c r="AR36" s="415"/>
      <c r="AS36" s="415"/>
      <c r="AT36" s="415"/>
      <c r="AU36" s="415"/>
      <c r="AV36" s="415"/>
      <c r="AW36" s="415"/>
    </row>
    <row r="37" spans="1:49">
      <c r="A37" s="4">
        <v>0.49861111111111062</v>
      </c>
      <c r="B37" s="367">
        <v>27</v>
      </c>
      <c r="C37" s="343" t="s">
        <v>445</v>
      </c>
      <c r="D37" s="343" t="s">
        <v>446</v>
      </c>
      <c r="E37" s="343" t="s">
        <v>88</v>
      </c>
      <c r="F37" s="343" t="s">
        <v>314</v>
      </c>
      <c r="G37" s="344">
        <f>AQ39</f>
        <v>0</v>
      </c>
      <c r="H37" s="343">
        <f t="shared" ref="H37:H43" si="11">IF(I37&gt;K37,I37,K37)</f>
        <v>1</v>
      </c>
      <c r="I37" s="343">
        <f t="shared" ref="I37:I43" si="12">RANK(G37,$G$11:$G$43,0)</f>
        <v>1</v>
      </c>
      <c r="J37" s="345">
        <f>AQ28</f>
        <v>0</v>
      </c>
      <c r="K37" s="340"/>
      <c r="L37" s="338"/>
      <c r="M37" s="338"/>
      <c r="N37" s="338"/>
      <c r="O37" s="338">
        <v>-5.0000000000000001E-3</v>
      </c>
      <c r="P37" s="338"/>
      <c r="Q37" s="395">
        <f>$O$37*$O$30*Q36</f>
        <v>0</v>
      </c>
      <c r="R37" s="395">
        <f t="shared" ref="R37:AW37" si="13">$O$37*$O$30*R36</f>
        <v>0</v>
      </c>
      <c r="S37" s="395">
        <f t="shared" si="13"/>
        <v>0</v>
      </c>
      <c r="T37" s="395">
        <f t="shared" si="13"/>
        <v>0</v>
      </c>
      <c r="U37" s="395">
        <f t="shared" si="13"/>
        <v>0</v>
      </c>
      <c r="V37" s="395">
        <f t="shared" si="13"/>
        <v>0</v>
      </c>
      <c r="W37" s="395">
        <f t="shared" si="13"/>
        <v>0</v>
      </c>
      <c r="X37" s="395">
        <f t="shared" si="13"/>
        <v>0</v>
      </c>
      <c r="Y37" s="395">
        <f t="shared" si="13"/>
        <v>0</v>
      </c>
      <c r="Z37" s="395">
        <f t="shared" si="13"/>
        <v>0</v>
      </c>
      <c r="AA37" s="395">
        <f t="shared" si="13"/>
        <v>0</v>
      </c>
      <c r="AB37" s="395">
        <f t="shared" si="13"/>
        <v>0</v>
      </c>
      <c r="AC37" s="395">
        <f t="shared" si="13"/>
        <v>0</v>
      </c>
      <c r="AD37" s="395">
        <f t="shared" si="13"/>
        <v>0</v>
      </c>
      <c r="AE37" s="395">
        <f t="shared" si="13"/>
        <v>0</v>
      </c>
      <c r="AF37" s="395">
        <f t="shared" si="13"/>
        <v>0</v>
      </c>
      <c r="AG37" s="395">
        <f t="shared" si="13"/>
        <v>0</v>
      </c>
      <c r="AH37" s="395">
        <f t="shared" si="13"/>
        <v>0</v>
      </c>
      <c r="AI37" s="395">
        <f t="shared" si="13"/>
        <v>0</v>
      </c>
      <c r="AJ37" s="395">
        <f t="shared" si="13"/>
        <v>0</v>
      </c>
      <c r="AK37" s="395">
        <f t="shared" si="13"/>
        <v>0</v>
      </c>
      <c r="AL37" s="395">
        <f t="shared" si="13"/>
        <v>0</v>
      </c>
      <c r="AM37" s="395">
        <f t="shared" si="13"/>
        <v>0</v>
      </c>
      <c r="AN37" s="395">
        <f t="shared" si="13"/>
        <v>0</v>
      </c>
      <c r="AO37" s="395">
        <f t="shared" si="13"/>
        <v>0</v>
      </c>
      <c r="AP37" s="395">
        <f t="shared" si="13"/>
        <v>0</v>
      </c>
      <c r="AQ37" s="395">
        <f t="shared" si="13"/>
        <v>0</v>
      </c>
      <c r="AR37" s="395">
        <f t="shared" si="13"/>
        <v>0</v>
      </c>
      <c r="AS37" s="395">
        <f t="shared" si="13"/>
        <v>0</v>
      </c>
      <c r="AT37" s="395">
        <f t="shared" si="13"/>
        <v>0</v>
      </c>
      <c r="AU37" s="395">
        <f t="shared" si="13"/>
        <v>0</v>
      </c>
      <c r="AV37" s="395">
        <f t="shared" si="13"/>
        <v>0</v>
      </c>
      <c r="AW37" s="395">
        <f t="shared" si="13"/>
        <v>0</v>
      </c>
    </row>
    <row r="38" spans="1:49">
      <c r="A38" s="4">
        <v>0.50416666666666621</v>
      </c>
      <c r="B38" s="367">
        <v>28</v>
      </c>
      <c r="C38" s="343" t="s">
        <v>438</v>
      </c>
      <c r="D38" s="343" t="s">
        <v>439</v>
      </c>
      <c r="E38" s="343" t="s">
        <v>440</v>
      </c>
      <c r="F38" s="343" t="s">
        <v>285</v>
      </c>
      <c r="G38" s="344">
        <f>AR39</f>
        <v>0</v>
      </c>
      <c r="H38" s="343">
        <f t="shared" si="11"/>
        <v>1</v>
      </c>
      <c r="I38" s="343">
        <f t="shared" si="12"/>
        <v>1</v>
      </c>
      <c r="J38" s="345">
        <f>AR28</f>
        <v>0</v>
      </c>
      <c r="K38" s="340"/>
      <c r="L38" s="338"/>
      <c r="M38" s="338"/>
      <c r="N38" s="338" t="s">
        <v>74</v>
      </c>
      <c r="O38" s="338"/>
      <c r="P38" s="338"/>
      <c r="Q38" s="356">
        <f>Q30+Q35+Q37</f>
        <v>0</v>
      </c>
      <c r="R38" s="356">
        <f t="shared" ref="R38:AW38" si="14">R30+R35+R37</f>
        <v>0</v>
      </c>
      <c r="S38" s="356">
        <f t="shared" si="14"/>
        <v>0</v>
      </c>
      <c r="T38" s="356">
        <f t="shared" si="14"/>
        <v>0</v>
      </c>
      <c r="U38" s="356">
        <f t="shared" si="14"/>
        <v>0</v>
      </c>
      <c r="V38" s="356">
        <f t="shared" si="14"/>
        <v>0</v>
      </c>
      <c r="W38" s="356">
        <f t="shared" si="14"/>
        <v>0</v>
      </c>
      <c r="X38" s="356">
        <f t="shared" si="14"/>
        <v>0</v>
      </c>
      <c r="Y38" s="356">
        <f t="shared" si="14"/>
        <v>0</v>
      </c>
      <c r="Z38" s="356">
        <f t="shared" si="14"/>
        <v>0</v>
      </c>
      <c r="AA38" s="356">
        <f t="shared" si="14"/>
        <v>0</v>
      </c>
      <c r="AB38" s="356">
        <f t="shared" si="14"/>
        <v>0</v>
      </c>
      <c r="AC38" s="356">
        <f t="shared" si="14"/>
        <v>0</v>
      </c>
      <c r="AD38" s="356">
        <f t="shared" si="14"/>
        <v>0</v>
      </c>
      <c r="AE38" s="356">
        <f t="shared" si="14"/>
        <v>0</v>
      </c>
      <c r="AF38" s="356">
        <f t="shared" si="14"/>
        <v>0</v>
      </c>
      <c r="AG38" s="356">
        <f t="shared" si="14"/>
        <v>0</v>
      </c>
      <c r="AH38" s="356">
        <f t="shared" si="14"/>
        <v>0</v>
      </c>
      <c r="AI38" s="356">
        <f t="shared" si="14"/>
        <v>0</v>
      </c>
      <c r="AJ38" s="356">
        <f t="shared" si="14"/>
        <v>0</v>
      </c>
      <c r="AK38" s="356">
        <f t="shared" si="14"/>
        <v>0</v>
      </c>
      <c r="AL38" s="356">
        <f t="shared" si="14"/>
        <v>0</v>
      </c>
      <c r="AM38" s="356">
        <f t="shared" si="14"/>
        <v>0</v>
      </c>
      <c r="AN38" s="356">
        <f t="shared" si="14"/>
        <v>0</v>
      </c>
      <c r="AO38" s="356">
        <f t="shared" si="14"/>
        <v>0</v>
      </c>
      <c r="AP38" s="356">
        <f t="shared" si="14"/>
        <v>0</v>
      </c>
      <c r="AQ38" s="356">
        <f t="shared" si="14"/>
        <v>0</v>
      </c>
      <c r="AR38" s="356">
        <f t="shared" si="14"/>
        <v>0</v>
      </c>
      <c r="AS38" s="356">
        <f t="shared" si="14"/>
        <v>0</v>
      </c>
      <c r="AT38" s="356">
        <f t="shared" si="14"/>
        <v>0</v>
      </c>
      <c r="AU38" s="356">
        <f t="shared" si="14"/>
        <v>0</v>
      </c>
      <c r="AV38" s="356">
        <f t="shared" si="14"/>
        <v>0</v>
      </c>
      <c r="AW38" s="356">
        <f t="shared" si="14"/>
        <v>0</v>
      </c>
    </row>
    <row r="39" spans="1:49">
      <c r="A39" s="4">
        <v>0.50972222222222174</v>
      </c>
      <c r="B39" s="367">
        <v>29</v>
      </c>
      <c r="C39" s="343" t="s">
        <v>449</v>
      </c>
      <c r="D39" s="343" t="s">
        <v>450</v>
      </c>
      <c r="E39" s="343" t="s">
        <v>295</v>
      </c>
      <c r="F39" s="343" t="s">
        <v>290</v>
      </c>
      <c r="G39" s="344">
        <f>AS39</f>
        <v>0</v>
      </c>
      <c r="H39" s="343">
        <f t="shared" si="11"/>
        <v>1</v>
      </c>
      <c r="I39" s="343">
        <f t="shared" si="12"/>
        <v>1</v>
      </c>
      <c r="J39" s="345">
        <f>AS28</f>
        <v>0</v>
      </c>
      <c r="K39" s="340"/>
      <c r="L39" s="338"/>
      <c r="M39" s="338"/>
      <c r="N39" s="338" t="s">
        <v>67</v>
      </c>
      <c r="O39" s="338"/>
      <c r="P39" s="338"/>
      <c r="Q39" s="355">
        <f>Q38/$O$30</f>
        <v>0</v>
      </c>
      <c r="R39" s="355">
        <f t="shared" ref="R39:AP39" si="15">R38/$O$30</f>
        <v>0</v>
      </c>
      <c r="S39" s="355">
        <f t="shared" si="15"/>
        <v>0</v>
      </c>
      <c r="T39" s="355">
        <f t="shared" si="15"/>
        <v>0</v>
      </c>
      <c r="U39" s="355">
        <f t="shared" si="15"/>
        <v>0</v>
      </c>
      <c r="V39" s="355">
        <f t="shared" si="15"/>
        <v>0</v>
      </c>
      <c r="W39" s="355">
        <f t="shared" si="15"/>
        <v>0</v>
      </c>
      <c r="X39" s="355">
        <f t="shared" si="15"/>
        <v>0</v>
      </c>
      <c r="Y39" s="355">
        <f t="shared" si="15"/>
        <v>0</v>
      </c>
      <c r="Z39" s="355">
        <f t="shared" si="15"/>
        <v>0</v>
      </c>
      <c r="AA39" s="355">
        <f t="shared" si="15"/>
        <v>0</v>
      </c>
      <c r="AB39" s="355">
        <f t="shared" si="15"/>
        <v>0</v>
      </c>
      <c r="AC39" s="355">
        <f t="shared" si="15"/>
        <v>0</v>
      </c>
      <c r="AD39" s="355">
        <f t="shared" si="15"/>
        <v>0</v>
      </c>
      <c r="AE39" s="355">
        <f t="shared" si="15"/>
        <v>0</v>
      </c>
      <c r="AF39" s="355">
        <f t="shared" si="15"/>
        <v>0</v>
      </c>
      <c r="AG39" s="355">
        <f t="shared" si="15"/>
        <v>0</v>
      </c>
      <c r="AH39" s="355">
        <f t="shared" si="15"/>
        <v>0</v>
      </c>
      <c r="AI39" s="355">
        <f t="shared" si="15"/>
        <v>0</v>
      </c>
      <c r="AJ39" s="355">
        <f t="shared" si="15"/>
        <v>0</v>
      </c>
      <c r="AK39" s="355">
        <f t="shared" si="15"/>
        <v>0</v>
      </c>
      <c r="AL39" s="355">
        <f t="shared" si="15"/>
        <v>0</v>
      </c>
      <c r="AM39" s="355">
        <f t="shared" si="15"/>
        <v>0</v>
      </c>
      <c r="AN39" s="355">
        <f t="shared" si="15"/>
        <v>0</v>
      </c>
      <c r="AO39" s="355">
        <f t="shared" si="15"/>
        <v>0</v>
      </c>
      <c r="AP39" s="355">
        <f t="shared" si="15"/>
        <v>0</v>
      </c>
      <c r="AQ39" s="355">
        <f t="shared" ref="AQ39:AW39" si="16">AQ38/$O$30</f>
        <v>0</v>
      </c>
      <c r="AR39" s="355">
        <f t="shared" si="16"/>
        <v>0</v>
      </c>
      <c r="AS39" s="355">
        <f t="shared" si="16"/>
        <v>0</v>
      </c>
      <c r="AT39" s="355">
        <f t="shared" si="16"/>
        <v>0</v>
      </c>
      <c r="AU39" s="355">
        <f t="shared" si="16"/>
        <v>0</v>
      </c>
      <c r="AV39" s="355">
        <f t="shared" si="16"/>
        <v>0</v>
      </c>
      <c r="AW39" s="355">
        <f t="shared" si="16"/>
        <v>0</v>
      </c>
    </row>
    <row r="40" spans="1:49">
      <c r="A40" s="4">
        <v>0.51527777777777728</v>
      </c>
      <c r="B40" s="367">
        <v>30</v>
      </c>
      <c r="C40" s="343" t="s">
        <v>395</v>
      </c>
      <c r="D40" s="343" t="s">
        <v>451</v>
      </c>
      <c r="E40" s="343" t="s">
        <v>182</v>
      </c>
      <c r="F40" s="343" t="s">
        <v>182</v>
      </c>
      <c r="G40" s="344">
        <f>AT39</f>
        <v>0</v>
      </c>
      <c r="H40" s="343">
        <f t="shared" si="11"/>
        <v>1</v>
      </c>
      <c r="I40" s="343">
        <f t="shared" si="12"/>
        <v>1</v>
      </c>
      <c r="J40" s="345">
        <f>AT28</f>
        <v>0</v>
      </c>
      <c r="K40" s="340"/>
      <c r="L40" s="338"/>
      <c r="M40" s="338"/>
      <c r="N40" s="338"/>
      <c r="O40" s="338"/>
      <c r="P40" s="338"/>
      <c r="Q40" s="358"/>
      <c r="R40" s="358"/>
      <c r="S40" s="358"/>
      <c r="T40" s="358"/>
      <c r="U40" s="358"/>
      <c r="V40" s="358"/>
      <c r="W40" s="358"/>
      <c r="X40" s="358"/>
      <c r="Y40" s="358"/>
      <c r="Z40" s="358"/>
      <c r="AA40" s="358"/>
      <c r="AB40" s="358"/>
      <c r="AC40" s="358"/>
      <c r="AD40" s="358"/>
      <c r="AE40" s="358"/>
      <c r="AF40" s="358"/>
      <c r="AG40" s="358"/>
      <c r="AH40" s="358"/>
      <c r="AI40" s="358"/>
      <c r="AJ40" s="358"/>
      <c r="AK40" s="358"/>
      <c r="AL40" s="358"/>
      <c r="AM40" s="358"/>
      <c r="AN40" s="358"/>
      <c r="AO40" s="358"/>
      <c r="AP40" s="358"/>
      <c r="AQ40" s="358"/>
      <c r="AR40" s="358"/>
      <c r="AS40" s="358"/>
      <c r="AT40" s="358"/>
      <c r="AU40" s="358"/>
      <c r="AV40" s="358"/>
      <c r="AW40" s="358"/>
    </row>
    <row r="41" spans="1:49">
      <c r="A41" s="4">
        <v>0.53124999999999944</v>
      </c>
      <c r="B41" s="367">
        <v>31</v>
      </c>
      <c r="C41" s="343" t="s">
        <v>452</v>
      </c>
      <c r="D41" s="343" t="s">
        <v>453</v>
      </c>
      <c r="E41" s="343" t="s">
        <v>39</v>
      </c>
      <c r="F41" s="343" t="s">
        <v>39</v>
      </c>
      <c r="G41" s="344">
        <f>AU39</f>
        <v>0</v>
      </c>
      <c r="H41" s="343">
        <f t="shared" si="11"/>
        <v>1</v>
      </c>
      <c r="I41" s="343">
        <f t="shared" si="12"/>
        <v>1</v>
      </c>
      <c r="J41" s="345">
        <f>AU28</f>
        <v>0</v>
      </c>
      <c r="K41" s="340"/>
      <c r="L41" s="338"/>
      <c r="M41" s="338"/>
      <c r="N41" s="338"/>
      <c r="O41" s="338"/>
      <c r="P41" s="338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  <c r="AT41" s="349"/>
      <c r="AU41" s="349"/>
      <c r="AV41" s="349"/>
      <c r="AW41" s="349"/>
    </row>
    <row r="42" spans="1:49">
      <c r="A42" s="4">
        <v>0.53680555555555498</v>
      </c>
      <c r="B42" s="367">
        <v>32</v>
      </c>
      <c r="C42" s="343"/>
      <c r="D42" s="343"/>
      <c r="E42" s="343"/>
      <c r="F42" s="343"/>
      <c r="G42" s="344">
        <f>AV39</f>
        <v>0</v>
      </c>
      <c r="H42" s="343">
        <f t="shared" si="11"/>
        <v>1</v>
      </c>
      <c r="I42" s="343">
        <f t="shared" si="12"/>
        <v>1</v>
      </c>
      <c r="J42" s="345">
        <f>AV28</f>
        <v>0</v>
      </c>
      <c r="K42" s="340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</row>
    <row r="43" spans="1:49">
      <c r="A43" s="4">
        <v>0.54236111111111052</v>
      </c>
      <c r="B43" s="367">
        <v>33</v>
      </c>
      <c r="C43" s="343"/>
      <c r="D43" s="343"/>
      <c r="E43" s="343"/>
      <c r="F43" s="343"/>
      <c r="G43" s="344">
        <f>AW39</f>
        <v>0</v>
      </c>
      <c r="H43" s="343">
        <f t="shared" si="11"/>
        <v>1</v>
      </c>
      <c r="I43" s="343">
        <f t="shared" si="12"/>
        <v>1</v>
      </c>
      <c r="J43" s="345">
        <f>AW28</f>
        <v>0</v>
      </c>
      <c r="K43" s="340"/>
      <c r="L43" s="338"/>
      <c r="M43" s="338"/>
      <c r="N43" s="338"/>
      <c r="O43" s="338"/>
      <c r="P43" s="338"/>
      <c r="Q43" s="349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  <c r="AE43" s="338"/>
      <c r="AF43" s="338"/>
      <c r="AG43" s="338"/>
      <c r="AH43" s="338"/>
      <c r="AI43" s="338"/>
      <c r="AJ43" s="338"/>
      <c r="AK43" s="338"/>
      <c r="AL43" s="338"/>
      <c r="AM43" s="338"/>
      <c r="AN43" s="338"/>
      <c r="AO43" s="338"/>
      <c r="AP43" s="338"/>
      <c r="AQ43" s="338"/>
      <c r="AR43" s="338"/>
      <c r="AS43" s="338"/>
      <c r="AT43" s="338"/>
      <c r="AU43" s="338"/>
      <c r="AV43" s="338"/>
      <c r="AW43" s="338"/>
    </row>
    <row r="44" spans="1:49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8"/>
      <c r="AW44" s="338"/>
    </row>
    <row r="45" spans="1:49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49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  <c r="AS45" s="338"/>
      <c r="AT45" s="338"/>
      <c r="AU45" s="338"/>
      <c r="AV45" s="338"/>
      <c r="AW45" s="338"/>
    </row>
    <row r="46" spans="1:49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  <c r="AS46" s="338"/>
      <c r="AT46" s="338"/>
      <c r="AU46" s="338"/>
      <c r="AV46" s="338"/>
      <c r="AW46" s="338"/>
    </row>
    <row r="47" spans="1:49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  <c r="Q47" s="349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338"/>
      <c r="AM47" s="338"/>
      <c r="AN47" s="338"/>
      <c r="AO47" s="338"/>
      <c r="AP47" s="338"/>
      <c r="AQ47" s="338"/>
      <c r="AR47" s="338"/>
      <c r="AS47" s="338"/>
      <c r="AT47" s="338"/>
      <c r="AU47" s="338"/>
      <c r="AV47" s="338"/>
      <c r="AW47" s="338"/>
    </row>
    <row r="48" spans="1:49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  <c r="AQ48" s="338"/>
      <c r="AR48" s="338"/>
      <c r="AS48" s="338"/>
      <c r="AT48" s="338"/>
      <c r="AU48" s="338"/>
      <c r="AV48" s="338"/>
      <c r="AW48" s="338"/>
    </row>
    <row r="49" spans="17:17">
      <c r="Q49" s="349"/>
    </row>
    <row r="50" spans="17:17">
      <c r="Q50" s="338"/>
    </row>
    <row r="51" spans="17:17">
      <c r="Q51" s="349"/>
    </row>
    <row r="52" spans="17:17">
      <c r="Q52" s="338"/>
    </row>
    <row r="53" spans="17:17">
      <c r="Q53" s="349"/>
    </row>
    <row r="54" spans="17:17">
      <c r="Q54" s="338"/>
    </row>
    <row r="55" spans="17:17">
      <c r="Q55" s="349"/>
    </row>
    <row r="56" spans="17:17">
      <c r="Q56" s="338"/>
    </row>
    <row r="57" spans="17:17">
      <c r="Q57" s="349"/>
    </row>
    <row r="58" spans="17:17">
      <c r="Q58" s="338"/>
    </row>
    <row r="59" spans="17:17">
      <c r="Q59" s="349"/>
    </row>
    <row r="60" spans="17:17">
      <c r="Q60" s="338"/>
    </row>
    <row r="61" spans="17:17">
      <c r="Q61" s="349"/>
    </row>
    <row r="62" spans="17:17">
      <c r="Q62" s="338"/>
    </row>
    <row r="63" spans="17:17">
      <c r="Q63" s="349"/>
    </row>
    <row r="64" spans="17:17">
      <c r="Q64" s="338"/>
    </row>
    <row r="65" spans="17:17">
      <c r="Q65" s="349"/>
    </row>
    <row r="66" spans="17:17">
      <c r="Q66" s="338"/>
    </row>
    <row r="67" spans="17:17">
      <c r="Q67" s="349"/>
    </row>
    <row r="68" spans="17:17">
      <c r="Q68" s="338"/>
    </row>
    <row r="69" spans="17:17">
      <c r="Q69" s="349"/>
    </row>
    <row r="70" spans="17:17">
      <c r="Q70" s="338"/>
    </row>
    <row r="71" spans="17:17">
      <c r="Q71" s="349"/>
    </row>
    <row r="72" spans="17:17">
      <c r="Q72" s="338"/>
    </row>
    <row r="73" spans="17:17">
      <c r="Q73" s="349"/>
    </row>
    <row r="74" spans="17:17">
      <c r="Q74" s="338"/>
    </row>
    <row r="75" spans="17:17">
      <c r="Q75" s="349"/>
    </row>
    <row r="76" spans="17:17">
      <c r="Q76" s="338"/>
    </row>
    <row r="77" spans="17:17">
      <c r="Q77" s="349"/>
    </row>
    <row r="78" spans="17:17">
      <c r="Q78" s="338"/>
    </row>
    <row r="79" spans="17:17">
      <c r="Q79" s="349"/>
    </row>
    <row r="80" spans="17:17">
      <c r="Q80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9E818-B950-8B43-A0BD-A6B8E357B369}">
  <sheetPr codeName="Sheet4">
    <tabColor theme="5" tint="0.39997558519241921"/>
  </sheetPr>
  <dimension ref="A1:N272"/>
  <sheetViews>
    <sheetView topLeftCell="A58" zoomScaleNormal="100" workbookViewId="0">
      <selection activeCell="H40" sqref="H40"/>
    </sheetView>
  </sheetViews>
  <sheetFormatPr defaultColWidth="9.5" defaultRowHeight="12.75"/>
  <cols>
    <col min="1" max="1" width="8.75" style="146" bestFit="1" customWidth="1"/>
    <col min="2" max="2" width="4.5" style="147" customWidth="1"/>
    <col min="3" max="3" width="7.25" style="146" customWidth="1"/>
    <col min="4" max="4" width="41.875" style="148" bestFit="1" customWidth="1"/>
    <col min="5" max="5" width="22.625" style="149" bestFit="1" customWidth="1"/>
    <col min="6" max="6" width="34.75" style="150" bestFit="1" customWidth="1"/>
    <col min="7" max="7" width="10.625" style="144" bestFit="1" customWidth="1"/>
    <col min="8" max="8" width="13.625" style="151" bestFit="1" customWidth="1"/>
    <col min="9" max="9" width="27.25" style="146" bestFit="1" customWidth="1"/>
    <col min="10" max="10" width="24" style="146" bestFit="1" customWidth="1"/>
    <col min="11" max="11" width="4.375" style="152" customWidth="1"/>
    <col min="12" max="12" width="10.375" style="153" bestFit="1" customWidth="1"/>
    <col min="13" max="13" width="7.25" style="34" customWidth="1"/>
    <col min="14" max="16384" width="9.5" style="34"/>
  </cols>
  <sheetData>
    <row r="1" spans="1:13" s="56" customFormat="1" ht="23.25">
      <c r="B1" s="57"/>
      <c r="C1" s="58" t="s">
        <v>273</v>
      </c>
      <c r="E1" s="59"/>
      <c r="F1" s="60"/>
      <c r="G1" s="61"/>
      <c r="H1" s="62"/>
      <c r="I1" s="63"/>
      <c r="J1" s="63"/>
      <c r="K1" s="64"/>
      <c r="L1" s="65"/>
    </row>
    <row r="2" spans="1:13" s="71" customFormat="1" ht="12.95" customHeight="1">
      <c r="A2" s="66" t="s">
        <v>15</v>
      </c>
      <c r="B2" s="67"/>
      <c r="C2" s="66" t="s">
        <v>274</v>
      </c>
      <c r="D2" s="68" t="s">
        <v>8</v>
      </c>
      <c r="E2" s="69" t="s">
        <v>17</v>
      </c>
      <c r="F2" s="68" t="s">
        <v>18</v>
      </c>
      <c r="G2" s="66" t="s">
        <v>275</v>
      </c>
      <c r="H2" s="68" t="s">
        <v>276</v>
      </c>
      <c r="I2" s="68" t="s">
        <v>277</v>
      </c>
      <c r="J2" s="68" t="s">
        <v>278</v>
      </c>
      <c r="K2" s="66" t="s">
        <v>279</v>
      </c>
      <c r="L2" s="66" t="s">
        <v>10</v>
      </c>
      <c r="M2" s="70"/>
    </row>
    <row r="3" spans="1:13" s="81" customFormat="1" ht="15" customHeight="1">
      <c r="A3" s="4">
        <v>0.29166666666666669</v>
      </c>
      <c r="B3" s="72">
        <v>5.5555555555555558E-3</v>
      </c>
      <c r="C3" s="73">
        <v>20</v>
      </c>
      <c r="D3" s="74" t="s">
        <v>562</v>
      </c>
      <c r="E3" s="75" t="s">
        <v>48</v>
      </c>
      <c r="F3" s="75" t="s">
        <v>49</v>
      </c>
      <c r="G3" s="76"/>
      <c r="H3" s="77" t="s">
        <v>30</v>
      </c>
      <c r="I3" s="77" t="s">
        <v>182</v>
      </c>
      <c r="J3" s="78" t="s">
        <v>542</v>
      </c>
      <c r="K3" s="79">
        <v>1</v>
      </c>
      <c r="L3" s="80" t="s">
        <v>563</v>
      </c>
    </row>
    <row r="4" spans="1:13" s="81" customFormat="1" ht="15" customHeight="1">
      <c r="A4" s="4">
        <f t="shared" ref="A4:A67" si="0">SUM(A3,B3)</f>
        <v>0.29722222222222222</v>
      </c>
      <c r="B4" s="72">
        <v>5.5555555555555558E-3</v>
      </c>
      <c r="C4" s="73">
        <v>20</v>
      </c>
      <c r="D4" s="74" t="s">
        <v>562</v>
      </c>
      <c r="E4" s="75" t="s">
        <v>160</v>
      </c>
      <c r="F4" s="75" t="s">
        <v>161</v>
      </c>
      <c r="G4" s="76"/>
      <c r="H4" s="77" t="s">
        <v>59</v>
      </c>
      <c r="I4" s="77" t="s">
        <v>296</v>
      </c>
      <c r="J4" s="78" t="s">
        <v>542</v>
      </c>
      <c r="K4" s="79">
        <v>2</v>
      </c>
      <c r="L4" s="80" t="s">
        <v>563</v>
      </c>
    </row>
    <row r="5" spans="1:13" s="81" customFormat="1" ht="15" customHeight="1">
      <c r="A5" s="4">
        <f t="shared" si="0"/>
        <v>0.30277777777777776</v>
      </c>
      <c r="B5" s="72">
        <v>5.5555555555555558E-3</v>
      </c>
      <c r="C5" s="73">
        <v>20</v>
      </c>
      <c r="D5" s="74" t="s">
        <v>562</v>
      </c>
      <c r="E5" s="75" t="s">
        <v>210</v>
      </c>
      <c r="F5" s="75" t="s">
        <v>211</v>
      </c>
      <c r="G5" s="76"/>
      <c r="H5" s="77" t="s">
        <v>27</v>
      </c>
      <c r="I5" s="77" t="s">
        <v>343</v>
      </c>
      <c r="J5" s="78" t="s">
        <v>542</v>
      </c>
      <c r="K5" s="79">
        <v>3</v>
      </c>
      <c r="L5" s="80" t="s">
        <v>563</v>
      </c>
    </row>
    <row r="6" spans="1:13" s="81" customFormat="1" ht="15" customHeight="1">
      <c r="A6" s="4">
        <f t="shared" si="0"/>
        <v>0.30833333333333329</v>
      </c>
      <c r="B6" s="72">
        <v>5.5555555555555558E-3</v>
      </c>
      <c r="C6" s="73">
        <v>20</v>
      </c>
      <c r="D6" s="74" t="s">
        <v>562</v>
      </c>
      <c r="E6" s="75" t="s">
        <v>218</v>
      </c>
      <c r="F6" s="75" t="s">
        <v>219</v>
      </c>
      <c r="G6" s="76"/>
      <c r="H6" s="77" t="s">
        <v>47</v>
      </c>
      <c r="I6" s="77" t="s">
        <v>363</v>
      </c>
      <c r="J6" s="78" t="s">
        <v>542</v>
      </c>
      <c r="K6" s="79">
        <v>4</v>
      </c>
      <c r="L6" s="80" t="s">
        <v>563</v>
      </c>
    </row>
    <row r="7" spans="1:13" s="81" customFormat="1" ht="15" customHeight="1">
      <c r="A7" s="4">
        <f t="shared" si="0"/>
        <v>0.31388888888888883</v>
      </c>
      <c r="B7" s="72">
        <v>5.5555555555555601E-3</v>
      </c>
      <c r="C7" s="73">
        <v>20</v>
      </c>
      <c r="D7" s="74" t="s">
        <v>562</v>
      </c>
      <c r="E7" s="75" t="s">
        <v>229</v>
      </c>
      <c r="F7" s="75" t="s">
        <v>230</v>
      </c>
      <c r="G7" s="76"/>
      <c r="H7" s="77" t="s">
        <v>59</v>
      </c>
      <c r="I7" s="77" t="s">
        <v>335</v>
      </c>
      <c r="J7" s="78" t="s">
        <v>542</v>
      </c>
      <c r="K7" s="79">
        <v>5</v>
      </c>
      <c r="L7" s="80" t="s">
        <v>563</v>
      </c>
    </row>
    <row r="8" spans="1:13" s="81" customFormat="1" ht="15" customHeight="1">
      <c r="A8" s="4">
        <f t="shared" si="0"/>
        <v>0.31944444444444436</v>
      </c>
      <c r="B8" s="72">
        <v>5.5555555555555601E-3</v>
      </c>
      <c r="C8" s="73">
        <v>20</v>
      </c>
      <c r="D8" s="74" t="s">
        <v>562</v>
      </c>
      <c r="E8" s="75" t="s">
        <v>34</v>
      </c>
      <c r="F8" s="75" t="s">
        <v>137</v>
      </c>
      <c r="G8" s="76"/>
      <c r="H8" s="77" t="s">
        <v>36</v>
      </c>
      <c r="I8" s="77" t="s">
        <v>36</v>
      </c>
      <c r="J8" s="78" t="s">
        <v>542</v>
      </c>
      <c r="K8" s="79">
        <v>6</v>
      </c>
      <c r="L8" s="80" t="s">
        <v>563</v>
      </c>
    </row>
    <row r="9" spans="1:13" s="81" customFormat="1" ht="15" customHeight="1">
      <c r="A9" s="4">
        <f t="shared" si="0"/>
        <v>0.3249999999999999</v>
      </c>
      <c r="B9" s="72">
        <v>5.5555555555555601E-3</v>
      </c>
      <c r="C9" s="73">
        <v>20</v>
      </c>
      <c r="D9" s="74" t="s">
        <v>562</v>
      </c>
      <c r="E9" s="75" t="s">
        <v>43</v>
      </c>
      <c r="F9" s="75" t="s">
        <v>44</v>
      </c>
      <c r="G9" s="76"/>
      <c r="H9" s="77" t="s">
        <v>33</v>
      </c>
      <c r="I9" s="77" t="s">
        <v>299</v>
      </c>
      <c r="J9" s="78" t="s">
        <v>542</v>
      </c>
      <c r="K9" s="79">
        <v>7</v>
      </c>
      <c r="L9" s="80" t="s">
        <v>563</v>
      </c>
    </row>
    <row r="10" spans="1:13" s="81" customFormat="1" ht="15" customHeight="1">
      <c r="A10" s="4">
        <f t="shared" si="0"/>
        <v>0.33055555555555544</v>
      </c>
      <c r="B10" s="72">
        <v>5.5555555555555601E-3</v>
      </c>
      <c r="C10" s="73">
        <v>20</v>
      </c>
      <c r="D10" s="74" t="s">
        <v>562</v>
      </c>
      <c r="E10" s="75" t="s">
        <v>223</v>
      </c>
      <c r="F10" s="75" t="s">
        <v>224</v>
      </c>
      <c r="G10" s="76"/>
      <c r="H10" s="77" t="s">
        <v>88</v>
      </c>
      <c r="I10" s="77" t="s">
        <v>314</v>
      </c>
      <c r="J10" s="78" t="s">
        <v>542</v>
      </c>
      <c r="K10" s="79">
        <v>8</v>
      </c>
      <c r="L10" s="80" t="s">
        <v>563</v>
      </c>
    </row>
    <row r="11" spans="1:13" s="81" customFormat="1" ht="15" customHeight="1">
      <c r="A11" s="4">
        <f t="shared" si="0"/>
        <v>0.33611111111111097</v>
      </c>
      <c r="B11" s="72">
        <v>5.5555555555555601E-3</v>
      </c>
      <c r="C11" s="73">
        <v>20</v>
      </c>
      <c r="D11" s="74" t="s">
        <v>562</v>
      </c>
      <c r="E11" s="75" t="s">
        <v>534</v>
      </c>
      <c r="F11" s="75" t="s">
        <v>535</v>
      </c>
      <c r="G11" s="76"/>
      <c r="H11" s="77" t="s">
        <v>328</v>
      </c>
      <c r="I11" s="77" t="s">
        <v>533</v>
      </c>
      <c r="J11" s="78" t="s">
        <v>542</v>
      </c>
      <c r="K11" s="79">
        <v>9</v>
      </c>
      <c r="L11" s="80" t="s">
        <v>563</v>
      </c>
    </row>
    <row r="12" spans="1:13" s="81" customFormat="1" ht="15" customHeight="1">
      <c r="A12" s="4">
        <f t="shared" si="0"/>
        <v>0.34166666666666651</v>
      </c>
      <c r="B12" s="72">
        <v>5.5555555555555601E-3</v>
      </c>
      <c r="C12" s="73">
        <v>20</v>
      </c>
      <c r="D12" s="74" t="s">
        <v>562</v>
      </c>
      <c r="E12" s="75" t="s">
        <v>25</v>
      </c>
      <c r="F12" s="75" t="s">
        <v>26</v>
      </c>
      <c r="G12" s="76"/>
      <c r="H12" s="77" t="s">
        <v>27</v>
      </c>
      <c r="I12" s="77" t="s">
        <v>359</v>
      </c>
      <c r="J12" s="78" t="s">
        <v>542</v>
      </c>
      <c r="K12" s="79">
        <v>10</v>
      </c>
      <c r="L12" s="80" t="s">
        <v>563</v>
      </c>
    </row>
    <row r="13" spans="1:13" s="81" customFormat="1" ht="15" customHeight="1">
      <c r="A13" s="4">
        <f t="shared" si="0"/>
        <v>0.34722222222222204</v>
      </c>
      <c r="B13" s="82">
        <v>6.9444444444444441E-3</v>
      </c>
      <c r="C13" s="83"/>
      <c r="D13" s="84" t="s">
        <v>411</v>
      </c>
      <c r="E13" s="85"/>
      <c r="F13" s="85"/>
      <c r="G13" s="83"/>
      <c r="H13" s="84"/>
      <c r="I13" s="84"/>
      <c r="J13" s="86"/>
      <c r="K13" s="67"/>
      <c r="L13" s="87"/>
    </row>
    <row r="14" spans="1:13" s="81" customFormat="1" ht="15" customHeight="1">
      <c r="A14" s="4">
        <f t="shared" si="0"/>
        <v>0.35416666666666646</v>
      </c>
      <c r="B14" s="72">
        <v>5.5555555555555601E-3</v>
      </c>
      <c r="C14" s="73">
        <v>20</v>
      </c>
      <c r="D14" s="74" t="s">
        <v>562</v>
      </c>
      <c r="E14" s="75" t="s">
        <v>538</v>
      </c>
      <c r="F14" s="75" t="s">
        <v>539</v>
      </c>
      <c r="G14" s="76"/>
      <c r="H14" s="77" t="s">
        <v>140</v>
      </c>
      <c r="I14" s="77" t="s">
        <v>360</v>
      </c>
      <c r="J14" s="78" t="s">
        <v>542</v>
      </c>
      <c r="K14" s="79">
        <v>11</v>
      </c>
      <c r="L14" s="80" t="s">
        <v>563</v>
      </c>
    </row>
    <row r="15" spans="1:13" s="81" customFormat="1" ht="15" customHeight="1">
      <c r="A15" s="4">
        <f t="shared" si="0"/>
        <v>0.359722222222222</v>
      </c>
      <c r="B15" s="72">
        <v>5.5555555555555601E-3</v>
      </c>
      <c r="C15" s="73">
        <v>20</v>
      </c>
      <c r="D15" s="74" t="s">
        <v>562</v>
      </c>
      <c r="E15" s="75" t="s">
        <v>509</v>
      </c>
      <c r="F15" s="75" t="s">
        <v>510</v>
      </c>
      <c r="G15" s="76"/>
      <c r="H15" s="77" t="s">
        <v>132</v>
      </c>
      <c r="I15" s="77" t="s">
        <v>132</v>
      </c>
      <c r="J15" s="78" t="s">
        <v>542</v>
      </c>
      <c r="K15" s="79">
        <v>12</v>
      </c>
      <c r="L15" s="80" t="s">
        <v>563</v>
      </c>
    </row>
    <row r="16" spans="1:13" s="81" customFormat="1" ht="15" customHeight="1">
      <c r="A16" s="4">
        <f t="shared" si="0"/>
        <v>0.36527777777777753</v>
      </c>
      <c r="B16" s="72">
        <v>5.5555555555555601E-3</v>
      </c>
      <c r="C16" s="73">
        <v>20</v>
      </c>
      <c r="D16" s="74" t="s">
        <v>562</v>
      </c>
      <c r="E16" s="75" t="s">
        <v>225</v>
      </c>
      <c r="F16" s="75" t="s">
        <v>226</v>
      </c>
      <c r="G16" s="76"/>
      <c r="H16" s="77" t="s">
        <v>227</v>
      </c>
      <c r="I16" s="77" t="s">
        <v>339</v>
      </c>
      <c r="J16" s="78" t="s">
        <v>542</v>
      </c>
      <c r="K16" s="79">
        <v>13</v>
      </c>
      <c r="L16" s="80" t="s">
        <v>563</v>
      </c>
    </row>
    <row r="17" spans="1:14" s="81" customFormat="1" ht="15" customHeight="1">
      <c r="A17" s="4">
        <f t="shared" si="0"/>
        <v>0.37083333333333307</v>
      </c>
      <c r="B17" s="72">
        <v>5.5555555555555601E-3</v>
      </c>
      <c r="C17" s="73">
        <v>20</v>
      </c>
      <c r="D17" s="74" t="s">
        <v>562</v>
      </c>
      <c r="E17" s="75" t="s">
        <v>54</v>
      </c>
      <c r="F17" s="75" t="s">
        <v>55</v>
      </c>
      <c r="G17" s="76"/>
      <c r="H17" s="77" t="s">
        <v>47</v>
      </c>
      <c r="I17" s="77" t="s">
        <v>349</v>
      </c>
      <c r="J17" s="78" t="s">
        <v>542</v>
      </c>
      <c r="K17" s="79">
        <v>14</v>
      </c>
      <c r="L17" s="80" t="s">
        <v>563</v>
      </c>
    </row>
    <row r="18" spans="1:14" s="81" customFormat="1" ht="15" customHeight="1">
      <c r="A18" s="4">
        <f t="shared" si="0"/>
        <v>0.37638888888888861</v>
      </c>
      <c r="B18" s="72">
        <v>5.5555555555555601E-3</v>
      </c>
      <c r="C18" s="73">
        <v>20</v>
      </c>
      <c r="D18" s="74" t="s">
        <v>562</v>
      </c>
      <c r="E18" s="75" t="s">
        <v>122</v>
      </c>
      <c r="F18" s="75" t="s">
        <v>123</v>
      </c>
      <c r="G18" s="76"/>
      <c r="H18" s="77" t="s">
        <v>42</v>
      </c>
      <c r="I18" s="77" t="s">
        <v>290</v>
      </c>
      <c r="J18" s="78" t="s">
        <v>542</v>
      </c>
      <c r="K18" s="79">
        <v>15</v>
      </c>
      <c r="L18" s="80" t="s">
        <v>563</v>
      </c>
    </row>
    <row r="19" spans="1:14" s="81" customFormat="1" ht="15" customHeight="1">
      <c r="A19" s="4">
        <f t="shared" si="0"/>
        <v>0.38194444444444414</v>
      </c>
      <c r="B19" s="72">
        <v>5.5555555555555601E-3</v>
      </c>
      <c r="C19" s="73">
        <v>20</v>
      </c>
      <c r="D19" s="74" t="s">
        <v>562</v>
      </c>
      <c r="E19" s="75" t="s">
        <v>496</v>
      </c>
      <c r="F19" s="75" t="s">
        <v>497</v>
      </c>
      <c r="G19" s="76"/>
      <c r="H19" s="77" t="s">
        <v>295</v>
      </c>
      <c r="I19" s="77" t="s">
        <v>295</v>
      </c>
      <c r="J19" s="78" t="s">
        <v>542</v>
      </c>
      <c r="K19" s="79">
        <v>16</v>
      </c>
      <c r="L19" s="80" t="s">
        <v>563</v>
      </c>
      <c r="N19" s="88"/>
    </row>
    <row r="20" spans="1:14" s="81" customFormat="1" ht="15" customHeight="1">
      <c r="A20" s="4">
        <f t="shared" si="0"/>
        <v>0.38749999999999968</v>
      </c>
      <c r="B20" s="72">
        <v>5.5555555555555601E-3</v>
      </c>
      <c r="C20" s="73">
        <v>20</v>
      </c>
      <c r="D20" s="74" t="s">
        <v>562</v>
      </c>
      <c r="E20" s="75" t="s">
        <v>37</v>
      </c>
      <c r="F20" s="75" t="s">
        <v>38</v>
      </c>
      <c r="G20" s="76"/>
      <c r="H20" s="77" t="s">
        <v>39</v>
      </c>
      <c r="I20" s="77"/>
      <c r="J20" s="78" t="s">
        <v>542</v>
      </c>
      <c r="K20" s="79">
        <v>17</v>
      </c>
      <c r="L20" s="80" t="s">
        <v>563</v>
      </c>
    </row>
    <row r="21" spans="1:14" s="81" customFormat="1" ht="15" customHeight="1">
      <c r="A21" s="4">
        <f t="shared" si="0"/>
        <v>0.39305555555555521</v>
      </c>
      <c r="B21" s="72">
        <v>5.5555555555555601E-3</v>
      </c>
      <c r="C21" s="73">
        <v>20</v>
      </c>
      <c r="D21" s="74" t="s">
        <v>562</v>
      </c>
      <c r="E21" s="75" t="s">
        <v>146</v>
      </c>
      <c r="F21" s="75" t="s">
        <v>147</v>
      </c>
      <c r="G21" s="76"/>
      <c r="H21" s="77" t="s">
        <v>47</v>
      </c>
      <c r="I21" s="77" t="s">
        <v>366</v>
      </c>
      <c r="J21" s="78" t="s">
        <v>542</v>
      </c>
      <c r="K21" s="79">
        <v>18</v>
      </c>
      <c r="L21" s="80" t="s">
        <v>563</v>
      </c>
    </row>
    <row r="22" spans="1:14" s="81" customFormat="1" ht="15" customHeight="1">
      <c r="A22" s="4">
        <f t="shared" si="0"/>
        <v>0.39861111111111075</v>
      </c>
      <c r="B22" s="72">
        <v>5.5555555555555601E-3</v>
      </c>
      <c r="C22" s="73">
        <v>20</v>
      </c>
      <c r="D22" s="74" t="s">
        <v>562</v>
      </c>
      <c r="E22" s="75" t="s">
        <v>83</v>
      </c>
      <c r="F22" s="75" t="s">
        <v>84</v>
      </c>
      <c r="G22" s="76"/>
      <c r="H22" s="77" t="s">
        <v>85</v>
      </c>
      <c r="I22" s="89"/>
      <c r="J22" s="78" t="s">
        <v>542</v>
      </c>
      <c r="K22" s="79">
        <v>19</v>
      </c>
      <c r="L22" s="80" t="s">
        <v>563</v>
      </c>
    </row>
    <row r="23" spans="1:14" s="81" customFormat="1" ht="15" customHeight="1">
      <c r="A23" s="4">
        <f t="shared" si="0"/>
        <v>0.40416666666666629</v>
      </c>
      <c r="B23" s="72">
        <v>5.5555555555555601E-3</v>
      </c>
      <c r="C23" s="73">
        <v>20</v>
      </c>
      <c r="D23" s="74" t="s">
        <v>562</v>
      </c>
      <c r="E23" s="75" t="s">
        <v>114</v>
      </c>
      <c r="F23" s="75" t="s">
        <v>115</v>
      </c>
      <c r="G23" s="76"/>
      <c r="H23" s="77" t="s">
        <v>113</v>
      </c>
      <c r="I23" s="77" t="s">
        <v>332</v>
      </c>
      <c r="J23" s="78" t="s">
        <v>542</v>
      </c>
      <c r="K23" s="79">
        <v>20</v>
      </c>
      <c r="L23" s="80" t="s">
        <v>563</v>
      </c>
    </row>
    <row r="24" spans="1:14" s="81" customFormat="1" ht="15" customHeight="1">
      <c r="A24" s="4">
        <f t="shared" si="0"/>
        <v>0.40972222222222182</v>
      </c>
      <c r="B24" s="82">
        <v>6.9444444444444441E-3</v>
      </c>
      <c r="C24" s="83"/>
      <c r="D24" s="84" t="s">
        <v>411</v>
      </c>
      <c r="E24" s="85"/>
      <c r="F24" s="85"/>
      <c r="G24" s="83"/>
      <c r="H24" s="85"/>
      <c r="I24" s="84"/>
      <c r="J24" s="86"/>
      <c r="K24" s="67"/>
      <c r="L24" s="87"/>
    </row>
    <row r="25" spans="1:14" s="94" customFormat="1" ht="15" customHeight="1">
      <c r="A25" s="24">
        <f t="shared" si="0"/>
        <v>0.41666666666666624</v>
      </c>
      <c r="B25" s="90">
        <v>5.5555555555555601E-3</v>
      </c>
      <c r="C25" s="76">
        <v>20</v>
      </c>
      <c r="D25" s="91" t="s">
        <v>562</v>
      </c>
      <c r="E25" s="75" t="s">
        <v>216</v>
      </c>
      <c r="F25" s="75" t="s">
        <v>217</v>
      </c>
      <c r="G25" s="76"/>
      <c r="H25" s="77" t="s">
        <v>42</v>
      </c>
      <c r="I25" s="77" t="s">
        <v>285</v>
      </c>
      <c r="J25" s="78" t="s">
        <v>542</v>
      </c>
      <c r="K25" s="92">
        <v>21</v>
      </c>
      <c r="L25" s="93" t="s">
        <v>563</v>
      </c>
    </row>
    <row r="26" spans="1:14" s="81" customFormat="1" ht="15" customHeight="1">
      <c r="A26" s="4">
        <f t="shared" si="0"/>
        <v>0.42222222222222178</v>
      </c>
      <c r="B26" s="72">
        <v>5.5555555555555601E-3</v>
      </c>
      <c r="C26" s="73">
        <v>20</v>
      </c>
      <c r="D26" s="74" t="s">
        <v>562</v>
      </c>
      <c r="E26" s="75" t="s">
        <v>546</v>
      </c>
      <c r="F26" s="75" t="s">
        <v>547</v>
      </c>
      <c r="G26" s="76"/>
      <c r="H26" s="77" t="s">
        <v>140</v>
      </c>
      <c r="J26" s="78" t="s">
        <v>542</v>
      </c>
      <c r="K26" s="79">
        <v>22</v>
      </c>
      <c r="L26" s="80" t="s">
        <v>563</v>
      </c>
    </row>
    <row r="27" spans="1:14" s="95" customFormat="1" ht="15" customHeight="1">
      <c r="A27" s="4">
        <f t="shared" si="0"/>
        <v>0.42777777777777731</v>
      </c>
      <c r="B27" s="72">
        <v>5.5555555555555601E-3</v>
      </c>
      <c r="C27" s="73">
        <v>20</v>
      </c>
      <c r="D27" s="74" t="s">
        <v>562</v>
      </c>
      <c r="E27" s="75" t="s">
        <v>198</v>
      </c>
      <c r="F27" s="75" t="s">
        <v>199</v>
      </c>
      <c r="G27" s="76"/>
      <c r="H27" s="77" t="s">
        <v>140</v>
      </c>
      <c r="I27" s="77" t="s">
        <v>325</v>
      </c>
      <c r="J27" s="78" t="s">
        <v>542</v>
      </c>
      <c r="K27" s="79">
        <v>23</v>
      </c>
      <c r="L27" s="80" t="s">
        <v>563</v>
      </c>
    </row>
    <row r="28" spans="1:14" s="95" customFormat="1" ht="15" customHeight="1">
      <c r="A28" s="4">
        <f t="shared" si="0"/>
        <v>0.43333333333333285</v>
      </c>
      <c r="B28" s="72">
        <v>5.5555555555555601E-3</v>
      </c>
      <c r="C28" s="73">
        <v>20</v>
      </c>
      <c r="D28" s="74" t="s">
        <v>562</v>
      </c>
      <c r="E28" s="75" t="s">
        <v>257</v>
      </c>
      <c r="F28" s="75" t="s">
        <v>258</v>
      </c>
      <c r="G28" s="96"/>
      <c r="H28" s="77" t="s">
        <v>222</v>
      </c>
      <c r="I28" s="77" t="s">
        <v>322</v>
      </c>
      <c r="J28" s="78" t="s">
        <v>542</v>
      </c>
      <c r="K28" s="79">
        <v>24</v>
      </c>
      <c r="L28" s="80" t="s">
        <v>563</v>
      </c>
    </row>
    <row r="29" spans="1:14" ht="15.75">
      <c r="A29" s="4">
        <f t="shared" si="0"/>
        <v>0.43888888888888838</v>
      </c>
      <c r="B29" s="72">
        <v>5.5555555555555601E-3</v>
      </c>
      <c r="C29" s="73">
        <v>20</v>
      </c>
      <c r="D29" s="74" t="s">
        <v>562</v>
      </c>
      <c r="E29" s="75" t="s">
        <v>40</v>
      </c>
      <c r="F29" s="75" t="s">
        <v>41</v>
      </c>
      <c r="G29" s="76"/>
      <c r="H29" s="77" t="s">
        <v>42</v>
      </c>
      <c r="I29" s="77" t="s">
        <v>42</v>
      </c>
      <c r="J29" s="78" t="s">
        <v>542</v>
      </c>
      <c r="K29" s="79">
        <v>25</v>
      </c>
      <c r="L29" s="80" t="s">
        <v>563</v>
      </c>
    </row>
    <row r="30" spans="1:14" ht="15.75">
      <c r="A30" s="4">
        <f t="shared" si="0"/>
        <v>0.44444444444444392</v>
      </c>
      <c r="B30" s="72">
        <v>5.5555555555555601E-3</v>
      </c>
      <c r="C30" s="73">
        <v>20</v>
      </c>
      <c r="D30" s="74" t="s">
        <v>562</v>
      </c>
      <c r="E30" s="75" t="s">
        <v>536</v>
      </c>
      <c r="F30" s="75" t="s">
        <v>537</v>
      </c>
      <c r="G30" s="76"/>
      <c r="H30" s="77" t="s">
        <v>88</v>
      </c>
      <c r="I30" s="77" t="s">
        <v>377</v>
      </c>
      <c r="J30" s="78" t="s">
        <v>542</v>
      </c>
      <c r="K30" s="79">
        <v>26</v>
      </c>
      <c r="L30" s="80" t="s">
        <v>563</v>
      </c>
    </row>
    <row r="31" spans="1:14" ht="15.75">
      <c r="A31" s="4">
        <f t="shared" si="0"/>
        <v>0.44999999999999946</v>
      </c>
      <c r="B31" s="72">
        <v>5.5555555555555601E-3</v>
      </c>
      <c r="C31" s="73">
        <v>20</v>
      </c>
      <c r="D31" s="74" t="s">
        <v>562</v>
      </c>
      <c r="E31" s="75" t="s">
        <v>168</v>
      </c>
      <c r="F31" s="75" t="s">
        <v>231</v>
      </c>
      <c r="G31" s="76"/>
      <c r="H31" s="77" t="s">
        <v>540</v>
      </c>
      <c r="I31" s="77" t="s">
        <v>212</v>
      </c>
      <c r="J31" s="78" t="s">
        <v>542</v>
      </c>
      <c r="K31" s="79">
        <v>27</v>
      </c>
      <c r="L31" s="80" t="s">
        <v>563</v>
      </c>
    </row>
    <row r="32" spans="1:14" ht="15.75">
      <c r="A32" s="4">
        <f t="shared" si="0"/>
        <v>0.45555555555555499</v>
      </c>
      <c r="B32" s="72">
        <v>5.5555555555555601E-3</v>
      </c>
      <c r="C32" s="73">
        <v>20</v>
      </c>
      <c r="D32" s="74" t="s">
        <v>562</v>
      </c>
      <c r="E32" s="75" t="s">
        <v>529</v>
      </c>
      <c r="F32" s="75" t="s">
        <v>530</v>
      </c>
      <c r="G32" s="76"/>
      <c r="H32" s="77" t="s">
        <v>215</v>
      </c>
      <c r="I32" s="77" t="s">
        <v>338</v>
      </c>
      <c r="J32" s="78" t="s">
        <v>542</v>
      </c>
      <c r="K32" s="79">
        <v>28</v>
      </c>
      <c r="L32" s="80" t="s">
        <v>563</v>
      </c>
    </row>
    <row r="33" spans="1:12" ht="15.75">
      <c r="A33" s="4">
        <f t="shared" si="0"/>
        <v>0.46111111111111053</v>
      </c>
      <c r="B33" s="72">
        <v>5.5555555555555601E-3</v>
      </c>
      <c r="C33" s="73">
        <v>20</v>
      </c>
      <c r="D33" s="74" t="s">
        <v>562</v>
      </c>
      <c r="E33" s="75" t="s">
        <v>220</v>
      </c>
      <c r="F33" s="75" t="s">
        <v>221</v>
      </c>
      <c r="G33" s="76"/>
      <c r="H33" s="77" t="s">
        <v>222</v>
      </c>
      <c r="I33" s="77" t="s">
        <v>256</v>
      </c>
      <c r="J33" s="78" t="s">
        <v>542</v>
      </c>
      <c r="K33" s="79">
        <v>29</v>
      </c>
      <c r="L33" s="80" t="s">
        <v>563</v>
      </c>
    </row>
    <row r="34" spans="1:12" ht="15.75">
      <c r="A34" s="4">
        <f t="shared" si="0"/>
        <v>0.46666666666666606</v>
      </c>
      <c r="B34" s="72">
        <v>5.5555555555555601E-3</v>
      </c>
      <c r="C34" s="73">
        <v>20</v>
      </c>
      <c r="D34" s="74" t="s">
        <v>562</v>
      </c>
      <c r="E34" s="75" t="s">
        <v>124</v>
      </c>
      <c r="F34" s="75" t="s">
        <v>125</v>
      </c>
      <c r="G34" s="76"/>
      <c r="H34" s="77" t="s">
        <v>27</v>
      </c>
      <c r="I34" s="77" t="s">
        <v>317</v>
      </c>
      <c r="J34" s="78" t="s">
        <v>542</v>
      </c>
      <c r="K34" s="79">
        <v>30</v>
      </c>
      <c r="L34" s="80" t="s">
        <v>563</v>
      </c>
    </row>
    <row r="35" spans="1:12" ht="15.75">
      <c r="A35" s="4">
        <f t="shared" si="0"/>
        <v>0.4722222222222216</v>
      </c>
      <c r="B35" s="82">
        <v>6.9444444444444441E-3</v>
      </c>
      <c r="C35" s="83"/>
      <c r="D35" s="84" t="s">
        <v>411</v>
      </c>
      <c r="E35" s="85"/>
      <c r="F35" s="85"/>
      <c r="G35" s="83"/>
      <c r="H35" s="85"/>
      <c r="I35" s="84"/>
      <c r="J35" s="86"/>
      <c r="K35" s="67"/>
      <c r="L35" s="87"/>
    </row>
    <row r="36" spans="1:12" ht="15.75">
      <c r="A36" s="4">
        <f t="shared" si="0"/>
        <v>0.47916666666666602</v>
      </c>
      <c r="B36" s="72">
        <v>5.5555555555555601E-3</v>
      </c>
      <c r="C36" s="73">
        <v>20</v>
      </c>
      <c r="D36" s="74" t="s">
        <v>562</v>
      </c>
      <c r="E36" s="75" t="s">
        <v>28</v>
      </c>
      <c r="F36" s="75" t="s">
        <v>29</v>
      </c>
      <c r="G36" s="76"/>
      <c r="H36" s="77" t="s">
        <v>30</v>
      </c>
      <c r="I36" s="78"/>
      <c r="J36" s="78" t="s">
        <v>542</v>
      </c>
      <c r="K36" s="79">
        <v>31</v>
      </c>
      <c r="L36" s="80" t="s">
        <v>563</v>
      </c>
    </row>
    <row r="37" spans="1:12" ht="15.75">
      <c r="A37" s="4">
        <f t="shared" si="0"/>
        <v>0.48472222222222155</v>
      </c>
      <c r="B37" s="72">
        <v>5.5555555555555601E-3</v>
      </c>
      <c r="C37" s="73">
        <v>20</v>
      </c>
      <c r="D37" s="74" t="s">
        <v>562</v>
      </c>
      <c r="E37" s="75" t="s">
        <v>531</v>
      </c>
      <c r="F37" s="75" t="s">
        <v>532</v>
      </c>
      <c r="G37" s="76"/>
      <c r="H37" s="77" t="s">
        <v>39</v>
      </c>
      <c r="I37" s="77" t="s">
        <v>39</v>
      </c>
      <c r="J37" s="78" t="s">
        <v>542</v>
      </c>
      <c r="K37" s="79">
        <v>32</v>
      </c>
      <c r="L37" s="80" t="s">
        <v>563</v>
      </c>
    </row>
    <row r="38" spans="1:12" ht="15.75">
      <c r="A38" s="4">
        <f t="shared" si="0"/>
        <v>0.49027777777777709</v>
      </c>
      <c r="B38" s="72">
        <v>5.5555555555555601E-3</v>
      </c>
      <c r="C38" s="73">
        <v>20</v>
      </c>
      <c r="D38" s="74" t="s">
        <v>562</v>
      </c>
      <c r="E38" s="75" t="s">
        <v>213</v>
      </c>
      <c r="F38" s="75" t="s">
        <v>214</v>
      </c>
      <c r="G38" s="76"/>
      <c r="H38" s="77" t="s">
        <v>215</v>
      </c>
      <c r="I38" s="77" t="s">
        <v>352</v>
      </c>
      <c r="J38" s="78" t="s">
        <v>542</v>
      </c>
      <c r="K38" s="79">
        <v>33</v>
      </c>
      <c r="L38" s="80" t="s">
        <v>563</v>
      </c>
    </row>
    <row r="39" spans="1:12" ht="15.75">
      <c r="A39" s="4">
        <f t="shared" si="0"/>
        <v>0.49583333333333263</v>
      </c>
      <c r="B39" s="72">
        <v>5.5555555555555601E-3</v>
      </c>
      <c r="C39" s="73">
        <v>20</v>
      </c>
      <c r="D39" s="74" t="s">
        <v>562</v>
      </c>
      <c r="E39" s="75" t="s">
        <v>254</v>
      </c>
      <c r="F39" s="75" t="s">
        <v>255</v>
      </c>
      <c r="G39" s="76"/>
      <c r="H39" s="77" t="s">
        <v>222</v>
      </c>
      <c r="I39" s="77" t="s">
        <v>356</v>
      </c>
      <c r="J39" s="78" t="s">
        <v>542</v>
      </c>
      <c r="K39" s="79">
        <v>34</v>
      </c>
      <c r="L39" s="80" t="s">
        <v>563</v>
      </c>
    </row>
    <row r="40" spans="1:12" ht="15.75">
      <c r="A40" s="4">
        <f t="shared" si="0"/>
        <v>0.50138888888888822</v>
      </c>
      <c r="B40" s="72">
        <v>5.5555555555555601E-3</v>
      </c>
      <c r="C40" s="73">
        <v>20</v>
      </c>
      <c r="D40" s="74" t="s">
        <v>562</v>
      </c>
      <c r="E40" s="75" t="s">
        <v>527</v>
      </c>
      <c r="F40" s="75" t="s">
        <v>528</v>
      </c>
      <c r="G40" s="76"/>
      <c r="H40" s="77" t="s">
        <v>309</v>
      </c>
      <c r="I40" s="77" t="s">
        <v>310</v>
      </c>
      <c r="J40" s="78" t="s">
        <v>542</v>
      </c>
      <c r="K40" s="79">
        <v>35</v>
      </c>
      <c r="L40" s="80" t="s">
        <v>563</v>
      </c>
    </row>
    <row r="41" spans="1:12" ht="15.75">
      <c r="A41" s="4">
        <f t="shared" si="0"/>
        <v>0.50694444444444375</v>
      </c>
      <c r="B41" s="82">
        <v>2.0833333333333332E-2</v>
      </c>
      <c r="C41" s="83"/>
      <c r="D41" s="84" t="s">
        <v>564</v>
      </c>
      <c r="E41" s="85"/>
      <c r="F41" s="85"/>
      <c r="G41" s="83"/>
      <c r="H41" s="84"/>
      <c r="I41" s="85"/>
      <c r="J41" s="86"/>
      <c r="K41" s="67"/>
      <c r="L41" s="87"/>
    </row>
    <row r="42" spans="1:12" ht="15.75">
      <c r="A42" s="4">
        <f t="shared" si="0"/>
        <v>0.52777777777777712</v>
      </c>
      <c r="B42" s="97">
        <v>0</v>
      </c>
      <c r="C42" s="98">
        <v>15</v>
      </c>
      <c r="D42" s="99" t="s">
        <v>565</v>
      </c>
      <c r="E42" s="100" t="s">
        <v>111</v>
      </c>
      <c r="F42" s="100" t="s">
        <v>112</v>
      </c>
      <c r="G42" s="98"/>
      <c r="H42" s="101" t="s">
        <v>113</v>
      </c>
      <c r="I42" s="101" t="s">
        <v>566</v>
      </c>
      <c r="J42" s="78"/>
      <c r="K42" s="102">
        <v>1</v>
      </c>
      <c r="L42" s="80" t="s">
        <v>563</v>
      </c>
    </row>
    <row r="43" spans="1:12" ht="15.75">
      <c r="A43" s="4">
        <f t="shared" si="0"/>
        <v>0.52777777777777712</v>
      </c>
      <c r="B43" s="97">
        <v>4.8611111111111103E-3</v>
      </c>
      <c r="C43" s="98">
        <v>15</v>
      </c>
      <c r="D43" s="99" t="s">
        <v>565</v>
      </c>
      <c r="E43" s="100" t="s">
        <v>114</v>
      </c>
      <c r="F43" s="100" t="s">
        <v>115</v>
      </c>
      <c r="G43" s="98"/>
      <c r="H43" s="101" t="s">
        <v>113</v>
      </c>
      <c r="I43" s="101" t="s">
        <v>566</v>
      </c>
      <c r="J43" s="78"/>
      <c r="K43" s="102">
        <v>1</v>
      </c>
      <c r="L43" s="80" t="s">
        <v>563</v>
      </c>
    </row>
    <row r="44" spans="1:12" ht="15.75">
      <c r="A44" s="4">
        <f t="shared" si="0"/>
        <v>0.53263888888888822</v>
      </c>
      <c r="B44" s="103">
        <v>0</v>
      </c>
      <c r="C44" s="73">
        <v>15</v>
      </c>
      <c r="D44" s="74" t="s">
        <v>565</v>
      </c>
      <c r="E44" s="104" t="s">
        <v>34</v>
      </c>
      <c r="F44" s="104" t="s">
        <v>137</v>
      </c>
      <c r="G44" s="73"/>
      <c r="H44" s="78" t="s">
        <v>36</v>
      </c>
      <c r="I44" s="78" t="s">
        <v>567</v>
      </c>
      <c r="J44" s="78"/>
      <c r="K44" s="102">
        <v>2</v>
      </c>
      <c r="L44" s="80" t="s">
        <v>563</v>
      </c>
    </row>
    <row r="45" spans="1:12" ht="15.75">
      <c r="A45" s="4">
        <f t="shared" si="0"/>
        <v>0.53263888888888822</v>
      </c>
      <c r="B45" s="103">
        <v>4.8611111111111103E-3</v>
      </c>
      <c r="C45" s="73">
        <v>15</v>
      </c>
      <c r="D45" s="74" t="s">
        <v>565</v>
      </c>
      <c r="E45" s="104" t="s">
        <v>135</v>
      </c>
      <c r="F45" s="104" t="s">
        <v>136</v>
      </c>
      <c r="G45" s="73"/>
      <c r="H45" s="78" t="s">
        <v>36</v>
      </c>
      <c r="I45" s="78" t="s">
        <v>567</v>
      </c>
      <c r="J45" s="78"/>
      <c r="K45" s="102">
        <v>2</v>
      </c>
      <c r="L45" s="80" t="s">
        <v>563</v>
      </c>
    </row>
    <row r="46" spans="1:12" ht="15.75">
      <c r="A46" s="4">
        <f t="shared" si="0"/>
        <v>0.53749999999999931</v>
      </c>
      <c r="B46" s="97">
        <v>0</v>
      </c>
      <c r="C46" s="98">
        <v>15</v>
      </c>
      <c r="D46" s="99" t="s">
        <v>565</v>
      </c>
      <c r="E46" s="100" t="s">
        <v>122</v>
      </c>
      <c r="F46" s="100" t="s">
        <v>123</v>
      </c>
      <c r="G46" s="98"/>
      <c r="H46" s="101" t="s">
        <v>568</v>
      </c>
      <c r="I46" s="105" t="s">
        <v>569</v>
      </c>
      <c r="J46" s="78"/>
      <c r="K46" s="102">
        <v>3</v>
      </c>
      <c r="L46" s="80" t="s">
        <v>563</v>
      </c>
    </row>
    <row r="47" spans="1:12" s="95" customFormat="1" ht="15" customHeight="1">
      <c r="A47" s="4">
        <f t="shared" si="0"/>
        <v>0.53749999999999931</v>
      </c>
      <c r="B47" s="97">
        <v>4.8611111111111103E-3</v>
      </c>
      <c r="C47" s="98">
        <v>15</v>
      </c>
      <c r="D47" s="99" t="s">
        <v>565</v>
      </c>
      <c r="E47" s="100" t="s">
        <v>40</v>
      </c>
      <c r="F47" s="100" t="s">
        <v>41</v>
      </c>
      <c r="G47" s="98"/>
      <c r="H47" s="101" t="s">
        <v>568</v>
      </c>
      <c r="I47" s="105" t="s">
        <v>569</v>
      </c>
      <c r="J47" s="78"/>
      <c r="K47" s="102">
        <v>3</v>
      </c>
      <c r="L47" s="80" t="s">
        <v>563</v>
      </c>
    </row>
    <row r="48" spans="1:12" s="95" customFormat="1" ht="15" customHeight="1">
      <c r="A48" s="4">
        <f t="shared" si="0"/>
        <v>0.54236111111111041</v>
      </c>
      <c r="B48" s="103">
        <v>0</v>
      </c>
      <c r="C48" s="73">
        <v>15</v>
      </c>
      <c r="D48" s="74" t="s">
        <v>565</v>
      </c>
      <c r="E48" s="104" t="s">
        <v>130</v>
      </c>
      <c r="F48" s="104" t="s">
        <v>131</v>
      </c>
      <c r="G48" s="73"/>
      <c r="H48" s="78" t="s">
        <v>132</v>
      </c>
      <c r="I48" s="78" t="s">
        <v>570</v>
      </c>
      <c r="J48" s="78"/>
      <c r="K48" s="102">
        <v>4</v>
      </c>
      <c r="L48" s="80" t="s">
        <v>563</v>
      </c>
    </row>
    <row r="49" spans="1:12" s="81" customFormat="1" ht="15" customHeight="1">
      <c r="A49" s="4">
        <f t="shared" si="0"/>
        <v>0.54236111111111041</v>
      </c>
      <c r="B49" s="103">
        <v>4.8611111111111103E-3</v>
      </c>
      <c r="C49" s="73">
        <v>15</v>
      </c>
      <c r="D49" s="74" t="s">
        <v>565</v>
      </c>
      <c r="E49" s="104" t="s">
        <v>133</v>
      </c>
      <c r="F49" s="104" t="s">
        <v>134</v>
      </c>
      <c r="G49" s="73"/>
      <c r="H49" s="78" t="s">
        <v>132</v>
      </c>
      <c r="I49" s="78" t="s">
        <v>570</v>
      </c>
      <c r="J49" s="78"/>
      <c r="K49" s="102">
        <v>4</v>
      </c>
      <c r="L49" s="80" t="s">
        <v>563</v>
      </c>
    </row>
    <row r="50" spans="1:12" s="95" customFormat="1" ht="15" customHeight="1">
      <c r="A50" s="4">
        <f t="shared" si="0"/>
        <v>0.5472222222222215</v>
      </c>
      <c r="B50" s="97">
        <v>0</v>
      </c>
      <c r="C50" s="98">
        <v>15</v>
      </c>
      <c r="D50" s="99" t="s">
        <v>565</v>
      </c>
      <c r="E50" s="100" t="s">
        <v>43</v>
      </c>
      <c r="F50" s="100" t="s">
        <v>44</v>
      </c>
      <c r="G50" s="98"/>
      <c r="H50" s="101" t="s">
        <v>571</v>
      </c>
      <c r="I50" s="101" t="s">
        <v>572</v>
      </c>
      <c r="J50" s="78"/>
      <c r="K50" s="102">
        <v>5</v>
      </c>
      <c r="L50" s="80" t="s">
        <v>563</v>
      </c>
    </row>
    <row r="51" spans="1:12" s="95" customFormat="1" ht="15" customHeight="1">
      <c r="A51" s="4">
        <f t="shared" si="0"/>
        <v>0.5472222222222215</v>
      </c>
      <c r="B51" s="97">
        <v>4.8611111111111103E-3</v>
      </c>
      <c r="C51" s="98">
        <v>15</v>
      </c>
      <c r="D51" s="99" t="s">
        <v>565</v>
      </c>
      <c r="E51" s="100" t="s">
        <v>31</v>
      </c>
      <c r="F51" s="100" t="s">
        <v>32</v>
      </c>
      <c r="G51" s="98"/>
      <c r="H51" s="101" t="s">
        <v>571</v>
      </c>
      <c r="I51" s="101" t="s">
        <v>573</v>
      </c>
      <c r="J51" s="78"/>
      <c r="K51" s="102">
        <v>5</v>
      </c>
      <c r="L51" s="80" t="s">
        <v>563</v>
      </c>
    </row>
    <row r="52" spans="1:12" s="95" customFormat="1" ht="15" customHeight="1">
      <c r="A52" s="4">
        <f t="shared" si="0"/>
        <v>0.55208333333333259</v>
      </c>
      <c r="B52" s="103">
        <v>0</v>
      </c>
      <c r="C52" s="73">
        <v>15</v>
      </c>
      <c r="D52" s="74" t="s">
        <v>565</v>
      </c>
      <c r="E52" s="104" t="s">
        <v>574</v>
      </c>
      <c r="F52" s="104" t="s">
        <v>575</v>
      </c>
      <c r="G52" s="73"/>
      <c r="H52" s="78" t="s">
        <v>140</v>
      </c>
      <c r="I52" s="78" t="s">
        <v>576</v>
      </c>
      <c r="J52" s="78"/>
      <c r="K52" s="102">
        <v>6</v>
      </c>
      <c r="L52" s="80" t="s">
        <v>563</v>
      </c>
    </row>
    <row r="53" spans="1:12" s="95" customFormat="1" ht="15" customHeight="1">
      <c r="A53" s="4">
        <f t="shared" si="0"/>
        <v>0.55208333333333259</v>
      </c>
      <c r="B53" s="103">
        <v>4.8611111111111103E-3</v>
      </c>
      <c r="C53" s="73">
        <v>15</v>
      </c>
      <c r="D53" s="74" t="s">
        <v>565</v>
      </c>
      <c r="E53" s="104" t="s">
        <v>538</v>
      </c>
      <c r="F53" s="104" t="s">
        <v>539</v>
      </c>
      <c r="G53" s="73"/>
      <c r="H53" s="78" t="s">
        <v>140</v>
      </c>
      <c r="I53" s="78" t="s">
        <v>576</v>
      </c>
      <c r="J53" s="78"/>
      <c r="K53" s="102">
        <v>6</v>
      </c>
      <c r="L53" s="80" t="s">
        <v>563</v>
      </c>
    </row>
    <row r="54" spans="1:12" s="95" customFormat="1" ht="15" customHeight="1">
      <c r="A54" s="4">
        <f t="shared" si="0"/>
        <v>0.55694444444444369</v>
      </c>
      <c r="B54" s="82">
        <v>6.9444444444444441E-3</v>
      </c>
      <c r="C54" s="83"/>
      <c r="D54" s="84" t="s">
        <v>411</v>
      </c>
      <c r="E54" s="106"/>
      <c r="F54" s="106"/>
      <c r="G54" s="107"/>
      <c r="H54" s="106"/>
      <c r="I54" s="106"/>
      <c r="J54" s="86"/>
      <c r="K54" s="67"/>
      <c r="L54" s="87"/>
    </row>
    <row r="55" spans="1:12" s="95" customFormat="1" ht="15" customHeight="1">
      <c r="A55" s="4">
        <f t="shared" si="0"/>
        <v>0.56388888888888811</v>
      </c>
      <c r="B55" s="97">
        <v>0</v>
      </c>
      <c r="C55" s="98">
        <v>15</v>
      </c>
      <c r="D55" s="99" t="s">
        <v>565</v>
      </c>
      <c r="E55" s="100" t="s">
        <v>218</v>
      </c>
      <c r="F55" s="100" t="s">
        <v>219</v>
      </c>
      <c r="G55" s="98"/>
      <c r="H55" s="101" t="s">
        <v>118</v>
      </c>
      <c r="I55" s="101" t="s">
        <v>577</v>
      </c>
      <c r="J55" s="78"/>
      <c r="K55" s="102">
        <v>7</v>
      </c>
      <c r="L55" s="80" t="s">
        <v>563</v>
      </c>
    </row>
    <row r="56" spans="1:12" s="95" customFormat="1" ht="15" customHeight="1">
      <c r="A56" s="4">
        <f t="shared" si="0"/>
        <v>0.56388888888888811</v>
      </c>
      <c r="B56" s="97">
        <v>4.8611111111111103E-3</v>
      </c>
      <c r="C56" s="98">
        <v>15</v>
      </c>
      <c r="D56" s="99" t="s">
        <v>565</v>
      </c>
      <c r="E56" s="100" t="s">
        <v>146</v>
      </c>
      <c r="F56" s="100" t="s">
        <v>147</v>
      </c>
      <c r="G56" s="98"/>
      <c r="H56" s="101" t="s">
        <v>118</v>
      </c>
      <c r="I56" s="101" t="s">
        <v>577</v>
      </c>
      <c r="J56" s="78"/>
      <c r="K56" s="102">
        <v>7</v>
      </c>
      <c r="L56" s="80" t="s">
        <v>563</v>
      </c>
    </row>
    <row r="57" spans="1:12" s="95" customFormat="1" ht="15" customHeight="1">
      <c r="A57" s="4">
        <f t="shared" si="0"/>
        <v>0.5687499999999992</v>
      </c>
      <c r="B57" s="103">
        <v>0</v>
      </c>
      <c r="C57" s="73">
        <v>15</v>
      </c>
      <c r="D57" s="74" t="s">
        <v>565</v>
      </c>
      <c r="E57" s="104" t="s">
        <v>119</v>
      </c>
      <c r="F57" s="104" t="s">
        <v>120</v>
      </c>
      <c r="G57" s="73"/>
      <c r="H57" s="78" t="s">
        <v>121</v>
      </c>
      <c r="I57" s="78" t="s">
        <v>578</v>
      </c>
      <c r="J57" s="78"/>
      <c r="K57" s="102">
        <v>8</v>
      </c>
      <c r="L57" s="80" t="s">
        <v>563</v>
      </c>
    </row>
    <row r="58" spans="1:12" s="95" customFormat="1" ht="15" customHeight="1">
      <c r="A58" s="4">
        <f t="shared" si="0"/>
        <v>0.5687499999999992</v>
      </c>
      <c r="B58" s="103">
        <v>4.8611111111111103E-3</v>
      </c>
      <c r="C58" s="73">
        <v>15</v>
      </c>
      <c r="D58" s="74" t="s">
        <v>565</v>
      </c>
      <c r="E58" s="104" t="s">
        <v>153</v>
      </c>
      <c r="F58" s="104" t="s">
        <v>154</v>
      </c>
      <c r="G58" s="73"/>
      <c r="H58" s="78" t="s">
        <v>121</v>
      </c>
      <c r="I58" s="78" t="s">
        <v>578</v>
      </c>
      <c r="J58" s="78"/>
      <c r="K58" s="102">
        <v>8</v>
      </c>
      <c r="L58" s="80" t="s">
        <v>563</v>
      </c>
    </row>
    <row r="59" spans="1:12" s="95" customFormat="1" ht="15" customHeight="1">
      <c r="A59" s="4">
        <f t="shared" si="0"/>
        <v>0.57361111111111029</v>
      </c>
      <c r="B59" s="97">
        <v>0</v>
      </c>
      <c r="C59" s="98">
        <v>15</v>
      </c>
      <c r="D59" s="99" t="s">
        <v>565</v>
      </c>
      <c r="E59" s="100" t="s">
        <v>579</v>
      </c>
      <c r="F59" s="100" t="s">
        <v>580</v>
      </c>
      <c r="G59" s="98"/>
      <c r="H59" s="101" t="s">
        <v>222</v>
      </c>
      <c r="I59" s="101" t="s">
        <v>581</v>
      </c>
      <c r="J59" s="78"/>
      <c r="K59" s="102">
        <v>9</v>
      </c>
      <c r="L59" s="80" t="s">
        <v>563</v>
      </c>
    </row>
    <row r="60" spans="1:12" s="95" customFormat="1" ht="15" customHeight="1">
      <c r="A60" s="4">
        <f t="shared" si="0"/>
        <v>0.57361111111111029</v>
      </c>
      <c r="B60" s="97">
        <v>4.8611111111111103E-3</v>
      </c>
      <c r="C60" s="98">
        <v>15</v>
      </c>
      <c r="D60" s="99" t="s">
        <v>565</v>
      </c>
      <c r="E60" s="100" t="s">
        <v>474</v>
      </c>
      <c r="F60" s="100" t="s">
        <v>475</v>
      </c>
      <c r="G60" s="98"/>
      <c r="H60" s="101" t="s">
        <v>222</v>
      </c>
      <c r="I60" s="101" t="s">
        <v>582</v>
      </c>
      <c r="J60" s="78"/>
      <c r="K60" s="102">
        <v>9</v>
      </c>
      <c r="L60" s="80" t="s">
        <v>563</v>
      </c>
    </row>
    <row r="61" spans="1:12" s="95" customFormat="1" ht="15" customHeight="1">
      <c r="A61" s="4">
        <f t="shared" si="0"/>
        <v>0.57847222222222139</v>
      </c>
      <c r="B61" s="103">
        <v>0</v>
      </c>
      <c r="C61" s="73">
        <v>15</v>
      </c>
      <c r="D61" s="74" t="s">
        <v>565</v>
      </c>
      <c r="E61" s="104" t="s">
        <v>297</v>
      </c>
      <c r="F61" s="104" t="s">
        <v>298</v>
      </c>
      <c r="G61" s="73"/>
      <c r="H61" s="78" t="s">
        <v>583</v>
      </c>
      <c r="I61" s="78" t="s">
        <v>584</v>
      </c>
      <c r="J61" s="78"/>
      <c r="K61" s="102">
        <v>10</v>
      </c>
      <c r="L61" s="80" t="s">
        <v>563</v>
      </c>
    </row>
    <row r="62" spans="1:12" s="81" customFormat="1" ht="15" customHeight="1">
      <c r="A62" s="4">
        <f t="shared" si="0"/>
        <v>0.57847222222222139</v>
      </c>
      <c r="B62" s="103">
        <v>4.8611111111111103E-3</v>
      </c>
      <c r="C62" s="73">
        <v>15</v>
      </c>
      <c r="D62" s="74" t="s">
        <v>565</v>
      </c>
      <c r="E62" s="104" t="s">
        <v>204</v>
      </c>
      <c r="F62" s="104" t="s">
        <v>478</v>
      </c>
      <c r="G62" s="73"/>
      <c r="H62" s="78" t="s">
        <v>583</v>
      </c>
      <c r="I62" s="78" t="s">
        <v>584</v>
      </c>
      <c r="J62" s="78"/>
      <c r="K62" s="102">
        <v>10</v>
      </c>
      <c r="L62" s="80" t="s">
        <v>563</v>
      </c>
    </row>
    <row r="63" spans="1:12" s="95" customFormat="1" ht="15" customHeight="1">
      <c r="A63" s="4">
        <f t="shared" si="0"/>
        <v>0.58333333333333248</v>
      </c>
      <c r="B63" s="97">
        <v>0</v>
      </c>
      <c r="C63" s="98">
        <v>15</v>
      </c>
      <c r="D63" s="99" t="s">
        <v>565</v>
      </c>
      <c r="E63" s="100" t="s">
        <v>183</v>
      </c>
      <c r="F63" s="100" t="s">
        <v>498</v>
      </c>
      <c r="G63" s="98"/>
      <c r="H63" s="101" t="s">
        <v>182</v>
      </c>
      <c r="I63" s="101" t="s">
        <v>585</v>
      </c>
      <c r="J63" s="78"/>
      <c r="K63" s="102">
        <v>11</v>
      </c>
      <c r="L63" s="80" t="s">
        <v>563</v>
      </c>
    </row>
    <row r="64" spans="1:12" s="95" customFormat="1" ht="15" customHeight="1">
      <c r="A64" s="4">
        <f t="shared" si="0"/>
        <v>0.58333333333333248</v>
      </c>
      <c r="B64" s="97">
        <v>4.8611111111111103E-3</v>
      </c>
      <c r="C64" s="98">
        <v>15</v>
      </c>
      <c r="D64" s="99" t="s">
        <v>565</v>
      </c>
      <c r="E64" s="100" t="s">
        <v>126</v>
      </c>
      <c r="F64" s="100" t="s">
        <v>127</v>
      </c>
      <c r="G64" s="98"/>
      <c r="H64" s="101" t="s">
        <v>30</v>
      </c>
      <c r="I64" s="101" t="s">
        <v>585</v>
      </c>
      <c r="J64" s="78"/>
      <c r="K64" s="102">
        <v>11</v>
      </c>
      <c r="L64" s="80" t="s">
        <v>563</v>
      </c>
    </row>
    <row r="65" spans="1:12" s="81" customFormat="1" ht="15" customHeight="1">
      <c r="A65" s="4">
        <f t="shared" si="0"/>
        <v>0.58819444444444358</v>
      </c>
      <c r="B65" s="103">
        <v>0</v>
      </c>
      <c r="C65" s="73">
        <v>15</v>
      </c>
      <c r="D65" s="74" t="s">
        <v>565</v>
      </c>
      <c r="E65" s="104" t="s">
        <v>54</v>
      </c>
      <c r="F65" s="104" t="s">
        <v>55</v>
      </c>
      <c r="G65" s="73"/>
      <c r="H65" s="78" t="s">
        <v>145</v>
      </c>
      <c r="I65" s="78" t="s">
        <v>586</v>
      </c>
      <c r="J65" s="78"/>
      <c r="K65" s="102">
        <v>12</v>
      </c>
      <c r="L65" s="80" t="s">
        <v>563</v>
      </c>
    </row>
    <row r="66" spans="1:12" s="95" customFormat="1" ht="15" customHeight="1">
      <c r="A66" s="4">
        <f t="shared" si="0"/>
        <v>0.58819444444444358</v>
      </c>
      <c r="B66" s="103">
        <v>4.8611111111111103E-3</v>
      </c>
      <c r="C66" s="73">
        <v>15</v>
      </c>
      <c r="D66" s="74" t="s">
        <v>565</v>
      </c>
      <c r="E66" s="104" t="s">
        <v>364</v>
      </c>
      <c r="F66" s="104" t="s">
        <v>365</v>
      </c>
      <c r="G66" s="73"/>
      <c r="H66" s="78" t="s">
        <v>145</v>
      </c>
      <c r="I66" s="78" t="s">
        <v>586</v>
      </c>
      <c r="J66" s="78"/>
      <c r="K66" s="102">
        <v>12</v>
      </c>
      <c r="L66" s="80" t="s">
        <v>563</v>
      </c>
    </row>
    <row r="67" spans="1:12" s="95" customFormat="1" ht="15" customHeight="1">
      <c r="A67" s="4">
        <f t="shared" si="0"/>
        <v>0.59305555555555467</v>
      </c>
      <c r="B67" s="82">
        <v>6.9444444444444441E-3</v>
      </c>
      <c r="C67" s="83"/>
      <c r="D67" s="84" t="s">
        <v>411</v>
      </c>
      <c r="E67" s="85"/>
      <c r="F67" s="85"/>
      <c r="G67" s="83"/>
      <c r="H67" s="84"/>
      <c r="I67" s="85"/>
      <c r="J67" s="86"/>
      <c r="K67" s="67"/>
      <c r="L67" s="87"/>
    </row>
    <row r="68" spans="1:12" s="95" customFormat="1" ht="15" customHeight="1">
      <c r="A68" s="4">
        <f t="shared" ref="A68:A131" si="1">SUM(A67,B67)</f>
        <v>0.59999999999999909</v>
      </c>
      <c r="B68" s="97">
        <v>0</v>
      </c>
      <c r="C68" s="98">
        <v>14</v>
      </c>
      <c r="D68" s="99" t="s">
        <v>587</v>
      </c>
      <c r="E68" s="100" t="s">
        <v>489</v>
      </c>
      <c r="F68" s="100" t="s">
        <v>490</v>
      </c>
      <c r="G68" s="98"/>
      <c r="H68" s="101" t="s">
        <v>588</v>
      </c>
      <c r="I68" s="101" t="s">
        <v>589</v>
      </c>
      <c r="J68" s="78" t="s">
        <v>590</v>
      </c>
      <c r="K68" s="102">
        <v>1</v>
      </c>
      <c r="L68" s="80" t="s">
        <v>563</v>
      </c>
    </row>
    <row r="69" spans="1:12" s="95" customFormat="1" ht="15" customHeight="1">
      <c r="A69" s="4">
        <f t="shared" si="1"/>
        <v>0.59999999999999909</v>
      </c>
      <c r="B69" s="97">
        <v>4.8611111111111103E-3</v>
      </c>
      <c r="C69" s="98">
        <v>14</v>
      </c>
      <c r="D69" s="99" t="s">
        <v>587</v>
      </c>
      <c r="E69" s="100" t="s">
        <v>452</v>
      </c>
      <c r="F69" s="100" t="s">
        <v>453</v>
      </c>
      <c r="G69" s="98"/>
      <c r="H69" s="101" t="s">
        <v>588</v>
      </c>
      <c r="I69" s="101" t="s">
        <v>589</v>
      </c>
      <c r="J69" s="78" t="s">
        <v>590</v>
      </c>
      <c r="K69" s="102">
        <v>1</v>
      </c>
      <c r="L69" s="80" t="s">
        <v>563</v>
      </c>
    </row>
    <row r="70" spans="1:12" s="95" customFormat="1" ht="15" customHeight="1">
      <c r="A70" s="4">
        <f t="shared" si="1"/>
        <v>0.60486111111111018</v>
      </c>
      <c r="B70" s="103">
        <v>0</v>
      </c>
      <c r="C70" s="73">
        <v>14</v>
      </c>
      <c r="D70" s="74" t="s">
        <v>587</v>
      </c>
      <c r="E70" s="104" t="s">
        <v>591</v>
      </c>
      <c r="F70" s="104" t="s">
        <v>592</v>
      </c>
      <c r="G70" s="73"/>
      <c r="H70" s="78" t="s">
        <v>222</v>
      </c>
      <c r="I70" s="78" t="s">
        <v>593</v>
      </c>
      <c r="J70" s="78" t="s">
        <v>590</v>
      </c>
      <c r="K70" s="102">
        <v>2</v>
      </c>
      <c r="L70" s="80" t="s">
        <v>563</v>
      </c>
    </row>
    <row r="71" spans="1:12" s="81" customFormat="1" ht="15" customHeight="1">
      <c r="A71" s="4">
        <f t="shared" si="1"/>
        <v>0.60486111111111018</v>
      </c>
      <c r="B71" s="103">
        <v>4.8611111111111103E-3</v>
      </c>
      <c r="C71" s="73">
        <v>14</v>
      </c>
      <c r="D71" s="74" t="s">
        <v>587</v>
      </c>
      <c r="E71" s="104" t="s">
        <v>594</v>
      </c>
      <c r="F71" s="104" t="s">
        <v>595</v>
      </c>
      <c r="G71" s="73"/>
      <c r="H71" s="78" t="s">
        <v>222</v>
      </c>
      <c r="I71" s="78" t="s">
        <v>593</v>
      </c>
      <c r="J71" s="78" t="s">
        <v>590</v>
      </c>
      <c r="K71" s="102">
        <v>2</v>
      </c>
      <c r="L71" s="80" t="s">
        <v>563</v>
      </c>
    </row>
    <row r="72" spans="1:12" ht="15.75">
      <c r="A72" s="4">
        <f t="shared" si="1"/>
        <v>0.60972222222222128</v>
      </c>
      <c r="B72" s="97">
        <v>0</v>
      </c>
      <c r="C72" s="98">
        <v>14</v>
      </c>
      <c r="D72" s="99" t="s">
        <v>587</v>
      </c>
      <c r="E72" s="100" t="s">
        <v>426</v>
      </c>
      <c r="F72" s="100" t="s">
        <v>427</v>
      </c>
      <c r="G72" s="98"/>
      <c r="H72" s="101" t="s">
        <v>27</v>
      </c>
      <c r="I72" s="101" t="s">
        <v>596</v>
      </c>
      <c r="J72" s="78" t="s">
        <v>590</v>
      </c>
      <c r="K72" s="102">
        <v>3</v>
      </c>
      <c r="L72" s="80" t="s">
        <v>563</v>
      </c>
    </row>
    <row r="73" spans="1:12" ht="15.75">
      <c r="A73" s="4">
        <f t="shared" si="1"/>
        <v>0.60972222222222128</v>
      </c>
      <c r="B73" s="97">
        <v>4.8611111111111103E-3</v>
      </c>
      <c r="C73" s="98">
        <v>14</v>
      </c>
      <c r="D73" s="99" t="s">
        <v>587</v>
      </c>
      <c r="E73" s="100" t="s">
        <v>597</v>
      </c>
      <c r="F73" s="100" t="s">
        <v>598</v>
      </c>
      <c r="G73" s="98"/>
      <c r="H73" s="101" t="s">
        <v>27</v>
      </c>
      <c r="I73" s="101" t="s">
        <v>596</v>
      </c>
      <c r="J73" s="78" t="s">
        <v>590</v>
      </c>
      <c r="K73" s="102">
        <v>3</v>
      </c>
      <c r="L73" s="80" t="s">
        <v>563</v>
      </c>
    </row>
    <row r="74" spans="1:12" ht="15.75">
      <c r="A74" s="4">
        <f t="shared" si="1"/>
        <v>0.61458333333333237</v>
      </c>
      <c r="B74" s="103">
        <v>0</v>
      </c>
      <c r="C74" s="73">
        <v>14</v>
      </c>
      <c r="D74" s="74" t="s">
        <v>587</v>
      </c>
      <c r="E74" s="104" t="s">
        <v>412</v>
      </c>
      <c r="F74" s="104" t="s">
        <v>413</v>
      </c>
      <c r="G74" s="73"/>
      <c r="H74" s="78" t="s">
        <v>85</v>
      </c>
      <c r="I74" s="78" t="s">
        <v>599</v>
      </c>
      <c r="J74" s="78" t="s">
        <v>590</v>
      </c>
      <c r="K74" s="102">
        <v>4</v>
      </c>
      <c r="L74" s="80" t="s">
        <v>563</v>
      </c>
    </row>
    <row r="75" spans="1:12" ht="15.75">
      <c r="A75" s="4">
        <f t="shared" si="1"/>
        <v>0.61458333333333237</v>
      </c>
      <c r="B75" s="103">
        <v>4.8611111111111103E-3</v>
      </c>
      <c r="C75" s="73">
        <v>14</v>
      </c>
      <c r="D75" s="74" t="s">
        <v>587</v>
      </c>
      <c r="E75" s="104" t="s">
        <v>424</v>
      </c>
      <c r="F75" s="104" t="s">
        <v>425</v>
      </c>
      <c r="G75" s="73"/>
      <c r="H75" s="78" t="s">
        <v>88</v>
      </c>
      <c r="I75" s="78" t="s">
        <v>599</v>
      </c>
      <c r="J75" s="78" t="s">
        <v>590</v>
      </c>
      <c r="K75" s="102">
        <v>4</v>
      </c>
      <c r="L75" s="80" t="s">
        <v>563</v>
      </c>
    </row>
    <row r="76" spans="1:12" ht="15.75">
      <c r="A76" s="4">
        <f t="shared" si="1"/>
        <v>0.61944444444444346</v>
      </c>
      <c r="B76" s="97">
        <v>0</v>
      </c>
      <c r="C76" s="98">
        <v>14</v>
      </c>
      <c r="D76" s="99" t="s">
        <v>587</v>
      </c>
      <c r="E76" s="100" t="s">
        <v>37</v>
      </c>
      <c r="F76" s="100" t="s">
        <v>38</v>
      </c>
      <c r="G76" s="98"/>
      <c r="H76" s="101" t="s">
        <v>600</v>
      </c>
      <c r="I76" s="101" t="s">
        <v>601</v>
      </c>
      <c r="J76" s="78" t="s">
        <v>590</v>
      </c>
      <c r="K76" s="102">
        <v>5</v>
      </c>
      <c r="L76" s="80" t="s">
        <v>563</v>
      </c>
    </row>
    <row r="77" spans="1:12" ht="15.75">
      <c r="A77" s="4">
        <f t="shared" si="1"/>
        <v>0.61944444444444346</v>
      </c>
      <c r="B77" s="97">
        <v>4.8611111111111103E-3</v>
      </c>
      <c r="C77" s="98">
        <v>14</v>
      </c>
      <c r="D77" s="99" t="s">
        <v>587</v>
      </c>
      <c r="E77" s="100" t="s">
        <v>476</v>
      </c>
      <c r="F77" s="100" t="s">
        <v>477</v>
      </c>
      <c r="G77" s="98"/>
      <c r="H77" s="101" t="s">
        <v>600</v>
      </c>
      <c r="I77" s="101" t="s">
        <v>601</v>
      </c>
      <c r="J77" s="78" t="s">
        <v>590</v>
      </c>
      <c r="K77" s="102">
        <v>5</v>
      </c>
      <c r="L77" s="80" t="s">
        <v>563</v>
      </c>
    </row>
    <row r="78" spans="1:12" ht="15.75">
      <c r="A78" s="4">
        <f t="shared" si="1"/>
        <v>0.62430555555555456</v>
      </c>
      <c r="B78" s="103">
        <v>0</v>
      </c>
      <c r="C78" s="73">
        <v>14</v>
      </c>
      <c r="D78" s="74" t="s">
        <v>587</v>
      </c>
      <c r="E78" s="104" t="s">
        <v>51</v>
      </c>
      <c r="F78" s="104" t="s">
        <v>52</v>
      </c>
      <c r="G78" s="73"/>
      <c r="H78" s="78" t="s">
        <v>53</v>
      </c>
      <c r="I78" s="78" t="s">
        <v>602</v>
      </c>
      <c r="J78" s="78" t="s">
        <v>590</v>
      </c>
      <c r="K78" s="102">
        <v>6</v>
      </c>
      <c r="L78" s="80" t="s">
        <v>563</v>
      </c>
    </row>
    <row r="79" spans="1:12" ht="15.75">
      <c r="A79" s="4">
        <f t="shared" si="1"/>
        <v>0.62430555555555456</v>
      </c>
      <c r="B79" s="103">
        <v>4.8611111111111103E-3</v>
      </c>
      <c r="C79" s="73">
        <v>14</v>
      </c>
      <c r="D79" s="74" t="s">
        <v>587</v>
      </c>
      <c r="E79" s="104" t="s">
        <v>460</v>
      </c>
      <c r="F79" s="104" t="s">
        <v>461</v>
      </c>
      <c r="G79" s="73"/>
      <c r="H79" s="78" t="s">
        <v>53</v>
      </c>
      <c r="I79" s="78" t="s">
        <v>602</v>
      </c>
      <c r="J79" s="78" t="s">
        <v>590</v>
      </c>
      <c r="K79" s="102">
        <v>6</v>
      </c>
      <c r="L79" s="80" t="s">
        <v>563</v>
      </c>
    </row>
    <row r="80" spans="1:12" ht="15.75">
      <c r="A80" s="4">
        <f t="shared" si="1"/>
        <v>0.62916666666666565</v>
      </c>
      <c r="B80" s="97">
        <v>0</v>
      </c>
      <c r="C80" s="98">
        <v>14</v>
      </c>
      <c r="D80" s="99" t="s">
        <v>587</v>
      </c>
      <c r="E80" s="100" t="s">
        <v>454</v>
      </c>
      <c r="F80" s="100" t="s">
        <v>455</v>
      </c>
      <c r="G80" s="98"/>
      <c r="H80" s="101" t="s">
        <v>603</v>
      </c>
      <c r="I80" s="101" t="s">
        <v>604</v>
      </c>
      <c r="J80" s="78" t="s">
        <v>590</v>
      </c>
      <c r="K80" s="102">
        <v>7</v>
      </c>
      <c r="L80" s="80" t="s">
        <v>563</v>
      </c>
    </row>
    <row r="81" spans="1:12" ht="15.75">
      <c r="A81" s="4">
        <f t="shared" si="1"/>
        <v>0.62916666666666565</v>
      </c>
      <c r="B81" s="97">
        <v>4.8611111111111103E-3</v>
      </c>
      <c r="C81" s="98">
        <v>14</v>
      </c>
      <c r="D81" s="99" t="s">
        <v>587</v>
      </c>
      <c r="E81" s="100" t="s">
        <v>605</v>
      </c>
      <c r="F81" s="100" t="s">
        <v>606</v>
      </c>
      <c r="G81" s="98"/>
      <c r="H81" s="101" t="s">
        <v>603</v>
      </c>
      <c r="I81" s="101" t="s">
        <v>604</v>
      </c>
      <c r="J81" s="78" t="s">
        <v>590</v>
      </c>
      <c r="K81" s="102">
        <v>7</v>
      </c>
      <c r="L81" s="80" t="s">
        <v>563</v>
      </c>
    </row>
    <row r="82" spans="1:12" ht="15.75">
      <c r="A82" s="4">
        <f t="shared" si="1"/>
        <v>0.63402777777777675</v>
      </c>
      <c r="B82" s="103">
        <v>0</v>
      </c>
      <c r="C82" s="73">
        <v>14</v>
      </c>
      <c r="D82" s="74" t="s">
        <v>587</v>
      </c>
      <c r="E82" s="104" t="s">
        <v>607</v>
      </c>
      <c r="F82" s="104" t="s">
        <v>608</v>
      </c>
      <c r="G82" s="73"/>
      <c r="H82" s="78" t="s">
        <v>609</v>
      </c>
      <c r="I82" s="78" t="s">
        <v>576</v>
      </c>
      <c r="J82" s="78" t="s">
        <v>590</v>
      </c>
      <c r="K82" s="102">
        <v>8</v>
      </c>
      <c r="L82" s="80" t="s">
        <v>563</v>
      </c>
    </row>
    <row r="83" spans="1:12" ht="15.75">
      <c r="A83" s="4">
        <f t="shared" si="1"/>
        <v>0.63402777777777675</v>
      </c>
      <c r="B83" s="103">
        <v>4.8611111111111103E-3</v>
      </c>
      <c r="C83" s="73">
        <v>14</v>
      </c>
      <c r="D83" s="74" t="s">
        <v>587</v>
      </c>
      <c r="E83" s="104" t="s">
        <v>503</v>
      </c>
      <c r="F83" s="104" t="s">
        <v>610</v>
      </c>
      <c r="G83" s="73"/>
      <c r="H83" s="78" t="s">
        <v>609</v>
      </c>
      <c r="I83" s="78" t="s">
        <v>576</v>
      </c>
      <c r="J83" s="78" t="s">
        <v>590</v>
      </c>
      <c r="K83" s="102">
        <v>8</v>
      </c>
      <c r="L83" s="80" t="s">
        <v>563</v>
      </c>
    </row>
    <row r="84" spans="1:12" ht="15.75">
      <c r="A84" s="4">
        <f t="shared" si="1"/>
        <v>0.63888888888888784</v>
      </c>
      <c r="B84" s="97">
        <v>0</v>
      </c>
      <c r="C84" s="98">
        <v>14</v>
      </c>
      <c r="D84" s="99" t="s">
        <v>587</v>
      </c>
      <c r="E84" s="100" t="s">
        <v>371</v>
      </c>
      <c r="F84" s="100" t="s">
        <v>372</v>
      </c>
      <c r="G84" s="98"/>
      <c r="H84" s="101" t="s">
        <v>150</v>
      </c>
      <c r="I84" s="101" t="s">
        <v>611</v>
      </c>
      <c r="J84" s="78" t="s">
        <v>590</v>
      </c>
      <c r="K84" s="102">
        <v>9</v>
      </c>
      <c r="L84" s="80" t="s">
        <v>563</v>
      </c>
    </row>
    <row r="85" spans="1:12" ht="15.75">
      <c r="A85" s="4">
        <f t="shared" si="1"/>
        <v>0.63888888888888784</v>
      </c>
      <c r="B85" s="97">
        <v>4.8611111111111103E-3</v>
      </c>
      <c r="C85" s="98">
        <v>14</v>
      </c>
      <c r="D85" s="99" t="s">
        <v>587</v>
      </c>
      <c r="E85" s="100" t="s">
        <v>304</v>
      </c>
      <c r="F85" s="100" t="s">
        <v>305</v>
      </c>
      <c r="G85" s="98"/>
      <c r="H85" s="101" t="s">
        <v>150</v>
      </c>
      <c r="I85" s="101" t="s">
        <v>611</v>
      </c>
      <c r="J85" s="78" t="s">
        <v>590</v>
      </c>
      <c r="K85" s="102">
        <v>9</v>
      </c>
      <c r="L85" s="80" t="s">
        <v>563</v>
      </c>
    </row>
    <row r="86" spans="1:12" ht="15">
      <c r="A86" s="4">
        <f t="shared" si="1"/>
        <v>0.64374999999999893</v>
      </c>
      <c r="B86" s="108">
        <v>3.3333333333333333E-2</v>
      </c>
      <c r="C86" s="109" t="s">
        <v>612</v>
      </c>
      <c r="D86" s="110"/>
      <c r="E86" s="110"/>
      <c r="F86" s="111"/>
      <c r="G86" s="112"/>
      <c r="H86" s="113"/>
      <c r="I86" s="114"/>
      <c r="J86" s="86"/>
      <c r="K86" s="115"/>
      <c r="L86" s="87"/>
    </row>
    <row r="87" spans="1:12" ht="15">
      <c r="A87" s="4">
        <f t="shared" si="1"/>
        <v>0.67708333333333226</v>
      </c>
      <c r="B87" s="116">
        <v>0</v>
      </c>
      <c r="C87" s="117"/>
      <c r="D87" s="118" t="s">
        <v>613</v>
      </c>
      <c r="E87" s="119" t="s">
        <v>183</v>
      </c>
      <c r="F87" s="119" t="s">
        <v>498</v>
      </c>
      <c r="G87" s="117"/>
      <c r="H87" s="78" t="s">
        <v>182</v>
      </c>
      <c r="I87" s="120">
        <v>1</v>
      </c>
      <c r="J87" s="121" t="s">
        <v>614</v>
      </c>
      <c r="K87" s="122">
        <v>1</v>
      </c>
      <c r="L87" s="80" t="s">
        <v>563</v>
      </c>
    </row>
    <row r="88" spans="1:12" ht="15.75">
      <c r="A88" s="4">
        <f t="shared" si="1"/>
        <v>0.67708333333333226</v>
      </c>
      <c r="B88" s="116">
        <v>0</v>
      </c>
      <c r="C88" s="117"/>
      <c r="D88" s="118" t="s">
        <v>613</v>
      </c>
      <c r="E88" s="104" t="s">
        <v>615</v>
      </c>
      <c r="F88" s="104" t="s">
        <v>616</v>
      </c>
      <c r="G88" s="117"/>
      <c r="H88" s="78" t="s">
        <v>30</v>
      </c>
      <c r="I88" s="120">
        <v>2</v>
      </c>
      <c r="J88" s="121" t="s">
        <v>614</v>
      </c>
      <c r="K88" s="122">
        <v>1</v>
      </c>
      <c r="L88" s="80" t="s">
        <v>563</v>
      </c>
    </row>
    <row r="89" spans="1:12" ht="15.75">
      <c r="A89" s="4">
        <f t="shared" si="1"/>
        <v>0.67708333333333226</v>
      </c>
      <c r="B89" s="116">
        <v>0</v>
      </c>
      <c r="C89" s="117"/>
      <c r="D89" s="118" t="s">
        <v>613</v>
      </c>
      <c r="E89" s="104" t="s">
        <v>48</v>
      </c>
      <c r="F89" s="104" t="s">
        <v>49</v>
      </c>
      <c r="G89" s="117"/>
      <c r="H89" s="78" t="s">
        <v>30</v>
      </c>
      <c r="I89" s="120">
        <v>3</v>
      </c>
      <c r="J89" s="121" t="s">
        <v>614</v>
      </c>
      <c r="K89" s="122">
        <v>1</v>
      </c>
      <c r="L89" s="80" t="s">
        <v>563</v>
      </c>
    </row>
    <row r="90" spans="1:12" ht="15.75">
      <c r="A90" s="4">
        <f t="shared" si="1"/>
        <v>0.67708333333333226</v>
      </c>
      <c r="B90" s="116">
        <v>1.0416666666666666E-2</v>
      </c>
      <c r="C90" s="117"/>
      <c r="D90" s="118" t="s">
        <v>613</v>
      </c>
      <c r="E90" s="104" t="s">
        <v>186</v>
      </c>
      <c r="F90" s="104" t="s">
        <v>187</v>
      </c>
      <c r="G90" s="117"/>
      <c r="H90" s="78" t="s">
        <v>30</v>
      </c>
      <c r="I90" s="120">
        <v>4</v>
      </c>
      <c r="J90" s="121" t="s">
        <v>614</v>
      </c>
      <c r="K90" s="122">
        <v>1</v>
      </c>
      <c r="L90" s="80" t="s">
        <v>563</v>
      </c>
    </row>
    <row r="91" spans="1:12" ht="15.75">
      <c r="A91" s="4">
        <f t="shared" si="1"/>
        <v>0.68749999999999889</v>
      </c>
      <c r="B91" s="123">
        <v>0</v>
      </c>
      <c r="C91" s="124"/>
      <c r="D91" s="125" t="s">
        <v>613</v>
      </c>
      <c r="E91" s="100" t="s">
        <v>345</v>
      </c>
      <c r="F91" s="100" t="s">
        <v>346</v>
      </c>
      <c r="G91" s="124"/>
      <c r="H91" s="101" t="s">
        <v>212</v>
      </c>
      <c r="I91" s="126">
        <v>1</v>
      </c>
      <c r="J91" s="127" t="s">
        <v>614</v>
      </c>
      <c r="K91" s="128">
        <v>2</v>
      </c>
      <c r="L91" s="80" t="s">
        <v>563</v>
      </c>
    </row>
    <row r="92" spans="1:12" ht="15.75">
      <c r="A92" s="4">
        <f t="shared" si="1"/>
        <v>0.68749999999999889</v>
      </c>
      <c r="B92" s="123">
        <v>0</v>
      </c>
      <c r="C92" s="124"/>
      <c r="D92" s="125" t="s">
        <v>613</v>
      </c>
      <c r="E92" s="100" t="s">
        <v>168</v>
      </c>
      <c r="F92" s="100" t="s">
        <v>231</v>
      </c>
      <c r="G92" s="124"/>
      <c r="H92" s="101" t="s">
        <v>212</v>
      </c>
      <c r="I92" s="126">
        <v>2</v>
      </c>
      <c r="J92" s="127" t="s">
        <v>614</v>
      </c>
      <c r="K92" s="128">
        <v>2</v>
      </c>
      <c r="L92" s="80" t="s">
        <v>563</v>
      </c>
    </row>
    <row r="93" spans="1:12" ht="15.75">
      <c r="A93" s="4">
        <f t="shared" si="1"/>
        <v>0.68749999999999889</v>
      </c>
      <c r="B93" s="123">
        <v>0</v>
      </c>
      <c r="C93" s="124"/>
      <c r="D93" s="125" t="s">
        <v>613</v>
      </c>
      <c r="E93" s="100" t="s">
        <v>617</v>
      </c>
      <c r="F93" s="100" t="s">
        <v>618</v>
      </c>
      <c r="G93" s="124"/>
      <c r="H93" s="101" t="s">
        <v>540</v>
      </c>
      <c r="I93" s="126">
        <v>3</v>
      </c>
      <c r="J93" s="127" t="s">
        <v>614</v>
      </c>
      <c r="K93" s="128">
        <v>2</v>
      </c>
      <c r="L93" s="80" t="s">
        <v>563</v>
      </c>
    </row>
    <row r="94" spans="1:12" ht="15.75">
      <c r="A94" s="4">
        <f t="shared" si="1"/>
        <v>0.68749999999999889</v>
      </c>
      <c r="B94" s="123">
        <v>1.0416666666666666E-2</v>
      </c>
      <c r="C94" s="124"/>
      <c r="D94" s="125" t="s">
        <v>613</v>
      </c>
      <c r="E94" s="100" t="s">
        <v>487</v>
      </c>
      <c r="F94" s="100" t="s">
        <v>488</v>
      </c>
      <c r="G94" s="124"/>
      <c r="H94" s="101" t="s">
        <v>540</v>
      </c>
      <c r="I94" s="126">
        <v>4</v>
      </c>
      <c r="J94" s="127" t="s">
        <v>614</v>
      </c>
      <c r="K94" s="128">
        <v>2</v>
      </c>
      <c r="L94" s="80" t="s">
        <v>563</v>
      </c>
    </row>
    <row r="95" spans="1:12" ht="15.75">
      <c r="A95" s="4">
        <f t="shared" si="1"/>
        <v>0.69791666666666552</v>
      </c>
      <c r="B95" s="116">
        <v>0</v>
      </c>
      <c r="C95" s="117"/>
      <c r="D95" s="118" t="s">
        <v>613</v>
      </c>
      <c r="E95" s="104" t="s">
        <v>619</v>
      </c>
      <c r="F95" s="104" t="s">
        <v>620</v>
      </c>
      <c r="G95" s="117"/>
      <c r="H95" s="78" t="s">
        <v>621</v>
      </c>
      <c r="I95" s="120">
        <v>1</v>
      </c>
      <c r="J95" s="121" t="s">
        <v>614</v>
      </c>
      <c r="K95" s="122">
        <v>3</v>
      </c>
      <c r="L95" s="80" t="s">
        <v>563</v>
      </c>
    </row>
    <row r="96" spans="1:12" ht="15.75">
      <c r="A96" s="4">
        <f t="shared" si="1"/>
        <v>0.69791666666666552</v>
      </c>
      <c r="B96" s="116">
        <v>0</v>
      </c>
      <c r="C96" s="129"/>
      <c r="D96" s="118" t="s">
        <v>613</v>
      </c>
      <c r="E96" s="104" t="s">
        <v>622</v>
      </c>
      <c r="F96" s="104" t="s">
        <v>623</v>
      </c>
      <c r="G96" s="117"/>
      <c r="H96" s="78" t="s">
        <v>621</v>
      </c>
      <c r="I96" s="120">
        <v>2</v>
      </c>
      <c r="J96" s="121" t="s">
        <v>614</v>
      </c>
      <c r="K96" s="122">
        <v>3</v>
      </c>
      <c r="L96" s="80" t="s">
        <v>563</v>
      </c>
    </row>
    <row r="97" spans="1:12" ht="15.75">
      <c r="A97" s="4">
        <f t="shared" si="1"/>
        <v>0.69791666666666552</v>
      </c>
      <c r="B97" s="116">
        <v>0</v>
      </c>
      <c r="C97" s="129"/>
      <c r="D97" s="118" t="s">
        <v>613</v>
      </c>
      <c r="E97" s="104" t="s">
        <v>25</v>
      </c>
      <c r="F97" s="104" t="s">
        <v>26</v>
      </c>
      <c r="G97" s="117"/>
      <c r="H97" s="78" t="s">
        <v>621</v>
      </c>
      <c r="I97" s="120">
        <v>3</v>
      </c>
      <c r="J97" s="121" t="s">
        <v>614</v>
      </c>
      <c r="K97" s="122">
        <v>3</v>
      </c>
      <c r="L97" s="80" t="s">
        <v>563</v>
      </c>
    </row>
    <row r="98" spans="1:12" ht="15.75">
      <c r="A98" s="4">
        <f t="shared" si="1"/>
        <v>0.69791666666666552</v>
      </c>
      <c r="B98" s="116">
        <v>1.0416666666666666E-2</v>
      </c>
      <c r="C98" s="129"/>
      <c r="D98" s="118" t="s">
        <v>613</v>
      </c>
      <c r="E98" s="104" t="s">
        <v>624</v>
      </c>
      <c r="F98" s="104" t="s">
        <v>625</v>
      </c>
      <c r="G98" s="117"/>
      <c r="H98" s="78" t="s">
        <v>621</v>
      </c>
      <c r="I98" s="120">
        <v>4</v>
      </c>
      <c r="J98" s="121" t="s">
        <v>614</v>
      </c>
      <c r="K98" s="122">
        <v>3</v>
      </c>
      <c r="L98" s="80" t="s">
        <v>563</v>
      </c>
    </row>
    <row r="99" spans="1:12" ht="15.75">
      <c r="A99" s="4">
        <f t="shared" si="1"/>
        <v>0.70833333333333215</v>
      </c>
      <c r="B99" s="123">
        <v>0</v>
      </c>
      <c r="C99" s="130"/>
      <c r="D99" s="125" t="s">
        <v>613</v>
      </c>
      <c r="E99" s="100" t="s">
        <v>254</v>
      </c>
      <c r="F99" s="100" t="s">
        <v>255</v>
      </c>
      <c r="G99" s="124"/>
      <c r="H99" s="101" t="s">
        <v>222</v>
      </c>
      <c r="I99" s="126">
        <v>1</v>
      </c>
      <c r="J99" s="127" t="s">
        <v>614</v>
      </c>
      <c r="K99" s="128">
        <v>4</v>
      </c>
      <c r="L99" s="80" t="s">
        <v>563</v>
      </c>
    </row>
    <row r="100" spans="1:12" ht="15.75">
      <c r="A100" s="4">
        <f t="shared" si="1"/>
        <v>0.70833333333333215</v>
      </c>
      <c r="B100" s="123">
        <v>0</v>
      </c>
      <c r="C100" s="130"/>
      <c r="D100" s="125" t="s">
        <v>613</v>
      </c>
      <c r="E100" s="100" t="s">
        <v>579</v>
      </c>
      <c r="F100" s="100" t="s">
        <v>580</v>
      </c>
      <c r="G100" s="124"/>
      <c r="H100" s="101" t="s">
        <v>222</v>
      </c>
      <c r="I100" s="126">
        <v>2</v>
      </c>
      <c r="J100" s="127" t="s">
        <v>614</v>
      </c>
      <c r="K100" s="128">
        <v>4</v>
      </c>
      <c r="L100" s="80" t="s">
        <v>563</v>
      </c>
    </row>
    <row r="101" spans="1:12" ht="15.75">
      <c r="A101" s="4">
        <f t="shared" si="1"/>
        <v>0.70833333333333215</v>
      </c>
      <c r="B101" s="123">
        <v>0</v>
      </c>
      <c r="C101" s="130"/>
      <c r="D101" s="125" t="s">
        <v>613</v>
      </c>
      <c r="E101" s="100" t="s">
        <v>474</v>
      </c>
      <c r="F101" s="100" t="s">
        <v>475</v>
      </c>
      <c r="G101" s="124"/>
      <c r="H101" s="101" t="s">
        <v>222</v>
      </c>
      <c r="I101" s="126">
        <v>3</v>
      </c>
      <c r="J101" s="127" t="s">
        <v>614</v>
      </c>
      <c r="K101" s="128">
        <v>4</v>
      </c>
      <c r="L101" s="80" t="s">
        <v>563</v>
      </c>
    </row>
    <row r="102" spans="1:12" ht="15.75">
      <c r="A102" s="4">
        <f t="shared" si="1"/>
        <v>0.70833333333333215</v>
      </c>
      <c r="B102" s="123">
        <v>1.0416666666666666E-2</v>
      </c>
      <c r="C102" s="130"/>
      <c r="D102" s="125" t="s">
        <v>613</v>
      </c>
      <c r="E102" s="100" t="s">
        <v>257</v>
      </c>
      <c r="F102" s="100" t="s">
        <v>258</v>
      </c>
      <c r="G102" s="124"/>
      <c r="H102" s="101" t="s">
        <v>222</v>
      </c>
      <c r="I102" s="126">
        <v>4</v>
      </c>
      <c r="J102" s="127" t="s">
        <v>614</v>
      </c>
      <c r="K102" s="128">
        <v>4</v>
      </c>
      <c r="L102" s="80" t="s">
        <v>563</v>
      </c>
    </row>
    <row r="103" spans="1:12" ht="15.75">
      <c r="A103" s="4">
        <f t="shared" si="1"/>
        <v>0.71874999999999878</v>
      </c>
      <c r="B103" s="116">
        <v>0</v>
      </c>
      <c r="C103" s="129"/>
      <c r="D103" s="118" t="s">
        <v>613</v>
      </c>
      <c r="E103" s="104" t="s">
        <v>626</v>
      </c>
      <c r="F103" s="104" t="s">
        <v>627</v>
      </c>
      <c r="G103" s="117"/>
      <c r="H103" s="78" t="s">
        <v>628</v>
      </c>
      <c r="I103" s="120">
        <v>1</v>
      </c>
      <c r="J103" s="121" t="s">
        <v>614</v>
      </c>
      <c r="K103" s="122">
        <v>5</v>
      </c>
      <c r="L103" s="80" t="s">
        <v>563</v>
      </c>
    </row>
    <row r="104" spans="1:12" ht="15.75">
      <c r="A104" s="4">
        <f t="shared" si="1"/>
        <v>0.71874999999999878</v>
      </c>
      <c r="B104" s="116">
        <v>0</v>
      </c>
      <c r="C104" s="129"/>
      <c r="D104" s="118" t="s">
        <v>613</v>
      </c>
      <c r="E104" s="104" t="s">
        <v>210</v>
      </c>
      <c r="F104" s="104" t="s">
        <v>211</v>
      </c>
      <c r="G104" s="117"/>
      <c r="H104" s="78" t="s">
        <v>628</v>
      </c>
      <c r="I104" s="120">
        <v>2</v>
      </c>
      <c r="J104" s="121" t="s">
        <v>614</v>
      </c>
      <c r="K104" s="122">
        <v>5</v>
      </c>
      <c r="L104" s="80" t="s">
        <v>563</v>
      </c>
    </row>
    <row r="105" spans="1:12" ht="15.75">
      <c r="A105" s="4">
        <f t="shared" si="1"/>
        <v>0.71874999999999878</v>
      </c>
      <c r="B105" s="116">
        <v>0</v>
      </c>
      <c r="C105" s="129"/>
      <c r="D105" s="118" t="s">
        <v>613</v>
      </c>
      <c r="E105" s="104" t="s">
        <v>124</v>
      </c>
      <c r="F105" s="104" t="s">
        <v>125</v>
      </c>
      <c r="G105" s="117"/>
      <c r="H105" s="78" t="s">
        <v>628</v>
      </c>
      <c r="I105" s="120">
        <v>3</v>
      </c>
      <c r="J105" s="121" t="s">
        <v>614</v>
      </c>
      <c r="K105" s="122">
        <v>5</v>
      </c>
      <c r="L105" s="80" t="s">
        <v>563</v>
      </c>
    </row>
    <row r="106" spans="1:12" ht="15">
      <c r="A106" s="4">
        <f t="shared" si="1"/>
        <v>0.71874999999999878</v>
      </c>
      <c r="B106" s="116">
        <v>1.0416666666666666E-2</v>
      </c>
      <c r="C106" s="129"/>
      <c r="D106" s="118" t="s">
        <v>613</v>
      </c>
      <c r="E106" s="131" t="s">
        <v>629</v>
      </c>
      <c r="F106" s="131" t="s">
        <v>630</v>
      </c>
      <c r="G106" s="117"/>
      <c r="H106" s="132" t="s">
        <v>628</v>
      </c>
      <c r="I106" s="120">
        <v>4</v>
      </c>
      <c r="J106" s="121" t="s">
        <v>614</v>
      </c>
      <c r="K106" s="122">
        <v>5</v>
      </c>
      <c r="L106" s="80" t="s">
        <v>563</v>
      </c>
    </row>
    <row r="107" spans="1:12" ht="15.75">
      <c r="A107" s="4">
        <f t="shared" si="1"/>
        <v>0.72916666666666541</v>
      </c>
      <c r="B107" s="123">
        <v>0</v>
      </c>
      <c r="C107" s="130"/>
      <c r="D107" s="125" t="s">
        <v>613</v>
      </c>
      <c r="E107" s="100" t="s">
        <v>216</v>
      </c>
      <c r="F107" s="100" t="s">
        <v>217</v>
      </c>
      <c r="G107" s="124"/>
      <c r="H107" s="101" t="s">
        <v>42</v>
      </c>
      <c r="I107" s="126">
        <v>1</v>
      </c>
      <c r="J107" s="127" t="s">
        <v>614</v>
      </c>
      <c r="K107" s="128">
        <v>6</v>
      </c>
      <c r="L107" s="80" t="s">
        <v>563</v>
      </c>
    </row>
    <row r="108" spans="1:12" ht="15.75">
      <c r="A108" s="4">
        <f t="shared" si="1"/>
        <v>0.72916666666666541</v>
      </c>
      <c r="B108" s="123">
        <v>0</v>
      </c>
      <c r="C108" s="130"/>
      <c r="D108" s="125" t="s">
        <v>613</v>
      </c>
      <c r="E108" s="100" t="s">
        <v>122</v>
      </c>
      <c r="F108" s="100" t="s">
        <v>123</v>
      </c>
      <c r="G108" s="124"/>
      <c r="H108" s="101" t="s">
        <v>42</v>
      </c>
      <c r="I108" s="126">
        <v>2</v>
      </c>
      <c r="J108" s="127" t="s">
        <v>614</v>
      </c>
      <c r="K108" s="128">
        <v>6</v>
      </c>
      <c r="L108" s="80" t="s">
        <v>563</v>
      </c>
    </row>
    <row r="109" spans="1:12" ht="15.75">
      <c r="A109" s="4">
        <f t="shared" si="1"/>
        <v>0.72916666666666541</v>
      </c>
      <c r="B109" s="123">
        <v>0</v>
      </c>
      <c r="C109" s="130"/>
      <c r="D109" s="125" t="s">
        <v>613</v>
      </c>
      <c r="E109" s="100" t="s">
        <v>40</v>
      </c>
      <c r="F109" s="100" t="s">
        <v>89</v>
      </c>
      <c r="G109" s="124"/>
      <c r="H109" s="101" t="s">
        <v>42</v>
      </c>
      <c r="I109" s="126">
        <v>3</v>
      </c>
      <c r="J109" s="127" t="s">
        <v>614</v>
      </c>
      <c r="K109" s="128">
        <v>6</v>
      </c>
      <c r="L109" s="80" t="s">
        <v>563</v>
      </c>
    </row>
    <row r="110" spans="1:12" ht="15.75">
      <c r="A110" s="4">
        <f t="shared" si="1"/>
        <v>0.72916666666666541</v>
      </c>
      <c r="B110" s="123">
        <v>1.0416666666666666E-2</v>
      </c>
      <c r="C110" s="130"/>
      <c r="D110" s="125" t="s">
        <v>613</v>
      </c>
      <c r="E110" s="100" t="s">
        <v>90</v>
      </c>
      <c r="F110" s="100" t="s">
        <v>91</v>
      </c>
      <c r="G110" s="124"/>
      <c r="H110" s="101" t="s">
        <v>42</v>
      </c>
      <c r="I110" s="126">
        <v>4</v>
      </c>
      <c r="J110" s="127" t="s">
        <v>614</v>
      </c>
      <c r="K110" s="128">
        <v>6</v>
      </c>
      <c r="L110" s="80" t="s">
        <v>563</v>
      </c>
    </row>
    <row r="111" spans="1:12" ht="15.75">
      <c r="A111" s="4">
        <f t="shared" si="1"/>
        <v>0.73958333333333204</v>
      </c>
      <c r="B111" s="116">
        <v>0</v>
      </c>
      <c r="C111" s="129"/>
      <c r="D111" s="118" t="s">
        <v>631</v>
      </c>
      <c r="E111" s="104" t="s">
        <v>412</v>
      </c>
      <c r="F111" s="104" t="s">
        <v>413</v>
      </c>
      <c r="G111" s="117"/>
      <c r="H111" s="78" t="s">
        <v>85</v>
      </c>
      <c r="I111" s="120">
        <v>1</v>
      </c>
      <c r="J111" s="121" t="s">
        <v>614</v>
      </c>
      <c r="K111" s="122">
        <v>1</v>
      </c>
      <c r="L111" s="80" t="s">
        <v>563</v>
      </c>
    </row>
    <row r="112" spans="1:12" ht="15.75">
      <c r="A112" s="4">
        <f t="shared" si="1"/>
        <v>0.73958333333333204</v>
      </c>
      <c r="B112" s="116">
        <v>0</v>
      </c>
      <c r="C112" s="129"/>
      <c r="D112" s="118" t="s">
        <v>631</v>
      </c>
      <c r="E112" s="104" t="s">
        <v>632</v>
      </c>
      <c r="F112" s="104" t="s">
        <v>633</v>
      </c>
      <c r="G112" s="117"/>
      <c r="H112" s="78" t="s">
        <v>85</v>
      </c>
      <c r="I112" s="120">
        <v>2</v>
      </c>
      <c r="J112" s="121" t="s">
        <v>614</v>
      </c>
      <c r="K112" s="122">
        <v>1</v>
      </c>
      <c r="L112" s="80" t="s">
        <v>563</v>
      </c>
    </row>
    <row r="113" spans="1:12" ht="15.75">
      <c r="A113" s="4">
        <f t="shared" si="1"/>
        <v>0.73958333333333204</v>
      </c>
      <c r="B113" s="116">
        <v>0</v>
      </c>
      <c r="C113" s="129"/>
      <c r="D113" s="118" t="s">
        <v>631</v>
      </c>
      <c r="E113" s="104" t="s">
        <v>312</v>
      </c>
      <c r="F113" s="104" t="s">
        <v>313</v>
      </c>
      <c r="G113" s="117"/>
      <c r="H113" s="78" t="s">
        <v>88</v>
      </c>
      <c r="I113" s="120">
        <v>3</v>
      </c>
      <c r="J113" s="121" t="s">
        <v>614</v>
      </c>
      <c r="K113" s="122">
        <v>1</v>
      </c>
      <c r="L113" s="80" t="s">
        <v>563</v>
      </c>
    </row>
    <row r="114" spans="1:12" ht="15.75">
      <c r="A114" s="4">
        <f t="shared" si="1"/>
        <v>0.73958333333333204</v>
      </c>
      <c r="B114" s="116">
        <v>1.0416666666666666E-2</v>
      </c>
      <c r="C114" s="129"/>
      <c r="D114" s="118" t="s">
        <v>631</v>
      </c>
      <c r="E114" s="104" t="s">
        <v>424</v>
      </c>
      <c r="F114" s="104" t="s">
        <v>425</v>
      </c>
      <c r="G114" s="117"/>
      <c r="H114" s="78" t="s">
        <v>88</v>
      </c>
      <c r="I114" s="120">
        <v>4</v>
      </c>
      <c r="J114" s="121" t="s">
        <v>614</v>
      </c>
      <c r="K114" s="122">
        <v>1</v>
      </c>
      <c r="L114" s="80" t="s">
        <v>563</v>
      </c>
    </row>
    <row r="115" spans="1:12" ht="15.75">
      <c r="A115" s="4">
        <f t="shared" si="1"/>
        <v>0.74999999999999867</v>
      </c>
      <c r="B115" s="123">
        <v>0</v>
      </c>
      <c r="C115" s="130"/>
      <c r="D115" s="125" t="s">
        <v>631</v>
      </c>
      <c r="E115" s="100" t="s">
        <v>395</v>
      </c>
      <c r="F115" s="100" t="s">
        <v>396</v>
      </c>
      <c r="G115" s="124"/>
      <c r="H115" s="101" t="s">
        <v>182</v>
      </c>
      <c r="I115" s="126">
        <v>1</v>
      </c>
      <c r="J115" s="127" t="s">
        <v>614</v>
      </c>
      <c r="K115" s="128">
        <v>2</v>
      </c>
      <c r="L115" s="80" t="s">
        <v>563</v>
      </c>
    </row>
    <row r="116" spans="1:12" ht="15.75">
      <c r="A116" s="4">
        <f t="shared" si="1"/>
        <v>0.74999999999999867</v>
      </c>
      <c r="B116" s="123">
        <v>0</v>
      </c>
      <c r="C116" s="130"/>
      <c r="D116" s="125" t="s">
        <v>631</v>
      </c>
      <c r="E116" s="100" t="s">
        <v>128</v>
      </c>
      <c r="F116" s="100" t="s">
        <v>129</v>
      </c>
      <c r="G116" s="124"/>
      <c r="H116" s="101" t="s">
        <v>30</v>
      </c>
      <c r="I116" s="126">
        <v>2</v>
      </c>
      <c r="J116" s="127" t="s">
        <v>614</v>
      </c>
      <c r="K116" s="128">
        <v>2</v>
      </c>
      <c r="L116" s="80" t="s">
        <v>563</v>
      </c>
    </row>
    <row r="117" spans="1:12" ht="15.75">
      <c r="A117" s="4">
        <f t="shared" si="1"/>
        <v>0.74999999999999867</v>
      </c>
      <c r="B117" s="123">
        <v>0</v>
      </c>
      <c r="C117" s="130"/>
      <c r="D117" s="125" t="s">
        <v>631</v>
      </c>
      <c r="E117" s="100" t="s">
        <v>183</v>
      </c>
      <c r="F117" s="100" t="s">
        <v>184</v>
      </c>
      <c r="G117" s="124"/>
      <c r="H117" s="101" t="s">
        <v>30</v>
      </c>
      <c r="I117" s="126">
        <v>3</v>
      </c>
      <c r="J117" s="127" t="s">
        <v>614</v>
      </c>
      <c r="K117" s="128">
        <v>2</v>
      </c>
      <c r="L117" s="80" t="s">
        <v>563</v>
      </c>
    </row>
    <row r="118" spans="1:12" ht="15.75">
      <c r="A118" s="4">
        <f t="shared" si="1"/>
        <v>0.74999999999999867</v>
      </c>
      <c r="B118" s="123">
        <v>1.0416666666666666E-2</v>
      </c>
      <c r="C118" s="130"/>
      <c r="D118" s="125" t="s">
        <v>631</v>
      </c>
      <c r="E118" s="100" t="s">
        <v>341</v>
      </c>
      <c r="F118" s="100" t="s">
        <v>342</v>
      </c>
      <c r="G118" s="124"/>
      <c r="H118" s="101" t="s">
        <v>30</v>
      </c>
      <c r="I118" s="126">
        <v>4</v>
      </c>
      <c r="J118" s="127" t="s">
        <v>614</v>
      </c>
      <c r="K118" s="128">
        <v>2</v>
      </c>
      <c r="L118" s="80" t="s">
        <v>563</v>
      </c>
    </row>
    <row r="119" spans="1:12" ht="15">
      <c r="A119" s="4">
        <f t="shared" si="1"/>
        <v>0.7604166666666653</v>
      </c>
      <c r="B119" s="133">
        <v>1.0416666666666666E-2</v>
      </c>
      <c r="C119" s="134"/>
      <c r="D119" s="109" t="s">
        <v>634</v>
      </c>
      <c r="E119" s="135"/>
      <c r="F119" s="111"/>
      <c r="G119" s="112"/>
      <c r="H119" s="110"/>
      <c r="I119" s="114"/>
      <c r="J119" s="86"/>
      <c r="K119" s="115"/>
      <c r="L119" s="87"/>
    </row>
    <row r="120" spans="1:12" ht="15.75">
      <c r="A120" s="4">
        <f t="shared" si="1"/>
        <v>0.77083333333333193</v>
      </c>
      <c r="B120" s="116">
        <v>0</v>
      </c>
      <c r="C120" s="129"/>
      <c r="D120" s="74" t="s">
        <v>635</v>
      </c>
      <c r="E120" s="104" t="s">
        <v>130</v>
      </c>
      <c r="F120" s="104" t="s">
        <v>131</v>
      </c>
      <c r="G120" s="117"/>
      <c r="H120" s="78" t="s">
        <v>132</v>
      </c>
      <c r="I120" s="105" t="s">
        <v>636</v>
      </c>
      <c r="J120" s="78"/>
      <c r="K120" s="136"/>
      <c r="L120" s="80" t="s">
        <v>563</v>
      </c>
    </row>
    <row r="121" spans="1:12" ht="15.75">
      <c r="A121" s="4">
        <f t="shared" si="1"/>
        <v>0.77083333333333193</v>
      </c>
      <c r="B121" s="116">
        <v>0</v>
      </c>
      <c r="C121" s="129"/>
      <c r="D121" s="74" t="s">
        <v>635</v>
      </c>
      <c r="E121" s="104" t="s">
        <v>133</v>
      </c>
      <c r="F121" s="104" t="s">
        <v>134</v>
      </c>
      <c r="G121" s="117"/>
      <c r="H121" s="78" t="s">
        <v>132</v>
      </c>
      <c r="I121" s="105" t="s">
        <v>636</v>
      </c>
      <c r="J121" s="78"/>
      <c r="K121" s="136"/>
      <c r="L121" s="80" t="s">
        <v>563</v>
      </c>
    </row>
    <row r="122" spans="1:12" ht="15.75">
      <c r="A122" s="4">
        <f t="shared" si="1"/>
        <v>0.77083333333333193</v>
      </c>
      <c r="B122" s="116">
        <v>0</v>
      </c>
      <c r="C122" s="129"/>
      <c r="D122" s="74" t="s">
        <v>635</v>
      </c>
      <c r="E122" s="104" t="s">
        <v>367</v>
      </c>
      <c r="F122" s="104" t="s">
        <v>368</v>
      </c>
      <c r="G122" s="117"/>
      <c r="H122" s="78" t="s">
        <v>132</v>
      </c>
      <c r="I122" s="105" t="s">
        <v>636</v>
      </c>
      <c r="J122" s="78"/>
      <c r="K122" s="136"/>
      <c r="L122" s="80" t="s">
        <v>563</v>
      </c>
    </row>
    <row r="123" spans="1:12" ht="15.75">
      <c r="A123" s="4">
        <f t="shared" si="1"/>
        <v>0.77083333333333193</v>
      </c>
      <c r="B123" s="116">
        <v>0</v>
      </c>
      <c r="C123" s="129"/>
      <c r="D123" s="74" t="s">
        <v>635</v>
      </c>
      <c r="E123" s="104" t="s">
        <v>637</v>
      </c>
      <c r="F123" s="104" t="s">
        <v>638</v>
      </c>
      <c r="G123" s="117"/>
      <c r="H123" s="78" t="s">
        <v>132</v>
      </c>
      <c r="I123" s="105" t="s">
        <v>636</v>
      </c>
      <c r="J123" s="78"/>
      <c r="K123" s="136"/>
      <c r="L123" s="80" t="s">
        <v>563</v>
      </c>
    </row>
    <row r="124" spans="1:12" ht="15.75">
      <c r="A124" s="4">
        <f t="shared" si="1"/>
        <v>0.77083333333333193</v>
      </c>
      <c r="B124" s="116">
        <v>0</v>
      </c>
      <c r="C124" s="129"/>
      <c r="D124" s="74" t="s">
        <v>635</v>
      </c>
      <c r="E124" s="104" t="s">
        <v>403</v>
      </c>
      <c r="F124" s="104" t="s">
        <v>404</v>
      </c>
      <c r="G124" s="117"/>
      <c r="H124" s="78" t="s">
        <v>132</v>
      </c>
      <c r="I124" s="105" t="s">
        <v>636</v>
      </c>
      <c r="J124" s="78"/>
      <c r="K124" s="136"/>
      <c r="L124" s="80" t="s">
        <v>563</v>
      </c>
    </row>
    <row r="125" spans="1:12" ht="15.75">
      <c r="A125" s="4">
        <f t="shared" si="1"/>
        <v>0.77083333333333193</v>
      </c>
      <c r="B125" s="116">
        <v>0</v>
      </c>
      <c r="C125" s="129"/>
      <c r="D125" s="74" t="s">
        <v>635</v>
      </c>
      <c r="E125" s="104" t="s">
        <v>639</v>
      </c>
      <c r="F125" s="104" t="s">
        <v>640</v>
      </c>
      <c r="G125" s="117"/>
      <c r="H125" s="78" t="s">
        <v>132</v>
      </c>
      <c r="I125" s="105" t="s">
        <v>636</v>
      </c>
      <c r="J125" s="78"/>
      <c r="K125" s="136"/>
      <c r="L125" s="80" t="s">
        <v>563</v>
      </c>
    </row>
    <row r="126" spans="1:12" ht="15.75">
      <c r="A126" s="4">
        <f t="shared" si="1"/>
        <v>0.77083333333333193</v>
      </c>
      <c r="B126" s="116">
        <v>0</v>
      </c>
      <c r="C126" s="129"/>
      <c r="D126" s="74" t="s">
        <v>635</v>
      </c>
      <c r="E126" s="104" t="s">
        <v>641</v>
      </c>
      <c r="F126" s="104" t="s">
        <v>642</v>
      </c>
      <c r="G126" s="117"/>
      <c r="H126" s="78" t="s">
        <v>132</v>
      </c>
      <c r="I126" s="105" t="s">
        <v>636</v>
      </c>
      <c r="J126" s="78"/>
      <c r="K126" s="136"/>
      <c r="L126" s="80" t="s">
        <v>563</v>
      </c>
    </row>
    <row r="127" spans="1:12" ht="15.75">
      <c r="A127" s="4">
        <f t="shared" si="1"/>
        <v>0.77083333333333193</v>
      </c>
      <c r="B127" s="116">
        <v>5.5555555555555558E-3</v>
      </c>
      <c r="C127" s="129"/>
      <c r="D127" s="74" t="s">
        <v>635</v>
      </c>
      <c r="E127" s="104" t="s">
        <v>401</v>
      </c>
      <c r="F127" s="104" t="s">
        <v>402</v>
      </c>
      <c r="G127" s="117"/>
      <c r="H127" s="78" t="s">
        <v>132</v>
      </c>
      <c r="I127" s="105" t="s">
        <v>636</v>
      </c>
      <c r="J127" s="78"/>
      <c r="K127" s="136"/>
      <c r="L127" s="80" t="s">
        <v>563</v>
      </c>
    </row>
    <row r="128" spans="1:12" ht="15.75">
      <c r="A128" s="4">
        <f t="shared" si="1"/>
        <v>0.77638888888888746</v>
      </c>
      <c r="B128" s="133">
        <v>3.472222222222222E-3</v>
      </c>
      <c r="C128" s="83"/>
      <c r="D128" s="84" t="s">
        <v>411</v>
      </c>
      <c r="E128" s="85"/>
      <c r="F128" s="85"/>
      <c r="G128" s="83"/>
      <c r="H128" s="84"/>
      <c r="I128" s="84"/>
      <c r="J128" s="84"/>
      <c r="K128" s="115"/>
      <c r="L128" s="87"/>
    </row>
    <row r="129" spans="1:12" ht="15.75">
      <c r="A129" s="4">
        <f t="shared" si="1"/>
        <v>0.77986111111110967</v>
      </c>
      <c r="B129" s="116">
        <v>0</v>
      </c>
      <c r="C129" s="129"/>
      <c r="D129" s="74" t="s">
        <v>635</v>
      </c>
      <c r="E129" s="104" t="s">
        <v>229</v>
      </c>
      <c r="F129" s="104" t="s">
        <v>230</v>
      </c>
      <c r="G129" s="73"/>
      <c r="H129" s="78" t="s">
        <v>59</v>
      </c>
      <c r="I129" s="78" t="s">
        <v>643</v>
      </c>
      <c r="J129" s="78"/>
      <c r="K129" s="136"/>
      <c r="L129" s="80" t="s">
        <v>563</v>
      </c>
    </row>
    <row r="130" spans="1:12" ht="15.75">
      <c r="A130" s="4">
        <f t="shared" si="1"/>
        <v>0.77986111111110967</v>
      </c>
      <c r="B130" s="116">
        <v>0</v>
      </c>
      <c r="C130" s="129"/>
      <c r="D130" s="74" t="s">
        <v>635</v>
      </c>
      <c r="E130" s="104" t="s">
        <v>158</v>
      </c>
      <c r="F130" s="104" t="s">
        <v>159</v>
      </c>
      <c r="G130" s="73"/>
      <c r="H130" s="78" t="s">
        <v>59</v>
      </c>
      <c r="I130" s="78" t="s">
        <v>643</v>
      </c>
      <c r="J130" s="78"/>
      <c r="K130" s="136"/>
      <c r="L130" s="80" t="s">
        <v>563</v>
      </c>
    </row>
    <row r="131" spans="1:12" ht="15.75">
      <c r="A131" s="4">
        <f t="shared" si="1"/>
        <v>0.77986111111110967</v>
      </c>
      <c r="B131" s="116">
        <v>0</v>
      </c>
      <c r="C131" s="129"/>
      <c r="D131" s="74" t="s">
        <v>635</v>
      </c>
      <c r="E131" s="104" t="s">
        <v>160</v>
      </c>
      <c r="F131" s="104" t="s">
        <v>161</v>
      </c>
      <c r="G131" s="73"/>
      <c r="H131" s="78" t="s">
        <v>59</v>
      </c>
      <c r="I131" s="78" t="s">
        <v>643</v>
      </c>
      <c r="J131" s="78"/>
      <c r="K131" s="136"/>
      <c r="L131" s="80" t="s">
        <v>563</v>
      </c>
    </row>
    <row r="132" spans="1:12" ht="15.75">
      <c r="A132" s="4">
        <f t="shared" ref="A132:A181" si="2">SUM(A131,B131)</f>
        <v>0.77986111111110967</v>
      </c>
      <c r="B132" s="116">
        <v>0</v>
      </c>
      <c r="C132" s="129"/>
      <c r="D132" s="74" t="s">
        <v>635</v>
      </c>
      <c r="E132" s="104" t="s">
        <v>333</v>
      </c>
      <c r="F132" s="104" t="s">
        <v>334</v>
      </c>
      <c r="G132" s="73"/>
      <c r="H132" s="78" t="s">
        <v>59</v>
      </c>
      <c r="I132" s="78" t="s">
        <v>643</v>
      </c>
      <c r="J132" s="78"/>
      <c r="K132" s="136"/>
      <c r="L132" s="80" t="s">
        <v>563</v>
      </c>
    </row>
    <row r="133" spans="1:12" ht="15.75">
      <c r="A133" s="4">
        <f t="shared" si="2"/>
        <v>0.77986111111110967</v>
      </c>
      <c r="B133" s="116">
        <v>0</v>
      </c>
      <c r="C133" s="129"/>
      <c r="D133" s="74" t="s">
        <v>635</v>
      </c>
      <c r="E133" s="104" t="s">
        <v>644</v>
      </c>
      <c r="F133" s="104" t="s">
        <v>645</v>
      </c>
      <c r="G133" s="73"/>
      <c r="H133" s="78" t="s">
        <v>59</v>
      </c>
      <c r="I133" s="78" t="s">
        <v>643</v>
      </c>
      <c r="J133" s="78"/>
      <c r="K133" s="136"/>
      <c r="L133" s="80" t="s">
        <v>563</v>
      </c>
    </row>
    <row r="134" spans="1:12" ht="15.75">
      <c r="A134" s="4">
        <f t="shared" si="2"/>
        <v>0.77986111111110967</v>
      </c>
      <c r="B134" s="116">
        <v>0</v>
      </c>
      <c r="C134" s="129"/>
      <c r="D134" s="74" t="s">
        <v>635</v>
      </c>
      <c r="E134" s="104" t="s">
        <v>646</v>
      </c>
      <c r="F134" s="104" t="s">
        <v>647</v>
      </c>
      <c r="G134" s="73"/>
      <c r="H134" s="78" t="s">
        <v>162</v>
      </c>
      <c r="I134" s="78" t="s">
        <v>643</v>
      </c>
      <c r="J134" s="78"/>
      <c r="K134" s="136"/>
      <c r="L134" s="80" t="s">
        <v>563</v>
      </c>
    </row>
    <row r="135" spans="1:12" ht="15.75">
      <c r="A135" s="4">
        <f t="shared" si="2"/>
        <v>0.77986111111110967</v>
      </c>
      <c r="B135" s="116">
        <v>0</v>
      </c>
      <c r="C135" s="129"/>
      <c r="D135" s="74" t="s">
        <v>635</v>
      </c>
      <c r="E135" s="104" t="s">
        <v>648</v>
      </c>
      <c r="F135" s="104" t="s">
        <v>649</v>
      </c>
      <c r="G135" s="73"/>
      <c r="H135" s="78" t="s">
        <v>162</v>
      </c>
      <c r="I135" s="78" t="s">
        <v>643</v>
      </c>
      <c r="J135" s="78"/>
      <c r="K135" s="136"/>
      <c r="L135" s="80" t="s">
        <v>563</v>
      </c>
    </row>
    <row r="136" spans="1:12" ht="15.75">
      <c r="A136" s="4">
        <f t="shared" si="2"/>
        <v>0.77986111111110967</v>
      </c>
      <c r="B136" s="116">
        <v>5.5555555555555558E-3</v>
      </c>
      <c r="C136" s="129"/>
      <c r="D136" s="74" t="s">
        <v>635</v>
      </c>
      <c r="E136" s="104" t="s">
        <v>650</v>
      </c>
      <c r="F136" s="104" t="s">
        <v>651</v>
      </c>
      <c r="G136" s="73"/>
      <c r="H136" s="78" t="s">
        <v>162</v>
      </c>
      <c r="I136" s="78" t="s">
        <v>643</v>
      </c>
      <c r="J136" s="78"/>
      <c r="K136" s="136"/>
      <c r="L136" s="80" t="s">
        <v>563</v>
      </c>
    </row>
    <row r="137" spans="1:12" ht="15.75">
      <c r="A137" s="4">
        <f t="shared" si="2"/>
        <v>0.78541666666666521</v>
      </c>
      <c r="B137" s="133">
        <v>3.472222222222222E-3</v>
      </c>
      <c r="C137" s="83"/>
      <c r="D137" s="84" t="s">
        <v>411</v>
      </c>
      <c r="E137" s="85"/>
      <c r="F137" s="85"/>
      <c r="G137" s="83"/>
      <c r="H137" s="84"/>
      <c r="I137" s="84"/>
      <c r="J137" s="84"/>
      <c r="K137" s="115"/>
      <c r="L137" s="87"/>
    </row>
    <row r="138" spans="1:12" ht="15.75">
      <c r="A138" s="4">
        <f t="shared" si="2"/>
        <v>0.78888888888888742</v>
      </c>
      <c r="B138" s="116">
        <v>0</v>
      </c>
      <c r="C138" s="129"/>
      <c r="D138" s="74" t="s">
        <v>635</v>
      </c>
      <c r="E138" s="104" t="s">
        <v>369</v>
      </c>
      <c r="F138" s="104" t="s">
        <v>370</v>
      </c>
      <c r="G138" s="73"/>
      <c r="H138" s="77" t="s">
        <v>222</v>
      </c>
      <c r="I138" s="78" t="s">
        <v>570</v>
      </c>
      <c r="J138" s="78"/>
      <c r="K138" s="136"/>
      <c r="L138" s="80" t="s">
        <v>563</v>
      </c>
    </row>
    <row r="139" spans="1:12" ht="15.75">
      <c r="A139" s="4">
        <f t="shared" si="2"/>
        <v>0.78888888888888742</v>
      </c>
      <c r="B139" s="116">
        <v>0</v>
      </c>
      <c r="C139" s="129"/>
      <c r="D139" s="74" t="s">
        <v>635</v>
      </c>
      <c r="E139" s="104" t="s">
        <v>652</v>
      </c>
      <c r="F139" s="104" t="s">
        <v>653</v>
      </c>
      <c r="G139" s="73"/>
      <c r="H139" s="77" t="s">
        <v>222</v>
      </c>
      <c r="I139" s="78" t="s">
        <v>570</v>
      </c>
      <c r="J139" s="78"/>
      <c r="K139" s="136"/>
      <c r="L139" s="80" t="s">
        <v>563</v>
      </c>
    </row>
    <row r="140" spans="1:12" ht="15.75">
      <c r="A140" s="4">
        <f t="shared" si="2"/>
        <v>0.78888888888888742</v>
      </c>
      <c r="B140" s="116">
        <v>0</v>
      </c>
      <c r="C140" s="129"/>
      <c r="D140" s="74" t="s">
        <v>635</v>
      </c>
      <c r="E140" s="104" t="s">
        <v>654</v>
      </c>
      <c r="F140" s="104" t="s">
        <v>655</v>
      </c>
      <c r="G140" s="73"/>
      <c r="H140" s="77" t="s">
        <v>222</v>
      </c>
      <c r="I140" s="78" t="s">
        <v>596</v>
      </c>
      <c r="J140" s="78"/>
      <c r="K140" s="136"/>
      <c r="L140" s="80" t="s">
        <v>563</v>
      </c>
    </row>
    <row r="141" spans="1:12" ht="15.75">
      <c r="A141" s="4">
        <f t="shared" si="2"/>
        <v>0.78888888888888742</v>
      </c>
      <c r="B141" s="116">
        <v>0</v>
      </c>
      <c r="C141" s="129"/>
      <c r="D141" s="74" t="s">
        <v>635</v>
      </c>
      <c r="E141" s="104" t="s">
        <v>579</v>
      </c>
      <c r="F141" s="104" t="s">
        <v>580</v>
      </c>
      <c r="G141" s="73"/>
      <c r="H141" s="77" t="s">
        <v>222</v>
      </c>
      <c r="I141" s="78" t="s">
        <v>570</v>
      </c>
      <c r="J141" s="78"/>
      <c r="K141" s="136"/>
      <c r="L141" s="80" t="s">
        <v>563</v>
      </c>
    </row>
    <row r="142" spans="1:12" ht="15.75">
      <c r="A142" s="4">
        <f t="shared" si="2"/>
        <v>0.78888888888888742</v>
      </c>
      <c r="B142" s="116">
        <v>0</v>
      </c>
      <c r="C142" s="129"/>
      <c r="D142" s="74" t="s">
        <v>635</v>
      </c>
      <c r="E142" s="104" t="s">
        <v>656</v>
      </c>
      <c r="F142" s="104" t="s">
        <v>657</v>
      </c>
      <c r="G142" s="73"/>
      <c r="H142" s="77" t="s">
        <v>222</v>
      </c>
      <c r="I142" s="78" t="s">
        <v>570</v>
      </c>
      <c r="J142" s="78"/>
      <c r="K142" s="136"/>
      <c r="L142" s="80" t="s">
        <v>563</v>
      </c>
    </row>
    <row r="143" spans="1:12" ht="15.75">
      <c r="A143" s="4">
        <f t="shared" si="2"/>
        <v>0.78888888888888742</v>
      </c>
      <c r="B143" s="116">
        <v>0</v>
      </c>
      <c r="C143" s="129"/>
      <c r="D143" s="74" t="s">
        <v>635</v>
      </c>
      <c r="E143" s="104" t="s">
        <v>499</v>
      </c>
      <c r="F143" s="104" t="s">
        <v>500</v>
      </c>
      <c r="G143" s="73"/>
      <c r="H143" s="77" t="s">
        <v>222</v>
      </c>
      <c r="I143" s="78" t="s">
        <v>570</v>
      </c>
      <c r="J143" s="78"/>
      <c r="K143" s="136"/>
      <c r="L143" s="80" t="s">
        <v>563</v>
      </c>
    </row>
    <row r="144" spans="1:12" ht="15.75">
      <c r="A144" s="4">
        <f t="shared" si="2"/>
        <v>0.78888888888888742</v>
      </c>
      <c r="B144" s="116">
        <v>5.5555555555555558E-3</v>
      </c>
      <c r="C144" s="129"/>
      <c r="D144" s="74" t="s">
        <v>635</v>
      </c>
      <c r="E144" s="104" t="s">
        <v>447</v>
      </c>
      <c r="F144" s="104" t="s">
        <v>448</v>
      </c>
      <c r="G144" s="73"/>
      <c r="H144" s="77" t="s">
        <v>222</v>
      </c>
      <c r="I144" s="78" t="s">
        <v>570</v>
      </c>
      <c r="J144" s="78"/>
      <c r="K144" s="136"/>
      <c r="L144" s="80" t="s">
        <v>563</v>
      </c>
    </row>
    <row r="145" spans="1:12" ht="15.75">
      <c r="A145" s="4">
        <f t="shared" si="2"/>
        <v>0.79444444444444295</v>
      </c>
      <c r="B145" s="133">
        <v>3.472222222222222E-3</v>
      </c>
      <c r="C145" s="83"/>
      <c r="D145" s="84" t="s">
        <v>411</v>
      </c>
      <c r="E145" s="85"/>
      <c r="F145" s="85"/>
      <c r="G145" s="83"/>
      <c r="H145" s="84"/>
      <c r="I145" s="84"/>
      <c r="J145" s="84"/>
      <c r="K145" s="115"/>
      <c r="L145" s="87"/>
    </row>
    <row r="146" spans="1:12" ht="15.75">
      <c r="A146" s="4">
        <f t="shared" si="2"/>
        <v>0.79791666666666516</v>
      </c>
      <c r="B146" s="116">
        <v>0</v>
      </c>
      <c r="C146" s="129"/>
      <c r="D146" s="74" t="s">
        <v>635</v>
      </c>
      <c r="E146" s="104" t="s">
        <v>426</v>
      </c>
      <c r="F146" s="104" t="s">
        <v>427</v>
      </c>
      <c r="G146" s="73"/>
      <c r="H146" s="78" t="s">
        <v>27</v>
      </c>
      <c r="I146" s="78" t="s">
        <v>658</v>
      </c>
      <c r="J146" s="78"/>
      <c r="K146" s="136"/>
      <c r="L146" s="80" t="s">
        <v>563</v>
      </c>
    </row>
    <row r="147" spans="1:12" ht="15.75">
      <c r="A147" s="4">
        <f t="shared" si="2"/>
        <v>0.79791666666666516</v>
      </c>
      <c r="B147" s="116">
        <v>0</v>
      </c>
      <c r="C147" s="129"/>
      <c r="D147" s="74" t="s">
        <v>635</v>
      </c>
      <c r="E147" s="104" t="s">
        <v>626</v>
      </c>
      <c r="F147" s="104" t="s">
        <v>627</v>
      </c>
      <c r="G147" s="73"/>
      <c r="H147" s="78" t="s">
        <v>27</v>
      </c>
      <c r="I147" s="78" t="s">
        <v>658</v>
      </c>
      <c r="J147" s="78"/>
      <c r="K147" s="136"/>
      <c r="L147" s="80" t="s">
        <v>563</v>
      </c>
    </row>
    <row r="148" spans="1:12" ht="15.75">
      <c r="A148" s="4">
        <f t="shared" si="2"/>
        <v>0.79791666666666516</v>
      </c>
      <c r="B148" s="116">
        <v>0</v>
      </c>
      <c r="C148" s="129"/>
      <c r="D148" s="74" t="s">
        <v>635</v>
      </c>
      <c r="E148" s="104" t="s">
        <v>597</v>
      </c>
      <c r="F148" s="104" t="s">
        <v>598</v>
      </c>
      <c r="G148" s="73"/>
      <c r="H148" s="78" t="s">
        <v>27</v>
      </c>
      <c r="I148" s="78" t="s">
        <v>658</v>
      </c>
      <c r="J148" s="78"/>
      <c r="K148" s="136"/>
      <c r="L148" s="80" t="s">
        <v>563</v>
      </c>
    </row>
    <row r="149" spans="1:12" ht="15.75">
      <c r="A149" s="4">
        <f t="shared" si="2"/>
        <v>0.79791666666666516</v>
      </c>
      <c r="B149" s="116">
        <v>0</v>
      </c>
      <c r="C149" s="129"/>
      <c r="D149" s="74" t="s">
        <v>635</v>
      </c>
      <c r="E149" s="104" t="s">
        <v>25</v>
      </c>
      <c r="F149" s="104" t="s">
        <v>26</v>
      </c>
      <c r="G149" s="73"/>
      <c r="H149" s="78" t="s">
        <v>27</v>
      </c>
      <c r="I149" s="78" t="s">
        <v>658</v>
      </c>
      <c r="J149" s="78"/>
      <c r="K149" s="136"/>
      <c r="L149" s="80" t="s">
        <v>563</v>
      </c>
    </row>
    <row r="150" spans="1:12" ht="15.75">
      <c r="A150" s="4">
        <f t="shared" si="2"/>
        <v>0.79791666666666516</v>
      </c>
      <c r="B150" s="116">
        <v>0</v>
      </c>
      <c r="C150" s="129"/>
      <c r="D150" s="74" t="s">
        <v>635</v>
      </c>
      <c r="E150" s="104" t="s">
        <v>124</v>
      </c>
      <c r="F150" s="104" t="s">
        <v>125</v>
      </c>
      <c r="G150" s="73"/>
      <c r="H150" s="78" t="s">
        <v>27</v>
      </c>
      <c r="I150" s="78" t="s">
        <v>658</v>
      </c>
      <c r="J150" s="78"/>
      <c r="K150" s="136"/>
      <c r="L150" s="80" t="s">
        <v>563</v>
      </c>
    </row>
    <row r="151" spans="1:12" ht="15.75">
      <c r="A151" s="4">
        <f t="shared" si="2"/>
        <v>0.79791666666666516</v>
      </c>
      <c r="B151" s="116">
        <v>5.5555555555555558E-3</v>
      </c>
      <c r="C151" s="129"/>
      <c r="D151" s="74" t="s">
        <v>635</v>
      </c>
      <c r="E151" s="104" t="s">
        <v>624</v>
      </c>
      <c r="F151" s="104" t="s">
        <v>625</v>
      </c>
      <c r="G151" s="73"/>
      <c r="H151" s="78" t="s">
        <v>27</v>
      </c>
      <c r="I151" s="78" t="s">
        <v>658</v>
      </c>
      <c r="J151" s="78"/>
      <c r="K151" s="136"/>
      <c r="L151" s="80" t="s">
        <v>563</v>
      </c>
    </row>
    <row r="152" spans="1:12" ht="15.75">
      <c r="A152" s="4">
        <f t="shared" si="2"/>
        <v>0.8034722222222207</v>
      </c>
      <c r="B152" s="133">
        <v>3.472222222222222E-3</v>
      </c>
      <c r="C152" s="83"/>
      <c r="D152" s="84" t="s">
        <v>411</v>
      </c>
      <c r="E152" s="85"/>
      <c r="F152" s="85"/>
      <c r="G152" s="83"/>
      <c r="H152" s="84"/>
      <c r="I152" s="84"/>
      <c r="J152" s="84"/>
      <c r="K152" s="115"/>
      <c r="L152" s="87"/>
    </row>
    <row r="153" spans="1:12" ht="15.75">
      <c r="A153" s="4">
        <f t="shared" si="2"/>
        <v>0.80694444444444291</v>
      </c>
      <c r="B153" s="116">
        <v>0</v>
      </c>
      <c r="C153" s="129"/>
      <c r="D153" s="74" t="s">
        <v>635</v>
      </c>
      <c r="E153" s="104" t="s">
        <v>414</v>
      </c>
      <c r="F153" s="104" t="s">
        <v>415</v>
      </c>
      <c r="G153" s="73"/>
      <c r="H153" s="78" t="s">
        <v>182</v>
      </c>
      <c r="I153" s="105" t="s">
        <v>569</v>
      </c>
      <c r="J153" s="78"/>
      <c r="K153" s="136"/>
      <c r="L153" s="80" t="s">
        <v>563</v>
      </c>
    </row>
    <row r="154" spans="1:12" ht="15.75">
      <c r="A154" s="4">
        <f t="shared" si="2"/>
        <v>0.80694444444444291</v>
      </c>
      <c r="B154" s="116">
        <v>0</v>
      </c>
      <c r="C154" s="129"/>
      <c r="D154" s="74" t="s">
        <v>635</v>
      </c>
      <c r="E154" s="104" t="s">
        <v>395</v>
      </c>
      <c r="F154" s="104" t="s">
        <v>396</v>
      </c>
      <c r="G154" s="73"/>
      <c r="H154" s="78" t="s">
        <v>182</v>
      </c>
      <c r="I154" s="105" t="s">
        <v>569</v>
      </c>
      <c r="J154" s="78"/>
      <c r="K154" s="136"/>
      <c r="L154" s="80" t="s">
        <v>563</v>
      </c>
    </row>
    <row r="155" spans="1:12" ht="15.75">
      <c r="A155" s="4">
        <f t="shared" si="2"/>
        <v>0.80694444444444291</v>
      </c>
      <c r="B155" s="116">
        <v>0</v>
      </c>
      <c r="C155" s="129"/>
      <c r="D155" s="74" t="s">
        <v>635</v>
      </c>
      <c r="E155" s="104" t="s">
        <v>183</v>
      </c>
      <c r="F155" s="104" t="s">
        <v>184</v>
      </c>
      <c r="G155" s="73"/>
      <c r="H155" s="78" t="s">
        <v>182</v>
      </c>
      <c r="I155" s="105" t="s">
        <v>569</v>
      </c>
      <c r="J155" s="78"/>
      <c r="K155" s="136"/>
      <c r="L155" s="80" t="s">
        <v>563</v>
      </c>
    </row>
    <row r="156" spans="1:12" ht="15.75">
      <c r="A156" s="4">
        <f t="shared" si="2"/>
        <v>0.80694444444444291</v>
      </c>
      <c r="B156" s="116">
        <v>0</v>
      </c>
      <c r="C156" s="129"/>
      <c r="D156" s="74" t="s">
        <v>635</v>
      </c>
      <c r="E156" s="104" t="s">
        <v>291</v>
      </c>
      <c r="F156" s="104" t="s">
        <v>292</v>
      </c>
      <c r="G156" s="73"/>
      <c r="H156" s="78" t="s">
        <v>182</v>
      </c>
      <c r="I156" s="105" t="s">
        <v>569</v>
      </c>
      <c r="J156" s="78"/>
      <c r="K156" s="136"/>
      <c r="L156" s="80" t="s">
        <v>563</v>
      </c>
    </row>
    <row r="157" spans="1:12" ht="15.75">
      <c r="A157" s="4">
        <f t="shared" si="2"/>
        <v>0.80694444444444291</v>
      </c>
      <c r="B157" s="116">
        <v>0</v>
      </c>
      <c r="C157" s="129"/>
      <c r="D157" s="74" t="s">
        <v>635</v>
      </c>
      <c r="E157" s="104" t="s">
        <v>128</v>
      </c>
      <c r="F157" s="104" t="s">
        <v>129</v>
      </c>
      <c r="G157" s="73"/>
      <c r="H157" s="78" t="s">
        <v>30</v>
      </c>
      <c r="I157" s="105" t="s">
        <v>569</v>
      </c>
      <c r="J157" s="78"/>
      <c r="K157" s="136"/>
      <c r="L157" s="80" t="s">
        <v>563</v>
      </c>
    </row>
    <row r="158" spans="1:12" ht="15.75">
      <c r="A158" s="4">
        <f t="shared" si="2"/>
        <v>0.80694444444444291</v>
      </c>
      <c r="B158" s="116">
        <v>0</v>
      </c>
      <c r="C158" s="129"/>
      <c r="D158" s="74" t="s">
        <v>635</v>
      </c>
      <c r="E158" s="104" t="s">
        <v>48</v>
      </c>
      <c r="F158" s="104" t="s">
        <v>49</v>
      </c>
      <c r="G158" s="73"/>
      <c r="H158" s="78" t="s">
        <v>30</v>
      </c>
      <c r="I158" s="105" t="s">
        <v>569</v>
      </c>
      <c r="J158" s="78"/>
      <c r="K158" s="136"/>
      <c r="L158" s="80" t="s">
        <v>563</v>
      </c>
    </row>
    <row r="159" spans="1:12" ht="15.75">
      <c r="A159" s="4">
        <f t="shared" si="2"/>
        <v>0.80694444444444291</v>
      </c>
      <c r="B159" s="116">
        <v>0</v>
      </c>
      <c r="C159" s="129"/>
      <c r="D159" s="74" t="s">
        <v>635</v>
      </c>
      <c r="E159" s="104" t="s">
        <v>341</v>
      </c>
      <c r="F159" s="104" t="s">
        <v>342</v>
      </c>
      <c r="G159" s="73"/>
      <c r="H159" s="78" t="s">
        <v>30</v>
      </c>
      <c r="I159" s="105" t="s">
        <v>569</v>
      </c>
      <c r="J159" s="78"/>
      <c r="K159" s="136"/>
      <c r="L159" s="80" t="s">
        <v>563</v>
      </c>
    </row>
    <row r="160" spans="1:12" ht="15.75">
      <c r="A160" s="4">
        <f t="shared" si="2"/>
        <v>0.80694444444444291</v>
      </c>
      <c r="B160" s="116">
        <v>0</v>
      </c>
      <c r="C160" s="129"/>
      <c r="D160" s="74" t="s">
        <v>635</v>
      </c>
      <c r="E160" s="104" t="s">
        <v>659</v>
      </c>
      <c r="F160" s="104" t="s">
        <v>660</v>
      </c>
      <c r="G160" s="73"/>
      <c r="H160" s="78" t="s">
        <v>30</v>
      </c>
      <c r="I160" s="105" t="s">
        <v>569</v>
      </c>
      <c r="J160" s="78"/>
      <c r="K160" s="136"/>
      <c r="L160" s="80" t="s">
        <v>563</v>
      </c>
    </row>
    <row r="161" spans="1:12" ht="15.75">
      <c r="A161" s="4">
        <f t="shared" si="2"/>
        <v>0.80694444444444291</v>
      </c>
      <c r="B161" s="116">
        <v>0</v>
      </c>
      <c r="C161" s="129"/>
      <c r="D161" s="74" t="s">
        <v>635</v>
      </c>
      <c r="E161" s="104" t="s">
        <v>126</v>
      </c>
      <c r="F161" s="104" t="s">
        <v>127</v>
      </c>
      <c r="G161" s="73"/>
      <c r="H161" s="78" t="s">
        <v>30</v>
      </c>
      <c r="I161" s="105" t="s">
        <v>569</v>
      </c>
      <c r="J161" s="78"/>
      <c r="K161" s="136"/>
      <c r="L161" s="80" t="s">
        <v>563</v>
      </c>
    </row>
    <row r="162" spans="1:12" ht="15.75">
      <c r="A162" s="4">
        <f t="shared" si="2"/>
        <v>0.80694444444444291</v>
      </c>
      <c r="B162" s="116">
        <v>5.5555555555555558E-3</v>
      </c>
      <c r="C162" s="129"/>
      <c r="D162" s="74" t="s">
        <v>635</v>
      </c>
      <c r="E162" s="104" t="s">
        <v>28</v>
      </c>
      <c r="F162" s="104" t="s">
        <v>29</v>
      </c>
      <c r="G162" s="73"/>
      <c r="H162" s="78" t="s">
        <v>30</v>
      </c>
      <c r="I162" s="105" t="s">
        <v>569</v>
      </c>
      <c r="J162" s="78"/>
      <c r="K162" s="136"/>
      <c r="L162" s="80" t="s">
        <v>563</v>
      </c>
    </row>
    <row r="163" spans="1:12" ht="15.75">
      <c r="A163" s="4">
        <f t="shared" si="2"/>
        <v>0.81249999999999845</v>
      </c>
      <c r="B163" s="133">
        <v>3.472222222222222E-3</v>
      </c>
      <c r="C163" s="83"/>
      <c r="D163" s="84" t="s">
        <v>411</v>
      </c>
      <c r="E163" s="85"/>
      <c r="F163" s="85"/>
      <c r="G163" s="83"/>
      <c r="H163" s="84"/>
      <c r="I163" s="84"/>
      <c r="J163" s="84"/>
      <c r="K163" s="115"/>
      <c r="L163" s="87"/>
    </row>
    <row r="164" spans="1:12" ht="15.75">
      <c r="A164" s="4">
        <f t="shared" si="2"/>
        <v>0.81597222222222066</v>
      </c>
      <c r="B164" s="116">
        <v>0</v>
      </c>
      <c r="C164" s="129"/>
      <c r="D164" s="74" t="s">
        <v>661</v>
      </c>
      <c r="E164" s="104" t="s">
        <v>662</v>
      </c>
      <c r="F164" s="104" t="s">
        <v>663</v>
      </c>
      <c r="G164" s="73"/>
      <c r="H164" s="78" t="s">
        <v>203</v>
      </c>
      <c r="I164" s="78" t="s">
        <v>664</v>
      </c>
      <c r="J164" s="78"/>
      <c r="K164" s="136"/>
      <c r="L164" s="80" t="s">
        <v>563</v>
      </c>
    </row>
    <row r="165" spans="1:12" ht="15.75">
      <c r="A165" s="4">
        <f t="shared" si="2"/>
        <v>0.81597222222222066</v>
      </c>
      <c r="B165" s="116">
        <v>0</v>
      </c>
      <c r="C165" s="129"/>
      <c r="D165" s="137" t="s">
        <v>661</v>
      </c>
      <c r="E165" s="104" t="s">
        <v>201</v>
      </c>
      <c r="F165" s="104" t="s">
        <v>202</v>
      </c>
      <c r="G165" s="73"/>
      <c r="H165" s="78" t="s">
        <v>203</v>
      </c>
      <c r="I165" s="78" t="s">
        <v>665</v>
      </c>
      <c r="J165" s="78"/>
      <c r="K165" s="136"/>
      <c r="L165" s="80" t="s">
        <v>563</v>
      </c>
    </row>
    <row r="166" spans="1:12" ht="15.75">
      <c r="A166" s="4">
        <f t="shared" si="2"/>
        <v>0.81597222222222066</v>
      </c>
      <c r="B166" s="116">
        <v>0</v>
      </c>
      <c r="C166" s="129"/>
      <c r="D166" s="137" t="s">
        <v>661</v>
      </c>
      <c r="E166" s="104" t="s">
        <v>666</v>
      </c>
      <c r="F166" s="104" t="s">
        <v>667</v>
      </c>
      <c r="G166" s="73"/>
      <c r="H166" s="78" t="s">
        <v>203</v>
      </c>
      <c r="I166" s="78" t="s">
        <v>664</v>
      </c>
      <c r="J166" s="78"/>
      <c r="K166" s="136"/>
      <c r="L166" s="80" t="s">
        <v>563</v>
      </c>
    </row>
    <row r="167" spans="1:12" ht="15.75">
      <c r="A167" s="4">
        <f t="shared" si="2"/>
        <v>0.81597222222222066</v>
      </c>
      <c r="B167" s="116">
        <v>5.5555555555555558E-3</v>
      </c>
      <c r="C167" s="129"/>
      <c r="D167" s="137" t="s">
        <v>661</v>
      </c>
      <c r="E167" s="104" t="s">
        <v>668</v>
      </c>
      <c r="F167" s="104" t="s">
        <v>669</v>
      </c>
      <c r="G167" s="73"/>
      <c r="H167" s="78" t="s">
        <v>203</v>
      </c>
      <c r="I167" s="78" t="s">
        <v>664</v>
      </c>
      <c r="J167" s="78"/>
      <c r="K167" s="136"/>
      <c r="L167" s="80" t="s">
        <v>563</v>
      </c>
    </row>
    <row r="168" spans="1:12" ht="15.75">
      <c r="A168" s="4">
        <f t="shared" si="2"/>
        <v>0.82152777777777619</v>
      </c>
      <c r="B168" s="133">
        <v>3.472222222222222E-3</v>
      </c>
      <c r="C168" s="83"/>
      <c r="D168" s="84" t="s">
        <v>411</v>
      </c>
      <c r="E168" s="85"/>
      <c r="F168" s="85"/>
      <c r="G168" s="83"/>
      <c r="H168" s="84"/>
      <c r="I168" s="84"/>
      <c r="J168" s="84"/>
      <c r="K168" s="115"/>
      <c r="L168" s="87"/>
    </row>
    <row r="169" spans="1:12" ht="15.75">
      <c r="A169" s="4">
        <f t="shared" si="2"/>
        <v>0.8249999999999984</v>
      </c>
      <c r="B169" s="116">
        <v>0</v>
      </c>
      <c r="C169" s="129"/>
      <c r="D169" s="137" t="s">
        <v>661</v>
      </c>
      <c r="E169" s="104" t="s">
        <v>670</v>
      </c>
      <c r="F169" s="104" t="s">
        <v>671</v>
      </c>
      <c r="G169" s="73"/>
      <c r="H169" s="78" t="s">
        <v>85</v>
      </c>
      <c r="I169" s="78" t="s">
        <v>672</v>
      </c>
      <c r="J169" s="78"/>
      <c r="K169" s="136"/>
      <c r="L169" s="80" t="s">
        <v>563</v>
      </c>
    </row>
    <row r="170" spans="1:12" ht="15.75">
      <c r="A170" s="4">
        <f t="shared" si="2"/>
        <v>0.8249999999999984</v>
      </c>
      <c r="B170" s="116">
        <v>0</v>
      </c>
      <c r="C170" s="129"/>
      <c r="D170" s="137" t="s">
        <v>661</v>
      </c>
      <c r="E170" s="104" t="s">
        <v>445</v>
      </c>
      <c r="F170" s="104" t="s">
        <v>673</v>
      </c>
      <c r="G170" s="73"/>
      <c r="H170" s="78" t="s">
        <v>85</v>
      </c>
      <c r="I170" s="78" t="s">
        <v>672</v>
      </c>
      <c r="J170" s="78"/>
      <c r="K170" s="136"/>
      <c r="L170" s="80" t="s">
        <v>563</v>
      </c>
    </row>
    <row r="171" spans="1:12" ht="15.75">
      <c r="A171" s="4">
        <f t="shared" si="2"/>
        <v>0.8249999999999984</v>
      </c>
      <c r="B171" s="116">
        <v>0</v>
      </c>
      <c r="C171" s="129"/>
      <c r="D171" s="137" t="s">
        <v>661</v>
      </c>
      <c r="E171" s="104" t="s">
        <v>312</v>
      </c>
      <c r="F171" s="104" t="s">
        <v>313</v>
      </c>
      <c r="G171" s="73"/>
      <c r="H171" s="78" t="s">
        <v>88</v>
      </c>
      <c r="I171" s="78" t="s">
        <v>672</v>
      </c>
      <c r="J171" s="78"/>
      <c r="K171" s="136"/>
      <c r="L171" s="80" t="s">
        <v>563</v>
      </c>
    </row>
    <row r="172" spans="1:12" s="142" customFormat="1" ht="15.75">
      <c r="A172" s="24">
        <f t="shared" si="2"/>
        <v>0.8249999999999984</v>
      </c>
      <c r="B172" s="116">
        <v>0</v>
      </c>
      <c r="C172" s="138"/>
      <c r="D172" s="137" t="s">
        <v>661</v>
      </c>
      <c r="E172" s="104" t="s">
        <v>466</v>
      </c>
      <c r="F172" s="104" t="s">
        <v>467</v>
      </c>
      <c r="G172" s="73"/>
      <c r="H172" s="78" t="s">
        <v>88</v>
      </c>
      <c r="I172" s="78" t="s">
        <v>672</v>
      </c>
      <c r="J172" s="139"/>
      <c r="K172" s="140"/>
      <c r="L172" s="141" t="s">
        <v>563</v>
      </c>
    </row>
    <row r="173" spans="1:12" ht="15.75">
      <c r="A173" s="4">
        <f t="shared" si="2"/>
        <v>0.8249999999999984</v>
      </c>
      <c r="B173" s="116">
        <v>0</v>
      </c>
      <c r="C173" s="129"/>
      <c r="D173" s="74" t="s">
        <v>661</v>
      </c>
      <c r="E173" s="104" t="s">
        <v>674</v>
      </c>
      <c r="F173" s="104" t="s">
        <v>675</v>
      </c>
      <c r="G173" s="73"/>
      <c r="H173" s="78" t="s">
        <v>88</v>
      </c>
      <c r="I173" s="78" t="s">
        <v>672</v>
      </c>
      <c r="J173" s="78"/>
      <c r="K173" s="136"/>
      <c r="L173" s="80" t="s">
        <v>563</v>
      </c>
    </row>
    <row r="174" spans="1:12" ht="15.75">
      <c r="A174" s="4">
        <f t="shared" si="2"/>
        <v>0.8249999999999984</v>
      </c>
      <c r="B174" s="116">
        <v>5.5555555555555558E-3</v>
      </c>
      <c r="C174" s="129"/>
      <c r="D174" s="74" t="s">
        <v>661</v>
      </c>
      <c r="E174" s="104" t="s">
        <v>436</v>
      </c>
      <c r="F174" s="104" t="s">
        <v>437</v>
      </c>
      <c r="G174" s="73"/>
      <c r="H174" s="78" t="s">
        <v>88</v>
      </c>
      <c r="I174" s="78" t="s">
        <v>672</v>
      </c>
      <c r="J174" s="78"/>
      <c r="K174" s="136"/>
      <c r="L174" s="80" t="s">
        <v>563</v>
      </c>
    </row>
    <row r="175" spans="1:12" s="142" customFormat="1" ht="15.75">
      <c r="A175" s="24">
        <f t="shared" si="2"/>
        <v>0.83055555555555394</v>
      </c>
      <c r="B175" s="133">
        <v>3.472222222222222E-3</v>
      </c>
      <c r="C175" s="83"/>
      <c r="D175" s="84" t="s">
        <v>411</v>
      </c>
      <c r="E175" s="85"/>
      <c r="F175" s="85"/>
      <c r="G175" s="83"/>
      <c r="H175" s="84"/>
      <c r="I175" s="84"/>
      <c r="J175" s="84"/>
      <c r="K175" s="115"/>
      <c r="L175" s="87"/>
    </row>
    <row r="176" spans="1:12" ht="15.75">
      <c r="A176" s="4">
        <f t="shared" si="2"/>
        <v>0.83402777777777615</v>
      </c>
      <c r="B176" s="116">
        <v>0</v>
      </c>
      <c r="C176" s="129"/>
      <c r="D176" s="74" t="s">
        <v>661</v>
      </c>
      <c r="E176" s="104" t="s">
        <v>218</v>
      </c>
      <c r="F176" s="104" t="s">
        <v>219</v>
      </c>
      <c r="G176" s="73"/>
      <c r="H176" s="78" t="s">
        <v>47</v>
      </c>
      <c r="I176" s="78" t="s">
        <v>676</v>
      </c>
      <c r="J176" s="78"/>
      <c r="K176" s="136"/>
      <c r="L176" s="80" t="s">
        <v>563</v>
      </c>
    </row>
    <row r="177" spans="1:12" ht="15.75">
      <c r="A177" s="4">
        <f t="shared" si="2"/>
        <v>0.83402777777777615</v>
      </c>
      <c r="B177" s="116">
        <v>0</v>
      </c>
      <c r="C177" s="129"/>
      <c r="D177" s="74" t="s">
        <v>661</v>
      </c>
      <c r="E177" s="104" t="s">
        <v>45</v>
      </c>
      <c r="F177" s="104" t="s">
        <v>46</v>
      </c>
      <c r="G177" s="73"/>
      <c r="H177" s="78" t="s">
        <v>47</v>
      </c>
      <c r="I177" s="78" t="s">
        <v>676</v>
      </c>
      <c r="J177" s="78"/>
      <c r="K177" s="136"/>
      <c r="L177" s="80" t="s">
        <v>563</v>
      </c>
    </row>
    <row r="178" spans="1:12" ht="15.75">
      <c r="A178" s="4">
        <f t="shared" si="2"/>
        <v>0.83402777777777615</v>
      </c>
      <c r="B178" s="116">
        <v>0</v>
      </c>
      <c r="C178" s="129"/>
      <c r="D178" s="74" t="s">
        <v>661</v>
      </c>
      <c r="E178" s="104" t="s">
        <v>143</v>
      </c>
      <c r="F178" s="104" t="s">
        <v>144</v>
      </c>
      <c r="G178" s="73"/>
      <c r="H178" s="78" t="s">
        <v>47</v>
      </c>
      <c r="I178" s="78" t="s">
        <v>676</v>
      </c>
      <c r="J178" s="78"/>
      <c r="K178" s="136"/>
      <c r="L178" s="80" t="s">
        <v>563</v>
      </c>
    </row>
    <row r="179" spans="1:12" ht="15.75">
      <c r="A179" s="4">
        <f t="shared" si="2"/>
        <v>0.83402777777777615</v>
      </c>
      <c r="B179" s="116">
        <v>0</v>
      </c>
      <c r="C179" s="129"/>
      <c r="D179" s="74" t="s">
        <v>661</v>
      </c>
      <c r="E179" s="104" t="s">
        <v>146</v>
      </c>
      <c r="F179" s="104" t="s">
        <v>147</v>
      </c>
      <c r="G179" s="73"/>
      <c r="H179" s="78" t="s">
        <v>47</v>
      </c>
      <c r="I179" s="78" t="s">
        <v>676</v>
      </c>
      <c r="J179" s="78"/>
      <c r="K179" s="136"/>
      <c r="L179" s="80" t="s">
        <v>563</v>
      </c>
    </row>
    <row r="180" spans="1:12" ht="15.75">
      <c r="A180" s="4">
        <f t="shared" si="2"/>
        <v>0.83402777777777615</v>
      </c>
      <c r="B180" s="116">
        <v>5.5555555555555558E-3</v>
      </c>
      <c r="C180" s="129"/>
      <c r="D180" s="74" t="s">
        <v>661</v>
      </c>
      <c r="E180" s="104" t="s">
        <v>347</v>
      </c>
      <c r="F180" s="104" t="s">
        <v>348</v>
      </c>
      <c r="G180" s="73"/>
      <c r="H180" s="78" t="s">
        <v>47</v>
      </c>
      <c r="I180" s="78" t="s">
        <v>676</v>
      </c>
      <c r="J180" s="78"/>
      <c r="K180" s="136"/>
      <c r="L180" s="80" t="s">
        <v>563</v>
      </c>
    </row>
    <row r="181" spans="1:12" ht="15.75">
      <c r="A181" s="4">
        <f t="shared" si="2"/>
        <v>0.83958333333333168</v>
      </c>
      <c r="B181" s="133"/>
      <c r="C181" s="134"/>
      <c r="D181" s="84" t="s">
        <v>677</v>
      </c>
      <c r="E181" s="85"/>
      <c r="F181" s="85"/>
      <c r="G181" s="83"/>
      <c r="H181" s="84"/>
      <c r="I181" s="85"/>
      <c r="J181" s="84"/>
      <c r="K181" s="115"/>
      <c r="L181" s="134"/>
    </row>
    <row r="182" spans="1:12" ht="11.25">
      <c r="A182" s="34"/>
      <c r="B182" s="143"/>
      <c r="C182" s="34"/>
      <c r="D182" s="34"/>
      <c r="E182" s="34"/>
      <c r="F182" s="34"/>
      <c r="H182" s="34"/>
      <c r="I182" s="34"/>
      <c r="J182" s="34"/>
      <c r="K182" s="145"/>
      <c r="L182" s="34"/>
    </row>
    <row r="183" spans="1:12" ht="11.25">
      <c r="A183" s="34"/>
      <c r="B183" s="143"/>
      <c r="C183" s="34"/>
      <c r="D183" s="34"/>
      <c r="E183" s="34"/>
      <c r="F183" s="34"/>
      <c r="H183" s="34"/>
      <c r="I183" s="34"/>
      <c r="J183" s="34"/>
      <c r="K183" s="145"/>
      <c r="L183" s="34"/>
    </row>
    <row r="184" spans="1:12" ht="11.25">
      <c r="A184" s="34"/>
      <c r="B184" s="143"/>
      <c r="C184" s="34"/>
      <c r="D184" s="34"/>
      <c r="E184" s="34"/>
      <c r="F184" s="34"/>
      <c r="H184" s="34"/>
      <c r="I184" s="34"/>
      <c r="J184" s="34"/>
      <c r="K184" s="145"/>
      <c r="L184" s="34"/>
    </row>
    <row r="185" spans="1:12" ht="11.25">
      <c r="A185" s="34"/>
      <c r="B185" s="143"/>
      <c r="C185" s="34"/>
      <c r="D185" s="34"/>
      <c r="E185" s="34"/>
      <c r="F185" s="34"/>
      <c r="H185" s="34"/>
      <c r="I185" s="34"/>
      <c r="J185" s="34"/>
      <c r="K185" s="145"/>
      <c r="L185" s="34"/>
    </row>
    <row r="186" spans="1:12" ht="11.25">
      <c r="A186" s="34"/>
      <c r="B186" s="143"/>
      <c r="C186" s="34"/>
      <c r="D186" s="34"/>
      <c r="E186" s="34"/>
      <c r="F186" s="34"/>
      <c r="H186" s="34"/>
      <c r="I186" s="34"/>
      <c r="J186" s="34"/>
      <c r="K186" s="145"/>
      <c r="L186" s="34"/>
    </row>
    <row r="187" spans="1:12" ht="11.25">
      <c r="A187" s="34"/>
      <c r="B187" s="143"/>
      <c r="C187" s="34"/>
      <c r="D187" s="34"/>
      <c r="E187" s="34"/>
      <c r="F187" s="34"/>
      <c r="H187" s="34"/>
      <c r="I187" s="34"/>
      <c r="J187" s="34"/>
      <c r="K187" s="145"/>
      <c r="L187" s="34"/>
    </row>
    <row r="188" spans="1:12" ht="11.25">
      <c r="A188" s="34"/>
      <c r="B188" s="143"/>
      <c r="C188" s="34"/>
      <c r="D188" s="34"/>
      <c r="E188" s="34"/>
      <c r="F188" s="34"/>
      <c r="H188" s="34"/>
      <c r="I188" s="34"/>
      <c r="J188" s="34"/>
      <c r="K188" s="145"/>
      <c r="L188" s="34"/>
    </row>
    <row r="189" spans="1:12" ht="11.25">
      <c r="A189" s="34"/>
      <c r="B189" s="143"/>
      <c r="C189" s="34"/>
      <c r="D189" s="34"/>
      <c r="E189" s="34"/>
      <c r="F189" s="34"/>
      <c r="H189" s="34"/>
      <c r="I189" s="34"/>
      <c r="J189" s="34"/>
      <c r="K189" s="145"/>
      <c r="L189" s="34"/>
    </row>
    <row r="190" spans="1:12" ht="11.25">
      <c r="A190" s="34"/>
      <c r="B190" s="143"/>
      <c r="C190" s="34"/>
      <c r="D190" s="34"/>
      <c r="E190" s="34"/>
      <c r="F190" s="34"/>
      <c r="H190" s="34"/>
      <c r="I190" s="34"/>
      <c r="J190" s="34"/>
      <c r="K190" s="145"/>
      <c r="L190" s="34"/>
    </row>
    <row r="191" spans="1:12" ht="11.25">
      <c r="A191" s="34"/>
      <c r="B191" s="143"/>
      <c r="C191" s="34"/>
      <c r="D191" s="34"/>
      <c r="E191" s="34"/>
      <c r="F191" s="34"/>
      <c r="H191" s="34"/>
      <c r="I191" s="34"/>
      <c r="J191" s="34"/>
      <c r="K191" s="145"/>
      <c r="L191" s="34"/>
    </row>
    <row r="192" spans="1:12" ht="11.25">
      <c r="A192" s="34"/>
      <c r="B192" s="143"/>
      <c r="C192" s="34"/>
      <c r="D192" s="34"/>
      <c r="E192" s="34"/>
      <c r="F192" s="34"/>
      <c r="H192" s="34"/>
      <c r="I192" s="34"/>
      <c r="J192" s="34"/>
      <c r="K192" s="145"/>
      <c r="L192" s="34"/>
    </row>
    <row r="193" spans="2:11" s="34" customFormat="1" ht="11.25">
      <c r="B193" s="143"/>
      <c r="G193" s="144"/>
      <c r="K193" s="145"/>
    </row>
    <row r="194" spans="2:11" s="34" customFormat="1" ht="11.25">
      <c r="B194" s="143"/>
      <c r="G194" s="144"/>
      <c r="K194" s="145"/>
    </row>
    <row r="195" spans="2:11" s="34" customFormat="1" ht="11.25">
      <c r="B195" s="143"/>
      <c r="G195" s="144"/>
      <c r="K195" s="145"/>
    </row>
    <row r="196" spans="2:11" s="34" customFormat="1" ht="11.25">
      <c r="B196" s="143"/>
      <c r="G196" s="144"/>
      <c r="K196" s="145"/>
    </row>
    <row r="197" spans="2:11" s="34" customFormat="1" ht="11.25">
      <c r="B197" s="143"/>
      <c r="G197" s="144"/>
      <c r="K197" s="145"/>
    </row>
    <row r="198" spans="2:11" s="34" customFormat="1" ht="11.25">
      <c r="B198" s="143"/>
      <c r="G198" s="144"/>
      <c r="K198" s="145"/>
    </row>
    <row r="199" spans="2:11" s="34" customFormat="1" ht="11.25">
      <c r="B199" s="143"/>
      <c r="G199" s="144"/>
      <c r="K199" s="145"/>
    </row>
    <row r="200" spans="2:11" s="34" customFormat="1" ht="11.25">
      <c r="B200" s="143"/>
      <c r="G200" s="144"/>
      <c r="K200" s="145"/>
    </row>
    <row r="201" spans="2:11" s="34" customFormat="1" ht="11.25">
      <c r="B201" s="143"/>
      <c r="G201" s="144"/>
      <c r="K201" s="145"/>
    </row>
    <row r="202" spans="2:11" s="34" customFormat="1" ht="11.25">
      <c r="B202" s="143"/>
      <c r="G202" s="144"/>
      <c r="K202" s="145"/>
    </row>
    <row r="203" spans="2:11" s="34" customFormat="1" ht="11.25">
      <c r="B203" s="143"/>
      <c r="G203" s="144"/>
      <c r="K203" s="145"/>
    </row>
    <row r="204" spans="2:11" s="34" customFormat="1" ht="11.25">
      <c r="B204" s="143"/>
      <c r="G204" s="144"/>
      <c r="K204" s="145"/>
    </row>
    <row r="205" spans="2:11" s="34" customFormat="1" ht="11.25">
      <c r="B205" s="143"/>
      <c r="G205" s="144"/>
      <c r="K205" s="145"/>
    </row>
    <row r="206" spans="2:11" s="34" customFormat="1" ht="11.25">
      <c r="B206" s="143"/>
      <c r="G206" s="144"/>
      <c r="K206" s="145"/>
    </row>
    <row r="207" spans="2:11" s="34" customFormat="1" ht="11.25">
      <c r="B207" s="143"/>
      <c r="G207" s="144"/>
      <c r="K207" s="145"/>
    </row>
    <row r="208" spans="2:11" s="34" customFormat="1" ht="11.25">
      <c r="B208" s="143"/>
      <c r="G208" s="144"/>
      <c r="K208" s="145"/>
    </row>
    <row r="209" spans="2:11" s="34" customFormat="1" ht="11.25">
      <c r="B209" s="143"/>
      <c r="G209" s="144"/>
      <c r="K209" s="145"/>
    </row>
    <row r="210" spans="2:11" s="34" customFormat="1" ht="11.25">
      <c r="B210" s="143"/>
      <c r="G210" s="144"/>
      <c r="K210" s="145"/>
    </row>
    <row r="211" spans="2:11" s="34" customFormat="1" ht="11.25">
      <c r="B211" s="143"/>
      <c r="G211" s="144"/>
      <c r="K211" s="145"/>
    </row>
    <row r="212" spans="2:11" s="34" customFormat="1" ht="11.25">
      <c r="B212" s="143"/>
      <c r="G212" s="144"/>
      <c r="K212" s="145"/>
    </row>
    <row r="213" spans="2:11" s="34" customFormat="1" ht="11.25">
      <c r="B213" s="143"/>
      <c r="G213" s="144"/>
      <c r="K213" s="145"/>
    </row>
    <row r="214" spans="2:11" s="34" customFormat="1" ht="11.25">
      <c r="B214" s="143"/>
      <c r="G214" s="144"/>
      <c r="K214" s="145"/>
    </row>
    <row r="215" spans="2:11" s="34" customFormat="1" ht="11.25">
      <c r="B215" s="143"/>
      <c r="G215" s="144"/>
      <c r="K215" s="145"/>
    </row>
    <row r="216" spans="2:11" s="34" customFormat="1" ht="11.25">
      <c r="B216" s="143"/>
      <c r="G216" s="144"/>
      <c r="K216" s="145"/>
    </row>
    <row r="217" spans="2:11" s="34" customFormat="1" ht="11.25">
      <c r="B217" s="143"/>
      <c r="G217" s="144"/>
      <c r="K217" s="145"/>
    </row>
    <row r="218" spans="2:11" s="34" customFormat="1" ht="11.25">
      <c r="B218" s="143"/>
      <c r="G218" s="144"/>
      <c r="K218" s="145"/>
    </row>
    <row r="219" spans="2:11" s="34" customFormat="1" ht="11.25">
      <c r="B219" s="143"/>
      <c r="G219" s="144"/>
      <c r="K219" s="145"/>
    </row>
    <row r="220" spans="2:11" s="34" customFormat="1" ht="11.25">
      <c r="B220" s="143"/>
      <c r="G220" s="144"/>
      <c r="K220" s="145"/>
    </row>
    <row r="221" spans="2:11" s="34" customFormat="1" ht="11.25">
      <c r="B221" s="143"/>
      <c r="G221" s="144"/>
      <c r="K221" s="145"/>
    </row>
    <row r="222" spans="2:11" s="34" customFormat="1" ht="11.25">
      <c r="B222" s="143"/>
      <c r="G222" s="144"/>
      <c r="K222" s="145"/>
    </row>
    <row r="223" spans="2:11" s="34" customFormat="1" ht="11.25">
      <c r="B223" s="143"/>
      <c r="G223" s="144"/>
      <c r="K223" s="145"/>
    </row>
    <row r="224" spans="2:11" s="34" customFormat="1" ht="11.25">
      <c r="B224" s="143"/>
      <c r="G224" s="144"/>
      <c r="K224" s="145"/>
    </row>
    <row r="225" spans="2:11" s="34" customFormat="1" ht="11.25">
      <c r="B225" s="143"/>
      <c r="G225" s="144"/>
      <c r="K225" s="145"/>
    </row>
    <row r="226" spans="2:11" s="34" customFormat="1" ht="11.25">
      <c r="B226" s="143"/>
      <c r="G226" s="144"/>
      <c r="K226" s="145"/>
    </row>
    <row r="227" spans="2:11" s="34" customFormat="1" ht="11.25">
      <c r="B227" s="143"/>
      <c r="G227" s="144"/>
      <c r="K227" s="145"/>
    </row>
    <row r="228" spans="2:11" s="34" customFormat="1" ht="11.25">
      <c r="B228" s="143"/>
      <c r="G228" s="144"/>
      <c r="K228" s="145"/>
    </row>
    <row r="229" spans="2:11" s="34" customFormat="1" ht="11.25">
      <c r="B229" s="143"/>
      <c r="G229" s="144"/>
      <c r="K229" s="145"/>
    </row>
    <row r="230" spans="2:11" s="34" customFormat="1" ht="11.25">
      <c r="B230" s="143"/>
      <c r="G230" s="144"/>
      <c r="K230" s="145"/>
    </row>
    <row r="231" spans="2:11" s="34" customFormat="1" ht="11.25">
      <c r="B231" s="143"/>
      <c r="G231" s="144"/>
      <c r="K231" s="145"/>
    </row>
    <row r="232" spans="2:11" s="34" customFormat="1" ht="11.25">
      <c r="B232" s="143"/>
      <c r="G232" s="144"/>
      <c r="K232" s="145"/>
    </row>
    <row r="233" spans="2:11" s="34" customFormat="1" ht="11.25">
      <c r="B233" s="143"/>
      <c r="G233" s="144"/>
      <c r="K233" s="145"/>
    </row>
    <row r="234" spans="2:11" s="34" customFormat="1" ht="11.25">
      <c r="B234" s="143"/>
      <c r="G234" s="144"/>
      <c r="K234" s="145"/>
    </row>
    <row r="235" spans="2:11" s="34" customFormat="1" ht="11.25">
      <c r="B235" s="143"/>
      <c r="G235" s="144"/>
      <c r="K235" s="145"/>
    </row>
    <row r="236" spans="2:11" s="34" customFormat="1" ht="11.25">
      <c r="B236" s="143"/>
      <c r="G236" s="144"/>
      <c r="K236" s="145"/>
    </row>
    <row r="237" spans="2:11" s="34" customFormat="1" ht="11.25">
      <c r="B237" s="143"/>
      <c r="G237" s="144"/>
      <c r="K237" s="145"/>
    </row>
    <row r="238" spans="2:11" s="34" customFormat="1" ht="11.25">
      <c r="B238" s="143"/>
      <c r="G238" s="144"/>
      <c r="K238" s="145"/>
    </row>
    <row r="239" spans="2:11" s="34" customFormat="1" ht="11.25">
      <c r="B239" s="143"/>
      <c r="G239" s="144"/>
      <c r="K239" s="145"/>
    </row>
    <row r="240" spans="2:11" s="34" customFormat="1" ht="11.25">
      <c r="B240" s="143"/>
      <c r="G240" s="144"/>
      <c r="K240" s="145"/>
    </row>
    <row r="241" spans="2:11" s="34" customFormat="1" ht="11.25">
      <c r="B241" s="143"/>
      <c r="G241" s="144"/>
      <c r="K241" s="145"/>
    </row>
    <row r="242" spans="2:11" s="34" customFormat="1" ht="11.25">
      <c r="B242" s="143"/>
      <c r="G242" s="144"/>
      <c r="K242" s="145"/>
    </row>
    <row r="243" spans="2:11" s="34" customFormat="1" ht="11.25">
      <c r="B243" s="143"/>
      <c r="G243" s="144"/>
      <c r="K243" s="145"/>
    </row>
    <row r="244" spans="2:11" s="34" customFormat="1" ht="11.25">
      <c r="B244" s="143"/>
      <c r="G244" s="144"/>
      <c r="K244" s="145"/>
    </row>
    <row r="245" spans="2:11" s="34" customFormat="1" ht="11.25">
      <c r="B245" s="143"/>
      <c r="G245" s="144"/>
      <c r="K245" s="145"/>
    </row>
    <row r="246" spans="2:11" s="34" customFormat="1" ht="11.25">
      <c r="B246" s="143"/>
      <c r="G246" s="144"/>
      <c r="K246" s="145"/>
    </row>
    <row r="247" spans="2:11" s="34" customFormat="1" ht="11.25">
      <c r="B247" s="143"/>
      <c r="G247" s="144"/>
      <c r="K247" s="145"/>
    </row>
    <row r="248" spans="2:11" s="34" customFormat="1" ht="11.25">
      <c r="B248" s="143"/>
      <c r="G248" s="144"/>
      <c r="K248" s="145"/>
    </row>
    <row r="249" spans="2:11" s="34" customFormat="1" ht="11.25">
      <c r="B249" s="143"/>
      <c r="G249" s="144"/>
      <c r="K249" s="145"/>
    </row>
    <row r="250" spans="2:11" s="34" customFormat="1" ht="11.25">
      <c r="B250" s="143"/>
      <c r="G250" s="144"/>
      <c r="K250" s="145"/>
    </row>
    <row r="251" spans="2:11" s="34" customFormat="1" ht="11.25">
      <c r="B251" s="143"/>
      <c r="G251" s="144"/>
      <c r="K251" s="145"/>
    </row>
    <row r="252" spans="2:11" s="34" customFormat="1" ht="11.25">
      <c r="B252" s="143"/>
      <c r="G252" s="144"/>
      <c r="K252" s="145"/>
    </row>
    <row r="253" spans="2:11" s="34" customFormat="1" ht="11.25">
      <c r="B253" s="143"/>
      <c r="G253" s="144"/>
      <c r="K253" s="145"/>
    </row>
    <row r="254" spans="2:11" s="34" customFormat="1" ht="11.25">
      <c r="B254" s="143"/>
      <c r="G254" s="144"/>
      <c r="K254" s="145"/>
    </row>
    <row r="255" spans="2:11" s="34" customFormat="1" ht="11.25">
      <c r="B255" s="143"/>
      <c r="G255" s="144"/>
      <c r="K255" s="145"/>
    </row>
    <row r="256" spans="2:11" s="34" customFormat="1" ht="11.25">
      <c r="B256" s="143"/>
      <c r="G256" s="144"/>
      <c r="K256" s="145"/>
    </row>
    <row r="257" spans="1:12" ht="11.25">
      <c r="A257" s="34"/>
      <c r="B257" s="143"/>
      <c r="C257" s="34"/>
      <c r="D257" s="34"/>
      <c r="E257" s="34"/>
      <c r="F257" s="34"/>
      <c r="H257" s="34"/>
      <c r="I257" s="34"/>
      <c r="J257" s="34"/>
      <c r="K257" s="145"/>
      <c r="L257" s="34"/>
    </row>
    <row r="258" spans="1:12" ht="11.25">
      <c r="A258" s="34"/>
      <c r="B258" s="143"/>
      <c r="C258" s="34"/>
      <c r="D258" s="34"/>
      <c r="E258" s="34"/>
      <c r="F258" s="34"/>
      <c r="H258" s="34"/>
      <c r="I258" s="34"/>
      <c r="J258" s="34"/>
      <c r="K258" s="145"/>
      <c r="L258" s="34"/>
    </row>
    <row r="259" spans="1:12" ht="11.25">
      <c r="A259" s="34"/>
      <c r="B259" s="143"/>
      <c r="C259" s="34"/>
      <c r="D259" s="34"/>
      <c r="E259" s="34"/>
      <c r="F259" s="34"/>
      <c r="H259" s="34"/>
      <c r="I259" s="34"/>
      <c r="J259" s="34"/>
      <c r="K259" s="145"/>
      <c r="L259" s="34"/>
    </row>
    <row r="260" spans="1:12" ht="11.25">
      <c r="A260" s="34"/>
      <c r="B260" s="143"/>
      <c r="C260" s="34"/>
      <c r="D260" s="34"/>
      <c r="E260" s="34"/>
      <c r="F260" s="34"/>
      <c r="H260" s="34"/>
      <c r="I260" s="34"/>
      <c r="J260" s="34"/>
      <c r="K260" s="145"/>
      <c r="L260" s="34"/>
    </row>
    <row r="261" spans="1:12" ht="11.25">
      <c r="A261" s="34"/>
      <c r="B261" s="143"/>
      <c r="C261" s="34"/>
      <c r="D261" s="34"/>
      <c r="E261" s="34"/>
      <c r="F261" s="34"/>
      <c r="H261" s="34"/>
      <c r="I261" s="34"/>
      <c r="J261" s="34"/>
      <c r="K261" s="145"/>
      <c r="L261" s="34"/>
    </row>
    <row r="262" spans="1:12" ht="11.25">
      <c r="A262" s="34"/>
      <c r="B262" s="143"/>
      <c r="C262" s="34"/>
      <c r="D262" s="34"/>
      <c r="E262" s="34"/>
      <c r="F262" s="34"/>
      <c r="H262" s="34"/>
      <c r="I262" s="34"/>
      <c r="J262" s="34"/>
      <c r="K262" s="145"/>
      <c r="L262" s="34"/>
    </row>
    <row r="263" spans="1:12" ht="11.25">
      <c r="A263" s="34"/>
      <c r="B263" s="143"/>
      <c r="C263" s="34"/>
      <c r="D263" s="34"/>
      <c r="E263" s="34"/>
      <c r="F263" s="34"/>
      <c r="H263" s="34"/>
      <c r="I263" s="34"/>
      <c r="J263" s="34"/>
      <c r="K263" s="145"/>
      <c r="L263" s="34"/>
    </row>
    <row r="264" spans="1:12" ht="11.25">
      <c r="A264" s="34"/>
      <c r="B264" s="143"/>
      <c r="C264" s="34"/>
      <c r="D264" s="34"/>
      <c r="E264" s="34"/>
      <c r="F264" s="34"/>
      <c r="H264" s="34"/>
      <c r="I264" s="34"/>
      <c r="J264" s="34"/>
      <c r="K264" s="145"/>
      <c r="L264" s="34"/>
    </row>
    <row r="265" spans="1:12" ht="11.25">
      <c r="B265" s="143"/>
      <c r="C265" s="34"/>
      <c r="D265" s="34"/>
      <c r="E265" s="34"/>
      <c r="F265" s="34"/>
      <c r="H265" s="34"/>
      <c r="I265" s="34"/>
      <c r="J265" s="34"/>
      <c r="K265" s="145"/>
      <c r="L265" s="34"/>
    </row>
    <row r="266" spans="1:12" ht="11.25">
      <c r="B266" s="143"/>
      <c r="C266" s="34"/>
      <c r="D266" s="34"/>
      <c r="E266" s="34"/>
      <c r="F266" s="34"/>
      <c r="H266" s="34"/>
      <c r="I266" s="34"/>
      <c r="J266" s="34"/>
      <c r="K266" s="145"/>
      <c r="L266" s="34"/>
    </row>
    <row r="267" spans="1:12" ht="11.25">
      <c r="B267" s="143"/>
      <c r="C267" s="34"/>
      <c r="D267" s="34"/>
      <c r="E267" s="34"/>
      <c r="F267" s="34"/>
      <c r="H267" s="34"/>
      <c r="I267" s="34"/>
      <c r="J267" s="34"/>
      <c r="K267" s="145"/>
      <c r="L267" s="34"/>
    </row>
    <row r="268" spans="1:12" ht="11.25">
      <c r="B268" s="143"/>
      <c r="C268" s="34"/>
      <c r="D268" s="34"/>
      <c r="E268" s="34"/>
      <c r="F268" s="34"/>
      <c r="H268" s="34"/>
      <c r="I268" s="34"/>
      <c r="J268" s="34"/>
      <c r="K268" s="145"/>
      <c r="L268" s="34"/>
    </row>
    <row r="269" spans="1:12" ht="11.25">
      <c r="B269" s="143"/>
      <c r="C269" s="34"/>
      <c r="D269" s="34"/>
      <c r="E269" s="34"/>
      <c r="F269" s="34"/>
      <c r="H269" s="34"/>
      <c r="I269" s="34"/>
      <c r="J269" s="34"/>
      <c r="K269" s="145"/>
      <c r="L269" s="34"/>
    </row>
    <row r="270" spans="1:12" ht="11.25">
      <c r="B270" s="143"/>
      <c r="C270" s="34"/>
      <c r="D270" s="34"/>
      <c r="E270" s="34"/>
      <c r="F270" s="34"/>
      <c r="H270" s="34"/>
      <c r="I270" s="34"/>
      <c r="J270" s="34"/>
      <c r="K270" s="145"/>
      <c r="L270" s="34"/>
    </row>
    <row r="271" spans="1:12" ht="11.25">
      <c r="B271" s="143"/>
      <c r="C271" s="34"/>
      <c r="D271" s="34"/>
      <c r="E271" s="34"/>
      <c r="F271" s="34"/>
      <c r="H271" s="34"/>
      <c r="I271" s="34"/>
      <c r="J271" s="34"/>
      <c r="K271" s="145"/>
      <c r="L271" s="34"/>
    </row>
    <row r="272" spans="1:12" ht="11.25">
      <c r="B272" s="143"/>
      <c r="C272" s="34"/>
      <c r="D272" s="34"/>
      <c r="E272" s="34"/>
      <c r="F272" s="34"/>
      <c r="H272" s="34"/>
      <c r="I272" s="34"/>
      <c r="J272" s="34"/>
      <c r="K272" s="145"/>
      <c r="L272" s="34"/>
    </row>
  </sheetData>
  <pageMargins left="0.7" right="0.7" top="0.75" bottom="0.75" header="0.3" footer="0.3"/>
  <pageSetup paperSize="9" scale="66" orientation="portrait" r:id="rId1"/>
  <rowBreaks count="3" manualBreakCount="3">
    <brk id="47" max="16383" man="1"/>
    <brk id="93" max="16383" man="1"/>
    <brk id="144" max="16383" man="1"/>
  </rowBreaks>
  <customProperties>
    <customPr name="_pios_id" r:id="rId2"/>
    <customPr name="GUID" r:id="rId3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F3A3-35C2-4053-A956-2FC90401E73B}">
  <sheetPr>
    <tabColor theme="5" tint="-0.249977111117893"/>
    <pageSetUpPr fitToPage="1"/>
  </sheetPr>
  <dimension ref="A2:AO64"/>
  <sheetViews>
    <sheetView topLeftCell="A15" workbookViewId="0">
      <selection activeCell="H40" sqref="H40"/>
    </sheetView>
  </sheetViews>
  <sheetFormatPr defaultColWidth="11" defaultRowHeight="15"/>
  <cols>
    <col min="1" max="1" width="11" style="37"/>
    <col min="2" max="2" width="10.625" style="37" customWidth="1"/>
    <col min="3" max="3" width="18.75" style="37" customWidth="1"/>
    <col min="4" max="4" width="27.375" style="37" bestFit="1" customWidth="1"/>
    <col min="5" max="5" width="16.875" style="37" bestFit="1" customWidth="1"/>
    <col min="6" max="6" width="11.75" style="37" bestFit="1" customWidth="1"/>
    <col min="7" max="7" width="10.25" style="37" bestFit="1" customWidth="1"/>
    <col min="8" max="8" width="12" style="37" bestFit="1" customWidth="1"/>
    <col min="9" max="9" width="9.125" style="37" bestFit="1" customWidth="1"/>
    <col min="10" max="10" width="9.75" style="37" bestFit="1" customWidth="1"/>
    <col min="11" max="11" width="13.25" style="37" customWidth="1"/>
    <col min="12" max="12" width="13.625" style="37" bestFit="1" customWidth="1"/>
    <col min="13" max="14" width="11" style="37"/>
    <col min="15" max="15" width="19.375" style="37" customWidth="1"/>
    <col min="16" max="16" width="11" style="37"/>
    <col min="17" max="17" width="3.625" style="37" customWidth="1"/>
    <col min="18" max="19" width="7.75" style="37" bestFit="1" customWidth="1"/>
    <col min="20" max="20" width="6.75" style="37" bestFit="1" customWidth="1"/>
    <col min="21" max="24" width="7.25" style="37" bestFit="1" customWidth="1"/>
    <col min="25" max="29" width="7.75" style="37" customWidth="1"/>
    <col min="30" max="30" width="7.375" style="37" bestFit="1" customWidth="1"/>
    <col min="31" max="37" width="7.25" style="37" bestFit="1" customWidth="1"/>
    <col min="38" max="41" width="7.25" style="37" customWidth="1"/>
    <col min="42" max="16384" width="11" style="37"/>
  </cols>
  <sheetData>
    <row r="2" spans="1:41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</row>
    <row r="3" spans="1:41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15" t="s">
        <v>678</v>
      </c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</row>
    <row r="4" spans="1:41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16" t="s">
        <v>550</v>
      </c>
      <c r="S4" s="17"/>
      <c r="T4" s="18" t="s">
        <v>679</v>
      </c>
      <c r="U4" s="18"/>
      <c r="V4" s="18"/>
      <c r="W4" s="18"/>
      <c r="X4" s="18"/>
      <c r="Y4" s="18"/>
      <c r="Z4" s="18"/>
      <c r="AA4" s="18"/>
      <c r="AB4" s="18"/>
      <c r="AC4" s="18"/>
      <c r="AD4" s="16" t="s">
        <v>550</v>
      </c>
      <c r="AE4" s="17"/>
      <c r="AF4" s="18" t="s">
        <v>680</v>
      </c>
      <c r="AG4" s="18"/>
      <c r="AH4" s="18"/>
      <c r="AI4" s="18"/>
      <c r="AJ4" s="18"/>
      <c r="AK4" s="18"/>
      <c r="AL4" s="18"/>
      <c r="AM4" s="18"/>
      <c r="AN4" s="18"/>
      <c r="AO4" s="18"/>
    </row>
    <row r="5" spans="1:41">
      <c r="A5" s="338" t="s">
        <v>6</v>
      </c>
      <c r="B5" s="331">
        <v>44779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41">
        <f>B11</f>
        <v>1</v>
      </c>
      <c r="S5" s="341">
        <f>B13</f>
        <v>2</v>
      </c>
      <c r="T5" s="341">
        <f>B15</f>
        <v>3</v>
      </c>
      <c r="U5" s="341">
        <f>B17</f>
        <v>4</v>
      </c>
      <c r="V5" s="341">
        <f>B19</f>
        <v>5</v>
      </c>
      <c r="W5" s="341">
        <f>B21</f>
        <v>6</v>
      </c>
      <c r="X5" s="341">
        <f>B23</f>
        <v>7</v>
      </c>
      <c r="Y5" s="341">
        <f>B25</f>
        <v>8</v>
      </c>
      <c r="Z5" s="341">
        <f>B27</f>
        <v>9</v>
      </c>
      <c r="AA5" s="341">
        <f>B29</f>
        <v>10</v>
      </c>
      <c r="AB5" s="341">
        <f>B31</f>
        <v>11</v>
      </c>
      <c r="AC5" s="341">
        <f>B33</f>
        <v>12</v>
      </c>
      <c r="AD5" s="360">
        <f t="shared" ref="AD5:AM5" si="0">R5</f>
        <v>1</v>
      </c>
      <c r="AE5" s="341">
        <f t="shared" si="0"/>
        <v>2</v>
      </c>
      <c r="AF5" s="341">
        <f t="shared" si="0"/>
        <v>3</v>
      </c>
      <c r="AG5" s="341">
        <f t="shared" si="0"/>
        <v>4</v>
      </c>
      <c r="AH5" s="341">
        <f t="shared" si="0"/>
        <v>5</v>
      </c>
      <c r="AI5" s="341">
        <f t="shared" si="0"/>
        <v>6</v>
      </c>
      <c r="AJ5" s="341">
        <f t="shared" si="0"/>
        <v>7</v>
      </c>
      <c r="AK5" s="341">
        <f t="shared" si="0"/>
        <v>8</v>
      </c>
      <c r="AL5" s="341">
        <f t="shared" si="0"/>
        <v>9</v>
      </c>
      <c r="AM5" s="341">
        <f t="shared" si="0"/>
        <v>10</v>
      </c>
      <c r="AN5" s="341">
        <f t="shared" ref="AN5:AO5" si="1">AB5</f>
        <v>11</v>
      </c>
      <c r="AO5" s="341">
        <f t="shared" si="1"/>
        <v>12</v>
      </c>
    </row>
    <row r="6" spans="1:41">
      <c r="A6" s="338" t="s">
        <v>8</v>
      </c>
      <c r="B6" s="38" t="s">
        <v>681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 t="str">
        <f>C11</f>
        <v>Abby Green</v>
      </c>
      <c r="S6" s="338" t="str">
        <f>C13</f>
        <v>Taiah Curtis</v>
      </c>
      <c r="T6" s="338" t="str">
        <f>C15</f>
        <v>Ashleigh Pritchard</v>
      </c>
      <c r="U6" s="338" t="str">
        <f>C17</f>
        <v>Ava Debrito</v>
      </c>
      <c r="V6" s="338" t="str">
        <f>C19</f>
        <v>Abby Coulson</v>
      </c>
      <c r="W6" s="338" t="str">
        <f>C21</f>
        <v>Charlie Black</v>
      </c>
      <c r="X6" s="338" t="str">
        <f>C23</f>
        <v>Amberlee Brown</v>
      </c>
      <c r="Y6" s="338" t="str">
        <f>C25</f>
        <v>Rosie Mcconigley</v>
      </c>
      <c r="Z6" s="338" t="str">
        <f>C27</f>
        <v>Charli Holmes</v>
      </c>
      <c r="AA6" s="338" t="str">
        <f>C29</f>
        <v>Demi Perkins</v>
      </c>
      <c r="AB6" s="338" t="str">
        <f>C31</f>
        <v>Harriet Forrest</v>
      </c>
      <c r="AC6" s="338" t="str">
        <f>C33</f>
        <v>Kaeleigh Brown</v>
      </c>
      <c r="AD6" s="361" t="str">
        <f>C12</f>
        <v>Indi Smith</v>
      </c>
      <c r="AE6" s="338" t="str">
        <f>C14</f>
        <v>Zarli Curtis</v>
      </c>
      <c r="AF6" s="338" t="str">
        <f>C16</f>
        <v>Caitlin Pritchard</v>
      </c>
      <c r="AG6" s="338" t="str">
        <f>C18</f>
        <v>Darci Peace</v>
      </c>
      <c r="AH6" s="338" t="str">
        <f>C20</f>
        <v>Tiarlie Wareham</v>
      </c>
      <c r="AI6" s="338" t="str">
        <f>C22</f>
        <v>Zoe Fenner</v>
      </c>
      <c r="AJ6" s="338" t="str">
        <f>C24</f>
        <v>Rachelle Brown</v>
      </c>
      <c r="AK6" s="338" t="str">
        <f>C26</f>
        <v>Sarah Mcconigley</v>
      </c>
      <c r="AL6" s="338" t="str">
        <f>C28</f>
        <v>Milly Mathews</v>
      </c>
      <c r="AM6" s="338" t="str">
        <f>C30</f>
        <v>Jorja Wareham</v>
      </c>
      <c r="AN6" s="338" t="str">
        <f>C32</f>
        <v>Reagan Hughan</v>
      </c>
      <c r="AO6" s="338" t="str">
        <f>C34</f>
        <v>Amy Lockhart</v>
      </c>
    </row>
    <row r="7" spans="1:41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 t="s">
        <v>12</v>
      </c>
      <c r="P7" s="338" t="s">
        <v>13</v>
      </c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61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</row>
    <row r="8" spans="1:41">
      <c r="A8" s="38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>
        <v>1</v>
      </c>
      <c r="P8" s="338"/>
      <c r="Q8" s="338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6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</row>
    <row r="9" spans="1:41">
      <c r="A9" s="338"/>
      <c r="B9" s="338"/>
      <c r="C9" s="338"/>
      <c r="D9" s="338"/>
      <c r="E9" s="338"/>
      <c r="F9" s="28" t="s">
        <v>14</v>
      </c>
      <c r="G9" s="28" t="s">
        <v>81</v>
      </c>
      <c r="H9" s="338"/>
      <c r="I9" s="338"/>
      <c r="J9" s="338"/>
      <c r="K9" s="338"/>
      <c r="L9" s="338"/>
      <c r="M9" s="338"/>
      <c r="N9" s="338"/>
      <c r="O9" s="338">
        <v>2</v>
      </c>
      <c r="P9" s="338"/>
      <c r="Q9" s="338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6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</row>
    <row r="10" spans="1:41" ht="30">
      <c r="A10" s="39" t="s">
        <v>15</v>
      </c>
      <c r="B10" s="40" t="s">
        <v>251</v>
      </c>
      <c r="C10" s="40" t="s">
        <v>17</v>
      </c>
      <c r="D10" s="40" t="s">
        <v>18</v>
      </c>
      <c r="E10" s="40" t="s">
        <v>19</v>
      </c>
      <c r="F10" s="40" t="s">
        <v>682</v>
      </c>
      <c r="G10" s="40" t="s">
        <v>109</v>
      </c>
      <c r="H10" s="40" t="s">
        <v>82</v>
      </c>
      <c r="I10" s="40" t="s">
        <v>21</v>
      </c>
      <c r="J10" s="40" t="s">
        <v>22</v>
      </c>
      <c r="K10" s="40" t="s">
        <v>61</v>
      </c>
      <c r="L10" s="40" t="s">
        <v>24</v>
      </c>
      <c r="M10" s="338"/>
      <c r="N10" s="338"/>
      <c r="O10" s="338">
        <v>3</v>
      </c>
      <c r="P10" s="338"/>
      <c r="Q10" s="338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6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</row>
    <row r="11" spans="1:41">
      <c r="A11" s="24">
        <v>0.52777777777777712</v>
      </c>
      <c r="B11" s="23">
        <v>1</v>
      </c>
      <c r="C11" s="23" t="s">
        <v>111</v>
      </c>
      <c r="D11" s="343" t="s">
        <v>112</v>
      </c>
      <c r="E11" s="343" t="s">
        <v>113</v>
      </c>
      <c r="F11" s="350">
        <f>R26</f>
        <v>0</v>
      </c>
      <c r="G11" s="351"/>
      <c r="H11" s="350">
        <f>AVERAGE(F11,G12)</f>
        <v>0</v>
      </c>
      <c r="I11" s="351">
        <f>IF(J11&gt;L11,J11,L11)</f>
        <v>1</v>
      </c>
      <c r="J11" s="351">
        <f>RANK(H11,$H$11:$H$35,0)</f>
        <v>1</v>
      </c>
      <c r="K11" s="398">
        <f>R22+AD22</f>
        <v>0</v>
      </c>
      <c r="L11" s="399"/>
      <c r="M11" s="338"/>
      <c r="N11" s="338"/>
      <c r="O11" s="338">
        <v>4</v>
      </c>
      <c r="P11" s="338"/>
      <c r="Q11" s="338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6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</row>
    <row r="12" spans="1:41">
      <c r="A12" s="24">
        <v>0.52777777777777712</v>
      </c>
      <c r="B12" s="23">
        <v>1</v>
      </c>
      <c r="C12" s="23" t="s">
        <v>114</v>
      </c>
      <c r="D12" s="343" t="s">
        <v>115</v>
      </c>
      <c r="E12" s="343" t="s">
        <v>113</v>
      </c>
      <c r="F12" s="382"/>
      <c r="G12" s="403">
        <f>AD26</f>
        <v>0</v>
      </c>
      <c r="H12" s="382"/>
      <c r="I12" s="382"/>
      <c r="J12" s="382"/>
      <c r="K12" s="382"/>
      <c r="L12" s="400"/>
      <c r="M12" s="338"/>
      <c r="N12" s="338"/>
      <c r="O12" s="338">
        <v>5</v>
      </c>
      <c r="P12" s="338"/>
      <c r="Q12" s="338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6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</row>
    <row r="13" spans="1:41">
      <c r="A13" s="24">
        <v>0.53263888888888822</v>
      </c>
      <c r="B13" s="23">
        <v>2</v>
      </c>
      <c r="C13" s="23" t="s">
        <v>34</v>
      </c>
      <c r="D13" s="343" t="s">
        <v>137</v>
      </c>
      <c r="E13" s="343" t="s">
        <v>36</v>
      </c>
      <c r="F13" s="350">
        <f>S26</f>
        <v>0</v>
      </c>
      <c r="G13" s="351"/>
      <c r="H13" s="350">
        <f>AVERAGE(F13,G14)</f>
        <v>0</v>
      </c>
      <c r="I13" s="351">
        <f>IF(J13&gt;L13,J13,L13)</f>
        <v>1</v>
      </c>
      <c r="J13" s="351">
        <f>RANK(H13,$H$11:$H$35,0)</f>
        <v>1</v>
      </c>
      <c r="K13" s="398">
        <f>S22+AE22</f>
        <v>0</v>
      </c>
      <c r="L13" s="399"/>
      <c r="M13" s="338"/>
      <c r="N13" s="338"/>
      <c r="O13" s="338">
        <v>6</v>
      </c>
      <c r="P13" s="338"/>
      <c r="Q13" s="338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6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</row>
    <row r="14" spans="1:41">
      <c r="A14" s="24">
        <v>0.53263888888888822</v>
      </c>
      <c r="B14" s="23">
        <v>2</v>
      </c>
      <c r="C14" s="23" t="s">
        <v>135</v>
      </c>
      <c r="D14" s="343" t="s">
        <v>136</v>
      </c>
      <c r="E14" s="343" t="s">
        <v>36</v>
      </c>
      <c r="F14" s="382"/>
      <c r="G14" s="403">
        <f>AE26</f>
        <v>0</v>
      </c>
      <c r="H14" s="382"/>
      <c r="I14" s="382"/>
      <c r="J14" s="382"/>
      <c r="K14" s="382"/>
      <c r="L14" s="400"/>
      <c r="M14" s="338"/>
      <c r="N14" s="338"/>
      <c r="O14" s="338">
        <v>7</v>
      </c>
      <c r="P14" s="338"/>
      <c r="Q14" s="338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6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</row>
    <row r="15" spans="1:41">
      <c r="A15" s="24">
        <v>0.53749999999999931</v>
      </c>
      <c r="B15" s="23">
        <v>3</v>
      </c>
      <c r="C15" s="23" t="s">
        <v>122</v>
      </c>
      <c r="D15" s="343" t="s">
        <v>123</v>
      </c>
      <c r="E15" s="343" t="s">
        <v>568</v>
      </c>
      <c r="F15" s="350">
        <f>T26</f>
        <v>0</v>
      </c>
      <c r="G15" s="351"/>
      <c r="H15" s="350">
        <f>AVERAGE(F15,G16)</f>
        <v>0</v>
      </c>
      <c r="I15" s="351">
        <f>IF(J15&gt;L15,J15,L15)</f>
        <v>1</v>
      </c>
      <c r="J15" s="351">
        <f>RANK(H15,$H$11:$H$35,0)</f>
        <v>1</v>
      </c>
      <c r="K15" s="398">
        <f>T22+AF22</f>
        <v>0</v>
      </c>
      <c r="L15" s="399"/>
      <c r="M15" s="338"/>
      <c r="N15" s="338"/>
      <c r="O15" s="338">
        <v>8</v>
      </c>
      <c r="P15" s="338"/>
      <c r="Q15" s="338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6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</row>
    <row r="16" spans="1:41">
      <c r="A16" s="24">
        <v>0.53749999999999931</v>
      </c>
      <c r="B16" s="23">
        <v>3</v>
      </c>
      <c r="C16" s="23" t="s">
        <v>40</v>
      </c>
      <c r="D16" s="343" t="s">
        <v>41</v>
      </c>
      <c r="E16" s="343" t="s">
        <v>568</v>
      </c>
      <c r="F16" s="382"/>
      <c r="G16" s="403">
        <f>AF26</f>
        <v>0</v>
      </c>
      <c r="H16" s="382"/>
      <c r="I16" s="382"/>
      <c r="J16" s="382"/>
      <c r="K16" s="382"/>
      <c r="L16" s="400"/>
      <c r="M16" s="338"/>
      <c r="N16" s="338"/>
      <c r="O16" s="338" t="s">
        <v>92</v>
      </c>
      <c r="P16" s="338">
        <v>80</v>
      </c>
      <c r="Q16" s="338"/>
      <c r="R16" s="356">
        <f>SUM(R8:R15)</f>
        <v>0</v>
      </c>
      <c r="S16" s="356">
        <f t="shared" ref="S16:AO16" si="2">SUM(S8:S15)</f>
        <v>0</v>
      </c>
      <c r="T16" s="356">
        <f t="shared" si="2"/>
        <v>0</v>
      </c>
      <c r="U16" s="356">
        <f t="shared" si="2"/>
        <v>0</v>
      </c>
      <c r="V16" s="356">
        <f t="shared" si="2"/>
        <v>0</v>
      </c>
      <c r="W16" s="356">
        <f t="shared" si="2"/>
        <v>0</v>
      </c>
      <c r="X16" s="356">
        <f t="shared" si="2"/>
        <v>0</v>
      </c>
      <c r="Y16" s="356">
        <f t="shared" si="2"/>
        <v>0</v>
      </c>
      <c r="Z16" s="356">
        <f t="shared" si="2"/>
        <v>0</v>
      </c>
      <c r="AA16" s="356">
        <f t="shared" si="2"/>
        <v>0</v>
      </c>
      <c r="AB16" s="356">
        <f t="shared" si="2"/>
        <v>0</v>
      </c>
      <c r="AC16" s="356">
        <f t="shared" si="2"/>
        <v>0</v>
      </c>
      <c r="AD16" s="371">
        <f t="shared" si="2"/>
        <v>0</v>
      </c>
      <c r="AE16" s="356">
        <f t="shared" si="2"/>
        <v>0</v>
      </c>
      <c r="AF16" s="356">
        <f t="shared" si="2"/>
        <v>0</v>
      </c>
      <c r="AG16" s="356">
        <f t="shared" si="2"/>
        <v>0</v>
      </c>
      <c r="AH16" s="356">
        <f t="shared" si="2"/>
        <v>0</v>
      </c>
      <c r="AI16" s="356">
        <f t="shared" si="2"/>
        <v>0</v>
      </c>
      <c r="AJ16" s="356">
        <f t="shared" si="2"/>
        <v>0</v>
      </c>
      <c r="AK16" s="356">
        <f t="shared" si="2"/>
        <v>0</v>
      </c>
      <c r="AL16" s="356">
        <f t="shared" si="2"/>
        <v>0</v>
      </c>
      <c r="AM16" s="356">
        <f t="shared" si="2"/>
        <v>0</v>
      </c>
      <c r="AN16" s="356">
        <f t="shared" si="2"/>
        <v>0</v>
      </c>
      <c r="AO16" s="356">
        <f t="shared" si="2"/>
        <v>0</v>
      </c>
    </row>
    <row r="17" spans="1:41">
      <c r="A17" s="24">
        <v>0.54236111111111041</v>
      </c>
      <c r="B17" s="23">
        <v>4</v>
      </c>
      <c r="C17" s="23" t="s">
        <v>130</v>
      </c>
      <c r="D17" s="343" t="s">
        <v>131</v>
      </c>
      <c r="E17" s="343" t="s">
        <v>132</v>
      </c>
      <c r="F17" s="350">
        <f>U26</f>
        <v>0</v>
      </c>
      <c r="G17" s="351"/>
      <c r="H17" s="350">
        <f>AVERAGE(F17,G18)</f>
        <v>0</v>
      </c>
      <c r="I17" s="351">
        <f>IF(J17&gt;L17,J17,L17)</f>
        <v>1</v>
      </c>
      <c r="J17" s="351">
        <f>RANK(H17,$H$11:$H$35,0)</f>
        <v>1</v>
      </c>
      <c r="K17" s="398">
        <f>U22+AG22</f>
        <v>0</v>
      </c>
      <c r="L17" s="399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61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</row>
    <row r="18" spans="1:41">
      <c r="A18" s="24">
        <v>0.54236111111111041</v>
      </c>
      <c r="B18" s="23">
        <v>4</v>
      </c>
      <c r="C18" s="23" t="s">
        <v>133</v>
      </c>
      <c r="D18" s="343" t="s">
        <v>134</v>
      </c>
      <c r="E18" s="343" t="s">
        <v>132</v>
      </c>
      <c r="F18" s="382"/>
      <c r="G18" s="403">
        <f>AG26</f>
        <v>0</v>
      </c>
      <c r="H18" s="382"/>
      <c r="I18" s="382"/>
      <c r="J18" s="382"/>
      <c r="K18" s="382"/>
      <c r="L18" s="400"/>
      <c r="M18" s="338"/>
      <c r="N18" s="338"/>
      <c r="O18" s="338" t="s">
        <v>56</v>
      </c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61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</row>
    <row r="19" spans="1:41">
      <c r="A19" s="24">
        <v>0.5472222222222215</v>
      </c>
      <c r="B19" s="23">
        <v>5</v>
      </c>
      <c r="C19" s="23" t="s">
        <v>43</v>
      </c>
      <c r="D19" s="343" t="s">
        <v>44</v>
      </c>
      <c r="E19" s="343" t="s">
        <v>571</v>
      </c>
      <c r="F19" s="350">
        <f>V26</f>
        <v>0</v>
      </c>
      <c r="G19" s="351"/>
      <c r="H19" s="350">
        <f>AVERAGE(F19,G20)</f>
        <v>0</v>
      </c>
      <c r="I19" s="351">
        <f>IF(J19&gt;L19,J19,L19)</f>
        <v>1</v>
      </c>
      <c r="J19" s="351">
        <f>RANK(H19,$H$11:$H$35,0)</f>
        <v>1</v>
      </c>
      <c r="K19" s="398">
        <f>V22+AH22</f>
        <v>0</v>
      </c>
      <c r="L19" s="399"/>
      <c r="M19" s="338"/>
      <c r="N19" s="338"/>
      <c r="O19" s="338">
        <v>9</v>
      </c>
      <c r="P19" s="338">
        <v>2</v>
      </c>
      <c r="Q19" s="338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6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</row>
    <row r="20" spans="1:41">
      <c r="A20" s="24">
        <v>0.5472222222222215</v>
      </c>
      <c r="B20" s="23">
        <v>5</v>
      </c>
      <c r="C20" s="23" t="s">
        <v>31</v>
      </c>
      <c r="D20" s="343" t="s">
        <v>32</v>
      </c>
      <c r="E20" s="343" t="s">
        <v>571</v>
      </c>
      <c r="F20" s="382"/>
      <c r="G20" s="403">
        <f>AH26</f>
        <v>0</v>
      </c>
      <c r="H20" s="382"/>
      <c r="I20" s="382"/>
      <c r="J20" s="382"/>
      <c r="K20" s="382"/>
      <c r="L20" s="400"/>
      <c r="M20" s="338"/>
      <c r="N20" s="338"/>
      <c r="O20" s="338">
        <v>10</v>
      </c>
      <c r="P20" s="338">
        <v>2</v>
      </c>
      <c r="Q20" s="338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6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</row>
    <row r="21" spans="1:41">
      <c r="A21" s="24">
        <v>0.55208333333333259</v>
      </c>
      <c r="B21" s="23">
        <v>6</v>
      </c>
      <c r="C21" s="23" t="s">
        <v>574</v>
      </c>
      <c r="D21" s="343" t="s">
        <v>575</v>
      </c>
      <c r="E21" s="343" t="s">
        <v>140</v>
      </c>
      <c r="F21" s="350">
        <f>W26</f>
        <v>0</v>
      </c>
      <c r="G21" s="351"/>
      <c r="H21" s="350">
        <f>AVERAGE(F21,G22)</f>
        <v>0</v>
      </c>
      <c r="I21" s="351">
        <f>IF(J21&gt;L21,J21,L21)</f>
        <v>1</v>
      </c>
      <c r="J21" s="351">
        <f>RANK(H21,$H$11:$H$35,0)</f>
        <v>1</v>
      </c>
      <c r="K21" s="398">
        <f>W22+AI22</f>
        <v>0</v>
      </c>
      <c r="L21" s="399"/>
      <c r="M21" s="338"/>
      <c r="N21" s="338"/>
      <c r="O21" s="338">
        <v>11</v>
      </c>
      <c r="P21" s="338">
        <v>5</v>
      </c>
      <c r="Q21" s="33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69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</row>
    <row r="22" spans="1:41">
      <c r="A22" s="24">
        <v>0.55208333333333259</v>
      </c>
      <c r="B22" s="23">
        <v>6</v>
      </c>
      <c r="C22" s="23" t="s">
        <v>538</v>
      </c>
      <c r="D22" s="343" t="s">
        <v>539</v>
      </c>
      <c r="E22" s="343" t="s">
        <v>140</v>
      </c>
      <c r="F22" s="382"/>
      <c r="G22" s="403">
        <f>AI26</f>
        <v>0</v>
      </c>
      <c r="H22" s="382"/>
      <c r="I22" s="382"/>
      <c r="J22" s="382"/>
      <c r="K22" s="382"/>
      <c r="L22" s="400"/>
      <c r="M22" s="338"/>
      <c r="N22" s="338"/>
      <c r="O22" s="338" t="s">
        <v>61</v>
      </c>
      <c r="P22" s="338">
        <v>90</v>
      </c>
      <c r="Q22" s="338"/>
      <c r="R22" s="356">
        <f>(SUM(R19:R20)*2)+(R21*5)</f>
        <v>0</v>
      </c>
      <c r="S22" s="356">
        <f t="shared" ref="S22:AO22" si="3">(SUM(S19:S20)*2)+(S21*5)</f>
        <v>0</v>
      </c>
      <c r="T22" s="356">
        <f t="shared" si="3"/>
        <v>0</v>
      </c>
      <c r="U22" s="356">
        <f t="shared" si="3"/>
        <v>0</v>
      </c>
      <c r="V22" s="356">
        <f t="shared" si="3"/>
        <v>0</v>
      </c>
      <c r="W22" s="356">
        <f t="shared" si="3"/>
        <v>0</v>
      </c>
      <c r="X22" s="356">
        <f t="shared" si="3"/>
        <v>0</v>
      </c>
      <c r="Y22" s="356">
        <f t="shared" si="3"/>
        <v>0</v>
      </c>
      <c r="Z22" s="356">
        <f t="shared" si="3"/>
        <v>0</v>
      </c>
      <c r="AA22" s="356">
        <f t="shared" si="3"/>
        <v>0</v>
      </c>
      <c r="AB22" s="356">
        <f t="shared" si="3"/>
        <v>0</v>
      </c>
      <c r="AC22" s="356">
        <f t="shared" si="3"/>
        <v>0</v>
      </c>
      <c r="AD22" s="371">
        <f t="shared" si="3"/>
        <v>0</v>
      </c>
      <c r="AE22" s="356">
        <f t="shared" si="3"/>
        <v>0</v>
      </c>
      <c r="AF22" s="356">
        <f t="shared" si="3"/>
        <v>0</v>
      </c>
      <c r="AG22" s="356">
        <f t="shared" si="3"/>
        <v>0</v>
      </c>
      <c r="AH22" s="356">
        <f t="shared" si="3"/>
        <v>0</v>
      </c>
      <c r="AI22" s="356">
        <f t="shared" si="3"/>
        <v>0</v>
      </c>
      <c r="AJ22" s="356">
        <f t="shared" si="3"/>
        <v>0</v>
      </c>
      <c r="AK22" s="356">
        <f t="shared" si="3"/>
        <v>0</v>
      </c>
      <c r="AL22" s="356">
        <f t="shared" si="3"/>
        <v>0</v>
      </c>
      <c r="AM22" s="356">
        <f t="shared" si="3"/>
        <v>0</v>
      </c>
      <c r="AN22" s="356">
        <f t="shared" si="3"/>
        <v>0</v>
      </c>
      <c r="AO22" s="356">
        <f t="shared" si="3"/>
        <v>0</v>
      </c>
    </row>
    <row r="23" spans="1:41">
      <c r="A23" s="24">
        <v>0.56388888888888811</v>
      </c>
      <c r="B23" s="23">
        <v>7</v>
      </c>
      <c r="C23" s="23" t="s">
        <v>218</v>
      </c>
      <c r="D23" s="343" t="s">
        <v>219</v>
      </c>
      <c r="E23" s="343" t="s">
        <v>118</v>
      </c>
      <c r="F23" s="350">
        <f>X26</f>
        <v>0</v>
      </c>
      <c r="G23" s="351"/>
      <c r="H23" s="350">
        <f>AVERAGE(F23,G24)</f>
        <v>0</v>
      </c>
      <c r="I23" s="351">
        <f>IF(J23&gt;L23,J23,L23)</f>
        <v>1</v>
      </c>
      <c r="J23" s="351">
        <f>RANK(H23,$H$11:$H$35,0)</f>
        <v>1</v>
      </c>
      <c r="K23" s="398">
        <f>X22+AJ22</f>
        <v>0</v>
      </c>
      <c r="L23" s="399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61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</row>
    <row r="24" spans="1:41">
      <c r="A24" s="24">
        <v>0.56388888888888811</v>
      </c>
      <c r="B24" s="23">
        <v>7</v>
      </c>
      <c r="C24" s="23" t="s">
        <v>146</v>
      </c>
      <c r="D24" s="343" t="s">
        <v>147</v>
      </c>
      <c r="E24" s="343" t="s">
        <v>118</v>
      </c>
      <c r="F24" s="382"/>
      <c r="G24" s="403">
        <f>AJ26</f>
        <v>0</v>
      </c>
      <c r="H24" s="382"/>
      <c r="I24" s="382"/>
      <c r="J24" s="382"/>
      <c r="K24" s="382"/>
      <c r="L24" s="400"/>
      <c r="M24" s="338"/>
      <c r="N24" s="338"/>
      <c r="O24" s="338" t="s">
        <v>74</v>
      </c>
      <c r="P24" s="338">
        <v>170</v>
      </c>
      <c r="Q24" s="338"/>
      <c r="R24" s="356">
        <f t="shared" ref="R24:AO24" si="4">R16+R22</f>
        <v>0</v>
      </c>
      <c r="S24" s="356">
        <f t="shared" si="4"/>
        <v>0</v>
      </c>
      <c r="T24" s="356">
        <f t="shared" si="4"/>
        <v>0</v>
      </c>
      <c r="U24" s="356">
        <f t="shared" si="4"/>
        <v>0</v>
      </c>
      <c r="V24" s="356">
        <f t="shared" si="4"/>
        <v>0</v>
      </c>
      <c r="W24" s="356">
        <f t="shared" si="4"/>
        <v>0</v>
      </c>
      <c r="X24" s="356">
        <f t="shared" si="4"/>
        <v>0</v>
      </c>
      <c r="Y24" s="356">
        <f t="shared" si="4"/>
        <v>0</v>
      </c>
      <c r="Z24" s="356">
        <f t="shared" si="4"/>
        <v>0</v>
      </c>
      <c r="AA24" s="356">
        <f t="shared" si="4"/>
        <v>0</v>
      </c>
      <c r="AB24" s="356">
        <f t="shared" si="4"/>
        <v>0</v>
      </c>
      <c r="AC24" s="356">
        <f t="shared" si="4"/>
        <v>0</v>
      </c>
      <c r="AD24" s="371">
        <f t="shared" si="4"/>
        <v>0</v>
      </c>
      <c r="AE24" s="356">
        <f t="shared" si="4"/>
        <v>0</v>
      </c>
      <c r="AF24" s="356">
        <f t="shared" si="4"/>
        <v>0</v>
      </c>
      <c r="AG24" s="356">
        <f t="shared" si="4"/>
        <v>0</v>
      </c>
      <c r="AH24" s="356">
        <f t="shared" si="4"/>
        <v>0</v>
      </c>
      <c r="AI24" s="356">
        <f t="shared" si="4"/>
        <v>0</v>
      </c>
      <c r="AJ24" s="356">
        <f t="shared" si="4"/>
        <v>0</v>
      </c>
      <c r="AK24" s="356">
        <f t="shared" si="4"/>
        <v>0</v>
      </c>
      <c r="AL24" s="356">
        <f t="shared" si="4"/>
        <v>0</v>
      </c>
      <c r="AM24" s="356">
        <f t="shared" si="4"/>
        <v>0</v>
      </c>
      <c r="AN24" s="356">
        <f t="shared" si="4"/>
        <v>0</v>
      </c>
      <c r="AO24" s="356">
        <f t="shared" si="4"/>
        <v>0</v>
      </c>
    </row>
    <row r="25" spans="1:41">
      <c r="A25" s="24">
        <v>0.5687499999999992</v>
      </c>
      <c r="B25" s="23">
        <v>8</v>
      </c>
      <c r="C25" s="23" t="s">
        <v>119</v>
      </c>
      <c r="D25" s="343" t="s">
        <v>120</v>
      </c>
      <c r="E25" s="343" t="s">
        <v>121</v>
      </c>
      <c r="F25" s="350">
        <f>Y26</f>
        <v>0</v>
      </c>
      <c r="G25" s="351"/>
      <c r="H25" s="350">
        <f>AVERAGE(F25,G26)</f>
        <v>0</v>
      </c>
      <c r="I25" s="351">
        <f>IF(J25&gt;L25,J25,L25)</f>
        <v>1</v>
      </c>
      <c r="J25" s="351">
        <f>RANK(H25,$H$11:$H$35,0)</f>
        <v>1</v>
      </c>
      <c r="K25" s="398">
        <f>Y22+AK22</f>
        <v>0</v>
      </c>
      <c r="L25" s="399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61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</row>
    <row r="26" spans="1:41">
      <c r="A26" s="24">
        <v>0.5687499999999992</v>
      </c>
      <c r="B26" s="23">
        <v>8</v>
      </c>
      <c r="C26" s="23" t="s">
        <v>153</v>
      </c>
      <c r="D26" s="343" t="s">
        <v>154</v>
      </c>
      <c r="E26" s="343" t="s">
        <v>121</v>
      </c>
      <c r="F26" s="382"/>
      <c r="G26" s="403">
        <f>AK26</f>
        <v>0</v>
      </c>
      <c r="H26" s="382"/>
      <c r="I26" s="382"/>
      <c r="J26" s="382"/>
      <c r="K26" s="382"/>
      <c r="L26" s="400"/>
      <c r="M26" s="338"/>
      <c r="N26" s="338"/>
      <c r="O26" s="338" t="s">
        <v>67</v>
      </c>
      <c r="P26" s="338"/>
      <c r="Q26" s="338"/>
      <c r="R26" s="357">
        <f>R24/$P$24</f>
        <v>0</v>
      </c>
      <c r="S26" s="357">
        <f t="shared" ref="S26:AO26" si="5">S24/$P$24</f>
        <v>0</v>
      </c>
      <c r="T26" s="357">
        <f t="shared" si="5"/>
        <v>0</v>
      </c>
      <c r="U26" s="357">
        <f t="shared" si="5"/>
        <v>0</v>
      </c>
      <c r="V26" s="357">
        <f t="shared" si="5"/>
        <v>0</v>
      </c>
      <c r="W26" s="357">
        <f t="shared" si="5"/>
        <v>0</v>
      </c>
      <c r="X26" s="357">
        <f t="shared" si="5"/>
        <v>0</v>
      </c>
      <c r="Y26" s="357">
        <f t="shared" si="5"/>
        <v>0</v>
      </c>
      <c r="Z26" s="357">
        <f t="shared" si="5"/>
        <v>0</v>
      </c>
      <c r="AA26" s="357">
        <f t="shared" si="5"/>
        <v>0</v>
      </c>
      <c r="AB26" s="357">
        <f t="shared" si="5"/>
        <v>0</v>
      </c>
      <c r="AC26" s="357">
        <f t="shared" si="5"/>
        <v>0</v>
      </c>
      <c r="AD26" s="357">
        <f t="shared" si="5"/>
        <v>0</v>
      </c>
      <c r="AE26" s="357">
        <f t="shared" si="5"/>
        <v>0</v>
      </c>
      <c r="AF26" s="357">
        <f t="shared" si="5"/>
        <v>0</v>
      </c>
      <c r="AG26" s="357">
        <f t="shared" si="5"/>
        <v>0</v>
      </c>
      <c r="AH26" s="357">
        <f t="shared" si="5"/>
        <v>0</v>
      </c>
      <c r="AI26" s="357">
        <f t="shared" si="5"/>
        <v>0</v>
      </c>
      <c r="AJ26" s="357">
        <f t="shared" si="5"/>
        <v>0</v>
      </c>
      <c r="AK26" s="357">
        <f t="shared" si="5"/>
        <v>0</v>
      </c>
      <c r="AL26" s="357">
        <f t="shared" si="5"/>
        <v>0</v>
      </c>
      <c r="AM26" s="357">
        <f t="shared" si="5"/>
        <v>0</v>
      </c>
      <c r="AN26" s="357">
        <f t="shared" si="5"/>
        <v>0</v>
      </c>
      <c r="AO26" s="357">
        <f t="shared" si="5"/>
        <v>0</v>
      </c>
    </row>
    <row r="27" spans="1:41">
      <c r="A27" s="24">
        <v>0.57361111111111029</v>
      </c>
      <c r="B27" s="23">
        <v>9</v>
      </c>
      <c r="C27" s="23" t="s">
        <v>579</v>
      </c>
      <c r="D27" s="343" t="s">
        <v>580</v>
      </c>
      <c r="E27" s="343" t="s">
        <v>222</v>
      </c>
      <c r="F27" s="350">
        <f>Z26</f>
        <v>0</v>
      </c>
      <c r="G27" s="351"/>
      <c r="H27" s="350">
        <f>AVERAGE(F27,G28)</f>
        <v>0</v>
      </c>
      <c r="I27" s="351">
        <f>IF(J27&gt;L27,J27,L27)</f>
        <v>1</v>
      </c>
      <c r="J27" s="351">
        <f>RANK(H27,$H$11:$H$35,0)</f>
        <v>1</v>
      </c>
      <c r="K27" s="398">
        <f>Z22+AL22</f>
        <v>0</v>
      </c>
      <c r="L27" s="399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</row>
    <row r="28" spans="1:41">
      <c r="A28" s="24">
        <v>0.57361111111111029</v>
      </c>
      <c r="B28" s="23">
        <v>9</v>
      </c>
      <c r="C28" s="23" t="s">
        <v>474</v>
      </c>
      <c r="D28" s="343" t="s">
        <v>475</v>
      </c>
      <c r="E28" s="343" t="s">
        <v>222</v>
      </c>
      <c r="F28" s="382"/>
      <c r="G28" s="403">
        <f>AL26</f>
        <v>0</v>
      </c>
      <c r="H28" s="382"/>
      <c r="I28" s="382"/>
      <c r="J28" s="382"/>
      <c r="K28" s="382"/>
      <c r="L28" s="400"/>
      <c r="M28" s="338"/>
      <c r="N28" s="338"/>
      <c r="O28" s="338"/>
      <c r="P28" s="338"/>
      <c r="Q28" s="338"/>
      <c r="R28" s="356"/>
      <c r="S28" s="356"/>
      <c r="T28" s="356"/>
      <c r="U28" s="356"/>
      <c r="V28" s="349"/>
      <c r="W28" s="349"/>
      <c r="X28" s="349"/>
      <c r="Y28" s="349"/>
      <c r="Z28" s="349"/>
      <c r="AA28" s="349"/>
      <c r="AB28" s="349"/>
      <c r="AC28" s="349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</row>
    <row r="29" spans="1:41">
      <c r="A29" s="24">
        <v>0.57847222222222139</v>
      </c>
      <c r="B29" s="23">
        <v>10</v>
      </c>
      <c r="C29" s="23" t="s">
        <v>297</v>
      </c>
      <c r="D29" s="343" t="s">
        <v>298</v>
      </c>
      <c r="E29" s="343" t="s">
        <v>583</v>
      </c>
      <c r="F29" s="350">
        <f>AA26</f>
        <v>0</v>
      </c>
      <c r="G29" s="351"/>
      <c r="H29" s="350">
        <f>AVERAGE(F29,G30)</f>
        <v>0</v>
      </c>
      <c r="I29" s="351">
        <f>IF(J29&gt;L29,J29,L29)</f>
        <v>1</v>
      </c>
      <c r="J29" s="351">
        <f>RANK(H29,$H$11:$H$35,0)</f>
        <v>1</v>
      </c>
      <c r="K29" s="398">
        <f>AA22+AM22</f>
        <v>0</v>
      </c>
      <c r="L29" s="399"/>
      <c r="M29" s="338"/>
      <c r="N29" s="338"/>
      <c r="O29" s="338"/>
      <c r="P29" s="338"/>
      <c r="Q29" s="338"/>
      <c r="R29" s="356"/>
      <c r="S29" s="356"/>
      <c r="T29" s="356"/>
      <c r="U29" s="356"/>
      <c r="V29" s="349"/>
      <c r="W29" s="349"/>
      <c r="X29" s="349"/>
      <c r="Y29" s="349"/>
      <c r="Z29" s="349"/>
      <c r="AA29" s="349"/>
      <c r="AB29" s="349"/>
      <c r="AC29" s="349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</row>
    <row r="30" spans="1:41">
      <c r="A30" s="24">
        <v>0.57847222222222139</v>
      </c>
      <c r="B30" s="23">
        <v>10</v>
      </c>
      <c r="C30" s="23" t="s">
        <v>204</v>
      </c>
      <c r="D30" s="343" t="s">
        <v>478</v>
      </c>
      <c r="E30" s="343" t="s">
        <v>583</v>
      </c>
      <c r="F30" s="382"/>
      <c r="G30" s="403">
        <f>AM26</f>
        <v>0</v>
      </c>
      <c r="H30" s="382"/>
      <c r="I30" s="382"/>
      <c r="J30" s="382"/>
      <c r="K30" s="382"/>
      <c r="L30" s="400"/>
      <c r="M30" s="338"/>
      <c r="N30" s="338"/>
      <c r="O30" s="15" t="s">
        <v>68</v>
      </c>
      <c r="P30" s="338"/>
      <c r="Q30" s="338"/>
      <c r="R30" s="356"/>
      <c r="S30" s="356"/>
      <c r="T30" s="356"/>
      <c r="U30" s="356"/>
      <c r="V30" s="349"/>
      <c r="W30" s="349"/>
      <c r="X30" s="349"/>
      <c r="Y30" s="349"/>
      <c r="Z30" s="349"/>
      <c r="AA30" s="349"/>
      <c r="AB30" s="349"/>
      <c r="AC30" s="349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</row>
    <row r="31" spans="1:41">
      <c r="A31" s="24">
        <v>0.58333333333333248</v>
      </c>
      <c r="B31" s="23">
        <v>11</v>
      </c>
      <c r="C31" s="23" t="s">
        <v>183</v>
      </c>
      <c r="D31" s="343" t="s">
        <v>498</v>
      </c>
      <c r="E31" s="343" t="s">
        <v>182</v>
      </c>
      <c r="F31" s="350">
        <f>AB26</f>
        <v>0</v>
      </c>
      <c r="G31" s="351"/>
      <c r="H31" s="350">
        <f>AVERAGE(F31,G32)</f>
        <v>0</v>
      </c>
      <c r="I31" s="351">
        <f>IF(J31&gt;L31,J31,L31)</f>
        <v>1</v>
      </c>
      <c r="J31" s="351">
        <f>RANK(H31,$H$11:$H$35,0)</f>
        <v>1</v>
      </c>
      <c r="K31" s="398">
        <f>AB22+AN22</f>
        <v>0</v>
      </c>
      <c r="L31" s="399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49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</row>
    <row r="32" spans="1:41">
      <c r="A32" s="24">
        <v>0.58333333333333248</v>
      </c>
      <c r="B32" s="23">
        <v>11</v>
      </c>
      <c r="C32" s="23" t="s">
        <v>126</v>
      </c>
      <c r="D32" s="343" t="s">
        <v>127</v>
      </c>
      <c r="E32" s="343" t="s">
        <v>30</v>
      </c>
      <c r="F32" s="382"/>
      <c r="G32" s="403">
        <f>AN26</f>
        <v>0</v>
      </c>
      <c r="H32" s="382"/>
      <c r="I32" s="382"/>
      <c r="J32" s="382"/>
      <c r="K32" s="382"/>
      <c r="L32" s="400"/>
      <c r="M32" s="338"/>
      <c r="N32" s="338"/>
      <c r="O32" s="338" t="s">
        <v>69</v>
      </c>
      <c r="P32" s="338"/>
      <c r="Q32" s="338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61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</row>
    <row r="33" spans="1:30">
      <c r="A33" s="24">
        <v>0.58819444444444358</v>
      </c>
      <c r="B33" s="23">
        <v>12</v>
      </c>
      <c r="C33" s="23" t="s">
        <v>54</v>
      </c>
      <c r="D33" s="343" t="s">
        <v>55</v>
      </c>
      <c r="E33" s="343" t="s">
        <v>145</v>
      </c>
      <c r="F33" s="350">
        <f>AC26</f>
        <v>0</v>
      </c>
      <c r="G33" s="351"/>
      <c r="H33" s="350">
        <f>AVERAGE(F33,G34)</f>
        <v>0</v>
      </c>
      <c r="I33" s="351">
        <f>IF(J33&gt;L33,J33,L33)</f>
        <v>1</v>
      </c>
      <c r="J33" s="351">
        <f>RANK(H33,$H$11:$H$35,0)</f>
        <v>1</v>
      </c>
      <c r="K33" s="398">
        <f>AC22+AO22</f>
        <v>0</v>
      </c>
      <c r="L33" s="399"/>
      <c r="M33" s="338"/>
      <c r="N33" s="338"/>
      <c r="O33" s="338" t="s">
        <v>70</v>
      </c>
      <c r="P33" s="338"/>
      <c r="Q33" s="338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61"/>
    </row>
    <row r="34" spans="1:30">
      <c r="A34" s="24">
        <v>0.58819444444444358</v>
      </c>
      <c r="B34" s="23">
        <v>12</v>
      </c>
      <c r="C34" s="23" t="s">
        <v>116</v>
      </c>
      <c r="D34" s="343" t="s">
        <v>117</v>
      </c>
      <c r="E34" s="343" t="s">
        <v>145</v>
      </c>
      <c r="F34" s="382"/>
      <c r="G34" s="403">
        <f>AO26</f>
        <v>0</v>
      </c>
      <c r="H34" s="382"/>
      <c r="I34" s="382"/>
      <c r="J34" s="382"/>
      <c r="K34" s="382"/>
      <c r="L34" s="400"/>
      <c r="M34" s="338"/>
      <c r="N34" s="338"/>
      <c r="O34" s="338" t="s">
        <v>71</v>
      </c>
      <c r="P34" s="338"/>
      <c r="Q34" s="338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61"/>
    </row>
    <row r="35" spans="1:30">
      <c r="A35" s="338"/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 t="s">
        <v>72</v>
      </c>
      <c r="P35" s="338"/>
      <c r="Q35" s="338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61"/>
    </row>
    <row r="36" spans="1:30">
      <c r="A36" s="338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 t="s">
        <v>73</v>
      </c>
      <c r="P36" s="338"/>
      <c r="Q36" s="338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61"/>
    </row>
    <row r="37" spans="1:30">
      <c r="A37" s="338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 t="s">
        <v>74</v>
      </c>
      <c r="P37" s="338">
        <v>50</v>
      </c>
      <c r="Q37" s="338"/>
      <c r="R37" s="356">
        <f t="shared" ref="R37:AC37" si="6">SUM(R32:R36)</f>
        <v>0</v>
      </c>
      <c r="S37" s="356">
        <f t="shared" si="6"/>
        <v>0</v>
      </c>
      <c r="T37" s="356">
        <f t="shared" si="6"/>
        <v>0</v>
      </c>
      <c r="U37" s="356">
        <f t="shared" si="6"/>
        <v>0</v>
      </c>
      <c r="V37" s="356">
        <f t="shared" si="6"/>
        <v>0</v>
      </c>
      <c r="W37" s="356">
        <f t="shared" si="6"/>
        <v>0</v>
      </c>
      <c r="X37" s="356">
        <f t="shared" si="6"/>
        <v>0</v>
      </c>
      <c r="Y37" s="356">
        <f t="shared" si="6"/>
        <v>0</v>
      </c>
      <c r="Z37" s="356">
        <f t="shared" si="6"/>
        <v>0</v>
      </c>
      <c r="AA37" s="356">
        <f t="shared" si="6"/>
        <v>0</v>
      </c>
      <c r="AB37" s="356">
        <f t="shared" si="6"/>
        <v>0</v>
      </c>
      <c r="AC37" s="356">
        <f t="shared" si="6"/>
        <v>0</v>
      </c>
      <c r="AD37" s="361"/>
    </row>
    <row r="38" spans="1:30">
      <c r="A38" s="338"/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361"/>
    </row>
    <row r="39" spans="1:30">
      <c r="A39" s="338"/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 t="s">
        <v>67</v>
      </c>
      <c r="P39" s="338"/>
      <c r="Q39" s="338"/>
      <c r="R39" s="357">
        <f>R37/$P$37</f>
        <v>0</v>
      </c>
      <c r="S39" s="357">
        <f t="shared" ref="S39:AC39" si="7">S37/$P$37</f>
        <v>0</v>
      </c>
      <c r="T39" s="357">
        <f t="shared" si="7"/>
        <v>0</v>
      </c>
      <c r="U39" s="357">
        <f t="shared" si="7"/>
        <v>0</v>
      </c>
      <c r="V39" s="357">
        <f t="shared" si="7"/>
        <v>0</v>
      </c>
      <c r="W39" s="357">
        <f t="shared" si="7"/>
        <v>0</v>
      </c>
      <c r="X39" s="357">
        <f t="shared" si="7"/>
        <v>0</v>
      </c>
      <c r="Y39" s="357">
        <f t="shared" si="7"/>
        <v>0</v>
      </c>
      <c r="Z39" s="357">
        <f t="shared" si="7"/>
        <v>0</v>
      </c>
      <c r="AA39" s="357">
        <f t="shared" si="7"/>
        <v>0</v>
      </c>
      <c r="AB39" s="357">
        <f t="shared" si="7"/>
        <v>0</v>
      </c>
      <c r="AC39" s="357">
        <f t="shared" si="7"/>
        <v>0</v>
      </c>
      <c r="AD39" s="361"/>
    </row>
    <row r="40" spans="1:30" ht="30">
      <c r="A40" s="39" t="s">
        <v>15</v>
      </c>
      <c r="B40" s="40" t="s">
        <v>251</v>
      </c>
      <c r="C40" s="40" t="s">
        <v>17</v>
      </c>
      <c r="D40" s="40" t="s">
        <v>18</v>
      </c>
      <c r="E40" s="40" t="s">
        <v>19</v>
      </c>
      <c r="F40" s="40" t="s">
        <v>60</v>
      </c>
      <c r="G40" s="40" t="s">
        <v>21</v>
      </c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</row>
    <row r="41" spans="1:30">
      <c r="A41" s="24">
        <v>0.52777777777777712</v>
      </c>
      <c r="B41" s="23">
        <v>1</v>
      </c>
      <c r="C41" s="23" t="s">
        <v>111</v>
      </c>
      <c r="D41" s="343" t="s">
        <v>112</v>
      </c>
      <c r="E41" s="343" t="s">
        <v>113</v>
      </c>
      <c r="F41" s="350">
        <f>R39</f>
        <v>0</v>
      </c>
      <c r="G41" s="351">
        <f>RANK(F41,$F$41:$F$79,0)</f>
        <v>1</v>
      </c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</row>
    <row r="42" spans="1:30">
      <c r="A42" s="24">
        <v>0.52777777777777712</v>
      </c>
      <c r="B42" s="23">
        <v>1</v>
      </c>
      <c r="C42" s="23" t="s">
        <v>114</v>
      </c>
      <c r="D42" s="343" t="s">
        <v>115</v>
      </c>
      <c r="E42" s="343" t="s">
        <v>113</v>
      </c>
      <c r="F42" s="382"/>
      <c r="G42" s="403"/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</row>
    <row r="43" spans="1:30">
      <c r="A43" s="24">
        <v>0.53263888888888822</v>
      </c>
      <c r="B43" s="23">
        <v>2</v>
      </c>
      <c r="C43" s="23" t="s">
        <v>34</v>
      </c>
      <c r="D43" s="343" t="s">
        <v>137</v>
      </c>
      <c r="E43" s="343" t="s">
        <v>36</v>
      </c>
      <c r="F43" s="350">
        <f>S39</f>
        <v>0</v>
      </c>
      <c r="G43" s="351">
        <f>RANK(F43,$F$41:$F$79,0)</f>
        <v>1</v>
      </c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</row>
    <row r="44" spans="1:30">
      <c r="A44" s="24">
        <v>0.53263888888888822</v>
      </c>
      <c r="B44" s="23">
        <v>2</v>
      </c>
      <c r="C44" s="23" t="s">
        <v>135</v>
      </c>
      <c r="D44" s="343" t="s">
        <v>136</v>
      </c>
      <c r="E44" s="343" t="s">
        <v>36</v>
      </c>
      <c r="F44" s="382"/>
      <c r="G44" s="403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</row>
    <row r="45" spans="1:30">
      <c r="A45" s="24">
        <v>0.53749999999999931</v>
      </c>
      <c r="B45" s="23">
        <v>3</v>
      </c>
      <c r="C45" s="23" t="s">
        <v>122</v>
      </c>
      <c r="D45" s="343" t="s">
        <v>123</v>
      </c>
      <c r="E45" s="343" t="s">
        <v>568</v>
      </c>
      <c r="F45" s="350">
        <f>T39</f>
        <v>0</v>
      </c>
      <c r="G45" s="351">
        <f>RANK(F45,$F$41:$F$79,0)</f>
        <v>1</v>
      </c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</row>
    <row r="46" spans="1:30">
      <c r="A46" s="24">
        <v>0.53749999999999931</v>
      </c>
      <c r="B46" s="23">
        <v>3</v>
      </c>
      <c r="C46" s="23" t="s">
        <v>40</v>
      </c>
      <c r="D46" s="343" t="s">
        <v>41</v>
      </c>
      <c r="E46" s="343" t="s">
        <v>568</v>
      </c>
      <c r="F46" s="382"/>
      <c r="G46" s="403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</row>
    <row r="47" spans="1:30">
      <c r="A47" s="24">
        <v>0.54236111111111041</v>
      </c>
      <c r="B47" s="23">
        <v>4</v>
      </c>
      <c r="C47" s="23" t="s">
        <v>130</v>
      </c>
      <c r="D47" s="343" t="s">
        <v>131</v>
      </c>
      <c r="E47" s="343" t="s">
        <v>132</v>
      </c>
      <c r="F47" s="350">
        <f>U39</f>
        <v>0</v>
      </c>
      <c r="G47" s="351">
        <f>RANK(F47,$F$41:$F$79,0)</f>
        <v>1</v>
      </c>
      <c r="H47" s="338"/>
      <c r="I47" s="338"/>
      <c r="J47" s="338"/>
      <c r="K47" s="338"/>
      <c r="L47" s="338"/>
      <c r="M47" s="338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</row>
    <row r="48" spans="1:30">
      <c r="A48" s="24">
        <v>0.54236111111111041</v>
      </c>
      <c r="B48" s="23">
        <v>4</v>
      </c>
      <c r="C48" s="23" t="s">
        <v>133</v>
      </c>
      <c r="D48" s="343" t="s">
        <v>134</v>
      </c>
      <c r="E48" s="343" t="s">
        <v>132</v>
      </c>
      <c r="F48" s="382"/>
      <c r="G48" s="403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</row>
    <row r="49" spans="1:7">
      <c r="A49" s="24">
        <v>0.5472222222222215</v>
      </c>
      <c r="B49" s="23">
        <v>5</v>
      </c>
      <c r="C49" s="23" t="s">
        <v>43</v>
      </c>
      <c r="D49" s="343" t="s">
        <v>44</v>
      </c>
      <c r="E49" s="343" t="s">
        <v>571</v>
      </c>
      <c r="F49" s="350">
        <f>V39</f>
        <v>0</v>
      </c>
      <c r="G49" s="351">
        <f>RANK(F49,$F$41:$F$79,0)</f>
        <v>1</v>
      </c>
    </row>
    <row r="50" spans="1:7">
      <c r="A50" s="24">
        <v>0.5472222222222215</v>
      </c>
      <c r="B50" s="23">
        <v>5</v>
      </c>
      <c r="C50" s="23" t="s">
        <v>31</v>
      </c>
      <c r="D50" s="343" t="s">
        <v>32</v>
      </c>
      <c r="E50" s="343" t="s">
        <v>571</v>
      </c>
      <c r="F50" s="382"/>
      <c r="G50" s="403"/>
    </row>
    <row r="51" spans="1:7">
      <c r="A51" s="24">
        <v>0.55208333333333259</v>
      </c>
      <c r="B51" s="23">
        <v>6</v>
      </c>
      <c r="C51" s="23" t="s">
        <v>574</v>
      </c>
      <c r="D51" s="343" t="s">
        <v>575</v>
      </c>
      <c r="E51" s="343" t="s">
        <v>140</v>
      </c>
      <c r="F51" s="350">
        <f>W39</f>
        <v>0</v>
      </c>
      <c r="G51" s="351">
        <f>RANK(F51,$F$41:$F$79,0)</f>
        <v>1</v>
      </c>
    </row>
    <row r="52" spans="1:7">
      <c r="A52" s="24">
        <v>0.55208333333333259</v>
      </c>
      <c r="B52" s="23">
        <v>6</v>
      </c>
      <c r="C52" s="23" t="s">
        <v>538</v>
      </c>
      <c r="D52" s="343" t="s">
        <v>539</v>
      </c>
      <c r="E52" s="343" t="s">
        <v>140</v>
      </c>
      <c r="F52" s="382"/>
      <c r="G52" s="403"/>
    </row>
    <row r="53" spans="1:7">
      <c r="A53" s="24">
        <v>0.56388888888888811</v>
      </c>
      <c r="B53" s="23">
        <v>7</v>
      </c>
      <c r="C53" s="23" t="s">
        <v>218</v>
      </c>
      <c r="D53" s="343" t="s">
        <v>219</v>
      </c>
      <c r="E53" s="343" t="s">
        <v>118</v>
      </c>
      <c r="F53" s="350">
        <f>X39</f>
        <v>0</v>
      </c>
      <c r="G53" s="351">
        <f>RANK(F53,$F$41:$F$79,0)</f>
        <v>1</v>
      </c>
    </row>
    <row r="54" spans="1:7">
      <c r="A54" s="24">
        <v>0.56388888888888811</v>
      </c>
      <c r="B54" s="23">
        <v>7</v>
      </c>
      <c r="C54" s="23" t="s">
        <v>146</v>
      </c>
      <c r="D54" s="343" t="s">
        <v>147</v>
      </c>
      <c r="E54" s="343" t="s">
        <v>118</v>
      </c>
      <c r="F54" s="382"/>
      <c r="G54" s="403"/>
    </row>
    <row r="55" spans="1:7">
      <c r="A55" s="24">
        <v>0.5687499999999992</v>
      </c>
      <c r="B55" s="23">
        <v>8</v>
      </c>
      <c r="C55" s="23" t="s">
        <v>119</v>
      </c>
      <c r="D55" s="343" t="s">
        <v>120</v>
      </c>
      <c r="E55" s="343" t="s">
        <v>121</v>
      </c>
      <c r="F55" s="358">
        <f>Y39</f>
        <v>0</v>
      </c>
      <c r="G55" s="351">
        <f>RANK(F55,$F$41:$F$79,0)</f>
        <v>1</v>
      </c>
    </row>
    <row r="56" spans="1:7">
      <c r="A56" s="24">
        <v>0.5687499999999992</v>
      </c>
      <c r="B56" s="23">
        <v>8</v>
      </c>
      <c r="C56" s="23" t="s">
        <v>153</v>
      </c>
      <c r="D56" s="343" t="s">
        <v>154</v>
      </c>
      <c r="E56" s="343" t="s">
        <v>121</v>
      </c>
      <c r="F56" s="338"/>
      <c r="G56" s="403"/>
    </row>
    <row r="57" spans="1:7">
      <c r="A57" s="24">
        <v>0.57361111111111029</v>
      </c>
      <c r="B57" s="23">
        <v>9</v>
      </c>
      <c r="C57" s="23" t="s">
        <v>579</v>
      </c>
      <c r="D57" s="343" t="s">
        <v>580</v>
      </c>
      <c r="E57" s="343" t="s">
        <v>222</v>
      </c>
      <c r="F57" s="350">
        <f>Z39</f>
        <v>0</v>
      </c>
      <c r="G57" s="351">
        <f>RANK(F57,$F$41:$F$79,0)</f>
        <v>1</v>
      </c>
    </row>
    <row r="58" spans="1:7">
      <c r="A58" s="24">
        <v>0.57361111111111029</v>
      </c>
      <c r="B58" s="23">
        <v>9</v>
      </c>
      <c r="C58" s="23" t="s">
        <v>474</v>
      </c>
      <c r="D58" s="343" t="s">
        <v>475</v>
      </c>
      <c r="E58" s="343" t="s">
        <v>222</v>
      </c>
      <c r="F58" s="382"/>
      <c r="G58" s="403"/>
    </row>
    <row r="59" spans="1:7">
      <c r="A59" s="24">
        <v>0.57847222222222139</v>
      </c>
      <c r="B59" s="23">
        <v>10</v>
      </c>
      <c r="C59" s="23" t="s">
        <v>297</v>
      </c>
      <c r="D59" s="343" t="s">
        <v>298</v>
      </c>
      <c r="E59" s="343" t="s">
        <v>583</v>
      </c>
      <c r="F59" s="350">
        <f>AA39</f>
        <v>0</v>
      </c>
      <c r="G59" s="351">
        <f>RANK(F59,$F$41:$F$79,0)</f>
        <v>1</v>
      </c>
    </row>
    <row r="60" spans="1:7">
      <c r="A60" s="24">
        <v>0.57847222222222139</v>
      </c>
      <c r="B60" s="23">
        <v>10</v>
      </c>
      <c r="C60" s="23" t="s">
        <v>204</v>
      </c>
      <c r="D60" s="343" t="s">
        <v>478</v>
      </c>
      <c r="E60" s="343" t="s">
        <v>583</v>
      </c>
      <c r="F60" s="382"/>
      <c r="G60" s="403"/>
    </row>
    <row r="61" spans="1:7">
      <c r="A61" s="24">
        <v>0.58333333333333248</v>
      </c>
      <c r="B61" s="23">
        <v>11</v>
      </c>
      <c r="C61" s="23" t="s">
        <v>183</v>
      </c>
      <c r="D61" s="343" t="s">
        <v>498</v>
      </c>
      <c r="E61" s="343" t="s">
        <v>182</v>
      </c>
      <c r="F61" s="350">
        <f>AB39</f>
        <v>0</v>
      </c>
      <c r="G61" s="351">
        <f>RANK(F61,$F$41:$F$79,0)</f>
        <v>1</v>
      </c>
    </row>
    <row r="62" spans="1:7">
      <c r="A62" s="24">
        <v>0.58333333333333248</v>
      </c>
      <c r="B62" s="23">
        <v>11</v>
      </c>
      <c r="C62" s="23" t="s">
        <v>126</v>
      </c>
      <c r="D62" s="343" t="s">
        <v>127</v>
      </c>
      <c r="E62" s="343" t="s">
        <v>30</v>
      </c>
      <c r="F62" s="382"/>
      <c r="G62" s="403"/>
    </row>
    <row r="63" spans="1:7">
      <c r="A63" s="24">
        <v>0.58819444444444358</v>
      </c>
      <c r="B63" s="23">
        <v>12</v>
      </c>
      <c r="C63" s="23" t="s">
        <v>54</v>
      </c>
      <c r="D63" s="343" t="s">
        <v>55</v>
      </c>
      <c r="E63" s="343" t="s">
        <v>145</v>
      </c>
      <c r="F63" s="350">
        <f>AC39</f>
        <v>0</v>
      </c>
      <c r="G63" s="351">
        <f>RANK(F63,$F$41:$F$79,0)</f>
        <v>1</v>
      </c>
    </row>
    <row r="64" spans="1:7">
      <c r="A64" s="24">
        <v>0.58819444444444358</v>
      </c>
      <c r="B64" s="23">
        <v>12</v>
      </c>
      <c r="C64" s="23" t="s">
        <v>116</v>
      </c>
      <c r="D64" s="343" t="s">
        <v>117</v>
      </c>
      <c r="E64" s="343" t="s">
        <v>145</v>
      </c>
      <c r="F64" s="382"/>
      <c r="G64" s="403"/>
    </row>
  </sheetData>
  <pageMargins left="0.70866141732283472" right="0.70866141732283472" top="0.74803149606299213" bottom="0.74803149606299213" header="0.31496062992125984" footer="0.31496062992125984"/>
  <pageSetup paperSize="9" scale="80" fitToHeight="2" orientation="landscape" r:id="rId1"/>
  <rowBreaks count="1" manualBreakCount="1">
    <brk id="34" max="16383" man="1"/>
  </rowBreaks>
  <customProperties>
    <customPr name="_pios_id" r:id="rId2"/>
    <customPr name="GUID" r:id="rId3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E46C-00E5-4FB9-8CED-E1C6C3206327}">
  <sheetPr>
    <tabColor theme="5" tint="-0.249977111117893"/>
    <pageSetUpPr fitToPage="1"/>
  </sheetPr>
  <dimension ref="A2:AQ51"/>
  <sheetViews>
    <sheetView topLeftCell="M19" workbookViewId="0">
      <selection activeCell="H40" sqref="H40"/>
    </sheetView>
  </sheetViews>
  <sheetFormatPr defaultColWidth="11" defaultRowHeight="15.75"/>
  <cols>
    <col min="1" max="1" width="11" style="14"/>
    <col min="2" max="2" width="10.625" style="14" customWidth="1"/>
    <col min="3" max="3" width="16.125" style="14" bestFit="1" customWidth="1"/>
    <col min="4" max="4" width="33.25" style="14" bestFit="1" customWidth="1"/>
    <col min="5" max="5" width="16.875" style="14" bestFit="1" customWidth="1"/>
    <col min="6" max="6" width="11.75" style="14" bestFit="1" customWidth="1"/>
    <col min="7" max="7" width="10.25" style="14" bestFit="1" customWidth="1"/>
    <col min="8" max="8" width="12" style="14" bestFit="1" customWidth="1"/>
    <col min="9" max="9" width="9.125" style="14" bestFit="1" customWidth="1"/>
    <col min="10" max="10" width="9.75" style="14" bestFit="1" customWidth="1"/>
    <col min="11" max="11" width="13.25" style="14" customWidth="1"/>
    <col min="12" max="12" width="13.625" style="14" bestFit="1" customWidth="1"/>
    <col min="14" max="14" width="11" style="14"/>
    <col min="15" max="15" width="19.375" style="14" customWidth="1"/>
    <col min="16" max="16" width="11" style="14"/>
    <col min="17" max="17" width="3.625" style="14" customWidth="1"/>
    <col min="18" max="19" width="7.75" style="14" bestFit="1" customWidth="1"/>
    <col min="20" max="20" width="6.75" style="14" bestFit="1" customWidth="1"/>
    <col min="21" max="24" width="7.25" style="14" bestFit="1" customWidth="1"/>
    <col min="25" max="30" width="7.75" style="14" customWidth="1"/>
    <col min="31" max="31" width="7.375" style="14" bestFit="1" customWidth="1"/>
    <col min="32" max="38" width="7.25" style="14" bestFit="1" customWidth="1"/>
    <col min="39" max="43" width="7.25" style="14" customWidth="1"/>
    <col min="44" max="16384" width="11" style="14"/>
  </cols>
  <sheetData>
    <row r="2" spans="1:43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</row>
    <row r="3" spans="1:43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N3" s="338"/>
      <c r="O3" s="15" t="s">
        <v>678</v>
      </c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</row>
    <row r="4" spans="1:43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N4" s="338"/>
      <c r="O4" s="338"/>
      <c r="P4" s="338"/>
      <c r="Q4" s="338"/>
      <c r="R4" s="16" t="s">
        <v>4</v>
      </c>
      <c r="S4" s="17"/>
      <c r="T4" s="18" t="s">
        <v>679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6" t="s">
        <v>683</v>
      </c>
      <c r="AF4" s="17"/>
      <c r="AG4" s="18" t="s">
        <v>680</v>
      </c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1:43">
      <c r="A5" s="338" t="s">
        <v>6</v>
      </c>
      <c r="B5" s="331">
        <v>44779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N5" s="338"/>
      <c r="O5" s="338"/>
      <c r="P5" s="338"/>
      <c r="Q5" s="338"/>
      <c r="R5" s="341">
        <f>B11</f>
        <v>1</v>
      </c>
      <c r="S5" s="341">
        <f>B13</f>
        <v>2</v>
      </c>
      <c r="T5" s="341">
        <f>B15</f>
        <v>3</v>
      </c>
      <c r="U5" s="341">
        <f>B17</f>
        <v>4</v>
      </c>
      <c r="V5" s="341">
        <f>B19</f>
        <v>5</v>
      </c>
      <c r="W5" s="341">
        <f>B21</f>
        <v>6</v>
      </c>
      <c r="X5" s="341">
        <f>B23</f>
        <v>7</v>
      </c>
      <c r="Y5" s="341">
        <f>B25</f>
        <v>8</v>
      </c>
      <c r="Z5" s="341">
        <f>B27</f>
        <v>0</v>
      </c>
      <c r="AA5" s="341"/>
      <c r="AB5" s="341"/>
      <c r="AC5" s="341"/>
      <c r="AD5" s="341"/>
      <c r="AE5" s="360">
        <f>B12</f>
        <v>1</v>
      </c>
      <c r="AF5" s="341">
        <f>B14</f>
        <v>2</v>
      </c>
      <c r="AG5" s="341">
        <f>B16</f>
        <v>3</v>
      </c>
      <c r="AH5" s="341">
        <f>B18</f>
        <v>4</v>
      </c>
      <c r="AI5" s="341">
        <f>B20</f>
        <v>5</v>
      </c>
      <c r="AJ5" s="341">
        <f>B22</f>
        <v>6</v>
      </c>
      <c r="AK5" s="341">
        <f>B24</f>
        <v>7</v>
      </c>
      <c r="AL5" s="341">
        <f>B26</f>
        <v>8</v>
      </c>
      <c r="AM5" s="341">
        <f>B28</f>
        <v>0</v>
      </c>
      <c r="AN5" s="341"/>
      <c r="AO5" s="341"/>
      <c r="AP5" s="341"/>
      <c r="AQ5" s="341"/>
    </row>
    <row r="6" spans="1:43">
      <c r="A6" s="338" t="s">
        <v>8</v>
      </c>
      <c r="B6" s="13" t="s">
        <v>684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N6" s="338"/>
      <c r="O6" s="338"/>
      <c r="P6" s="338"/>
      <c r="Q6" s="338"/>
      <c r="R6" s="338" t="str">
        <f>C11</f>
        <v>Aleska Wearne</v>
      </c>
      <c r="S6" s="338" t="str">
        <f>C13</f>
        <v>Lily Fitzgerald</v>
      </c>
      <c r="T6" s="338" t="str">
        <f>C15</f>
        <v>Brianna Sheriff</v>
      </c>
      <c r="U6" s="338" t="str">
        <f>C17</f>
        <v>Ruby Douglas</v>
      </c>
      <c r="V6" s="338" t="str">
        <f>C19</f>
        <v>Shannon Meakins</v>
      </c>
      <c r="W6" s="338" t="str">
        <f>C21</f>
        <v>Amelia Chester</v>
      </c>
      <c r="X6" s="338" t="str">
        <f>C23</f>
        <v>Lateesha Coppin</v>
      </c>
      <c r="Y6" s="338" t="str">
        <f>C25</f>
        <v>Rylee Dawe</v>
      </c>
      <c r="Z6" s="338">
        <f>C27</f>
        <v>0</v>
      </c>
      <c r="AA6" s="338"/>
      <c r="AB6" s="338"/>
      <c r="AC6" s="338"/>
      <c r="AD6" s="338"/>
      <c r="AE6" s="361" t="str">
        <f>C12</f>
        <v>Madison Kain</v>
      </c>
      <c r="AF6" s="338" t="str">
        <f>C14</f>
        <v>Taylah Smith</v>
      </c>
      <c r="AG6" s="338" t="str">
        <f>C16</f>
        <v>Kady Middlecoat</v>
      </c>
      <c r="AH6" s="338" t="str">
        <f>C18</f>
        <v>Ava Bowles</v>
      </c>
      <c r="AI6" s="338" t="str">
        <f>C20</f>
        <v>Sune Snyman</v>
      </c>
      <c r="AJ6" s="338" t="str">
        <f>C22</f>
        <v>Emma Bennett</v>
      </c>
      <c r="AK6" s="338" t="str">
        <f>C24</f>
        <v>Meg Fowler</v>
      </c>
      <c r="AL6" s="338" t="str">
        <f>C26</f>
        <v>Sophie Tennant</v>
      </c>
      <c r="AM6" s="338">
        <f>C28</f>
        <v>0</v>
      </c>
      <c r="AN6" s="338"/>
      <c r="AO6" s="338"/>
      <c r="AP6" s="338"/>
      <c r="AQ6" s="338"/>
    </row>
    <row r="7" spans="1:43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N7" s="338"/>
      <c r="O7" s="338" t="s">
        <v>12</v>
      </c>
      <c r="P7" s="338" t="s">
        <v>13</v>
      </c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61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</row>
    <row r="8" spans="1:43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N8" s="338"/>
      <c r="O8" s="338">
        <v>1</v>
      </c>
      <c r="P8" s="338"/>
      <c r="Q8" s="338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6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</row>
    <row r="9" spans="1:43">
      <c r="A9" s="338"/>
      <c r="B9" s="338"/>
      <c r="C9" s="338"/>
      <c r="D9" s="338"/>
      <c r="E9" s="338"/>
      <c r="F9" s="19" t="s">
        <v>14</v>
      </c>
      <c r="G9" s="19" t="s">
        <v>81</v>
      </c>
      <c r="H9" s="338"/>
      <c r="I9" s="338"/>
      <c r="J9" s="338"/>
      <c r="K9" s="338"/>
      <c r="L9" s="338"/>
      <c r="N9" s="338"/>
      <c r="O9" s="338">
        <v>2</v>
      </c>
      <c r="P9" s="338"/>
      <c r="Q9" s="338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6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</row>
    <row r="10" spans="1:43" ht="30">
      <c r="A10" s="35" t="s">
        <v>15</v>
      </c>
      <c r="B10" s="36" t="s">
        <v>251</v>
      </c>
      <c r="C10" s="36" t="s">
        <v>17</v>
      </c>
      <c r="D10" s="36" t="s">
        <v>18</v>
      </c>
      <c r="E10" s="36" t="s">
        <v>19</v>
      </c>
      <c r="F10" s="36" t="s">
        <v>682</v>
      </c>
      <c r="G10" s="36" t="s">
        <v>109</v>
      </c>
      <c r="H10" s="36" t="s">
        <v>82</v>
      </c>
      <c r="I10" s="36" t="s">
        <v>21</v>
      </c>
      <c r="J10" s="36" t="s">
        <v>22</v>
      </c>
      <c r="K10" s="36" t="s">
        <v>61</v>
      </c>
      <c r="L10" s="36" t="s">
        <v>24</v>
      </c>
      <c r="N10" s="338"/>
      <c r="O10" s="338">
        <v>3</v>
      </c>
      <c r="P10" s="338"/>
      <c r="Q10" s="338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6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</row>
    <row r="11" spans="1:43">
      <c r="A11" s="4">
        <v>0.59999999999999909</v>
      </c>
      <c r="B11" s="3">
        <v>1</v>
      </c>
      <c r="C11" s="23" t="s">
        <v>489</v>
      </c>
      <c r="D11" s="343" t="s">
        <v>490</v>
      </c>
      <c r="E11" s="343" t="s">
        <v>588</v>
      </c>
      <c r="F11" s="350">
        <f>R26</f>
        <v>0</v>
      </c>
      <c r="G11" s="351"/>
      <c r="H11" s="350">
        <f>AVERAGE(F11,G12)</f>
        <v>0</v>
      </c>
      <c r="I11" s="351">
        <f>IF(J11&gt;L11,J11,L11)</f>
        <v>1</v>
      </c>
      <c r="J11" s="351">
        <f>RANK(H11,$H$11:$H$28,0)</f>
        <v>1</v>
      </c>
      <c r="K11" s="398">
        <f>R22+AE22</f>
        <v>0</v>
      </c>
      <c r="L11" s="399"/>
      <c r="N11" s="338"/>
      <c r="O11" s="338">
        <v>4</v>
      </c>
      <c r="P11" s="338"/>
      <c r="Q11" s="338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6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</row>
    <row r="12" spans="1:43">
      <c r="A12" s="4">
        <v>0.59999999999999909</v>
      </c>
      <c r="B12" s="3">
        <v>1</v>
      </c>
      <c r="C12" s="23" t="s">
        <v>452</v>
      </c>
      <c r="D12" s="343" t="s">
        <v>453</v>
      </c>
      <c r="E12" s="343" t="s">
        <v>588</v>
      </c>
      <c r="F12" s="382"/>
      <c r="G12" s="403">
        <f>AE26</f>
        <v>0</v>
      </c>
      <c r="H12" s="382"/>
      <c r="I12" s="382"/>
      <c r="J12" s="382"/>
      <c r="K12" s="382"/>
      <c r="L12" s="400"/>
      <c r="N12" s="338"/>
      <c r="O12" s="338">
        <v>5</v>
      </c>
      <c r="P12" s="338"/>
      <c r="Q12" s="338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6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</row>
    <row r="13" spans="1:43">
      <c r="A13" s="4">
        <v>0.60486111111111018</v>
      </c>
      <c r="B13" s="3">
        <v>2</v>
      </c>
      <c r="C13" s="23" t="s">
        <v>591</v>
      </c>
      <c r="D13" s="343" t="s">
        <v>592</v>
      </c>
      <c r="E13" s="343" t="s">
        <v>222</v>
      </c>
      <c r="F13" s="350">
        <f>S26</f>
        <v>0</v>
      </c>
      <c r="G13" s="351"/>
      <c r="H13" s="350">
        <f>AVERAGE(F13,G14)</f>
        <v>0</v>
      </c>
      <c r="I13" s="351">
        <f>IF(J13&gt;L13,J13,L13)</f>
        <v>1</v>
      </c>
      <c r="J13" s="351">
        <f>RANK(H13,$H$11:$H$28,0)</f>
        <v>1</v>
      </c>
      <c r="K13" s="398">
        <f>S22+AF22</f>
        <v>0</v>
      </c>
      <c r="L13" s="399"/>
      <c r="N13" s="338"/>
      <c r="O13" s="338">
        <v>6</v>
      </c>
      <c r="P13" s="338"/>
      <c r="Q13" s="338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6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</row>
    <row r="14" spans="1:43">
      <c r="A14" s="4">
        <v>0.60486111111111018</v>
      </c>
      <c r="B14" s="3">
        <v>2</v>
      </c>
      <c r="C14" s="23" t="s">
        <v>594</v>
      </c>
      <c r="D14" s="343" t="s">
        <v>595</v>
      </c>
      <c r="E14" s="343" t="s">
        <v>222</v>
      </c>
      <c r="F14" s="382"/>
      <c r="G14" s="403">
        <f>AF26</f>
        <v>0</v>
      </c>
      <c r="H14" s="382"/>
      <c r="I14" s="382"/>
      <c r="J14" s="382"/>
      <c r="K14" s="382"/>
      <c r="L14" s="400"/>
      <c r="N14" s="338"/>
      <c r="O14" s="338">
        <v>7</v>
      </c>
      <c r="P14" s="338"/>
      <c r="Q14" s="338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6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</row>
    <row r="15" spans="1:43">
      <c r="A15" s="4">
        <v>0.60972222222222128</v>
      </c>
      <c r="B15" s="3">
        <v>3</v>
      </c>
      <c r="C15" s="23" t="s">
        <v>426</v>
      </c>
      <c r="D15" s="343" t="s">
        <v>427</v>
      </c>
      <c r="E15" s="343" t="s">
        <v>27</v>
      </c>
      <c r="F15" s="350">
        <f>T26</f>
        <v>0</v>
      </c>
      <c r="G15" s="351"/>
      <c r="H15" s="350">
        <f>AVERAGE(F15,G16)</f>
        <v>0</v>
      </c>
      <c r="I15" s="351">
        <f>IF(J15&gt;L15,J15,L15)</f>
        <v>1</v>
      </c>
      <c r="J15" s="351">
        <f>RANK(H15,$H$11:$H$28,0)</f>
        <v>1</v>
      </c>
      <c r="K15" s="398">
        <f>T22+AG22</f>
        <v>0</v>
      </c>
      <c r="L15" s="399"/>
      <c r="N15" s="338"/>
      <c r="O15" s="338">
        <v>8</v>
      </c>
      <c r="P15" s="338"/>
      <c r="Q15" s="338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6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</row>
    <row r="16" spans="1:43">
      <c r="A16" s="4">
        <v>0.60972222222222128</v>
      </c>
      <c r="B16" s="3">
        <v>3</v>
      </c>
      <c r="C16" s="23" t="s">
        <v>597</v>
      </c>
      <c r="D16" s="343" t="s">
        <v>598</v>
      </c>
      <c r="E16" s="343" t="s">
        <v>27</v>
      </c>
      <c r="F16" s="382"/>
      <c r="G16" s="403">
        <f>AG26</f>
        <v>0</v>
      </c>
      <c r="H16" s="382"/>
      <c r="I16" s="382"/>
      <c r="J16" s="382"/>
      <c r="K16" s="382"/>
      <c r="L16" s="400"/>
      <c r="N16" s="338"/>
      <c r="O16" s="338" t="s">
        <v>92</v>
      </c>
      <c r="P16" s="338">
        <v>80</v>
      </c>
      <c r="Q16" s="338"/>
      <c r="R16" s="356">
        <f>SUM(R8:R15)</f>
        <v>0</v>
      </c>
      <c r="S16" s="356">
        <f t="shared" ref="S16:AQ16" si="0">SUM(S8:S15)</f>
        <v>0</v>
      </c>
      <c r="T16" s="356">
        <f t="shared" si="0"/>
        <v>0</v>
      </c>
      <c r="U16" s="356">
        <f t="shared" si="0"/>
        <v>0</v>
      </c>
      <c r="V16" s="356">
        <f t="shared" si="0"/>
        <v>0</v>
      </c>
      <c r="W16" s="356">
        <f t="shared" si="0"/>
        <v>0</v>
      </c>
      <c r="X16" s="356">
        <f t="shared" si="0"/>
        <v>0</v>
      </c>
      <c r="Y16" s="356">
        <f t="shared" si="0"/>
        <v>0</v>
      </c>
      <c r="Z16" s="356">
        <f t="shared" si="0"/>
        <v>0</v>
      </c>
      <c r="AA16" s="356">
        <f t="shared" si="0"/>
        <v>0</v>
      </c>
      <c r="AB16" s="356">
        <f t="shared" si="0"/>
        <v>0</v>
      </c>
      <c r="AC16" s="356">
        <f t="shared" si="0"/>
        <v>0</v>
      </c>
      <c r="AD16" s="356">
        <f t="shared" si="0"/>
        <v>0</v>
      </c>
      <c r="AE16" s="356">
        <f t="shared" si="0"/>
        <v>0</v>
      </c>
      <c r="AF16" s="356">
        <f t="shared" si="0"/>
        <v>0</v>
      </c>
      <c r="AG16" s="356">
        <f t="shared" si="0"/>
        <v>0</v>
      </c>
      <c r="AH16" s="356">
        <f t="shared" si="0"/>
        <v>0</v>
      </c>
      <c r="AI16" s="356">
        <f t="shared" si="0"/>
        <v>0</v>
      </c>
      <c r="AJ16" s="356">
        <f t="shared" si="0"/>
        <v>0</v>
      </c>
      <c r="AK16" s="356">
        <f t="shared" si="0"/>
        <v>0</v>
      </c>
      <c r="AL16" s="356">
        <f t="shared" si="0"/>
        <v>0</v>
      </c>
      <c r="AM16" s="356">
        <f t="shared" si="0"/>
        <v>0</v>
      </c>
      <c r="AN16" s="356">
        <f t="shared" si="0"/>
        <v>0</v>
      </c>
      <c r="AO16" s="356">
        <f t="shared" si="0"/>
        <v>0</v>
      </c>
      <c r="AP16" s="356">
        <f t="shared" si="0"/>
        <v>0</v>
      </c>
      <c r="AQ16" s="356">
        <f t="shared" si="0"/>
        <v>0</v>
      </c>
    </row>
    <row r="17" spans="1:43">
      <c r="A17" s="4">
        <v>0.61458333333333237</v>
      </c>
      <c r="B17" s="3">
        <v>4</v>
      </c>
      <c r="C17" s="23" t="s">
        <v>412</v>
      </c>
      <c r="D17" s="343" t="s">
        <v>413</v>
      </c>
      <c r="E17" s="343" t="s">
        <v>85</v>
      </c>
      <c r="F17" s="350">
        <f>U26</f>
        <v>0</v>
      </c>
      <c r="G17" s="351"/>
      <c r="H17" s="350">
        <f>AVERAGE(F17,G18)</f>
        <v>0</v>
      </c>
      <c r="I17" s="351">
        <f>IF(J17&gt;L17,J17,L17)</f>
        <v>1</v>
      </c>
      <c r="J17" s="351">
        <f>RANK(H17,$H$11:$H$28,0)</f>
        <v>1</v>
      </c>
      <c r="K17" s="398">
        <f>U22+AH22</f>
        <v>0</v>
      </c>
      <c r="L17" s="399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61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</row>
    <row r="18" spans="1:43">
      <c r="A18" s="4">
        <v>0.61458333333333237</v>
      </c>
      <c r="B18" s="3">
        <v>4</v>
      </c>
      <c r="C18" s="23" t="s">
        <v>424</v>
      </c>
      <c r="D18" s="343" t="s">
        <v>425</v>
      </c>
      <c r="E18" s="343" t="s">
        <v>88</v>
      </c>
      <c r="F18" s="382"/>
      <c r="G18" s="403">
        <f>AH26</f>
        <v>0</v>
      </c>
      <c r="H18" s="382"/>
      <c r="I18" s="382"/>
      <c r="J18" s="382"/>
      <c r="K18" s="382"/>
      <c r="L18" s="400"/>
      <c r="N18" s="338"/>
      <c r="O18" s="338" t="s">
        <v>56</v>
      </c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61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</row>
    <row r="19" spans="1:43">
      <c r="A19" s="4">
        <v>0.61944444444444346</v>
      </c>
      <c r="B19" s="3">
        <v>5</v>
      </c>
      <c r="C19" s="23" t="s">
        <v>37</v>
      </c>
      <c r="D19" s="343" t="s">
        <v>38</v>
      </c>
      <c r="E19" s="343" t="s">
        <v>600</v>
      </c>
      <c r="F19" s="350">
        <f>V26</f>
        <v>0</v>
      </c>
      <c r="G19" s="351"/>
      <c r="H19" s="350">
        <f>AVERAGE(F19,G20)</f>
        <v>0</v>
      </c>
      <c r="I19" s="351">
        <f>IF(J19&gt;L19,J19,L19)</f>
        <v>1</v>
      </c>
      <c r="J19" s="351">
        <f>RANK(H19,$H$11:$H$28,0)</f>
        <v>1</v>
      </c>
      <c r="K19" s="398">
        <f>V22+AI22</f>
        <v>0</v>
      </c>
      <c r="L19" s="399"/>
      <c r="N19" s="338"/>
      <c r="O19" s="338">
        <v>9</v>
      </c>
      <c r="P19" s="338">
        <v>2</v>
      </c>
      <c r="Q19" s="338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6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</row>
    <row r="20" spans="1:43">
      <c r="A20" s="4">
        <v>0.61944444444444346</v>
      </c>
      <c r="B20" s="3">
        <v>5</v>
      </c>
      <c r="C20" s="23" t="s">
        <v>476</v>
      </c>
      <c r="D20" s="343" t="s">
        <v>477</v>
      </c>
      <c r="E20" s="343" t="s">
        <v>600</v>
      </c>
      <c r="F20" s="382"/>
      <c r="G20" s="403">
        <f>AI26</f>
        <v>0</v>
      </c>
      <c r="H20" s="382"/>
      <c r="I20" s="382"/>
      <c r="J20" s="382"/>
      <c r="K20" s="382"/>
      <c r="L20" s="400"/>
      <c r="N20" s="338"/>
      <c r="O20" s="338">
        <v>10</v>
      </c>
      <c r="P20" s="338">
        <v>2</v>
      </c>
      <c r="Q20" s="338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6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</row>
    <row r="21" spans="1:43">
      <c r="A21" s="4">
        <v>0.62430555555555456</v>
      </c>
      <c r="B21" s="3">
        <v>6</v>
      </c>
      <c r="C21" s="23" t="s">
        <v>454</v>
      </c>
      <c r="D21" s="343" t="s">
        <v>455</v>
      </c>
      <c r="E21" s="343" t="s">
        <v>603</v>
      </c>
      <c r="F21" s="350">
        <f>W26</f>
        <v>0</v>
      </c>
      <c r="G21" s="351"/>
      <c r="H21" s="350">
        <f>AVERAGE(F21,G22)</f>
        <v>0</v>
      </c>
      <c r="I21" s="351">
        <f>IF(J21&gt;L21,J21,L21)</f>
        <v>1</v>
      </c>
      <c r="J21" s="351">
        <f>RANK(H21,$H$11:$H$28,0)</f>
        <v>1</v>
      </c>
      <c r="K21" s="398">
        <f>W22+AJ22</f>
        <v>0</v>
      </c>
      <c r="L21" s="399"/>
      <c r="N21" s="338"/>
      <c r="O21" s="338">
        <v>11</v>
      </c>
      <c r="P21" s="338">
        <v>5</v>
      </c>
      <c r="Q21" s="33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69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</row>
    <row r="22" spans="1:43">
      <c r="A22" s="4">
        <v>0.62430555555555456</v>
      </c>
      <c r="B22" s="3">
        <v>6</v>
      </c>
      <c r="C22" s="23" t="s">
        <v>605</v>
      </c>
      <c r="D22" s="343" t="s">
        <v>606</v>
      </c>
      <c r="E22" s="343" t="s">
        <v>603</v>
      </c>
      <c r="F22" s="382"/>
      <c r="G22" s="403">
        <f>AJ26</f>
        <v>0</v>
      </c>
      <c r="H22" s="382"/>
      <c r="I22" s="382"/>
      <c r="J22" s="382"/>
      <c r="K22" s="382"/>
      <c r="L22" s="400"/>
      <c r="N22" s="338"/>
      <c r="O22" s="338" t="s">
        <v>61</v>
      </c>
      <c r="P22" s="338">
        <v>90</v>
      </c>
      <c r="Q22" s="338"/>
      <c r="R22" s="356">
        <f>(SUM(R19:R20)*2)+(R21*5)</f>
        <v>0</v>
      </c>
      <c r="S22" s="356">
        <f t="shared" ref="S22:AQ22" si="1">(SUM(S19:S20)*2)+(S21*5)</f>
        <v>0</v>
      </c>
      <c r="T22" s="356">
        <f t="shared" si="1"/>
        <v>0</v>
      </c>
      <c r="U22" s="356">
        <f t="shared" si="1"/>
        <v>0</v>
      </c>
      <c r="V22" s="356">
        <f t="shared" si="1"/>
        <v>0</v>
      </c>
      <c r="W22" s="356">
        <f t="shared" si="1"/>
        <v>0</v>
      </c>
      <c r="X22" s="356">
        <f t="shared" si="1"/>
        <v>0</v>
      </c>
      <c r="Y22" s="356">
        <f t="shared" si="1"/>
        <v>0</v>
      </c>
      <c r="Z22" s="356">
        <f t="shared" si="1"/>
        <v>0</v>
      </c>
      <c r="AA22" s="356">
        <f t="shared" si="1"/>
        <v>0</v>
      </c>
      <c r="AB22" s="356">
        <f t="shared" si="1"/>
        <v>0</v>
      </c>
      <c r="AC22" s="356">
        <f t="shared" si="1"/>
        <v>0</v>
      </c>
      <c r="AD22" s="356">
        <f t="shared" si="1"/>
        <v>0</v>
      </c>
      <c r="AE22" s="356">
        <f t="shared" si="1"/>
        <v>0</v>
      </c>
      <c r="AF22" s="356">
        <f t="shared" si="1"/>
        <v>0</v>
      </c>
      <c r="AG22" s="356">
        <f t="shared" si="1"/>
        <v>0</v>
      </c>
      <c r="AH22" s="356">
        <f t="shared" si="1"/>
        <v>0</v>
      </c>
      <c r="AI22" s="356">
        <f t="shared" si="1"/>
        <v>0</v>
      </c>
      <c r="AJ22" s="356">
        <f t="shared" si="1"/>
        <v>0</v>
      </c>
      <c r="AK22" s="356">
        <f t="shared" si="1"/>
        <v>0</v>
      </c>
      <c r="AL22" s="356">
        <f t="shared" si="1"/>
        <v>0</v>
      </c>
      <c r="AM22" s="356">
        <f t="shared" si="1"/>
        <v>0</v>
      </c>
      <c r="AN22" s="356">
        <f t="shared" si="1"/>
        <v>0</v>
      </c>
      <c r="AO22" s="356">
        <f t="shared" si="1"/>
        <v>0</v>
      </c>
      <c r="AP22" s="356">
        <f t="shared" si="1"/>
        <v>0</v>
      </c>
      <c r="AQ22" s="356">
        <f t="shared" si="1"/>
        <v>0</v>
      </c>
    </row>
    <row r="23" spans="1:43">
      <c r="A23" s="4">
        <v>0.62916666666666565</v>
      </c>
      <c r="B23" s="3">
        <v>7</v>
      </c>
      <c r="C23" s="23" t="s">
        <v>607</v>
      </c>
      <c r="D23" s="343" t="s">
        <v>608</v>
      </c>
      <c r="E23" s="343" t="s">
        <v>609</v>
      </c>
      <c r="F23" s="350">
        <f>X26</f>
        <v>0</v>
      </c>
      <c r="G23" s="351"/>
      <c r="H23" s="350">
        <f>AVERAGE(F23,G24)</f>
        <v>0</v>
      </c>
      <c r="I23" s="351">
        <f>IF(J23&gt;L23,J23,L23)</f>
        <v>1</v>
      </c>
      <c r="J23" s="351">
        <f>RANK(H23,$H$11:$H$28,0)</f>
        <v>1</v>
      </c>
      <c r="K23" s="398">
        <f>X22+AK22</f>
        <v>0</v>
      </c>
      <c r="L23" s="399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61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</row>
    <row r="24" spans="1:43">
      <c r="A24" s="4">
        <v>0.62916666666666565</v>
      </c>
      <c r="B24" s="3">
        <v>7</v>
      </c>
      <c r="C24" s="23" t="s">
        <v>503</v>
      </c>
      <c r="D24" s="343" t="s">
        <v>610</v>
      </c>
      <c r="E24" s="343" t="s">
        <v>609</v>
      </c>
      <c r="F24" s="382"/>
      <c r="G24" s="403">
        <f>AK26</f>
        <v>0</v>
      </c>
      <c r="H24" s="382"/>
      <c r="I24" s="382"/>
      <c r="J24" s="382"/>
      <c r="K24" s="382"/>
      <c r="L24" s="400"/>
      <c r="N24" s="338"/>
      <c r="O24" s="338" t="s">
        <v>74</v>
      </c>
      <c r="P24" s="338">
        <v>170</v>
      </c>
      <c r="Q24" s="338"/>
      <c r="R24" s="356">
        <f t="shared" ref="R24:AQ24" si="2">R16+R22</f>
        <v>0</v>
      </c>
      <c r="S24" s="356">
        <f t="shared" si="2"/>
        <v>0</v>
      </c>
      <c r="T24" s="356">
        <f t="shared" si="2"/>
        <v>0</v>
      </c>
      <c r="U24" s="356">
        <f t="shared" si="2"/>
        <v>0</v>
      </c>
      <c r="V24" s="356">
        <f t="shared" si="2"/>
        <v>0</v>
      </c>
      <c r="W24" s="356">
        <f t="shared" si="2"/>
        <v>0</v>
      </c>
      <c r="X24" s="356">
        <f t="shared" si="2"/>
        <v>0</v>
      </c>
      <c r="Y24" s="356">
        <f t="shared" si="2"/>
        <v>0</v>
      </c>
      <c r="Z24" s="356">
        <f t="shared" si="2"/>
        <v>0</v>
      </c>
      <c r="AA24" s="356">
        <f t="shared" si="2"/>
        <v>0</v>
      </c>
      <c r="AB24" s="356">
        <f t="shared" si="2"/>
        <v>0</v>
      </c>
      <c r="AC24" s="356">
        <f t="shared" si="2"/>
        <v>0</v>
      </c>
      <c r="AD24" s="356">
        <f t="shared" si="2"/>
        <v>0</v>
      </c>
      <c r="AE24" s="371">
        <f t="shared" si="2"/>
        <v>0</v>
      </c>
      <c r="AF24" s="356">
        <f t="shared" si="2"/>
        <v>0</v>
      </c>
      <c r="AG24" s="356">
        <f t="shared" si="2"/>
        <v>0</v>
      </c>
      <c r="AH24" s="356">
        <f t="shared" si="2"/>
        <v>0</v>
      </c>
      <c r="AI24" s="356">
        <f t="shared" si="2"/>
        <v>0</v>
      </c>
      <c r="AJ24" s="356">
        <f t="shared" si="2"/>
        <v>0</v>
      </c>
      <c r="AK24" s="356">
        <f t="shared" si="2"/>
        <v>0</v>
      </c>
      <c r="AL24" s="356">
        <f t="shared" si="2"/>
        <v>0</v>
      </c>
      <c r="AM24" s="356">
        <f t="shared" si="2"/>
        <v>0</v>
      </c>
      <c r="AN24" s="356">
        <f t="shared" si="2"/>
        <v>0</v>
      </c>
      <c r="AO24" s="356">
        <f t="shared" si="2"/>
        <v>0</v>
      </c>
      <c r="AP24" s="356">
        <f t="shared" si="2"/>
        <v>0</v>
      </c>
      <c r="AQ24" s="356">
        <f t="shared" si="2"/>
        <v>0</v>
      </c>
    </row>
    <row r="25" spans="1:43">
      <c r="A25" s="4">
        <v>0.63402777777777675</v>
      </c>
      <c r="B25" s="3">
        <v>8</v>
      </c>
      <c r="C25" s="23" t="s">
        <v>371</v>
      </c>
      <c r="D25" s="343" t="s">
        <v>372</v>
      </c>
      <c r="E25" s="343" t="s">
        <v>150</v>
      </c>
      <c r="F25" s="350">
        <f>Y26</f>
        <v>0</v>
      </c>
      <c r="G25" s="351"/>
      <c r="H25" s="350">
        <f>AVERAGE(F25,G26)</f>
        <v>0</v>
      </c>
      <c r="I25" s="351">
        <f>IF(J25&gt;L25,J25,L25)</f>
        <v>1</v>
      </c>
      <c r="J25" s="351">
        <f>RANK(H25,$H$11:$H$28,0)</f>
        <v>1</v>
      </c>
      <c r="K25" s="398">
        <f>Y22+AL22</f>
        <v>0</v>
      </c>
      <c r="L25" s="399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61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</row>
    <row r="26" spans="1:43">
      <c r="A26" s="4">
        <v>0.63402777777777675</v>
      </c>
      <c r="B26" s="3">
        <v>8</v>
      </c>
      <c r="C26" s="23" t="s">
        <v>304</v>
      </c>
      <c r="D26" s="343" t="s">
        <v>305</v>
      </c>
      <c r="E26" s="343" t="s">
        <v>150</v>
      </c>
      <c r="F26" s="382"/>
      <c r="G26" s="403">
        <f>AL26</f>
        <v>0</v>
      </c>
      <c r="H26" s="382"/>
      <c r="I26" s="382"/>
      <c r="J26" s="382"/>
      <c r="K26" s="382"/>
      <c r="L26" s="400"/>
      <c r="N26" s="338"/>
      <c r="O26" s="338" t="s">
        <v>67</v>
      </c>
      <c r="P26" s="338"/>
      <c r="Q26" s="338"/>
      <c r="R26" s="357">
        <f>R24/$P$24</f>
        <v>0</v>
      </c>
      <c r="S26" s="357">
        <f t="shared" ref="S26:AP26" si="3">S24/$P$24</f>
        <v>0</v>
      </c>
      <c r="T26" s="357">
        <f t="shared" si="3"/>
        <v>0</v>
      </c>
      <c r="U26" s="357">
        <f t="shared" si="3"/>
        <v>0</v>
      </c>
      <c r="V26" s="357">
        <f t="shared" si="3"/>
        <v>0</v>
      </c>
      <c r="W26" s="357">
        <f t="shared" si="3"/>
        <v>0</v>
      </c>
      <c r="X26" s="357">
        <f t="shared" si="3"/>
        <v>0</v>
      </c>
      <c r="Y26" s="357">
        <f t="shared" si="3"/>
        <v>0</v>
      </c>
      <c r="Z26" s="357">
        <f t="shared" si="3"/>
        <v>0</v>
      </c>
      <c r="AA26" s="357">
        <f t="shared" si="3"/>
        <v>0</v>
      </c>
      <c r="AB26" s="357">
        <f t="shared" si="3"/>
        <v>0</v>
      </c>
      <c r="AC26" s="357">
        <f t="shared" si="3"/>
        <v>0</v>
      </c>
      <c r="AD26" s="357">
        <f t="shared" ref="AD26" si="4">AD24/$P$24</f>
        <v>0</v>
      </c>
      <c r="AE26" s="357">
        <f t="shared" si="3"/>
        <v>0</v>
      </c>
      <c r="AF26" s="357">
        <f t="shared" si="3"/>
        <v>0</v>
      </c>
      <c r="AG26" s="357">
        <f t="shared" si="3"/>
        <v>0</v>
      </c>
      <c r="AH26" s="357">
        <f t="shared" si="3"/>
        <v>0</v>
      </c>
      <c r="AI26" s="357">
        <f t="shared" si="3"/>
        <v>0</v>
      </c>
      <c r="AJ26" s="357">
        <f t="shared" si="3"/>
        <v>0</v>
      </c>
      <c r="AK26" s="357">
        <f t="shared" si="3"/>
        <v>0</v>
      </c>
      <c r="AL26" s="357">
        <f t="shared" si="3"/>
        <v>0</v>
      </c>
      <c r="AM26" s="357">
        <f t="shared" si="3"/>
        <v>0</v>
      </c>
      <c r="AN26" s="357">
        <f t="shared" si="3"/>
        <v>0</v>
      </c>
      <c r="AO26" s="357">
        <f t="shared" si="3"/>
        <v>0</v>
      </c>
      <c r="AP26" s="357">
        <f t="shared" si="3"/>
        <v>0</v>
      </c>
      <c r="AQ26" s="357">
        <f t="shared" ref="AQ26" si="5">AQ24/$P$24</f>
        <v>0</v>
      </c>
    </row>
    <row r="27" spans="1:43">
      <c r="A27" s="4"/>
      <c r="B27" s="3"/>
      <c r="C27" s="23"/>
      <c r="D27" s="343"/>
      <c r="E27" s="343"/>
      <c r="F27" s="350"/>
      <c r="G27" s="351"/>
      <c r="H27" s="350"/>
      <c r="I27" s="351"/>
      <c r="J27" s="351"/>
      <c r="K27" s="398"/>
      <c r="L27" s="399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  <c r="AP27" s="338"/>
      <c r="AQ27" s="338"/>
    </row>
    <row r="28" spans="1:43">
      <c r="A28" s="4"/>
      <c r="B28" s="3"/>
      <c r="C28" s="23"/>
      <c r="D28" s="343"/>
      <c r="E28" s="343"/>
      <c r="F28" s="382"/>
      <c r="G28" s="403"/>
      <c r="H28" s="382"/>
      <c r="I28" s="382"/>
      <c r="J28" s="382"/>
      <c r="K28" s="382"/>
      <c r="L28" s="400"/>
      <c r="N28" s="338"/>
      <c r="O28" s="338"/>
      <c r="P28" s="338"/>
      <c r="Q28" s="338"/>
      <c r="R28" s="356"/>
      <c r="S28" s="356"/>
      <c r="T28" s="356"/>
      <c r="U28" s="356"/>
      <c r="V28" s="349"/>
      <c r="W28" s="349"/>
      <c r="X28" s="349"/>
      <c r="Y28" s="349"/>
      <c r="Z28" s="349"/>
      <c r="AA28" s="349"/>
      <c r="AB28" s="349"/>
      <c r="AC28" s="349"/>
      <c r="AD28" s="349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338"/>
      <c r="AQ28" s="338"/>
    </row>
    <row r="29" spans="1:43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N29" s="338"/>
      <c r="O29" s="15" t="s">
        <v>68</v>
      </c>
      <c r="P29" s="338"/>
      <c r="Q29" s="338"/>
      <c r="R29" s="356"/>
      <c r="S29" s="356"/>
      <c r="T29" s="356"/>
      <c r="U29" s="356"/>
      <c r="V29" s="349"/>
      <c r="W29" s="349"/>
      <c r="X29" s="349"/>
      <c r="Y29" s="349"/>
      <c r="Z29" s="349"/>
      <c r="AA29" s="349"/>
      <c r="AB29" s="349"/>
      <c r="AC29" s="349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</row>
    <row r="30" spans="1:43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49"/>
      <c r="AB30" s="349"/>
      <c r="AC30" s="349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  <c r="AP30" s="338"/>
      <c r="AQ30" s="338"/>
    </row>
    <row r="31" spans="1:43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N31" s="338"/>
      <c r="O31" s="338" t="s">
        <v>69</v>
      </c>
      <c r="P31" s="338"/>
      <c r="Q31" s="338"/>
      <c r="R31" s="342"/>
      <c r="S31" s="342"/>
      <c r="T31" s="342"/>
      <c r="U31" s="342"/>
      <c r="V31" s="342"/>
      <c r="W31" s="342"/>
      <c r="X31" s="342"/>
      <c r="Y31" s="342"/>
      <c r="Z31" s="342"/>
      <c r="AA31" s="349"/>
      <c r="AB31" s="349"/>
      <c r="AC31" s="349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</row>
    <row r="32" spans="1:43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N32" s="338"/>
      <c r="O32" s="338" t="s">
        <v>70</v>
      </c>
      <c r="P32" s="338"/>
      <c r="Q32" s="338"/>
      <c r="R32" s="342"/>
      <c r="S32" s="342"/>
      <c r="T32" s="342"/>
      <c r="U32" s="342"/>
      <c r="V32" s="342"/>
      <c r="W32" s="342"/>
      <c r="X32" s="342"/>
      <c r="Y32" s="342"/>
      <c r="Z32" s="342"/>
      <c r="AA32" s="349"/>
      <c r="AB32" s="349"/>
      <c r="AC32" s="349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</row>
    <row r="33" spans="1:29" ht="30">
      <c r="A33" s="35" t="s">
        <v>15</v>
      </c>
      <c r="B33" s="36" t="s">
        <v>251</v>
      </c>
      <c r="C33" s="36" t="s">
        <v>17</v>
      </c>
      <c r="D33" s="36" t="s">
        <v>18</v>
      </c>
      <c r="E33" s="36" t="s">
        <v>19</v>
      </c>
      <c r="F33" s="36" t="s">
        <v>60</v>
      </c>
      <c r="G33" s="36" t="s">
        <v>21</v>
      </c>
      <c r="H33" s="338"/>
      <c r="I33" s="338"/>
      <c r="J33" s="338"/>
      <c r="K33" s="338"/>
      <c r="L33" s="338"/>
      <c r="N33" s="338"/>
      <c r="O33" s="338" t="s">
        <v>71</v>
      </c>
      <c r="P33" s="338"/>
      <c r="Q33" s="338"/>
      <c r="R33" s="342"/>
      <c r="S33" s="342"/>
      <c r="T33" s="342"/>
      <c r="U33" s="342"/>
      <c r="V33" s="342"/>
      <c r="W33" s="342"/>
      <c r="X33" s="342"/>
      <c r="Y33" s="342"/>
      <c r="Z33" s="342"/>
      <c r="AA33" s="349"/>
      <c r="AB33" s="349"/>
      <c r="AC33" s="349"/>
    </row>
    <row r="34" spans="1:29">
      <c r="A34" s="4">
        <v>0.59999999999999909</v>
      </c>
      <c r="B34" s="3">
        <v>1</v>
      </c>
      <c r="C34" s="23" t="s">
        <v>489</v>
      </c>
      <c r="D34" s="343" t="s">
        <v>490</v>
      </c>
      <c r="E34" s="343" t="s">
        <v>588</v>
      </c>
      <c r="F34" s="350">
        <f>R38</f>
        <v>0</v>
      </c>
      <c r="G34" s="351">
        <f>RANK(F34,$F$34:$F$66,0)</f>
        <v>1</v>
      </c>
      <c r="H34" s="338"/>
      <c r="I34" s="338"/>
      <c r="J34" s="338"/>
      <c r="K34" s="338"/>
      <c r="L34" s="338"/>
      <c r="N34" s="338"/>
      <c r="O34" s="338" t="s">
        <v>72</v>
      </c>
      <c r="P34" s="338"/>
      <c r="Q34" s="338"/>
      <c r="R34" s="342"/>
      <c r="S34" s="342"/>
      <c r="T34" s="342"/>
      <c r="U34" s="342"/>
      <c r="V34" s="342"/>
      <c r="W34" s="342"/>
      <c r="X34" s="342"/>
      <c r="Y34" s="342"/>
      <c r="Z34" s="342"/>
      <c r="AA34" s="349"/>
      <c r="AB34" s="349"/>
      <c r="AC34" s="349"/>
    </row>
    <row r="35" spans="1:29">
      <c r="A35" s="4">
        <v>0.59999999999999909</v>
      </c>
      <c r="B35" s="3">
        <v>1</v>
      </c>
      <c r="C35" s="23" t="s">
        <v>452</v>
      </c>
      <c r="D35" s="343" t="s">
        <v>453</v>
      </c>
      <c r="E35" s="343" t="s">
        <v>588</v>
      </c>
      <c r="F35" s="382"/>
      <c r="G35" s="382"/>
      <c r="H35" s="338"/>
      <c r="I35" s="338"/>
      <c r="J35" s="338"/>
      <c r="K35" s="338"/>
      <c r="L35" s="338"/>
      <c r="N35" s="338"/>
      <c r="O35" s="338" t="s">
        <v>73</v>
      </c>
      <c r="P35" s="338"/>
      <c r="Q35" s="338"/>
      <c r="R35" s="342"/>
      <c r="S35" s="342"/>
      <c r="T35" s="342"/>
      <c r="U35" s="342"/>
      <c r="V35" s="342"/>
      <c r="W35" s="342"/>
      <c r="X35" s="342"/>
      <c r="Y35" s="342"/>
      <c r="Z35" s="342"/>
      <c r="AA35" s="349"/>
      <c r="AB35" s="349"/>
      <c r="AC35" s="349"/>
    </row>
    <row r="36" spans="1:29">
      <c r="A36" s="4">
        <v>0.60486111111111018</v>
      </c>
      <c r="B36" s="3">
        <v>2</v>
      </c>
      <c r="C36" s="23" t="s">
        <v>591</v>
      </c>
      <c r="D36" s="343" t="s">
        <v>592</v>
      </c>
      <c r="E36" s="343" t="s">
        <v>222</v>
      </c>
      <c r="F36" s="350">
        <f>S38</f>
        <v>0</v>
      </c>
      <c r="G36" s="351">
        <f>RANK(F36,$F$34:$F$66,0)</f>
        <v>1</v>
      </c>
      <c r="H36" s="338"/>
      <c r="I36" s="338"/>
      <c r="J36" s="338"/>
      <c r="K36" s="338"/>
      <c r="L36" s="338"/>
      <c r="N36" s="338"/>
      <c r="O36" s="338" t="s">
        <v>74</v>
      </c>
      <c r="P36" s="338">
        <v>50</v>
      </c>
      <c r="Q36" s="338"/>
      <c r="R36" s="356">
        <f t="shared" ref="R36:Z36" si="6">SUM(R31:R35)</f>
        <v>0</v>
      </c>
      <c r="S36" s="356">
        <f t="shared" si="6"/>
        <v>0</v>
      </c>
      <c r="T36" s="356">
        <f t="shared" si="6"/>
        <v>0</v>
      </c>
      <c r="U36" s="356">
        <f t="shared" si="6"/>
        <v>0</v>
      </c>
      <c r="V36" s="356">
        <f t="shared" si="6"/>
        <v>0</v>
      </c>
      <c r="W36" s="356">
        <f t="shared" si="6"/>
        <v>0</v>
      </c>
      <c r="X36" s="356">
        <f t="shared" si="6"/>
        <v>0</v>
      </c>
      <c r="Y36" s="356">
        <f t="shared" si="6"/>
        <v>0</v>
      </c>
      <c r="Z36" s="356">
        <f t="shared" si="6"/>
        <v>0</v>
      </c>
      <c r="AA36" s="349"/>
      <c r="AB36" s="349"/>
      <c r="AC36" s="349"/>
    </row>
    <row r="37" spans="1:29">
      <c r="A37" s="4">
        <v>0.60486111111111018</v>
      </c>
      <c r="B37" s="3">
        <v>2</v>
      </c>
      <c r="C37" s="23" t="s">
        <v>594</v>
      </c>
      <c r="D37" s="343" t="s">
        <v>595</v>
      </c>
      <c r="E37" s="343" t="s">
        <v>222</v>
      </c>
      <c r="F37" s="382"/>
      <c r="G37" s="382"/>
      <c r="H37" s="338"/>
      <c r="I37" s="338"/>
      <c r="J37" s="338"/>
      <c r="K37" s="338"/>
      <c r="L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49"/>
      <c r="AB37" s="349"/>
      <c r="AC37" s="349"/>
    </row>
    <row r="38" spans="1:29">
      <c r="A38" s="4">
        <v>0.60972222222222128</v>
      </c>
      <c r="B38" s="3">
        <v>3</v>
      </c>
      <c r="C38" s="23" t="s">
        <v>426</v>
      </c>
      <c r="D38" s="343" t="s">
        <v>427</v>
      </c>
      <c r="E38" s="343" t="s">
        <v>27</v>
      </c>
      <c r="F38" s="350">
        <f>T38</f>
        <v>0</v>
      </c>
      <c r="G38" s="351">
        <f>RANK(F38,$F$34:$F$66,0)</f>
        <v>1</v>
      </c>
      <c r="H38" s="338"/>
      <c r="I38" s="338"/>
      <c r="J38" s="338"/>
      <c r="K38" s="338"/>
      <c r="L38" s="338"/>
      <c r="N38" s="338"/>
      <c r="O38" s="338" t="s">
        <v>67</v>
      </c>
      <c r="P38" s="338"/>
      <c r="Q38" s="338"/>
      <c r="R38" s="357">
        <f>R36/$P$36</f>
        <v>0</v>
      </c>
      <c r="S38" s="357">
        <f t="shared" ref="S38:Z38" si="7">S36/$P$36</f>
        <v>0</v>
      </c>
      <c r="T38" s="357">
        <f t="shared" si="7"/>
        <v>0</v>
      </c>
      <c r="U38" s="357">
        <f t="shared" si="7"/>
        <v>0</v>
      </c>
      <c r="V38" s="357">
        <f t="shared" si="7"/>
        <v>0</v>
      </c>
      <c r="W38" s="357">
        <f t="shared" si="7"/>
        <v>0</v>
      </c>
      <c r="X38" s="357">
        <f t="shared" si="7"/>
        <v>0</v>
      </c>
      <c r="Y38" s="357">
        <f t="shared" si="7"/>
        <v>0</v>
      </c>
      <c r="Z38" s="357">
        <f t="shared" si="7"/>
        <v>0</v>
      </c>
      <c r="AA38" s="349"/>
      <c r="AB38" s="349"/>
      <c r="AC38" s="349"/>
    </row>
    <row r="39" spans="1:29">
      <c r="A39" s="4">
        <v>0.60972222222222128</v>
      </c>
      <c r="B39" s="3">
        <v>3</v>
      </c>
      <c r="C39" s="23" t="s">
        <v>597</v>
      </c>
      <c r="D39" s="343" t="s">
        <v>598</v>
      </c>
      <c r="E39" s="343" t="s">
        <v>27</v>
      </c>
      <c r="F39" s="382"/>
      <c r="G39" s="382"/>
      <c r="H39" s="338"/>
      <c r="I39" s="338"/>
      <c r="J39" s="338"/>
      <c r="K39" s="338"/>
      <c r="L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</row>
    <row r="40" spans="1:29">
      <c r="A40" s="4">
        <v>0.61458333333333237</v>
      </c>
      <c r="B40" s="3">
        <v>4</v>
      </c>
      <c r="C40" s="23" t="s">
        <v>412</v>
      </c>
      <c r="D40" s="343" t="s">
        <v>413</v>
      </c>
      <c r="E40" s="343" t="s">
        <v>85</v>
      </c>
      <c r="F40" s="350">
        <f>U38</f>
        <v>0</v>
      </c>
      <c r="G40" s="351">
        <f>RANK(F40,$F$34:$F$66,0)</f>
        <v>1</v>
      </c>
      <c r="H40" s="338"/>
      <c r="I40" s="338"/>
      <c r="J40" s="338"/>
      <c r="K40" s="338"/>
      <c r="L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</row>
    <row r="41" spans="1:29">
      <c r="A41" s="4">
        <v>0.61458333333333237</v>
      </c>
      <c r="B41" s="3">
        <v>4</v>
      </c>
      <c r="C41" s="23" t="s">
        <v>424</v>
      </c>
      <c r="D41" s="343" t="s">
        <v>425</v>
      </c>
      <c r="E41" s="343" t="s">
        <v>88</v>
      </c>
      <c r="F41" s="382"/>
      <c r="G41" s="382"/>
      <c r="H41" s="338"/>
      <c r="I41" s="338"/>
      <c r="J41" s="338"/>
      <c r="K41" s="338"/>
      <c r="L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</row>
    <row r="42" spans="1:29">
      <c r="A42" s="4">
        <v>0.61944444444444346</v>
      </c>
      <c r="B42" s="3">
        <v>5</v>
      </c>
      <c r="C42" s="23" t="s">
        <v>37</v>
      </c>
      <c r="D42" s="343" t="s">
        <v>38</v>
      </c>
      <c r="E42" s="343" t="s">
        <v>600</v>
      </c>
      <c r="F42" s="350">
        <f>V38</f>
        <v>0</v>
      </c>
      <c r="G42" s="351">
        <f>RANK(F42,$F$34:$F$66,0)</f>
        <v>1</v>
      </c>
      <c r="H42" s="338"/>
      <c r="I42" s="338"/>
      <c r="J42" s="338"/>
      <c r="K42" s="338"/>
      <c r="L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</row>
    <row r="43" spans="1:29">
      <c r="A43" s="4">
        <v>0.61944444444444346</v>
      </c>
      <c r="B43" s="3">
        <v>5</v>
      </c>
      <c r="C43" s="23" t="s">
        <v>476</v>
      </c>
      <c r="D43" s="343" t="s">
        <v>477</v>
      </c>
      <c r="E43" s="343" t="s">
        <v>600</v>
      </c>
      <c r="F43" s="382"/>
      <c r="G43" s="382"/>
      <c r="H43" s="338"/>
      <c r="I43" s="338"/>
      <c r="J43" s="338"/>
      <c r="K43" s="338"/>
      <c r="L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</row>
    <row r="44" spans="1:29">
      <c r="A44" s="4">
        <v>0.62430555555555456</v>
      </c>
      <c r="B44" s="3">
        <v>6</v>
      </c>
      <c r="C44" s="23" t="s">
        <v>454</v>
      </c>
      <c r="D44" s="343" t="s">
        <v>455</v>
      </c>
      <c r="E44" s="343" t="s">
        <v>603</v>
      </c>
      <c r="F44" s="350">
        <f>W38</f>
        <v>0</v>
      </c>
      <c r="G44" s="351">
        <f>RANK(F44,$F$34:$F$66,0)</f>
        <v>1</v>
      </c>
      <c r="H44" s="338"/>
      <c r="I44" s="338"/>
      <c r="J44" s="338"/>
      <c r="K44" s="338"/>
      <c r="L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</row>
    <row r="45" spans="1:29">
      <c r="A45" s="4">
        <v>0.62430555555555456</v>
      </c>
      <c r="B45" s="3">
        <v>6</v>
      </c>
      <c r="C45" s="23" t="s">
        <v>605</v>
      </c>
      <c r="D45" s="343" t="s">
        <v>606</v>
      </c>
      <c r="E45" s="343" t="s">
        <v>603</v>
      </c>
      <c r="F45" s="382"/>
      <c r="G45" s="382"/>
      <c r="H45" s="338"/>
      <c r="I45" s="338"/>
      <c r="J45" s="338"/>
      <c r="K45" s="338"/>
      <c r="L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</row>
    <row r="46" spans="1:29">
      <c r="A46" s="4">
        <v>0.62916666666666565</v>
      </c>
      <c r="B46" s="3">
        <v>7</v>
      </c>
      <c r="C46" s="23" t="s">
        <v>607</v>
      </c>
      <c r="D46" s="343" t="s">
        <v>608</v>
      </c>
      <c r="E46" s="343" t="s">
        <v>609</v>
      </c>
      <c r="F46" s="350">
        <f>X38</f>
        <v>0</v>
      </c>
      <c r="G46" s="351">
        <f>RANK(F46,$F$34:$F$66,0)</f>
        <v>1</v>
      </c>
      <c r="H46" s="338"/>
      <c r="I46" s="338"/>
      <c r="J46" s="338"/>
      <c r="K46" s="338"/>
      <c r="L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</row>
    <row r="47" spans="1:29">
      <c r="A47" s="4">
        <v>0.62916666666666565</v>
      </c>
      <c r="B47" s="3">
        <v>7</v>
      </c>
      <c r="C47" s="23" t="s">
        <v>503</v>
      </c>
      <c r="D47" s="343" t="s">
        <v>610</v>
      </c>
      <c r="E47" s="343" t="s">
        <v>609</v>
      </c>
      <c r="F47" s="382"/>
      <c r="G47" s="382"/>
      <c r="H47" s="338"/>
      <c r="I47" s="338"/>
      <c r="J47" s="338"/>
      <c r="K47" s="338"/>
      <c r="L47" s="338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</row>
    <row r="48" spans="1:29">
      <c r="A48" s="4">
        <v>0.63402777777777675</v>
      </c>
      <c r="B48" s="3">
        <v>8</v>
      </c>
      <c r="C48" s="23" t="s">
        <v>371</v>
      </c>
      <c r="D48" s="343" t="s">
        <v>372</v>
      </c>
      <c r="E48" s="343" t="s">
        <v>150</v>
      </c>
      <c r="F48" s="358">
        <f>Y38</f>
        <v>0</v>
      </c>
      <c r="G48" s="351">
        <f>RANK(F48,$F$34:$F$66,0)</f>
        <v>1</v>
      </c>
      <c r="H48" s="338"/>
      <c r="I48" s="338"/>
      <c r="J48" s="338"/>
      <c r="K48" s="338"/>
      <c r="L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</row>
    <row r="49" spans="1:7">
      <c r="A49" s="4">
        <v>0.63402777777777675</v>
      </c>
      <c r="B49" s="3">
        <v>8</v>
      </c>
      <c r="C49" s="23" t="s">
        <v>304</v>
      </c>
      <c r="D49" s="343" t="s">
        <v>305</v>
      </c>
      <c r="E49" s="343" t="s">
        <v>150</v>
      </c>
      <c r="F49" s="338"/>
      <c r="G49" s="382"/>
    </row>
    <row r="50" spans="1:7">
      <c r="A50" s="4"/>
      <c r="B50" s="3"/>
      <c r="C50" s="23"/>
      <c r="D50" s="343"/>
      <c r="E50" s="343"/>
      <c r="F50" s="350"/>
      <c r="G50" s="351"/>
    </row>
    <row r="51" spans="1:7">
      <c r="A51" s="4"/>
      <c r="B51" s="3"/>
      <c r="C51" s="23"/>
      <c r="D51" s="343"/>
      <c r="E51" s="343"/>
      <c r="F51" s="382"/>
      <c r="G51" s="382"/>
    </row>
  </sheetData>
  <pageMargins left="0.70866141732283472" right="0.70866141732283472" top="0.74803149606299213" bottom="0.74803149606299213" header="0.31496062992125984" footer="0.31496062992125984"/>
  <pageSetup paperSize="9" scale="89" fitToHeight="2" orientation="landscape" r:id="rId1"/>
  <rowBreaks count="1" manualBreakCount="1">
    <brk id="30" max="16383" man="1"/>
  </rowBreaks>
  <customProperties>
    <customPr name="_pios_id" r:id="rId2"/>
    <customPr name="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BE022-5BD7-47BB-97D0-FF73C3B892E7}">
  <sheetPr>
    <tabColor rgb="FFFFCCFF"/>
    <pageSetUpPr fitToPage="1"/>
  </sheetPr>
  <dimension ref="A1:S35"/>
  <sheetViews>
    <sheetView workbookViewId="0"/>
  </sheetViews>
  <sheetFormatPr defaultColWidth="11" defaultRowHeight="15"/>
  <cols>
    <col min="1" max="1" width="19.5" style="326" bestFit="1" customWidth="1"/>
    <col min="2" max="2" width="27.375" style="326" bestFit="1" customWidth="1"/>
    <col min="3" max="3" width="16.875" style="326" bestFit="1" customWidth="1"/>
    <col min="4" max="4" width="12.75" style="327" customWidth="1"/>
    <col min="5" max="5" width="13.125" style="327" customWidth="1"/>
    <col min="6" max="6" width="8.875" style="327" customWidth="1"/>
    <col min="7" max="7" width="7.625" style="327" customWidth="1"/>
    <col min="8" max="8" width="9.75" style="327" bestFit="1" customWidth="1"/>
    <col min="9" max="16384" width="11" style="326"/>
  </cols>
  <sheetData>
    <row r="1" spans="1:19">
      <c r="A1" s="15"/>
      <c r="B1" s="338"/>
      <c r="C1" s="338"/>
      <c r="D1" s="359"/>
      <c r="E1" s="359"/>
      <c r="F1" s="359"/>
      <c r="G1" s="359"/>
      <c r="H1" s="359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19" s="37" customFormat="1">
      <c r="A2" s="454" t="s">
        <v>76</v>
      </c>
      <c r="B2" s="338"/>
      <c r="C2" s="338"/>
      <c r="D2" s="359"/>
      <c r="E2" s="359"/>
      <c r="F2" s="359"/>
      <c r="G2" s="359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3" spans="1:19" s="37" customFormat="1">
      <c r="A3" s="454" t="s">
        <v>77</v>
      </c>
      <c r="B3" s="338"/>
      <c r="C3" s="338"/>
      <c r="D3" s="359"/>
      <c r="E3" s="359"/>
      <c r="F3" s="359"/>
      <c r="G3" s="359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</row>
    <row r="4" spans="1:19" s="37" customFormat="1">
      <c r="A4" s="455" t="s">
        <v>107</v>
      </c>
      <c r="B4" s="331"/>
      <c r="C4" s="338"/>
      <c r="D4" s="359"/>
      <c r="E4" s="359"/>
      <c r="F4" s="359"/>
      <c r="G4" s="359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</row>
    <row r="5" spans="1:19">
      <c r="A5" s="338"/>
      <c r="B5" s="38"/>
      <c r="C5" s="338"/>
      <c r="D5" s="359"/>
      <c r="E5" s="359"/>
      <c r="F5" s="359"/>
      <c r="G5" s="359"/>
      <c r="H5" s="359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</row>
    <row r="6" spans="1:19">
      <c r="A6" s="338"/>
      <c r="B6" s="338"/>
      <c r="C6" s="338"/>
      <c r="D6" s="359"/>
      <c r="E6" s="359"/>
      <c r="F6" s="359"/>
      <c r="G6" s="359"/>
      <c r="H6" s="359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</row>
    <row r="7" spans="1:19">
      <c r="A7" s="338"/>
      <c r="B7" s="338"/>
      <c r="C7" s="338"/>
      <c r="D7" s="27" t="s">
        <v>14</v>
      </c>
      <c r="E7" s="27" t="s">
        <v>108</v>
      </c>
      <c r="F7" s="359"/>
      <c r="G7" s="359"/>
      <c r="H7" s="359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</row>
    <row r="8" spans="1:19" ht="30">
      <c r="A8" s="40" t="s">
        <v>17</v>
      </c>
      <c r="B8" s="40" t="s">
        <v>18</v>
      </c>
      <c r="C8" s="40" t="s">
        <v>19</v>
      </c>
      <c r="D8" s="39" t="s">
        <v>109</v>
      </c>
      <c r="E8" s="39" t="s">
        <v>110</v>
      </c>
      <c r="F8" s="39" t="s">
        <v>82</v>
      </c>
      <c r="G8" s="39" t="s">
        <v>21</v>
      </c>
      <c r="H8" s="39" t="s">
        <v>22</v>
      </c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</row>
    <row r="9" spans="1:19">
      <c r="A9" s="23" t="s">
        <v>111</v>
      </c>
      <c r="B9" s="23" t="s">
        <v>112</v>
      </c>
      <c r="C9" s="343" t="s">
        <v>113</v>
      </c>
      <c r="D9" s="363">
        <v>0.70869565217391306</v>
      </c>
      <c r="E9" s="363">
        <v>0.7326086956521739</v>
      </c>
      <c r="F9" s="363">
        <v>0.72065217391304348</v>
      </c>
      <c r="G9" s="364">
        <v>1</v>
      </c>
      <c r="H9" s="364">
        <v>1</v>
      </c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</row>
    <row r="10" spans="1:19">
      <c r="A10" s="23" t="s">
        <v>114</v>
      </c>
      <c r="B10" s="23" t="s">
        <v>115</v>
      </c>
      <c r="C10" s="343" t="s">
        <v>113</v>
      </c>
      <c r="D10" s="365"/>
      <c r="E10" s="365"/>
      <c r="F10" s="365"/>
      <c r="G10" s="365"/>
      <c r="H10" s="365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</row>
    <row r="11" spans="1:19">
      <c r="A11" s="23" t="s">
        <v>116</v>
      </c>
      <c r="B11" s="23" t="s">
        <v>117</v>
      </c>
      <c r="C11" s="343" t="s">
        <v>118</v>
      </c>
      <c r="D11" s="363">
        <v>0.72173913043478266</v>
      </c>
      <c r="E11" s="363">
        <v>0.68043478260869561</v>
      </c>
      <c r="F11" s="363">
        <v>0.70108695652173914</v>
      </c>
      <c r="G11" s="364">
        <v>2</v>
      </c>
      <c r="H11" s="364">
        <v>2</v>
      </c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</row>
    <row r="12" spans="1:19">
      <c r="A12" s="23" t="s">
        <v>54</v>
      </c>
      <c r="B12" s="23" t="s">
        <v>55</v>
      </c>
      <c r="C12" s="343" t="s">
        <v>118</v>
      </c>
      <c r="D12" s="365"/>
      <c r="E12" s="365"/>
      <c r="F12" s="365"/>
      <c r="G12" s="365"/>
      <c r="H12" s="365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</row>
    <row r="13" spans="1:19">
      <c r="A13" s="23" t="s">
        <v>119</v>
      </c>
      <c r="B13" s="23" t="s">
        <v>120</v>
      </c>
      <c r="C13" s="343" t="s">
        <v>121</v>
      </c>
      <c r="D13" s="363">
        <v>0.72826086956521741</v>
      </c>
      <c r="E13" s="363">
        <v>0.67391304347826086</v>
      </c>
      <c r="F13" s="363">
        <v>0.70108695652173914</v>
      </c>
      <c r="G13" s="364">
        <v>2</v>
      </c>
      <c r="H13" s="364">
        <v>2</v>
      </c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</row>
    <row r="14" spans="1:19">
      <c r="A14" s="23" t="s">
        <v>122</v>
      </c>
      <c r="B14" s="23" t="s">
        <v>123</v>
      </c>
      <c r="C14" s="343" t="s">
        <v>121</v>
      </c>
      <c r="D14" s="365"/>
      <c r="E14" s="365"/>
      <c r="F14" s="365"/>
      <c r="G14" s="365"/>
      <c r="H14" s="365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</row>
    <row r="15" spans="1:19">
      <c r="A15" s="23" t="s">
        <v>124</v>
      </c>
      <c r="B15" s="23" t="s">
        <v>125</v>
      </c>
      <c r="C15" s="343" t="s">
        <v>27</v>
      </c>
      <c r="D15" s="363">
        <v>0.68478260869565222</v>
      </c>
      <c r="E15" s="363">
        <v>0.71086956521739131</v>
      </c>
      <c r="F15" s="363">
        <v>0.69782608695652182</v>
      </c>
      <c r="G15" s="364">
        <v>4</v>
      </c>
      <c r="H15" s="364">
        <v>4</v>
      </c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</row>
    <row r="16" spans="1:19">
      <c r="A16" s="23" t="s">
        <v>25</v>
      </c>
      <c r="B16" s="23" t="s">
        <v>26</v>
      </c>
      <c r="C16" s="343" t="s">
        <v>27</v>
      </c>
      <c r="D16" s="365"/>
      <c r="E16" s="365"/>
      <c r="F16" s="365"/>
      <c r="G16" s="365"/>
      <c r="H16" s="365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</row>
    <row r="17" spans="1:19">
      <c r="A17" s="23" t="s">
        <v>126</v>
      </c>
      <c r="B17" s="23" t="s">
        <v>127</v>
      </c>
      <c r="C17" s="343" t="s">
        <v>30</v>
      </c>
      <c r="D17" s="363">
        <v>0.68260869565217386</v>
      </c>
      <c r="E17" s="363">
        <v>0.66956521739130437</v>
      </c>
      <c r="F17" s="363">
        <v>0.67608695652173911</v>
      </c>
      <c r="G17" s="364">
        <v>5</v>
      </c>
      <c r="H17" s="364">
        <v>5</v>
      </c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</row>
    <row r="18" spans="1:19">
      <c r="A18" s="23" t="s">
        <v>128</v>
      </c>
      <c r="B18" s="23" t="s">
        <v>129</v>
      </c>
      <c r="C18" s="343" t="s">
        <v>30</v>
      </c>
      <c r="D18" s="365"/>
      <c r="E18" s="365"/>
      <c r="F18" s="365"/>
      <c r="G18" s="365"/>
      <c r="H18" s="365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</row>
    <row r="19" spans="1:19">
      <c r="A19" s="23" t="s">
        <v>130</v>
      </c>
      <c r="B19" s="23" t="s">
        <v>131</v>
      </c>
      <c r="C19" s="343" t="s">
        <v>132</v>
      </c>
      <c r="D19" s="363">
        <v>0.67391304347826086</v>
      </c>
      <c r="E19" s="363">
        <v>0.66304347826086951</v>
      </c>
      <c r="F19" s="363">
        <v>0.66847826086956519</v>
      </c>
      <c r="G19" s="364">
        <v>6</v>
      </c>
      <c r="H19" s="364">
        <v>6</v>
      </c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</row>
    <row r="20" spans="1:19">
      <c r="A20" s="23" t="s">
        <v>133</v>
      </c>
      <c r="B20" s="23" t="s">
        <v>134</v>
      </c>
      <c r="C20" s="343" t="s">
        <v>132</v>
      </c>
      <c r="D20" s="365"/>
      <c r="E20" s="365"/>
      <c r="F20" s="365"/>
      <c r="G20" s="365"/>
      <c r="H20" s="365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</row>
    <row r="21" spans="1:19">
      <c r="A21" s="23" t="s">
        <v>135</v>
      </c>
      <c r="B21" s="23" t="s">
        <v>136</v>
      </c>
      <c r="C21" s="343" t="s">
        <v>36</v>
      </c>
      <c r="D21" s="363">
        <v>0.63043478260869568</v>
      </c>
      <c r="E21" s="363">
        <v>0.67826086956521736</v>
      </c>
      <c r="F21" s="363">
        <v>0.65434782608695652</v>
      </c>
      <c r="G21" s="364">
        <v>7</v>
      </c>
      <c r="H21" s="364">
        <v>7</v>
      </c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</row>
    <row r="22" spans="1:19">
      <c r="A22" s="23" t="s">
        <v>34</v>
      </c>
      <c r="B22" s="23" t="s">
        <v>137</v>
      </c>
      <c r="C22" s="343" t="s">
        <v>36</v>
      </c>
      <c r="D22" s="365"/>
      <c r="E22" s="365"/>
      <c r="F22" s="365"/>
      <c r="G22" s="365"/>
      <c r="H22" s="365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</row>
    <row r="23" spans="1:19">
      <c r="A23" s="23" t="s">
        <v>43</v>
      </c>
      <c r="B23" s="23" t="s">
        <v>44</v>
      </c>
      <c r="C23" s="343" t="s">
        <v>33</v>
      </c>
      <c r="D23" s="363">
        <v>0.58695652173913049</v>
      </c>
      <c r="E23" s="363">
        <v>0.71304347826086956</v>
      </c>
      <c r="F23" s="363">
        <v>0.65</v>
      </c>
      <c r="G23" s="364">
        <v>8</v>
      </c>
      <c r="H23" s="364">
        <v>8</v>
      </c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</row>
    <row r="24" spans="1:19">
      <c r="A24" s="23" t="s">
        <v>31</v>
      </c>
      <c r="B24" s="23" t="s">
        <v>32</v>
      </c>
      <c r="C24" s="343" t="s">
        <v>33</v>
      </c>
      <c r="D24" s="365"/>
      <c r="E24" s="365"/>
      <c r="F24" s="365"/>
      <c r="G24" s="365"/>
      <c r="H24" s="365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</row>
    <row r="25" spans="1:19">
      <c r="A25" s="23" t="s">
        <v>138</v>
      </c>
      <c r="B25" s="23" t="s">
        <v>139</v>
      </c>
      <c r="C25" s="343" t="s">
        <v>140</v>
      </c>
      <c r="D25" s="363">
        <v>0.62608695652173918</v>
      </c>
      <c r="E25" s="363">
        <v>0.64782608695652177</v>
      </c>
      <c r="F25" s="363">
        <v>0.63695652173913042</v>
      </c>
      <c r="G25" s="364">
        <v>9</v>
      </c>
      <c r="H25" s="364">
        <v>9</v>
      </c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</row>
    <row r="26" spans="1:19">
      <c r="A26" s="23" t="s">
        <v>141</v>
      </c>
      <c r="B26" s="23" t="s">
        <v>142</v>
      </c>
      <c r="C26" s="343" t="s">
        <v>140</v>
      </c>
      <c r="D26" s="365"/>
      <c r="E26" s="365"/>
      <c r="F26" s="365"/>
      <c r="G26" s="365"/>
      <c r="H26" s="365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</row>
    <row r="27" spans="1:19">
      <c r="A27" s="23" t="s">
        <v>143</v>
      </c>
      <c r="B27" s="23" t="s">
        <v>144</v>
      </c>
      <c r="C27" s="343" t="s">
        <v>145</v>
      </c>
      <c r="D27" s="363">
        <v>0.56521739130434778</v>
      </c>
      <c r="E27" s="363">
        <v>0.66956521739130437</v>
      </c>
      <c r="F27" s="363">
        <v>0.61739130434782608</v>
      </c>
      <c r="G27" s="364">
        <v>10</v>
      </c>
      <c r="H27" s="364">
        <v>10</v>
      </c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</row>
    <row r="28" spans="1:19">
      <c r="A28" s="23" t="s">
        <v>146</v>
      </c>
      <c r="B28" s="23" t="s">
        <v>147</v>
      </c>
      <c r="C28" s="343" t="s">
        <v>145</v>
      </c>
      <c r="D28" s="365"/>
      <c r="E28" s="365"/>
      <c r="F28" s="365"/>
      <c r="G28" s="365"/>
      <c r="H28" s="365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</row>
    <row r="29" spans="1:19">
      <c r="A29" s="23" t="s">
        <v>148</v>
      </c>
      <c r="B29" s="23" t="s">
        <v>149</v>
      </c>
      <c r="C29" s="343" t="s">
        <v>150</v>
      </c>
      <c r="D29" s="363">
        <v>0.58913043478260874</v>
      </c>
      <c r="E29" s="363">
        <v>0.59565217391304348</v>
      </c>
      <c r="F29" s="363">
        <v>0.59239130434782616</v>
      </c>
      <c r="G29" s="364">
        <v>11</v>
      </c>
      <c r="H29" s="364">
        <v>11</v>
      </c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</row>
    <row r="30" spans="1:19">
      <c r="A30" s="23" t="s">
        <v>151</v>
      </c>
      <c r="B30" s="23" t="s">
        <v>152</v>
      </c>
      <c r="C30" s="343" t="s">
        <v>150</v>
      </c>
      <c r="D30" s="365"/>
      <c r="E30" s="365"/>
      <c r="F30" s="365"/>
      <c r="G30" s="365"/>
      <c r="H30" s="365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</row>
    <row r="31" spans="1:19">
      <c r="A31" s="23" t="s">
        <v>153</v>
      </c>
      <c r="B31" s="23" t="s">
        <v>154</v>
      </c>
      <c r="C31" s="343" t="s">
        <v>155</v>
      </c>
      <c r="D31" s="363">
        <v>0.56956521739130439</v>
      </c>
      <c r="E31" s="363">
        <v>0.60217391304347823</v>
      </c>
      <c r="F31" s="363">
        <v>0.58586956521739131</v>
      </c>
      <c r="G31" s="364">
        <v>12</v>
      </c>
      <c r="H31" s="364">
        <v>12</v>
      </c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</row>
    <row r="32" spans="1:19">
      <c r="A32" s="23" t="s">
        <v>156</v>
      </c>
      <c r="B32" s="23" t="s">
        <v>157</v>
      </c>
      <c r="C32" s="343" t="s">
        <v>155</v>
      </c>
      <c r="D32" s="365"/>
      <c r="E32" s="365"/>
      <c r="F32" s="365"/>
      <c r="G32" s="365"/>
      <c r="H32" s="365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</row>
    <row r="33" spans="1:19">
      <c r="A33" s="23" t="s">
        <v>158</v>
      </c>
      <c r="B33" s="23" t="s">
        <v>159</v>
      </c>
      <c r="C33" s="343" t="s">
        <v>59</v>
      </c>
      <c r="D33" s="363">
        <v>0.55434782608695654</v>
      </c>
      <c r="E33" s="363">
        <v>0.56739130434782614</v>
      </c>
      <c r="F33" s="363">
        <v>0.5608695652173914</v>
      </c>
      <c r="G33" s="364">
        <v>13</v>
      </c>
      <c r="H33" s="364">
        <v>13</v>
      </c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</row>
    <row r="34" spans="1:19">
      <c r="A34" s="23" t="s">
        <v>160</v>
      </c>
      <c r="B34" s="23" t="s">
        <v>161</v>
      </c>
      <c r="C34" s="343" t="s">
        <v>162</v>
      </c>
      <c r="D34" s="365"/>
      <c r="E34" s="365"/>
      <c r="F34" s="365"/>
      <c r="G34" s="365"/>
      <c r="H34" s="365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</row>
    <row r="35" spans="1:19">
      <c r="A35" s="23"/>
      <c r="B35" s="23"/>
      <c r="C35" s="343"/>
      <c r="D35" s="363"/>
      <c r="E35" s="363"/>
      <c r="F35" s="363"/>
      <c r="G35" s="364"/>
      <c r="H35" s="364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</row>
  </sheetData>
  <sheetProtection algorithmName="SHA-512" hashValue="UXJay0R8BJy+Do60GEGO6K0i0DR8+rgB9E3azyR27Y6YtT9wlMaAXvTcbWeYb73Evgkvlw0HeBUUf09wKEX6BA==" saltValue="xUEY8qZqQJCClK/SUnjmTg==" spinCount="100000" sheet="1" objects="1" scenarios="1"/>
  <pageMargins left="0.7" right="0.7" top="0.75" bottom="0.75" header="0.3" footer="0.3"/>
  <pageSetup fitToHeight="0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FBAD-349E-9240-8D54-00A41556F7E5}">
  <sheetPr codeName="Sheet15">
    <tabColor theme="5" tint="-0.249977111117893"/>
    <pageSetUpPr fitToPage="1"/>
  </sheetPr>
  <dimension ref="A1:Z50"/>
  <sheetViews>
    <sheetView topLeftCell="I31" zoomScale="90" zoomScaleNormal="90" workbookViewId="0">
      <selection activeCell="H40" sqref="H40"/>
    </sheetView>
  </sheetViews>
  <sheetFormatPr defaultColWidth="11" defaultRowHeight="15"/>
  <cols>
    <col min="1" max="1" width="11" style="14"/>
    <col min="2" max="2" width="15" style="14" customWidth="1"/>
    <col min="3" max="3" width="20.375" style="14" customWidth="1"/>
    <col min="4" max="4" width="22.625" style="14" bestFit="1" customWidth="1"/>
    <col min="5" max="5" width="18.125" style="14" customWidth="1"/>
    <col min="6" max="6" width="11.75" style="14" bestFit="1" customWidth="1"/>
    <col min="7" max="7" width="10.25" style="14" bestFit="1" customWidth="1"/>
    <col min="8" max="8" width="12" style="14" bestFit="1" customWidth="1"/>
    <col min="9" max="9" width="13.25" style="14" customWidth="1"/>
    <col min="10" max="10" width="9.125" style="14" bestFit="1" customWidth="1"/>
    <col min="11" max="11" width="9.75" style="14" bestFit="1" customWidth="1"/>
    <col min="12" max="12" width="13.625" style="14" bestFit="1" customWidth="1"/>
    <col min="13" max="14" width="11" style="14"/>
    <col min="15" max="15" width="19.375" style="14" customWidth="1"/>
    <col min="16" max="16" width="11" style="14"/>
    <col min="17" max="17" width="3.625" style="14" customWidth="1"/>
    <col min="18" max="21" width="13" style="14" customWidth="1"/>
    <col min="22" max="16384" width="11" style="14"/>
  </cols>
  <sheetData>
    <row r="1" spans="1:21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15" t="s">
        <v>259</v>
      </c>
      <c r="P1" s="339" t="s">
        <v>685</v>
      </c>
      <c r="Q1" s="339"/>
      <c r="R1" s="339"/>
      <c r="S1" s="339"/>
      <c r="T1" s="339"/>
      <c r="U1" s="339"/>
    </row>
    <row r="2" spans="1:21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</row>
    <row r="3" spans="1:21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15" t="s">
        <v>686</v>
      </c>
      <c r="P3" s="338"/>
      <c r="Q3" s="338"/>
      <c r="R3" s="338"/>
      <c r="S3" s="338"/>
      <c r="T3" s="338"/>
      <c r="U3" s="338"/>
    </row>
    <row r="4" spans="1:21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16" t="s">
        <v>550</v>
      </c>
      <c r="S4" s="18" t="s">
        <v>679</v>
      </c>
      <c r="T4" s="16" t="s">
        <v>550</v>
      </c>
      <c r="U4" s="18" t="s">
        <v>680</v>
      </c>
    </row>
    <row r="5" spans="1:21">
      <c r="A5" s="338" t="s">
        <v>6</v>
      </c>
      <c r="B5" s="331">
        <v>44779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41">
        <f>B11</f>
        <v>1</v>
      </c>
      <c r="S5" s="341">
        <f>B13</f>
        <v>2</v>
      </c>
      <c r="T5" s="360">
        <f>B12</f>
        <v>1</v>
      </c>
      <c r="U5" s="341">
        <f>B14</f>
        <v>2</v>
      </c>
    </row>
    <row r="6" spans="1:21">
      <c r="A6" s="338" t="s">
        <v>8</v>
      </c>
      <c r="B6" s="13" t="s">
        <v>686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 t="str">
        <f>C11</f>
        <v>Caitlin Pritchard</v>
      </c>
      <c r="S6" s="338" t="str">
        <f>C12</f>
        <v>Felicity Ericsson</v>
      </c>
      <c r="T6" s="361" t="str">
        <f>C13</f>
        <v>Ellie Gilberd</v>
      </c>
      <c r="U6" s="338" t="str">
        <f>C14</f>
        <v>Nicola Lachenicht</v>
      </c>
    </row>
    <row r="7" spans="1:21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 t="s">
        <v>12</v>
      </c>
      <c r="P7" s="338" t="s">
        <v>13</v>
      </c>
      <c r="Q7" s="338"/>
      <c r="R7" s="338"/>
      <c r="S7" s="338"/>
      <c r="T7" s="361"/>
      <c r="U7" s="338"/>
    </row>
    <row r="8" spans="1:21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>
        <v>1</v>
      </c>
      <c r="P8" s="338"/>
      <c r="Q8" s="338"/>
      <c r="R8" s="342"/>
      <c r="S8" s="342"/>
      <c r="T8" s="362"/>
      <c r="U8" s="342"/>
    </row>
    <row r="9" spans="1:21">
      <c r="A9" s="338"/>
      <c r="B9" s="338"/>
      <c r="C9" s="338"/>
      <c r="D9" s="338"/>
      <c r="E9" s="338"/>
      <c r="F9" s="19" t="s">
        <v>14</v>
      </c>
      <c r="G9" s="19" t="s">
        <v>81</v>
      </c>
      <c r="H9" s="338"/>
      <c r="I9" s="338"/>
      <c r="J9" s="338"/>
      <c r="K9" s="338"/>
      <c r="L9" s="338"/>
      <c r="M9" s="338"/>
      <c r="N9" s="338"/>
      <c r="O9" s="338">
        <v>2</v>
      </c>
      <c r="P9" s="338"/>
      <c r="Q9" s="338"/>
      <c r="R9" s="342"/>
      <c r="S9" s="342"/>
      <c r="T9" s="362"/>
      <c r="U9" s="342"/>
    </row>
    <row r="10" spans="1:21" ht="30">
      <c r="A10" s="35" t="s">
        <v>15</v>
      </c>
      <c r="B10" s="36" t="s">
        <v>16</v>
      </c>
      <c r="C10" s="36" t="s">
        <v>17</v>
      </c>
      <c r="D10" s="36" t="s">
        <v>18</v>
      </c>
      <c r="E10" s="36" t="s">
        <v>19</v>
      </c>
      <c r="F10" s="36" t="s">
        <v>682</v>
      </c>
      <c r="G10" s="36" t="s">
        <v>109</v>
      </c>
      <c r="H10" s="36" t="s">
        <v>82</v>
      </c>
      <c r="I10" s="36" t="s">
        <v>23</v>
      </c>
      <c r="J10" s="36" t="s">
        <v>21</v>
      </c>
      <c r="K10" s="36" t="s">
        <v>22</v>
      </c>
      <c r="L10" s="36" t="s">
        <v>24</v>
      </c>
      <c r="M10" s="338"/>
      <c r="N10" s="338"/>
      <c r="O10" s="338">
        <v>3</v>
      </c>
      <c r="P10" s="338"/>
      <c r="Q10" s="338"/>
      <c r="R10" s="342"/>
      <c r="S10" s="342"/>
      <c r="T10" s="362"/>
      <c r="U10" s="342"/>
    </row>
    <row r="11" spans="1:21">
      <c r="A11" s="4">
        <v>0.64583333333333226</v>
      </c>
      <c r="B11" s="3">
        <v>1</v>
      </c>
      <c r="C11" s="3" t="s">
        <v>40</v>
      </c>
      <c r="D11" s="343" t="s">
        <v>89</v>
      </c>
      <c r="E11" s="343" t="s">
        <v>42</v>
      </c>
      <c r="F11" s="350">
        <f>R38</f>
        <v>0</v>
      </c>
      <c r="G11" s="350"/>
      <c r="H11" s="350">
        <f>AVERAGE(F11,G12)</f>
        <v>0</v>
      </c>
      <c r="I11" s="398">
        <f>R34+T34</f>
        <v>0</v>
      </c>
      <c r="J11" s="351">
        <f>IF(K11&gt;L11,K11,L11)</f>
        <v>1</v>
      </c>
      <c r="K11" s="351">
        <f>RANK(H11,$H$11:$H$15,0)</f>
        <v>1</v>
      </c>
      <c r="L11" s="399"/>
      <c r="M11" s="338"/>
      <c r="N11" s="338"/>
      <c r="O11" s="338">
        <v>4</v>
      </c>
      <c r="P11" s="338"/>
      <c r="Q11" s="338"/>
      <c r="R11" s="342"/>
      <c r="S11" s="342"/>
      <c r="T11" s="362"/>
      <c r="U11" s="342"/>
    </row>
    <row r="12" spans="1:21">
      <c r="A12" s="4">
        <v>0.64583333333333226</v>
      </c>
      <c r="B12" s="3">
        <v>1</v>
      </c>
      <c r="C12" s="3" t="s">
        <v>90</v>
      </c>
      <c r="D12" s="343" t="s">
        <v>91</v>
      </c>
      <c r="E12" s="343" t="s">
        <v>42</v>
      </c>
      <c r="F12" s="416"/>
      <c r="G12" s="416">
        <f>T38</f>
        <v>0</v>
      </c>
      <c r="H12" s="403"/>
      <c r="I12" s="406"/>
      <c r="J12" s="382"/>
      <c r="K12" s="382"/>
      <c r="L12" s="400"/>
      <c r="M12" s="338"/>
      <c r="N12" s="338"/>
      <c r="O12" s="338">
        <v>5</v>
      </c>
      <c r="P12" s="338"/>
      <c r="Q12" s="338"/>
      <c r="R12" s="342"/>
      <c r="S12" s="342"/>
      <c r="T12" s="362"/>
      <c r="U12" s="342"/>
    </row>
    <row r="13" spans="1:21">
      <c r="A13" s="4">
        <v>0.65069444444444335</v>
      </c>
      <c r="B13" s="3">
        <v>2</v>
      </c>
      <c r="C13" s="3" t="s">
        <v>466</v>
      </c>
      <c r="D13" s="343" t="s">
        <v>467</v>
      </c>
      <c r="E13" s="343" t="s">
        <v>85</v>
      </c>
      <c r="F13" s="427">
        <f>-S38</f>
        <v>0</v>
      </c>
      <c r="G13" s="427"/>
      <c r="H13" s="350">
        <f>AVERAGE(F13,G14)</f>
        <v>0</v>
      </c>
      <c r="I13" s="398">
        <f>S34+U34</f>
        <v>0</v>
      </c>
      <c r="J13" s="351">
        <f>IF(K13&gt;L13,K13,L13)</f>
        <v>1</v>
      </c>
      <c r="K13" s="351">
        <f>RANK(H13,$H$11:$H$15,0)</f>
        <v>1</v>
      </c>
      <c r="L13" s="399"/>
      <c r="M13" s="338"/>
      <c r="N13" s="338"/>
      <c r="O13" s="338">
        <v>6</v>
      </c>
      <c r="P13" s="338">
        <v>2</v>
      </c>
      <c r="Q13" s="338"/>
      <c r="R13" s="342"/>
      <c r="S13" s="342"/>
      <c r="T13" s="362"/>
      <c r="U13" s="342"/>
    </row>
    <row r="14" spans="1:21">
      <c r="A14" s="4">
        <v>0.65069444444444335</v>
      </c>
      <c r="B14" s="3">
        <v>2</v>
      </c>
      <c r="C14" s="3" t="s">
        <v>86</v>
      </c>
      <c r="D14" s="343" t="s">
        <v>87</v>
      </c>
      <c r="E14" s="343" t="s">
        <v>85</v>
      </c>
      <c r="F14" s="416"/>
      <c r="G14" s="416">
        <f>U38</f>
        <v>0</v>
      </c>
      <c r="H14" s="403"/>
      <c r="I14" s="406"/>
      <c r="J14" s="382"/>
      <c r="K14" s="382"/>
      <c r="L14" s="400"/>
      <c r="M14" s="338"/>
      <c r="N14" s="338"/>
      <c r="O14" s="338">
        <v>7</v>
      </c>
      <c r="P14" s="338">
        <v>2</v>
      </c>
      <c r="Q14" s="338"/>
      <c r="R14" s="342"/>
      <c r="S14" s="342"/>
      <c r="T14" s="362"/>
      <c r="U14" s="342"/>
    </row>
    <row r="15" spans="1:21">
      <c r="A15" s="338"/>
      <c r="B15" s="338"/>
      <c r="C15" s="338"/>
      <c r="D15" s="338"/>
      <c r="E15" s="338"/>
      <c r="F15" s="338"/>
      <c r="G15" s="338"/>
      <c r="H15" s="338"/>
      <c r="I15" s="428"/>
      <c r="J15" s="338"/>
      <c r="K15" s="338"/>
      <c r="L15" s="429"/>
      <c r="M15" s="338"/>
      <c r="N15" s="338"/>
      <c r="O15" s="338">
        <v>8</v>
      </c>
      <c r="P15" s="338"/>
      <c r="Q15" s="338"/>
      <c r="R15" s="342"/>
      <c r="S15" s="342"/>
      <c r="T15" s="362"/>
      <c r="U15" s="342"/>
    </row>
    <row r="16" spans="1:21" ht="30">
      <c r="A16" s="35" t="s">
        <v>15</v>
      </c>
      <c r="B16" s="36" t="s">
        <v>251</v>
      </c>
      <c r="C16" s="36" t="s">
        <v>17</v>
      </c>
      <c r="D16" s="36" t="s">
        <v>18</v>
      </c>
      <c r="E16" s="36" t="s">
        <v>19</v>
      </c>
      <c r="F16" s="36" t="s">
        <v>60</v>
      </c>
      <c r="G16" s="36" t="s">
        <v>21</v>
      </c>
      <c r="H16" s="338"/>
      <c r="I16" s="428"/>
      <c r="J16" s="338"/>
      <c r="K16" s="338"/>
      <c r="L16" s="338"/>
      <c r="M16" s="338"/>
      <c r="N16" s="338"/>
      <c r="O16" s="338">
        <v>9</v>
      </c>
      <c r="P16" s="338"/>
      <c r="Q16" s="338"/>
      <c r="R16" s="342"/>
      <c r="S16" s="342"/>
      <c r="T16" s="362"/>
      <c r="U16" s="342"/>
    </row>
    <row r="17" spans="1:21">
      <c r="A17" s="4"/>
      <c r="B17" s="3">
        <f>B11</f>
        <v>1</v>
      </c>
      <c r="C17" s="3" t="str">
        <f t="shared" ref="C17:E17" si="0">C11</f>
        <v>Caitlin Pritchard</v>
      </c>
      <c r="D17" s="343" t="str">
        <f t="shared" si="0"/>
        <v>MONTCALM BAYLAUREL JOE</v>
      </c>
      <c r="E17" s="343" t="str">
        <f t="shared" si="0"/>
        <v xml:space="preserve">King River </v>
      </c>
      <c r="F17" s="350">
        <f>R49</f>
        <v>0</v>
      </c>
      <c r="G17" s="351">
        <f>RANK(F17,$F$17:$F$49,0)</f>
        <v>1</v>
      </c>
      <c r="H17" s="338"/>
      <c r="I17" s="428"/>
      <c r="J17" s="338"/>
      <c r="K17" s="338"/>
      <c r="L17" s="338"/>
      <c r="M17" s="338"/>
      <c r="N17" s="338"/>
      <c r="O17" s="338">
        <v>10</v>
      </c>
      <c r="P17" s="338"/>
      <c r="Q17" s="338"/>
      <c r="R17" s="342"/>
      <c r="S17" s="342"/>
      <c r="T17" s="362"/>
      <c r="U17" s="342"/>
    </row>
    <row r="18" spans="1:21">
      <c r="A18" s="4"/>
      <c r="B18" s="3">
        <f t="shared" ref="B18:E18" si="1">B12</f>
        <v>1</v>
      </c>
      <c r="C18" s="3" t="str">
        <f t="shared" si="1"/>
        <v>Felicity Ericsson</v>
      </c>
      <c r="D18" s="343" t="str">
        <f t="shared" si="1"/>
        <v>ALL BLACK STYLE</v>
      </c>
      <c r="E18" s="343" t="str">
        <f t="shared" si="1"/>
        <v xml:space="preserve">King River </v>
      </c>
      <c r="F18" s="382"/>
      <c r="G18" s="382"/>
      <c r="H18" s="338"/>
      <c r="I18" s="428"/>
      <c r="J18" s="338"/>
      <c r="K18" s="338"/>
      <c r="L18" s="338"/>
      <c r="M18" s="338"/>
      <c r="N18" s="338"/>
      <c r="O18" s="338">
        <v>11</v>
      </c>
      <c r="P18" s="338">
        <v>2</v>
      </c>
      <c r="Q18" s="338"/>
      <c r="R18" s="342"/>
      <c r="S18" s="342"/>
      <c r="T18" s="362"/>
      <c r="U18" s="342"/>
    </row>
    <row r="19" spans="1:21">
      <c r="A19" s="4"/>
      <c r="B19" s="3">
        <f t="shared" ref="B19:E19" si="2">B13</f>
        <v>2</v>
      </c>
      <c r="C19" s="3" t="str">
        <f t="shared" si="2"/>
        <v>Ellie Gilberd</v>
      </c>
      <c r="D19" s="343" t="str">
        <f t="shared" si="2"/>
        <v>NOBLEWOOD CASABLANCA</v>
      </c>
      <c r="E19" s="343" t="str">
        <f t="shared" si="2"/>
        <v>Serpentine</v>
      </c>
      <c r="F19" s="350">
        <f>S49</f>
        <v>0</v>
      </c>
      <c r="G19" s="351">
        <f>RANK(F19,$F$17:$F$49,0)</f>
        <v>1</v>
      </c>
      <c r="H19" s="338"/>
      <c r="I19" s="428"/>
      <c r="J19" s="338"/>
      <c r="K19" s="338"/>
      <c r="L19" s="338"/>
      <c r="M19" s="338"/>
      <c r="N19" s="338"/>
      <c r="O19" s="338">
        <v>12</v>
      </c>
      <c r="P19" s="338">
        <v>2</v>
      </c>
      <c r="Q19" s="338"/>
      <c r="R19" s="342"/>
      <c r="S19" s="342"/>
      <c r="T19" s="362"/>
      <c r="U19" s="342"/>
    </row>
    <row r="20" spans="1:21">
      <c r="A20" s="4"/>
      <c r="B20" s="3">
        <f t="shared" ref="B20:E20" si="3">B14</f>
        <v>2</v>
      </c>
      <c r="C20" s="3" t="str">
        <f t="shared" si="3"/>
        <v>Nicola Lachenicht</v>
      </c>
      <c r="D20" s="343" t="str">
        <f t="shared" si="3"/>
        <v>NEWHOPE SPARKS FLY</v>
      </c>
      <c r="E20" s="343" t="str">
        <f t="shared" si="3"/>
        <v>Serpentine</v>
      </c>
      <c r="F20" s="382"/>
      <c r="G20" s="382"/>
      <c r="H20" s="338"/>
      <c r="I20" s="428"/>
      <c r="J20" s="338"/>
      <c r="K20" s="338"/>
      <c r="L20" s="338"/>
      <c r="M20" s="338"/>
      <c r="N20" s="338"/>
      <c r="O20" s="338">
        <v>13</v>
      </c>
      <c r="P20" s="338">
        <v>2</v>
      </c>
      <c r="Q20" s="338"/>
      <c r="R20" s="342"/>
      <c r="S20" s="342"/>
      <c r="T20" s="362"/>
      <c r="U20" s="342"/>
    </row>
    <row r="21" spans="1:21">
      <c r="A21" s="4"/>
      <c r="B21" s="3"/>
      <c r="C21" s="3"/>
      <c r="D21" s="343"/>
      <c r="E21" s="343"/>
      <c r="F21" s="350"/>
      <c r="G21" s="351"/>
      <c r="H21" s="338"/>
      <c r="I21" s="428"/>
      <c r="J21" s="338"/>
      <c r="K21" s="338"/>
      <c r="L21" s="338"/>
      <c r="M21" s="338"/>
      <c r="N21" s="338"/>
      <c r="O21" s="338">
        <v>14</v>
      </c>
      <c r="P21" s="338">
        <v>2</v>
      </c>
      <c r="Q21" s="338"/>
      <c r="R21" s="348"/>
      <c r="S21" s="348"/>
      <c r="T21" s="369"/>
      <c r="U21" s="348"/>
    </row>
    <row r="22" spans="1:21">
      <c r="A22" s="4"/>
      <c r="B22" s="3"/>
      <c r="C22" s="3"/>
      <c r="D22" s="343"/>
      <c r="E22" s="343"/>
      <c r="F22" s="382"/>
      <c r="G22" s="382"/>
      <c r="H22" s="338"/>
      <c r="I22" s="428"/>
      <c r="J22" s="338"/>
      <c r="K22" s="338"/>
      <c r="L22" s="338"/>
      <c r="M22" s="338"/>
      <c r="N22" s="338"/>
      <c r="O22" s="338" t="s">
        <v>50</v>
      </c>
      <c r="P22" s="338">
        <v>200</v>
      </c>
      <c r="Q22" s="338"/>
      <c r="R22" s="356">
        <f>SUM(R8:R21)+SUM(R13:R14)+SUM(R18:R21)</f>
        <v>0</v>
      </c>
      <c r="S22" s="356">
        <f t="shared" ref="S22:U22" si="4">SUM(S8:S21)+SUM(S13:S14)+SUM(S18:S21)</f>
        <v>0</v>
      </c>
      <c r="T22" s="370">
        <f t="shared" si="4"/>
        <v>0</v>
      </c>
      <c r="U22" s="356">
        <f t="shared" si="4"/>
        <v>0</v>
      </c>
    </row>
    <row r="23" spans="1:21">
      <c r="A23" s="338"/>
      <c r="B23" s="338"/>
      <c r="C23" s="338"/>
      <c r="D23" s="338"/>
      <c r="E23" s="338"/>
      <c r="F23" s="338"/>
      <c r="G23" s="338"/>
      <c r="H23" s="338"/>
      <c r="I23" s="42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61"/>
      <c r="U23" s="338"/>
    </row>
    <row r="24" spans="1:21">
      <c r="A24" s="338"/>
      <c r="B24" s="338"/>
      <c r="C24" s="338"/>
      <c r="D24" s="349"/>
      <c r="E24" s="349"/>
      <c r="F24" s="349"/>
      <c r="G24" s="338"/>
      <c r="H24" s="338"/>
      <c r="I24" s="428"/>
      <c r="J24" s="338"/>
      <c r="K24" s="338"/>
      <c r="L24" s="338"/>
      <c r="M24" s="338"/>
      <c r="N24" s="338"/>
      <c r="O24" s="338" t="s">
        <v>56</v>
      </c>
      <c r="P24" s="338"/>
      <c r="Q24" s="338"/>
      <c r="R24" s="338"/>
      <c r="S24" s="338"/>
      <c r="T24" s="361"/>
      <c r="U24" s="338"/>
    </row>
    <row r="25" spans="1:21">
      <c r="A25" s="338"/>
      <c r="B25" s="338"/>
      <c r="C25" s="338"/>
      <c r="D25" s="338"/>
      <c r="E25" s="338"/>
      <c r="F25" s="338"/>
      <c r="G25" s="338"/>
      <c r="H25" s="338"/>
      <c r="I25" s="428"/>
      <c r="J25" s="338"/>
      <c r="K25" s="338"/>
      <c r="L25" s="338"/>
      <c r="M25" s="338"/>
      <c r="N25" s="338"/>
      <c r="O25" s="338">
        <v>15</v>
      </c>
      <c r="P25" s="338">
        <v>4</v>
      </c>
      <c r="Q25" s="338"/>
      <c r="R25" s="342"/>
      <c r="S25" s="342"/>
      <c r="T25" s="362"/>
      <c r="U25" s="342"/>
    </row>
    <row r="26" spans="1:21">
      <c r="A26" s="338"/>
      <c r="B26" s="338"/>
      <c r="C26" s="338"/>
      <c r="D26" s="338"/>
      <c r="E26" s="338"/>
      <c r="F26" s="338"/>
      <c r="G26" s="338"/>
      <c r="H26" s="338"/>
      <c r="I26" s="428"/>
      <c r="J26" s="338"/>
      <c r="K26" s="338"/>
      <c r="L26" s="338"/>
      <c r="M26" s="338"/>
      <c r="N26" s="338"/>
      <c r="O26" s="338">
        <v>16</v>
      </c>
      <c r="P26" s="338">
        <v>4</v>
      </c>
      <c r="Q26" s="338"/>
      <c r="R26" s="342"/>
      <c r="S26" s="342"/>
      <c r="T26" s="362"/>
      <c r="U26" s="342"/>
    </row>
    <row r="27" spans="1:21">
      <c r="A27" s="338"/>
      <c r="B27" s="338"/>
      <c r="C27" s="338"/>
      <c r="D27" s="338"/>
      <c r="E27" s="338"/>
      <c r="F27" s="338"/>
      <c r="G27" s="338"/>
      <c r="H27" s="338"/>
      <c r="I27" s="428"/>
      <c r="J27" s="338"/>
      <c r="K27" s="338"/>
      <c r="L27" s="338"/>
      <c r="M27" s="338"/>
      <c r="N27" s="338"/>
      <c r="O27" s="338">
        <v>17</v>
      </c>
      <c r="P27" s="338">
        <v>4</v>
      </c>
      <c r="Q27" s="338"/>
      <c r="R27" s="342"/>
      <c r="S27" s="342"/>
      <c r="T27" s="362"/>
      <c r="U27" s="342"/>
    </row>
    <row r="28" spans="1:21">
      <c r="A28" s="338"/>
      <c r="B28" s="338"/>
      <c r="C28" s="338"/>
      <c r="D28" s="338"/>
      <c r="E28" s="338"/>
      <c r="F28" s="338"/>
      <c r="G28" s="338"/>
      <c r="H28" s="338"/>
      <c r="I28" s="428"/>
      <c r="J28" s="338"/>
      <c r="K28" s="338"/>
      <c r="L28" s="338"/>
      <c r="M28" s="338"/>
      <c r="N28" s="338"/>
      <c r="O28" s="338">
        <v>18</v>
      </c>
      <c r="P28" s="338">
        <v>4</v>
      </c>
      <c r="Q28" s="338"/>
      <c r="R28" s="342"/>
      <c r="S28" s="342"/>
      <c r="T28" s="362"/>
      <c r="U28" s="342"/>
    </row>
    <row r="29" spans="1:21">
      <c r="A29" s="338"/>
      <c r="B29" s="338"/>
      <c r="C29" s="338"/>
      <c r="D29" s="338"/>
      <c r="E29" s="338"/>
      <c r="F29" s="338"/>
      <c r="G29" s="338"/>
      <c r="H29" s="338"/>
      <c r="I29" s="354"/>
      <c r="J29" s="338"/>
      <c r="K29" s="338"/>
      <c r="L29" s="338"/>
      <c r="M29" s="338"/>
      <c r="N29" s="338"/>
      <c r="O29" s="338">
        <v>19</v>
      </c>
      <c r="P29" s="338">
        <v>4</v>
      </c>
      <c r="Q29" s="338"/>
      <c r="R29" s="348"/>
      <c r="S29" s="348"/>
      <c r="T29" s="369"/>
      <c r="U29" s="348"/>
    </row>
    <row r="30" spans="1:21">
      <c r="A30" s="338"/>
      <c r="B30" s="338"/>
      <c r="C30" s="338"/>
      <c r="D30" s="338"/>
      <c r="E30" s="338"/>
      <c r="F30" s="338"/>
      <c r="G30" s="338"/>
      <c r="H30" s="338"/>
      <c r="I30" s="354"/>
      <c r="J30" s="338"/>
      <c r="K30" s="338"/>
      <c r="L30" s="338"/>
      <c r="M30" s="338"/>
      <c r="N30" s="338"/>
      <c r="O30" s="338" t="s">
        <v>61</v>
      </c>
      <c r="P30" s="338">
        <v>200</v>
      </c>
      <c r="Q30" s="338"/>
      <c r="R30" s="338">
        <f>SUM(R25:R29)*4</f>
        <v>0</v>
      </c>
      <c r="S30" s="338">
        <f t="shared" ref="S30:U30" si="5">SUM(S25:S29)*4</f>
        <v>0</v>
      </c>
      <c r="T30" s="361">
        <f t="shared" si="5"/>
        <v>0</v>
      </c>
      <c r="U30" s="338">
        <f t="shared" si="5"/>
        <v>0</v>
      </c>
    </row>
    <row r="31" spans="1:21">
      <c r="A31" s="338"/>
      <c r="B31" s="338"/>
      <c r="C31" s="338"/>
      <c r="D31" s="338"/>
      <c r="E31" s="338"/>
      <c r="F31" s="338"/>
      <c r="G31" s="338"/>
      <c r="H31" s="338"/>
      <c r="I31" s="354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61"/>
      <c r="U31" s="338"/>
    </row>
    <row r="32" spans="1:21">
      <c r="A32" s="338"/>
      <c r="B32" s="338"/>
      <c r="C32" s="338"/>
      <c r="D32" s="338"/>
      <c r="E32" s="338"/>
      <c r="F32" s="338"/>
      <c r="G32" s="338"/>
      <c r="H32" s="338"/>
      <c r="I32" s="354"/>
      <c r="J32" s="338"/>
      <c r="K32" s="338"/>
      <c r="L32" s="338"/>
      <c r="M32" s="338"/>
      <c r="N32" s="338"/>
      <c r="O32" s="338" t="s">
        <v>62</v>
      </c>
      <c r="P32" s="338">
        <v>-5.0000000000000001E-3</v>
      </c>
      <c r="Q32" s="338"/>
      <c r="R32" s="353"/>
      <c r="S32" s="353"/>
      <c r="T32" s="430"/>
      <c r="U32" s="353"/>
    </row>
    <row r="33" spans="15:26">
      <c r="O33" s="338" t="s">
        <v>63</v>
      </c>
      <c r="P33" s="338"/>
      <c r="Q33" s="338"/>
      <c r="R33" s="396">
        <f t="shared" ref="R33:U33" si="6">IF(R32="Y",$P$32,0)</f>
        <v>0</v>
      </c>
      <c r="S33" s="396">
        <f t="shared" si="6"/>
        <v>0</v>
      </c>
      <c r="T33" s="431">
        <f t="shared" si="6"/>
        <v>0</v>
      </c>
      <c r="U33" s="396">
        <f t="shared" si="6"/>
        <v>0</v>
      </c>
      <c r="V33" s="338"/>
      <c r="W33" s="338"/>
      <c r="X33" s="338"/>
      <c r="Y33" s="338"/>
      <c r="Z33" s="338"/>
    </row>
    <row r="34" spans="15:26">
      <c r="O34" s="338" t="s">
        <v>64</v>
      </c>
      <c r="P34" s="338">
        <v>12</v>
      </c>
      <c r="Q34" s="338"/>
      <c r="R34" s="354">
        <f t="shared" ref="R34:U34" si="7">(R30+R33)/$P$34</f>
        <v>0</v>
      </c>
      <c r="S34" s="354">
        <f t="shared" si="7"/>
        <v>0</v>
      </c>
      <c r="T34" s="432">
        <f t="shared" si="7"/>
        <v>0</v>
      </c>
      <c r="U34" s="354">
        <f t="shared" si="7"/>
        <v>0</v>
      </c>
      <c r="V34" s="338"/>
      <c r="W34" s="338"/>
      <c r="X34" s="338"/>
      <c r="Y34" s="338"/>
      <c r="Z34" s="338"/>
    </row>
    <row r="35" spans="15:26">
      <c r="O35" s="338" t="s">
        <v>65</v>
      </c>
      <c r="P35" s="338">
        <v>12</v>
      </c>
      <c r="Q35" s="338"/>
      <c r="R35" s="354">
        <f t="shared" ref="R35:U35" si="8">R22/$P$35</f>
        <v>0</v>
      </c>
      <c r="S35" s="354">
        <f t="shared" si="8"/>
        <v>0</v>
      </c>
      <c r="T35" s="432">
        <f t="shared" si="8"/>
        <v>0</v>
      </c>
      <c r="U35" s="354">
        <f t="shared" si="8"/>
        <v>0</v>
      </c>
      <c r="V35" s="338"/>
      <c r="W35" s="338"/>
      <c r="X35" s="338"/>
      <c r="Y35" s="338"/>
      <c r="Z35" s="338"/>
    </row>
    <row r="36" spans="15:26">
      <c r="O36" s="338" t="s">
        <v>66</v>
      </c>
      <c r="P36" s="338"/>
      <c r="Q36" s="338"/>
      <c r="R36" s="354">
        <f>R34+R35</f>
        <v>0</v>
      </c>
      <c r="S36" s="354">
        <f t="shared" ref="S36:U36" si="9">S34+S35</f>
        <v>0</v>
      </c>
      <c r="T36" s="432">
        <f t="shared" si="9"/>
        <v>0</v>
      </c>
      <c r="U36" s="354">
        <f t="shared" si="9"/>
        <v>0</v>
      </c>
      <c r="V36" s="338"/>
      <c r="W36" s="338"/>
      <c r="X36" s="338"/>
      <c r="Y36" s="338"/>
      <c r="Z36" s="338"/>
    </row>
    <row r="37" spans="15:26">
      <c r="O37" s="338"/>
      <c r="P37" s="338"/>
      <c r="Q37" s="338"/>
      <c r="R37" s="338"/>
      <c r="S37" s="338"/>
      <c r="T37" s="361"/>
      <c r="U37" s="338"/>
      <c r="V37" s="338"/>
      <c r="W37" s="338"/>
      <c r="X37" s="338"/>
      <c r="Y37" s="338"/>
      <c r="Z37" s="338"/>
    </row>
    <row r="38" spans="15:26">
      <c r="O38" s="338" t="s">
        <v>67</v>
      </c>
      <c r="P38" s="338"/>
      <c r="Q38" s="338"/>
      <c r="R38" s="355">
        <f>R36/20</f>
        <v>0</v>
      </c>
      <c r="S38" s="355">
        <f t="shared" ref="S38:U38" si="10">S36/20</f>
        <v>0</v>
      </c>
      <c r="T38" s="433">
        <f t="shared" si="10"/>
        <v>0</v>
      </c>
      <c r="U38" s="355">
        <f t="shared" si="10"/>
        <v>0</v>
      </c>
      <c r="V38" s="338"/>
      <c r="W38" s="338"/>
      <c r="X38" s="338"/>
      <c r="Y38" s="338"/>
      <c r="Z38" s="338"/>
    </row>
    <row r="40" spans="15:26">
      <c r="O40" s="15" t="s">
        <v>68</v>
      </c>
      <c r="P40" s="338"/>
      <c r="Q40" s="338"/>
      <c r="R40" s="356"/>
      <c r="S40" s="356"/>
      <c r="T40" s="356"/>
      <c r="U40" s="356"/>
      <c r="V40" s="349"/>
      <c r="W40" s="349"/>
      <c r="X40" s="349"/>
      <c r="Y40" s="349"/>
      <c r="Z40" s="349"/>
    </row>
    <row r="41" spans="15:26">
      <c r="O41" s="338"/>
      <c r="P41" s="338"/>
      <c r="Q41" s="338"/>
      <c r="R41" s="338"/>
      <c r="S41" s="338"/>
      <c r="T41" s="338"/>
      <c r="U41" s="338"/>
      <c r="V41" s="349"/>
      <c r="W41" s="349"/>
      <c r="X41" s="349"/>
      <c r="Y41" s="349"/>
      <c r="Z41" s="349"/>
    </row>
    <row r="42" spans="15:26">
      <c r="O42" s="338" t="s">
        <v>69</v>
      </c>
      <c r="P42" s="338"/>
      <c r="Q42" s="338"/>
      <c r="R42" s="342"/>
      <c r="S42" s="342"/>
      <c r="T42" s="338"/>
      <c r="U42" s="338"/>
      <c r="V42" s="349"/>
      <c r="W42" s="349"/>
      <c r="X42" s="349"/>
      <c r="Y42" s="349"/>
      <c r="Z42" s="349"/>
    </row>
    <row r="43" spans="15:26">
      <c r="O43" s="338" t="s">
        <v>70</v>
      </c>
      <c r="P43" s="338"/>
      <c r="Q43" s="338"/>
      <c r="R43" s="342"/>
      <c r="S43" s="342"/>
      <c r="T43" s="338"/>
      <c r="U43" s="338"/>
      <c r="V43" s="349"/>
      <c r="W43" s="349"/>
      <c r="X43" s="349"/>
      <c r="Y43" s="349"/>
      <c r="Z43" s="349"/>
    </row>
    <row r="44" spans="15:26">
      <c r="O44" s="338" t="s">
        <v>71</v>
      </c>
      <c r="P44" s="338"/>
      <c r="Q44" s="338"/>
      <c r="R44" s="342"/>
      <c r="S44" s="342"/>
      <c r="T44" s="338"/>
      <c r="U44" s="338"/>
      <c r="V44" s="349"/>
      <c r="W44" s="349"/>
      <c r="X44" s="349"/>
      <c r="Y44" s="349"/>
      <c r="Z44" s="349"/>
    </row>
    <row r="45" spans="15:26">
      <c r="O45" s="338" t="s">
        <v>72</v>
      </c>
      <c r="P45" s="338"/>
      <c r="Q45" s="338"/>
      <c r="R45" s="342"/>
      <c r="S45" s="342"/>
      <c r="T45" s="338"/>
      <c r="U45" s="338"/>
      <c r="V45" s="349"/>
      <c r="W45" s="349"/>
      <c r="X45" s="349"/>
      <c r="Y45" s="349"/>
      <c r="Z45" s="349"/>
    </row>
    <row r="46" spans="15:26">
      <c r="O46" s="338" t="s">
        <v>73</v>
      </c>
      <c r="P46" s="338"/>
      <c r="Q46" s="338"/>
      <c r="R46" s="342"/>
      <c r="S46" s="342"/>
      <c r="T46" s="338"/>
      <c r="U46" s="338"/>
      <c r="V46" s="349"/>
      <c r="W46" s="349"/>
      <c r="X46" s="349"/>
      <c r="Y46" s="349"/>
      <c r="Z46" s="349"/>
    </row>
    <row r="47" spans="15:26">
      <c r="O47" s="338" t="s">
        <v>74</v>
      </c>
      <c r="P47" s="338">
        <v>50</v>
      </c>
      <c r="Q47" s="338"/>
      <c r="R47" s="356">
        <f t="shared" ref="R47:S47" si="11">SUM(R42:R46)</f>
        <v>0</v>
      </c>
      <c r="S47" s="356">
        <f t="shared" si="11"/>
        <v>0</v>
      </c>
      <c r="T47" s="338"/>
      <c r="U47" s="338"/>
      <c r="V47" s="349"/>
      <c r="W47" s="349"/>
      <c r="X47" s="349"/>
      <c r="Y47" s="349"/>
      <c r="Z47" s="349"/>
    </row>
    <row r="48" spans="15:26">
      <c r="O48" s="338"/>
      <c r="P48" s="338"/>
      <c r="Q48" s="338"/>
      <c r="R48" s="338"/>
      <c r="S48" s="338"/>
      <c r="T48" s="338"/>
      <c r="U48" s="338"/>
      <c r="V48" s="349"/>
      <c r="W48" s="349"/>
      <c r="X48" s="349"/>
      <c r="Y48" s="349"/>
      <c r="Z48" s="349"/>
    </row>
    <row r="49" spans="15:26">
      <c r="O49" s="338" t="s">
        <v>67</v>
      </c>
      <c r="P49" s="338"/>
      <c r="Q49" s="338"/>
      <c r="R49" s="357">
        <f>R47/$P$47</f>
        <v>0</v>
      </c>
      <c r="S49" s="357">
        <f t="shared" ref="S49" si="12">S47/$P$47</f>
        <v>0</v>
      </c>
      <c r="T49" s="338"/>
      <c r="U49" s="338"/>
      <c r="V49" s="349"/>
      <c r="W49" s="349"/>
      <c r="X49" s="349"/>
      <c r="Y49" s="349"/>
      <c r="Z49" s="349"/>
    </row>
    <row r="50" spans="15:26">
      <c r="O50" s="338"/>
      <c r="P50" s="338"/>
      <c r="Q50" s="338"/>
      <c r="R50" s="338"/>
      <c r="S50" s="338"/>
      <c r="T50" s="338"/>
      <c r="U50" s="338"/>
      <c r="V50" s="349"/>
      <c r="W50" s="349"/>
      <c r="X50" s="349"/>
      <c r="Y50" s="349"/>
      <c r="Z50" s="349"/>
    </row>
  </sheetData>
  <pageMargins left="0.7" right="0.7" top="0.75" bottom="0.75" header="0.3" footer="0.3"/>
  <pageSetup paperSize="9" scale="84" orientation="landscape" r:id="rId1"/>
  <customProperties>
    <customPr name="_pios_id" r:id="rId2"/>
    <customPr name="GUID" r:id="rId3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A9B0C-1737-4FA7-B9A9-467C6BBABD03}">
  <sheetPr>
    <tabColor theme="5" tint="-0.249977111117893"/>
    <pageSetUpPr fitToPage="1"/>
  </sheetPr>
  <dimension ref="A2:AZ109"/>
  <sheetViews>
    <sheetView topLeftCell="A4"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18.625" style="14" customWidth="1"/>
    <col min="4" max="4" width="25.125" style="14" bestFit="1" customWidth="1"/>
    <col min="5" max="5" width="16.875" style="14" bestFit="1" customWidth="1"/>
    <col min="6" max="6" width="14.5" style="14" customWidth="1"/>
    <col min="7" max="8" width="12.75" style="14" customWidth="1"/>
    <col min="9" max="11" width="11" style="14"/>
    <col min="12" max="12" width="16.125" style="14" bestFit="1" customWidth="1"/>
    <col min="13" max="15" width="11" style="14"/>
    <col min="16" max="16" width="19.375" style="14" customWidth="1"/>
    <col min="17" max="17" width="11" style="14"/>
    <col min="18" max="18" width="3.625" style="14" customWidth="1"/>
    <col min="19" max="42" width="6.375" style="14" customWidth="1"/>
    <col min="43" max="43" width="4.375" style="14" customWidth="1"/>
    <col min="44" max="45" width="11" style="14"/>
    <col min="46" max="46" width="5.25" style="14" customWidth="1"/>
    <col min="47" max="16384" width="11" style="14"/>
  </cols>
  <sheetData>
    <row r="2" spans="1:52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</row>
    <row r="3" spans="1:52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3" t="s">
        <v>687</v>
      </c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</row>
    <row r="4" spans="1:52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16" t="s">
        <v>550</v>
      </c>
      <c r="T4" s="17"/>
      <c r="U4" s="17"/>
      <c r="V4" s="17"/>
      <c r="W4" s="18" t="s">
        <v>688</v>
      </c>
      <c r="X4" s="18"/>
      <c r="Y4" s="18"/>
      <c r="Z4" s="18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338"/>
      <c r="AR4" s="338"/>
      <c r="AS4" s="338"/>
      <c r="AT4" s="338"/>
      <c r="AU4" s="16" t="s">
        <v>550</v>
      </c>
      <c r="AV4" s="18" t="s">
        <v>680</v>
      </c>
      <c r="AW4" s="17"/>
      <c r="AX4" s="17"/>
      <c r="AY4" s="17"/>
      <c r="AZ4" s="17"/>
    </row>
    <row r="5" spans="1:52">
      <c r="A5" s="338" t="s">
        <v>6</v>
      </c>
      <c r="B5" s="331">
        <v>44779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41">
        <f>B11</f>
        <v>1</v>
      </c>
      <c r="T5" s="341"/>
      <c r="U5" s="341"/>
      <c r="V5" s="341"/>
      <c r="W5" s="341">
        <f>B15</f>
        <v>2</v>
      </c>
      <c r="X5" s="341"/>
      <c r="Y5" s="341"/>
      <c r="Z5" s="341"/>
      <c r="AA5" s="341">
        <f>B19</f>
        <v>3</v>
      </c>
      <c r="AB5" s="341"/>
      <c r="AC5" s="341"/>
      <c r="AD5" s="341"/>
      <c r="AE5" s="341">
        <f>B24</f>
        <v>4</v>
      </c>
      <c r="AF5" s="341"/>
      <c r="AG5" s="341"/>
      <c r="AH5" s="341"/>
      <c r="AI5" s="341">
        <f>B27</f>
        <v>5</v>
      </c>
      <c r="AJ5" s="338"/>
      <c r="AK5" s="338"/>
      <c r="AL5" s="338"/>
      <c r="AM5" s="341">
        <f>B31</f>
        <v>6</v>
      </c>
      <c r="AN5" s="338"/>
      <c r="AO5" s="338"/>
      <c r="AP5" s="338"/>
      <c r="AQ5" s="338"/>
      <c r="AR5" s="338"/>
      <c r="AS5" s="338"/>
      <c r="AT5" s="338"/>
      <c r="AU5" s="341">
        <f>S5</f>
        <v>1</v>
      </c>
      <c r="AV5" s="341">
        <f>W5</f>
        <v>2</v>
      </c>
      <c r="AW5" s="341">
        <f>AA5</f>
        <v>3</v>
      </c>
      <c r="AX5" s="341">
        <f>AE5</f>
        <v>4</v>
      </c>
      <c r="AY5" s="341">
        <f>AI5</f>
        <v>5</v>
      </c>
      <c r="AZ5" s="341">
        <f>AM5</f>
        <v>6</v>
      </c>
    </row>
    <row r="6" spans="1:52">
      <c r="A6" s="338" t="s">
        <v>8</v>
      </c>
      <c r="B6" s="13" t="s">
        <v>689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15"/>
      <c r="Q6" s="338"/>
      <c r="R6" s="338"/>
      <c r="S6" s="338" t="str">
        <f>E11</f>
        <v>Busselton</v>
      </c>
      <c r="T6" s="338"/>
      <c r="U6" s="338"/>
      <c r="V6" s="338"/>
      <c r="W6" s="338" t="str">
        <f>E15</f>
        <v>Woodridge</v>
      </c>
      <c r="X6" s="338"/>
      <c r="Y6" s="338"/>
      <c r="Z6" s="338"/>
      <c r="AA6" s="338" t="str">
        <f>E19</f>
        <v>Baldivis 2</v>
      </c>
      <c r="AB6" s="338"/>
      <c r="AC6" s="338"/>
      <c r="AD6" s="338"/>
      <c r="AE6" s="338" t="str">
        <f>E23</f>
        <v>Murray</v>
      </c>
      <c r="AF6" s="338"/>
      <c r="AG6" s="338"/>
      <c r="AH6" s="338"/>
      <c r="AI6" s="338" t="str">
        <f>E27</f>
        <v>Baldivis 1</v>
      </c>
      <c r="AJ6" s="338"/>
      <c r="AK6" s="338"/>
      <c r="AL6" s="338"/>
      <c r="AM6" s="338" t="str">
        <f>E31</f>
        <v xml:space="preserve">King River </v>
      </c>
      <c r="AN6" s="338"/>
      <c r="AO6" s="338"/>
      <c r="AP6" s="338"/>
      <c r="AQ6" s="338"/>
      <c r="AR6" s="15"/>
      <c r="AS6" s="338"/>
      <c r="AT6" s="338"/>
      <c r="AU6" s="338" t="str">
        <f>S6</f>
        <v>Busselton</v>
      </c>
      <c r="AV6" s="338" t="str">
        <f>W6</f>
        <v>Woodridge</v>
      </c>
      <c r="AW6" s="338" t="str">
        <f>AA6</f>
        <v>Baldivis 2</v>
      </c>
      <c r="AX6" s="338" t="str">
        <f>AE6</f>
        <v>Murray</v>
      </c>
      <c r="AY6" s="338" t="str">
        <f>AI6</f>
        <v>Baldivis 1</v>
      </c>
      <c r="AZ6" s="338" t="str">
        <f>AM6</f>
        <v xml:space="preserve">King River </v>
      </c>
    </row>
    <row r="7" spans="1:52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15" t="s">
        <v>690</v>
      </c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15" t="s">
        <v>690</v>
      </c>
      <c r="AS7" s="338"/>
      <c r="AT7" s="338"/>
      <c r="AU7" s="338"/>
      <c r="AV7" s="338"/>
      <c r="AW7" s="338"/>
      <c r="AX7" s="338"/>
      <c r="AY7" s="338"/>
      <c r="AZ7" s="338"/>
    </row>
    <row r="8" spans="1:52">
      <c r="A8" s="309"/>
      <c r="B8" s="381"/>
      <c r="C8" s="381"/>
      <c r="D8" s="381"/>
      <c r="E8" s="381"/>
      <c r="F8" s="381"/>
      <c r="G8" s="36" t="s">
        <v>14</v>
      </c>
      <c r="H8" s="36" t="s">
        <v>691</v>
      </c>
      <c r="I8" s="381"/>
      <c r="J8" s="381"/>
      <c r="K8" s="381"/>
      <c r="L8" s="381"/>
      <c r="M8" s="381"/>
      <c r="N8" s="338"/>
      <c r="O8" s="338"/>
      <c r="P8" s="338" t="s">
        <v>692</v>
      </c>
      <c r="Q8" s="338" t="s">
        <v>13</v>
      </c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8"/>
      <c r="AQ8" s="338"/>
      <c r="AR8" s="338" t="s">
        <v>692</v>
      </c>
      <c r="AS8" s="338" t="s">
        <v>13</v>
      </c>
      <c r="AT8" s="338"/>
      <c r="AU8" s="338"/>
      <c r="AV8" s="338"/>
      <c r="AW8" s="338"/>
      <c r="AX8" s="338"/>
      <c r="AY8" s="338"/>
      <c r="AZ8" s="338"/>
    </row>
    <row r="9" spans="1:52" ht="30">
      <c r="A9" s="381"/>
      <c r="B9" s="381"/>
      <c r="C9" s="381"/>
      <c r="D9" s="381"/>
      <c r="E9" s="381"/>
      <c r="F9" s="381"/>
      <c r="G9" s="36" t="s">
        <v>693</v>
      </c>
      <c r="H9" s="36" t="s">
        <v>109</v>
      </c>
      <c r="I9" s="381"/>
      <c r="J9" s="381"/>
      <c r="K9" s="381"/>
      <c r="L9" s="381"/>
      <c r="M9" s="381"/>
      <c r="N9" s="338"/>
      <c r="O9" s="338"/>
      <c r="P9" s="338">
        <v>1</v>
      </c>
      <c r="Q9" s="338"/>
      <c r="R9" s="338"/>
      <c r="S9" s="342"/>
      <c r="T9" s="356"/>
      <c r="U9" s="356"/>
      <c r="V9" s="356"/>
      <c r="W9" s="342"/>
      <c r="X9" s="356"/>
      <c r="Y9" s="356"/>
      <c r="Z9" s="356"/>
      <c r="AA9" s="342"/>
      <c r="AB9" s="356"/>
      <c r="AC9" s="356"/>
      <c r="AD9" s="356"/>
      <c r="AE9" s="342"/>
      <c r="AF9" s="356"/>
      <c r="AG9" s="356"/>
      <c r="AH9" s="356"/>
      <c r="AI9" s="342"/>
      <c r="AJ9" s="356"/>
      <c r="AK9" s="356"/>
      <c r="AL9" s="356"/>
      <c r="AM9" s="342"/>
      <c r="AN9" s="356"/>
      <c r="AO9" s="356"/>
      <c r="AP9" s="356"/>
      <c r="AQ9" s="338"/>
      <c r="AR9" s="338">
        <v>1</v>
      </c>
      <c r="AS9" s="338"/>
      <c r="AT9" s="338"/>
      <c r="AU9" s="342"/>
      <c r="AV9" s="342"/>
      <c r="AW9" s="342"/>
      <c r="AX9" s="342"/>
      <c r="AY9" s="342"/>
      <c r="AZ9" s="342"/>
    </row>
    <row r="10" spans="1:52" ht="15.75">
      <c r="A10" s="310" t="s">
        <v>15</v>
      </c>
      <c r="B10" s="36" t="s">
        <v>694</v>
      </c>
      <c r="C10" s="311" t="s">
        <v>17</v>
      </c>
      <c r="D10" s="36" t="s">
        <v>18</v>
      </c>
      <c r="E10" s="36" t="s">
        <v>19</v>
      </c>
      <c r="F10" s="36" t="s">
        <v>695</v>
      </c>
      <c r="G10" s="36" t="s">
        <v>696</v>
      </c>
      <c r="H10" s="36" t="s">
        <v>696</v>
      </c>
      <c r="I10" s="36" t="s">
        <v>82</v>
      </c>
      <c r="J10" s="36" t="s">
        <v>21</v>
      </c>
      <c r="K10" s="36" t="s">
        <v>22</v>
      </c>
      <c r="L10" s="36" t="s">
        <v>268</v>
      </c>
      <c r="M10" s="36" t="s">
        <v>24</v>
      </c>
      <c r="N10" s="338"/>
      <c r="O10" s="338"/>
      <c r="P10" s="338">
        <v>2</v>
      </c>
      <c r="Q10" s="338"/>
      <c r="R10" s="338"/>
      <c r="S10" s="342"/>
      <c r="T10" s="356"/>
      <c r="U10" s="356"/>
      <c r="V10" s="356"/>
      <c r="W10" s="342"/>
      <c r="X10" s="356"/>
      <c r="Y10" s="356"/>
      <c r="Z10" s="356"/>
      <c r="AA10" s="342"/>
      <c r="AB10" s="356"/>
      <c r="AC10" s="356"/>
      <c r="AD10" s="356"/>
      <c r="AE10" s="342"/>
      <c r="AF10" s="356"/>
      <c r="AG10" s="356"/>
      <c r="AH10" s="356"/>
      <c r="AI10" s="342"/>
      <c r="AJ10" s="356"/>
      <c r="AK10" s="356"/>
      <c r="AL10" s="356"/>
      <c r="AM10" s="342"/>
      <c r="AN10" s="356"/>
      <c r="AO10" s="356"/>
      <c r="AP10" s="356"/>
      <c r="AQ10" s="338"/>
      <c r="AR10" s="338">
        <v>2</v>
      </c>
      <c r="AS10" s="338"/>
      <c r="AT10" s="338"/>
      <c r="AU10" s="342"/>
      <c r="AV10" s="342"/>
      <c r="AW10" s="342"/>
      <c r="AX10" s="342"/>
      <c r="AY10" s="342"/>
      <c r="AZ10" s="342"/>
    </row>
    <row r="11" spans="1:52">
      <c r="A11" s="4">
        <v>0.67708333333333226</v>
      </c>
      <c r="B11" s="367">
        <v>1</v>
      </c>
      <c r="C11" s="3" t="s">
        <v>183</v>
      </c>
      <c r="D11" s="343" t="s">
        <v>498</v>
      </c>
      <c r="E11" s="343" t="s">
        <v>182</v>
      </c>
      <c r="F11" s="434">
        <f>S68</f>
        <v>0</v>
      </c>
      <c r="G11" s="435">
        <f>S28</f>
        <v>0</v>
      </c>
      <c r="H11" s="435">
        <f>AU28</f>
        <v>0</v>
      </c>
      <c r="I11" s="435">
        <f>SUM(F11:F14)+AVERAGE(G11,H11)</f>
        <v>0</v>
      </c>
      <c r="J11" s="351">
        <f>IF(K11&gt;M11,K11,M11)</f>
        <v>1</v>
      </c>
      <c r="K11" s="351">
        <f>RANK(I11,$I$11:$I$42,0)</f>
        <v>1</v>
      </c>
      <c r="L11" s="398">
        <f>S26</f>
        <v>0</v>
      </c>
      <c r="M11" s="399"/>
      <c r="N11" s="338"/>
      <c r="O11" s="338"/>
      <c r="P11" s="338">
        <v>3</v>
      </c>
      <c r="Q11" s="338"/>
      <c r="R11" s="338"/>
      <c r="S11" s="342"/>
      <c r="T11" s="356"/>
      <c r="U11" s="356"/>
      <c r="V11" s="356"/>
      <c r="W11" s="342"/>
      <c r="X11" s="356"/>
      <c r="Y11" s="356"/>
      <c r="Z11" s="356"/>
      <c r="AA11" s="342"/>
      <c r="AB11" s="356"/>
      <c r="AC11" s="356"/>
      <c r="AD11" s="356"/>
      <c r="AE11" s="342"/>
      <c r="AF11" s="356"/>
      <c r="AG11" s="356"/>
      <c r="AH11" s="356"/>
      <c r="AI11" s="342"/>
      <c r="AJ11" s="356"/>
      <c r="AK11" s="356"/>
      <c r="AL11" s="356"/>
      <c r="AM11" s="342"/>
      <c r="AN11" s="356"/>
      <c r="AO11" s="356"/>
      <c r="AP11" s="356"/>
      <c r="AQ11" s="338"/>
      <c r="AR11" s="338">
        <v>3</v>
      </c>
      <c r="AS11" s="338"/>
      <c r="AT11" s="338"/>
      <c r="AU11" s="342"/>
      <c r="AV11" s="342"/>
      <c r="AW11" s="342"/>
      <c r="AX11" s="342"/>
      <c r="AY11" s="342"/>
      <c r="AZ11" s="342"/>
    </row>
    <row r="12" spans="1:52">
      <c r="A12" s="4">
        <v>0.67708333333333226</v>
      </c>
      <c r="B12" s="367">
        <v>1</v>
      </c>
      <c r="C12" s="3" t="s">
        <v>28</v>
      </c>
      <c r="D12" s="343" t="s">
        <v>29</v>
      </c>
      <c r="E12" s="343" t="s">
        <v>30</v>
      </c>
      <c r="F12" s="434">
        <f>T68</f>
        <v>0</v>
      </c>
      <c r="G12" s="436"/>
      <c r="H12" s="437"/>
      <c r="I12" s="408"/>
      <c r="J12" s="405"/>
      <c r="K12" s="405"/>
      <c r="L12" s="438"/>
      <c r="M12" s="407"/>
      <c r="N12" s="338"/>
      <c r="O12" s="338"/>
      <c r="P12" s="338">
        <v>4</v>
      </c>
      <c r="Q12" s="338">
        <v>2</v>
      </c>
      <c r="R12" s="338"/>
      <c r="S12" s="342"/>
      <c r="T12" s="356"/>
      <c r="U12" s="356"/>
      <c r="V12" s="356"/>
      <c r="W12" s="342"/>
      <c r="X12" s="356"/>
      <c r="Y12" s="356"/>
      <c r="Z12" s="356"/>
      <c r="AA12" s="342"/>
      <c r="AB12" s="356"/>
      <c r="AC12" s="356"/>
      <c r="AD12" s="356"/>
      <c r="AE12" s="342"/>
      <c r="AF12" s="356"/>
      <c r="AG12" s="356"/>
      <c r="AH12" s="356"/>
      <c r="AI12" s="342"/>
      <c r="AJ12" s="356"/>
      <c r="AK12" s="356"/>
      <c r="AL12" s="356"/>
      <c r="AM12" s="342"/>
      <c r="AN12" s="356"/>
      <c r="AO12" s="356"/>
      <c r="AP12" s="356"/>
      <c r="AQ12" s="338"/>
      <c r="AR12" s="338">
        <v>4</v>
      </c>
      <c r="AS12" s="338">
        <v>2</v>
      </c>
      <c r="AT12" s="338"/>
      <c r="AU12" s="342"/>
      <c r="AV12" s="342"/>
      <c r="AW12" s="342"/>
      <c r="AX12" s="342"/>
      <c r="AY12" s="342"/>
      <c r="AZ12" s="342"/>
    </row>
    <row r="13" spans="1:52">
      <c r="A13" s="4">
        <v>0.67708333333333226</v>
      </c>
      <c r="B13" s="367">
        <v>1</v>
      </c>
      <c r="C13" s="3" t="s">
        <v>48</v>
      </c>
      <c r="D13" s="343" t="s">
        <v>49</v>
      </c>
      <c r="E13" s="343" t="s">
        <v>30</v>
      </c>
      <c r="F13" s="434">
        <f>U68</f>
        <v>0</v>
      </c>
      <c r="G13" s="436"/>
      <c r="H13" s="437"/>
      <c r="I13" s="408"/>
      <c r="J13" s="405"/>
      <c r="K13" s="405"/>
      <c r="L13" s="438"/>
      <c r="M13" s="407"/>
      <c r="N13" s="338"/>
      <c r="O13" s="338"/>
      <c r="P13" s="338">
        <v>5</v>
      </c>
      <c r="Q13" s="338"/>
      <c r="R13" s="338"/>
      <c r="S13" s="342"/>
      <c r="T13" s="356"/>
      <c r="U13" s="356"/>
      <c r="V13" s="356"/>
      <c r="W13" s="342"/>
      <c r="X13" s="356"/>
      <c r="Y13" s="356"/>
      <c r="Z13" s="356"/>
      <c r="AA13" s="342"/>
      <c r="AB13" s="356"/>
      <c r="AC13" s="356"/>
      <c r="AD13" s="356"/>
      <c r="AE13" s="342"/>
      <c r="AF13" s="356"/>
      <c r="AG13" s="356"/>
      <c r="AH13" s="356"/>
      <c r="AI13" s="342"/>
      <c r="AJ13" s="356"/>
      <c r="AK13" s="356"/>
      <c r="AL13" s="356"/>
      <c r="AM13" s="342"/>
      <c r="AN13" s="356"/>
      <c r="AO13" s="356"/>
      <c r="AP13" s="356"/>
      <c r="AQ13" s="338"/>
      <c r="AR13" s="338">
        <v>5</v>
      </c>
      <c r="AS13" s="338"/>
      <c r="AT13" s="338"/>
      <c r="AU13" s="342"/>
      <c r="AV13" s="342"/>
      <c r="AW13" s="342"/>
      <c r="AX13" s="342"/>
      <c r="AY13" s="342"/>
      <c r="AZ13" s="342"/>
    </row>
    <row r="14" spans="1:52">
      <c r="A14" s="4">
        <v>0.67708333333333226</v>
      </c>
      <c r="B14" s="367">
        <v>1</v>
      </c>
      <c r="C14" s="3" t="s">
        <v>186</v>
      </c>
      <c r="D14" s="343" t="s">
        <v>187</v>
      </c>
      <c r="E14" s="343" t="s">
        <v>30</v>
      </c>
      <c r="F14" s="434">
        <f>V68</f>
        <v>0</v>
      </c>
      <c r="G14" s="439"/>
      <c r="H14" s="440"/>
      <c r="I14" s="416"/>
      <c r="J14" s="382"/>
      <c r="K14" s="382"/>
      <c r="L14" s="406"/>
      <c r="M14" s="400"/>
      <c r="N14" s="338"/>
      <c r="O14" s="338"/>
      <c r="P14" s="338">
        <v>6</v>
      </c>
      <c r="Q14" s="338">
        <v>2</v>
      </c>
      <c r="R14" s="338"/>
      <c r="S14" s="342"/>
      <c r="T14" s="356"/>
      <c r="U14" s="356"/>
      <c r="V14" s="356"/>
      <c r="W14" s="342"/>
      <c r="X14" s="356"/>
      <c r="Y14" s="356"/>
      <c r="Z14" s="356"/>
      <c r="AA14" s="342"/>
      <c r="AB14" s="356"/>
      <c r="AC14" s="356"/>
      <c r="AD14" s="356"/>
      <c r="AE14" s="342"/>
      <c r="AF14" s="356"/>
      <c r="AG14" s="356"/>
      <c r="AH14" s="356"/>
      <c r="AI14" s="342"/>
      <c r="AJ14" s="356"/>
      <c r="AK14" s="356"/>
      <c r="AL14" s="356"/>
      <c r="AM14" s="342"/>
      <c r="AN14" s="356"/>
      <c r="AO14" s="356"/>
      <c r="AP14" s="356"/>
      <c r="AQ14" s="338"/>
      <c r="AR14" s="338">
        <v>6</v>
      </c>
      <c r="AS14" s="338">
        <v>2</v>
      </c>
      <c r="AT14" s="338"/>
      <c r="AU14" s="342"/>
      <c r="AV14" s="342"/>
      <c r="AW14" s="342"/>
      <c r="AX14" s="342"/>
      <c r="AY14" s="342"/>
      <c r="AZ14" s="342"/>
    </row>
    <row r="15" spans="1:52">
      <c r="A15" s="4">
        <v>0.68749999999999889</v>
      </c>
      <c r="B15" s="367">
        <v>2</v>
      </c>
      <c r="C15" s="3" t="s">
        <v>345</v>
      </c>
      <c r="D15" s="343" t="s">
        <v>346</v>
      </c>
      <c r="E15" s="343" t="s">
        <v>212</v>
      </c>
      <c r="F15" s="434">
        <f>W68</f>
        <v>0</v>
      </c>
      <c r="G15" s="435">
        <f>W28</f>
        <v>0</v>
      </c>
      <c r="H15" s="435">
        <f>AV28</f>
        <v>0</v>
      </c>
      <c r="I15" s="435">
        <f>SUM(F15:F18)+AVERAGE(G15,H15)</f>
        <v>0</v>
      </c>
      <c r="J15" s="351">
        <f>IF(K15&gt;M15,K15,M15)</f>
        <v>1</v>
      </c>
      <c r="K15" s="351">
        <f>RANK(I15,$I$11:$I$42,0)</f>
        <v>1</v>
      </c>
      <c r="L15" s="398">
        <f>W26</f>
        <v>0</v>
      </c>
      <c r="M15" s="399"/>
      <c r="N15" s="338"/>
      <c r="O15" s="338"/>
      <c r="P15" s="338">
        <v>7</v>
      </c>
      <c r="Q15" s="338"/>
      <c r="R15" s="338"/>
      <c r="S15" s="342"/>
      <c r="T15" s="356"/>
      <c r="U15" s="356"/>
      <c r="V15" s="356"/>
      <c r="W15" s="342"/>
      <c r="X15" s="356"/>
      <c r="Y15" s="356"/>
      <c r="Z15" s="356"/>
      <c r="AA15" s="342"/>
      <c r="AB15" s="356"/>
      <c r="AC15" s="356"/>
      <c r="AD15" s="356"/>
      <c r="AE15" s="342"/>
      <c r="AF15" s="356"/>
      <c r="AG15" s="356"/>
      <c r="AH15" s="356"/>
      <c r="AI15" s="342"/>
      <c r="AJ15" s="356"/>
      <c r="AK15" s="356"/>
      <c r="AL15" s="356"/>
      <c r="AM15" s="342"/>
      <c r="AN15" s="356"/>
      <c r="AO15" s="356"/>
      <c r="AP15" s="356"/>
      <c r="AQ15" s="338"/>
      <c r="AR15" s="338">
        <v>7</v>
      </c>
      <c r="AS15" s="338"/>
      <c r="AT15" s="338"/>
      <c r="AU15" s="342"/>
      <c r="AV15" s="342"/>
      <c r="AW15" s="342"/>
      <c r="AX15" s="342"/>
      <c r="AY15" s="342"/>
      <c r="AZ15" s="342"/>
    </row>
    <row r="16" spans="1:52">
      <c r="A16" s="4">
        <v>0.68749999999999889</v>
      </c>
      <c r="B16" s="367">
        <v>2</v>
      </c>
      <c r="C16" s="3" t="s">
        <v>168</v>
      </c>
      <c r="D16" s="343" t="s">
        <v>231</v>
      </c>
      <c r="E16" s="343" t="s">
        <v>212</v>
      </c>
      <c r="F16" s="434">
        <f>X68</f>
        <v>0</v>
      </c>
      <c r="G16" s="436"/>
      <c r="H16" s="437"/>
      <c r="I16" s="408"/>
      <c r="J16" s="405"/>
      <c r="K16" s="405"/>
      <c r="L16" s="438"/>
      <c r="M16" s="407"/>
      <c r="N16" s="338"/>
      <c r="O16" s="338"/>
      <c r="P16" s="338">
        <v>8</v>
      </c>
      <c r="Q16" s="338"/>
      <c r="R16" s="338"/>
      <c r="S16" s="342"/>
      <c r="T16" s="356"/>
      <c r="U16" s="356"/>
      <c r="V16" s="356"/>
      <c r="W16" s="342"/>
      <c r="X16" s="356"/>
      <c r="Y16" s="356"/>
      <c r="Z16" s="356"/>
      <c r="AA16" s="342"/>
      <c r="AB16" s="356"/>
      <c r="AC16" s="356"/>
      <c r="AD16" s="356"/>
      <c r="AE16" s="342"/>
      <c r="AF16" s="356"/>
      <c r="AG16" s="356"/>
      <c r="AH16" s="356"/>
      <c r="AI16" s="342"/>
      <c r="AJ16" s="356"/>
      <c r="AK16" s="356"/>
      <c r="AL16" s="356"/>
      <c r="AM16" s="342"/>
      <c r="AN16" s="356"/>
      <c r="AO16" s="356"/>
      <c r="AP16" s="356"/>
      <c r="AQ16" s="338"/>
      <c r="AR16" s="338">
        <v>8</v>
      </c>
      <c r="AS16" s="338"/>
      <c r="AT16" s="338"/>
      <c r="AU16" s="342"/>
      <c r="AV16" s="342"/>
      <c r="AW16" s="342"/>
      <c r="AX16" s="342"/>
      <c r="AY16" s="342"/>
      <c r="AZ16" s="342"/>
    </row>
    <row r="17" spans="1:52">
      <c r="A17" s="4">
        <v>0.68749999999999889</v>
      </c>
      <c r="B17" s="367">
        <v>2</v>
      </c>
      <c r="C17" s="3" t="s">
        <v>617</v>
      </c>
      <c r="D17" s="343" t="s">
        <v>618</v>
      </c>
      <c r="E17" s="343" t="s">
        <v>540</v>
      </c>
      <c r="F17" s="434">
        <f>Y68</f>
        <v>0</v>
      </c>
      <c r="G17" s="436"/>
      <c r="H17" s="437"/>
      <c r="I17" s="408"/>
      <c r="J17" s="405"/>
      <c r="K17" s="405"/>
      <c r="L17" s="438"/>
      <c r="M17" s="407"/>
      <c r="N17" s="338"/>
      <c r="O17" s="338"/>
      <c r="P17" s="338">
        <v>9</v>
      </c>
      <c r="Q17" s="338"/>
      <c r="R17" s="338"/>
      <c r="S17" s="342"/>
      <c r="T17" s="356"/>
      <c r="U17" s="356"/>
      <c r="V17" s="356"/>
      <c r="W17" s="342"/>
      <c r="X17" s="356"/>
      <c r="Y17" s="356"/>
      <c r="Z17" s="356"/>
      <c r="AA17" s="342"/>
      <c r="AB17" s="356"/>
      <c r="AC17" s="356"/>
      <c r="AD17" s="356"/>
      <c r="AE17" s="342"/>
      <c r="AF17" s="356"/>
      <c r="AG17" s="356"/>
      <c r="AH17" s="356"/>
      <c r="AI17" s="342"/>
      <c r="AJ17" s="356"/>
      <c r="AK17" s="356"/>
      <c r="AL17" s="356"/>
      <c r="AM17" s="342"/>
      <c r="AN17" s="356"/>
      <c r="AO17" s="356"/>
      <c r="AP17" s="356"/>
      <c r="AQ17" s="338"/>
      <c r="AR17" s="338">
        <v>9</v>
      </c>
      <c r="AS17" s="338"/>
      <c r="AT17" s="338"/>
      <c r="AU17" s="342"/>
      <c r="AV17" s="342"/>
      <c r="AW17" s="342"/>
      <c r="AX17" s="342"/>
      <c r="AY17" s="342"/>
      <c r="AZ17" s="342"/>
    </row>
    <row r="18" spans="1:52">
      <c r="A18" s="4">
        <v>0.68749999999999889</v>
      </c>
      <c r="B18" s="367">
        <v>2</v>
      </c>
      <c r="C18" s="3" t="s">
        <v>487</v>
      </c>
      <c r="D18" s="343" t="s">
        <v>488</v>
      </c>
      <c r="E18" s="343" t="s">
        <v>540</v>
      </c>
      <c r="F18" s="434">
        <f>Z68</f>
        <v>0</v>
      </c>
      <c r="G18" s="439"/>
      <c r="H18" s="440"/>
      <c r="I18" s="416"/>
      <c r="J18" s="382"/>
      <c r="K18" s="382"/>
      <c r="L18" s="406"/>
      <c r="M18" s="400"/>
      <c r="N18" s="338"/>
      <c r="O18" s="338"/>
      <c r="P18" s="338">
        <v>10</v>
      </c>
      <c r="Q18" s="338">
        <v>2</v>
      </c>
      <c r="R18" s="338"/>
      <c r="S18" s="342"/>
      <c r="T18" s="356"/>
      <c r="U18" s="356"/>
      <c r="V18" s="356"/>
      <c r="W18" s="342"/>
      <c r="X18" s="356"/>
      <c r="Y18" s="356"/>
      <c r="Z18" s="356"/>
      <c r="AA18" s="342"/>
      <c r="AB18" s="356"/>
      <c r="AC18" s="356"/>
      <c r="AD18" s="356"/>
      <c r="AE18" s="342"/>
      <c r="AF18" s="356"/>
      <c r="AG18" s="356"/>
      <c r="AH18" s="356"/>
      <c r="AI18" s="342"/>
      <c r="AJ18" s="356"/>
      <c r="AK18" s="356"/>
      <c r="AL18" s="356"/>
      <c r="AM18" s="342"/>
      <c r="AN18" s="356"/>
      <c r="AO18" s="356"/>
      <c r="AP18" s="356"/>
      <c r="AQ18" s="338"/>
      <c r="AR18" s="338">
        <v>10</v>
      </c>
      <c r="AS18" s="338">
        <v>2</v>
      </c>
      <c r="AT18" s="338"/>
      <c r="AU18" s="342"/>
      <c r="AV18" s="342"/>
      <c r="AW18" s="342"/>
      <c r="AX18" s="342"/>
      <c r="AY18" s="342"/>
      <c r="AZ18" s="342"/>
    </row>
    <row r="19" spans="1:52">
      <c r="A19" s="4">
        <v>0.69791666666666552</v>
      </c>
      <c r="B19" s="367">
        <v>3</v>
      </c>
      <c r="C19" s="3" t="s">
        <v>210</v>
      </c>
      <c r="D19" s="343" t="s">
        <v>211</v>
      </c>
      <c r="E19" s="343" t="s">
        <v>621</v>
      </c>
      <c r="F19" s="434">
        <f>AA68</f>
        <v>0</v>
      </c>
      <c r="G19" s="435">
        <f>AA28</f>
        <v>0</v>
      </c>
      <c r="H19" s="435">
        <f>AW28</f>
        <v>0</v>
      </c>
      <c r="I19" s="435">
        <f>SUM(F19:F22)+AVERAGE(G19,H19)</f>
        <v>0</v>
      </c>
      <c r="J19" s="351">
        <f>IF(K19&gt;M19,K19,M19)</f>
        <v>1</v>
      </c>
      <c r="K19" s="351">
        <f>RANK(I19,$I$11:$I$42,0)</f>
        <v>1</v>
      </c>
      <c r="L19" s="398">
        <f>AA26</f>
        <v>0</v>
      </c>
      <c r="M19" s="399"/>
      <c r="N19" s="338"/>
      <c r="O19" s="338"/>
      <c r="P19" s="338">
        <v>11</v>
      </c>
      <c r="Q19" s="338"/>
      <c r="R19" s="338"/>
      <c r="S19" s="342"/>
      <c r="T19" s="356"/>
      <c r="U19" s="356"/>
      <c r="V19" s="356"/>
      <c r="W19" s="342"/>
      <c r="X19" s="356"/>
      <c r="Y19" s="356"/>
      <c r="Z19" s="356"/>
      <c r="AA19" s="342"/>
      <c r="AB19" s="356"/>
      <c r="AC19" s="356"/>
      <c r="AD19" s="356"/>
      <c r="AE19" s="342"/>
      <c r="AF19" s="356"/>
      <c r="AG19" s="356"/>
      <c r="AH19" s="356"/>
      <c r="AI19" s="342"/>
      <c r="AJ19" s="356"/>
      <c r="AK19" s="356"/>
      <c r="AL19" s="356"/>
      <c r="AM19" s="342"/>
      <c r="AN19" s="356"/>
      <c r="AO19" s="356"/>
      <c r="AP19" s="356"/>
      <c r="AQ19" s="338"/>
      <c r="AR19" s="338">
        <v>11</v>
      </c>
      <c r="AS19" s="338"/>
      <c r="AT19" s="338"/>
      <c r="AU19" s="342"/>
      <c r="AV19" s="342"/>
      <c r="AW19" s="342"/>
      <c r="AX19" s="342"/>
      <c r="AY19" s="342"/>
      <c r="AZ19" s="342"/>
    </row>
    <row r="20" spans="1:52">
      <c r="A20" s="4">
        <v>0.69791666666666552</v>
      </c>
      <c r="B20" s="367">
        <v>3</v>
      </c>
      <c r="C20" s="3" t="s">
        <v>629</v>
      </c>
      <c r="D20" s="343" t="s">
        <v>630</v>
      </c>
      <c r="E20" s="343" t="s">
        <v>621</v>
      </c>
      <c r="F20" s="434">
        <f>AB68</f>
        <v>0</v>
      </c>
      <c r="G20" s="436"/>
      <c r="H20" s="437"/>
      <c r="I20" s="408"/>
      <c r="J20" s="405"/>
      <c r="K20" s="405"/>
      <c r="L20" s="438"/>
      <c r="M20" s="407"/>
      <c r="N20" s="338"/>
      <c r="O20" s="338"/>
      <c r="P20" s="338">
        <v>12</v>
      </c>
      <c r="Q20" s="338"/>
      <c r="R20" s="338"/>
      <c r="S20" s="348"/>
      <c r="T20" s="395"/>
      <c r="U20" s="395"/>
      <c r="V20" s="395"/>
      <c r="W20" s="348"/>
      <c r="X20" s="395"/>
      <c r="Y20" s="395"/>
      <c r="Z20" s="395"/>
      <c r="AA20" s="348"/>
      <c r="AB20" s="395"/>
      <c r="AC20" s="395"/>
      <c r="AD20" s="395"/>
      <c r="AE20" s="348"/>
      <c r="AF20" s="395"/>
      <c r="AG20" s="395"/>
      <c r="AH20" s="395"/>
      <c r="AI20" s="348"/>
      <c r="AJ20" s="395"/>
      <c r="AK20" s="395"/>
      <c r="AL20" s="395"/>
      <c r="AM20" s="348"/>
      <c r="AN20" s="395"/>
      <c r="AO20" s="395"/>
      <c r="AP20" s="395"/>
      <c r="AQ20" s="338"/>
      <c r="AR20" s="338">
        <v>12</v>
      </c>
      <c r="AS20" s="338"/>
      <c r="AT20" s="338"/>
      <c r="AU20" s="348"/>
      <c r="AV20" s="348"/>
      <c r="AW20" s="348"/>
      <c r="AX20" s="348"/>
      <c r="AY20" s="348"/>
      <c r="AZ20" s="348"/>
    </row>
    <row r="21" spans="1:52">
      <c r="A21" s="4">
        <v>0.69791666666666552</v>
      </c>
      <c r="B21" s="367">
        <v>3</v>
      </c>
      <c r="C21" s="3" t="s">
        <v>619</v>
      </c>
      <c r="D21" s="343" t="s">
        <v>620</v>
      </c>
      <c r="E21" s="343" t="s">
        <v>621</v>
      </c>
      <c r="F21" s="434">
        <f>AC68</f>
        <v>0</v>
      </c>
      <c r="G21" s="436"/>
      <c r="H21" s="437"/>
      <c r="I21" s="408"/>
      <c r="J21" s="405"/>
      <c r="K21" s="405"/>
      <c r="L21" s="438"/>
      <c r="M21" s="407"/>
      <c r="N21" s="338"/>
      <c r="O21" s="338"/>
      <c r="P21" s="338" t="s">
        <v>92</v>
      </c>
      <c r="Q21" s="338">
        <v>150</v>
      </c>
      <c r="R21" s="338"/>
      <c r="S21" s="356">
        <f>SUM(S9:S20)+S12+S14+S18</f>
        <v>0</v>
      </c>
      <c r="T21" s="356"/>
      <c r="U21" s="356"/>
      <c r="V21" s="356"/>
      <c r="W21" s="356">
        <f>SUM(W9:W20)+W12+W14+W18</f>
        <v>0</v>
      </c>
      <c r="X21" s="356"/>
      <c r="Y21" s="356"/>
      <c r="Z21" s="356"/>
      <c r="AA21" s="356">
        <f>SUM(AA9:AA20)+AA12+AA14+AA18</f>
        <v>0</v>
      </c>
      <c r="AB21" s="356"/>
      <c r="AC21" s="356"/>
      <c r="AD21" s="356"/>
      <c r="AE21" s="356">
        <f>SUM(AE9:AE20)+AE12+AE14+AE18</f>
        <v>0</v>
      </c>
      <c r="AF21" s="356"/>
      <c r="AG21" s="356"/>
      <c r="AH21" s="356"/>
      <c r="AI21" s="356">
        <f>SUM(AI9:AI20)+AI12+AI14+AI18</f>
        <v>0</v>
      </c>
      <c r="AJ21" s="356"/>
      <c r="AK21" s="356"/>
      <c r="AL21" s="356"/>
      <c r="AM21" s="356">
        <f>SUM(AM9:AM20)+AM12+AM14+AM18</f>
        <v>0</v>
      </c>
      <c r="AN21" s="356"/>
      <c r="AO21" s="356"/>
      <c r="AP21" s="356"/>
      <c r="AQ21" s="338"/>
      <c r="AR21" s="338" t="s">
        <v>92</v>
      </c>
      <c r="AS21" s="338">
        <v>150</v>
      </c>
      <c r="AT21" s="338"/>
      <c r="AU21" s="356">
        <f t="shared" ref="AU21:AZ21" si="0">SUM(AU9:AU20)+AU12+AU14+AU18</f>
        <v>0</v>
      </c>
      <c r="AV21" s="356">
        <f t="shared" si="0"/>
        <v>0</v>
      </c>
      <c r="AW21" s="356">
        <f t="shared" si="0"/>
        <v>0</v>
      </c>
      <c r="AX21" s="356">
        <f t="shared" si="0"/>
        <v>0</v>
      </c>
      <c r="AY21" s="356">
        <f t="shared" si="0"/>
        <v>0</v>
      </c>
      <c r="AZ21" s="356">
        <f t="shared" si="0"/>
        <v>0</v>
      </c>
    </row>
    <row r="22" spans="1:52">
      <c r="A22" s="4">
        <v>0.69791666666666552</v>
      </c>
      <c r="B22" s="367">
        <v>3</v>
      </c>
      <c r="C22" s="3" t="s">
        <v>622</v>
      </c>
      <c r="D22" s="343" t="s">
        <v>623</v>
      </c>
      <c r="E22" s="343" t="s">
        <v>621</v>
      </c>
      <c r="F22" s="434">
        <f>AD68</f>
        <v>0</v>
      </c>
      <c r="G22" s="439"/>
      <c r="H22" s="440"/>
      <c r="I22" s="416"/>
      <c r="J22" s="382"/>
      <c r="K22" s="382"/>
      <c r="L22" s="406"/>
      <c r="M22" s="400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</row>
    <row r="23" spans="1:52">
      <c r="A23" s="4">
        <v>0.70833333333333215</v>
      </c>
      <c r="B23" s="367">
        <v>4</v>
      </c>
      <c r="C23" s="3" t="s">
        <v>254</v>
      </c>
      <c r="D23" s="343" t="s">
        <v>255</v>
      </c>
      <c r="E23" s="343" t="s">
        <v>222</v>
      </c>
      <c r="F23" s="434">
        <f>AE68</f>
        <v>0</v>
      </c>
      <c r="G23" s="435">
        <f>AE28</f>
        <v>0</v>
      </c>
      <c r="H23" s="435">
        <f>AX28</f>
        <v>0</v>
      </c>
      <c r="I23" s="435">
        <f>SUM(F23:F26)+AVERAGE(G23,H23)</f>
        <v>0</v>
      </c>
      <c r="J23" s="351">
        <f>IF(K23&gt;M23,K23,M23)</f>
        <v>1</v>
      </c>
      <c r="K23" s="351">
        <f>RANK(I23,$I$11:$I$42,0)</f>
        <v>1</v>
      </c>
      <c r="L23" s="398">
        <f>AE26</f>
        <v>0</v>
      </c>
      <c r="M23" s="399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</row>
    <row r="24" spans="1:52">
      <c r="A24" s="4">
        <v>0.70833333333333215</v>
      </c>
      <c r="B24" s="367">
        <v>4</v>
      </c>
      <c r="C24" s="3" t="s">
        <v>579</v>
      </c>
      <c r="D24" s="343" t="s">
        <v>580</v>
      </c>
      <c r="E24" s="343" t="s">
        <v>222</v>
      </c>
      <c r="F24" s="434">
        <f>AF68</f>
        <v>0</v>
      </c>
      <c r="G24" s="436"/>
      <c r="H24" s="437"/>
      <c r="I24" s="408"/>
      <c r="J24" s="405"/>
      <c r="K24" s="405"/>
      <c r="L24" s="438"/>
      <c r="M24" s="407"/>
      <c r="N24" s="338"/>
      <c r="O24" s="338"/>
      <c r="P24" s="338" t="s">
        <v>697</v>
      </c>
      <c r="Q24" s="338">
        <v>3</v>
      </c>
      <c r="R24" s="338"/>
      <c r="S24" s="342"/>
      <c r="T24" s="356"/>
      <c r="U24" s="356"/>
      <c r="V24" s="356"/>
      <c r="W24" s="342"/>
      <c r="X24" s="356"/>
      <c r="Y24" s="356"/>
      <c r="Z24" s="356"/>
      <c r="AA24" s="342"/>
      <c r="AB24" s="356"/>
      <c r="AC24" s="356"/>
      <c r="AD24" s="356"/>
      <c r="AE24" s="342"/>
      <c r="AF24" s="356"/>
      <c r="AG24" s="356"/>
      <c r="AH24" s="356"/>
      <c r="AI24" s="342"/>
      <c r="AJ24" s="356"/>
      <c r="AK24" s="356"/>
      <c r="AL24" s="356"/>
      <c r="AM24" s="342"/>
      <c r="AN24" s="356"/>
      <c r="AO24" s="356"/>
      <c r="AP24" s="356"/>
      <c r="AQ24" s="338"/>
      <c r="AR24" s="338" t="s">
        <v>697</v>
      </c>
      <c r="AS24" s="338">
        <v>3</v>
      </c>
      <c r="AT24" s="338"/>
      <c r="AU24" s="342"/>
      <c r="AV24" s="342"/>
      <c r="AW24" s="342"/>
      <c r="AX24" s="342"/>
      <c r="AY24" s="342"/>
      <c r="AZ24" s="342"/>
    </row>
    <row r="25" spans="1:52">
      <c r="A25" s="4">
        <v>0.70833333333333215</v>
      </c>
      <c r="B25" s="367">
        <v>4</v>
      </c>
      <c r="C25" s="3" t="s">
        <v>474</v>
      </c>
      <c r="D25" s="343" t="s">
        <v>475</v>
      </c>
      <c r="E25" s="343" t="s">
        <v>222</v>
      </c>
      <c r="F25" s="434">
        <f>AG68</f>
        <v>0</v>
      </c>
      <c r="G25" s="436"/>
      <c r="H25" s="437"/>
      <c r="I25" s="408"/>
      <c r="J25" s="405"/>
      <c r="K25" s="405"/>
      <c r="L25" s="438"/>
      <c r="M25" s="407"/>
      <c r="N25" s="338"/>
      <c r="O25" s="338"/>
      <c r="P25" s="338" t="s">
        <v>698</v>
      </c>
      <c r="Q25" s="338">
        <v>2</v>
      </c>
      <c r="R25" s="338"/>
      <c r="S25" s="348"/>
      <c r="T25" s="395"/>
      <c r="U25" s="395"/>
      <c r="V25" s="395"/>
      <c r="W25" s="348"/>
      <c r="X25" s="395"/>
      <c r="Y25" s="395"/>
      <c r="Z25" s="395"/>
      <c r="AA25" s="348"/>
      <c r="AB25" s="395"/>
      <c r="AC25" s="395"/>
      <c r="AD25" s="395"/>
      <c r="AE25" s="348"/>
      <c r="AF25" s="395"/>
      <c r="AG25" s="395"/>
      <c r="AH25" s="395"/>
      <c r="AI25" s="348"/>
      <c r="AJ25" s="395"/>
      <c r="AK25" s="395"/>
      <c r="AL25" s="395"/>
      <c r="AM25" s="348"/>
      <c r="AN25" s="395"/>
      <c r="AO25" s="395"/>
      <c r="AP25" s="395"/>
      <c r="AQ25" s="338"/>
      <c r="AR25" s="338" t="s">
        <v>698</v>
      </c>
      <c r="AS25" s="338">
        <v>2</v>
      </c>
      <c r="AT25" s="338"/>
      <c r="AU25" s="348"/>
      <c r="AV25" s="348"/>
      <c r="AW25" s="348"/>
      <c r="AX25" s="348"/>
      <c r="AY25" s="348"/>
      <c r="AZ25" s="348"/>
    </row>
    <row r="26" spans="1:52">
      <c r="A26" s="4">
        <v>0.70833333333333215</v>
      </c>
      <c r="B26" s="367">
        <v>4</v>
      </c>
      <c r="C26" s="3" t="s">
        <v>257</v>
      </c>
      <c r="D26" s="343" t="s">
        <v>258</v>
      </c>
      <c r="E26" s="343" t="s">
        <v>222</v>
      </c>
      <c r="F26" s="434">
        <f>AH68</f>
        <v>0</v>
      </c>
      <c r="G26" s="439"/>
      <c r="H26" s="440"/>
      <c r="I26" s="416"/>
      <c r="J26" s="382"/>
      <c r="K26" s="382"/>
      <c r="L26" s="406"/>
      <c r="M26" s="400"/>
      <c r="N26" s="338"/>
      <c r="O26" s="338"/>
      <c r="P26" s="338" t="s">
        <v>699</v>
      </c>
      <c r="Q26" s="338">
        <v>50</v>
      </c>
      <c r="R26" s="338"/>
      <c r="S26" s="356">
        <f>(S24*$Q$24)+(S25*$Q$25)</f>
        <v>0</v>
      </c>
      <c r="T26" s="356"/>
      <c r="U26" s="356"/>
      <c r="V26" s="356"/>
      <c r="W26" s="356">
        <f>(W24*$Q$24)+(W25*$Q$25)</f>
        <v>0</v>
      </c>
      <c r="X26" s="356"/>
      <c r="Y26" s="356"/>
      <c r="Z26" s="356"/>
      <c r="AA26" s="356">
        <f>(AA24*$Q$24)+(AA25*$Q$25)</f>
        <v>0</v>
      </c>
      <c r="AB26" s="356"/>
      <c r="AC26" s="356"/>
      <c r="AD26" s="356"/>
      <c r="AE26" s="356">
        <f>(AE24*$Q$24)+(AE25*$Q$25)</f>
        <v>0</v>
      </c>
      <c r="AF26" s="356"/>
      <c r="AG26" s="356"/>
      <c r="AH26" s="356"/>
      <c r="AI26" s="356">
        <f>(AI24*$Q$24)+(AI25*$Q$25)</f>
        <v>0</v>
      </c>
      <c r="AJ26" s="356"/>
      <c r="AK26" s="356"/>
      <c r="AL26" s="356"/>
      <c r="AM26" s="356">
        <f>(AM24*$Q$24)+(AM25*$Q$25)</f>
        <v>0</v>
      </c>
      <c r="AN26" s="356"/>
      <c r="AO26" s="356"/>
      <c r="AP26" s="356"/>
      <c r="AQ26" s="338"/>
      <c r="AR26" s="338" t="s">
        <v>699</v>
      </c>
      <c r="AS26" s="338">
        <v>50</v>
      </c>
      <c r="AT26" s="338"/>
      <c r="AU26" s="356">
        <f t="shared" ref="AU26:AZ26" si="1">(AU24*$Q$24)+(AU25*$Q$25)</f>
        <v>0</v>
      </c>
      <c r="AV26" s="356">
        <f t="shared" si="1"/>
        <v>0</v>
      </c>
      <c r="AW26" s="356">
        <f t="shared" si="1"/>
        <v>0</v>
      </c>
      <c r="AX26" s="356">
        <f t="shared" si="1"/>
        <v>0</v>
      </c>
      <c r="AY26" s="356">
        <f t="shared" si="1"/>
        <v>0</v>
      </c>
      <c r="AZ26" s="356">
        <f t="shared" si="1"/>
        <v>0</v>
      </c>
    </row>
    <row r="27" spans="1:52">
      <c r="A27" s="4">
        <v>0.71874999999999878</v>
      </c>
      <c r="B27" s="367">
        <v>5</v>
      </c>
      <c r="C27" s="3" t="s">
        <v>25</v>
      </c>
      <c r="D27" s="343" t="s">
        <v>26</v>
      </c>
      <c r="E27" s="343" t="s">
        <v>628</v>
      </c>
      <c r="F27" s="434">
        <f>AI68</f>
        <v>0</v>
      </c>
      <c r="G27" s="435">
        <f>AI28</f>
        <v>0</v>
      </c>
      <c r="H27" s="435">
        <f>AY28</f>
        <v>0</v>
      </c>
      <c r="I27" s="435">
        <f>SUM(F27:F30)+AVERAGE(G27,H27)</f>
        <v>0</v>
      </c>
      <c r="J27" s="351">
        <f>IF(K27&gt;M27,K27,M27)</f>
        <v>1</v>
      </c>
      <c r="K27" s="351">
        <f>RANK(I27,$I$11:$I$42,0)</f>
        <v>1</v>
      </c>
      <c r="L27" s="398">
        <f>AI26</f>
        <v>0</v>
      </c>
      <c r="M27" s="399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</row>
    <row r="28" spans="1:52">
      <c r="A28" s="4">
        <v>0.71874999999999878</v>
      </c>
      <c r="B28" s="367">
        <v>5</v>
      </c>
      <c r="C28" s="3" t="s">
        <v>626</v>
      </c>
      <c r="D28" s="343" t="s">
        <v>627</v>
      </c>
      <c r="E28" s="343" t="s">
        <v>628</v>
      </c>
      <c r="F28" s="434">
        <f>AJ68</f>
        <v>0</v>
      </c>
      <c r="G28" s="436"/>
      <c r="H28" s="437"/>
      <c r="I28" s="408"/>
      <c r="J28" s="405"/>
      <c r="K28" s="405"/>
      <c r="L28" s="438"/>
      <c r="M28" s="407"/>
      <c r="N28" s="338"/>
      <c r="O28" s="338"/>
      <c r="P28" s="338" t="s">
        <v>700</v>
      </c>
      <c r="Q28" s="338">
        <v>24</v>
      </c>
      <c r="R28" s="338"/>
      <c r="S28" s="356">
        <f>(S21+S26)*$Q$28</f>
        <v>0</v>
      </c>
      <c r="T28" s="356"/>
      <c r="U28" s="356"/>
      <c r="V28" s="356"/>
      <c r="W28" s="356">
        <f>(W21+W26)*$Q$28</f>
        <v>0</v>
      </c>
      <c r="X28" s="356"/>
      <c r="Y28" s="356"/>
      <c r="Z28" s="356"/>
      <c r="AA28" s="356">
        <f>(AA21+AA26)*$Q$28</f>
        <v>0</v>
      </c>
      <c r="AB28" s="356"/>
      <c r="AC28" s="356"/>
      <c r="AD28" s="356"/>
      <c r="AE28" s="356">
        <f>(AE21+AE26)*$Q$28</f>
        <v>0</v>
      </c>
      <c r="AF28" s="356"/>
      <c r="AG28" s="356"/>
      <c r="AH28" s="356"/>
      <c r="AI28" s="356">
        <f>(AI21+AI26)*$Q$28</f>
        <v>0</v>
      </c>
      <c r="AJ28" s="356"/>
      <c r="AK28" s="356"/>
      <c r="AL28" s="356"/>
      <c r="AM28" s="356">
        <f>(AM21+AM26)*$Q$28</f>
        <v>0</v>
      </c>
      <c r="AN28" s="356"/>
      <c r="AO28" s="356"/>
      <c r="AP28" s="356"/>
      <c r="AQ28" s="338"/>
      <c r="AR28" s="338" t="s">
        <v>700</v>
      </c>
      <c r="AS28" s="338">
        <v>24</v>
      </c>
      <c r="AT28" s="338"/>
      <c r="AU28" s="356">
        <f t="shared" ref="AU28:AZ28" si="2">(AU21+AU26)*$Q$28</f>
        <v>0</v>
      </c>
      <c r="AV28" s="356">
        <f t="shared" si="2"/>
        <v>0</v>
      </c>
      <c r="AW28" s="356">
        <f t="shared" si="2"/>
        <v>0</v>
      </c>
      <c r="AX28" s="356">
        <f t="shared" si="2"/>
        <v>0</v>
      </c>
      <c r="AY28" s="356">
        <f t="shared" si="2"/>
        <v>0</v>
      </c>
      <c r="AZ28" s="356">
        <f t="shared" si="2"/>
        <v>0</v>
      </c>
    </row>
    <row r="29" spans="1:52">
      <c r="A29" s="4">
        <v>0.71874999999999878</v>
      </c>
      <c r="B29" s="367">
        <v>5</v>
      </c>
      <c r="C29" s="3" t="s">
        <v>624</v>
      </c>
      <c r="D29" s="343" t="s">
        <v>625</v>
      </c>
      <c r="E29" s="343" t="s">
        <v>628</v>
      </c>
      <c r="F29" s="434">
        <f>AK68</f>
        <v>0</v>
      </c>
      <c r="G29" s="436"/>
      <c r="H29" s="437"/>
      <c r="I29" s="408"/>
      <c r="J29" s="405"/>
      <c r="K29" s="405"/>
      <c r="L29" s="438"/>
      <c r="M29" s="407"/>
      <c r="N29" s="338"/>
      <c r="O29" s="338"/>
      <c r="P29" s="338" t="s">
        <v>99</v>
      </c>
      <c r="Q29" s="338">
        <v>4800</v>
      </c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 t="s">
        <v>99</v>
      </c>
      <c r="AS29" s="338">
        <v>4800</v>
      </c>
      <c r="AT29" s="338"/>
      <c r="AU29" s="338"/>
      <c r="AV29" s="338"/>
      <c r="AW29" s="338"/>
      <c r="AX29" s="338"/>
      <c r="AY29" s="338"/>
      <c r="AZ29" s="338"/>
    </row>
    <row r="30" spans="1:52">
      <c r="A30" s="4">
        <v>0.71874999999999878</v>
      </c>
      <c r="B30" s="367">
        <v>5</v>
      </c>
      <c r="C30" s="3" t="s">
        <v>124</v>
      </c>
      <c r="D30" s="343" t="s">
        <v>125</v>
      </c>
      <c r="E30" s="343" t="s">
        <v>628</v>
      </c>
      <c r="F30" s="434">
        <f>AL68</f>
        <v>0</v>
      </c>
      <c r="G30" s="439"/>
      <c r="H30" s="440"/>
      <c r="I30" s="416"/>
      <c r="J30" s="382"/>
      <c r="K30" s="382"/>
      <c r="L30" s="406"/>
      <c r="M30" s="400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338"/>
      <c r="AX30" s="338"/>
      <c r="AY30" s="338"/>
      <c r="AZ30" s="338"/>
    </row>
    <row r="31" spans="1:52">
      <c r="A31" s="4">
        <v>0.72916666666666541</v>
      </c>
      <c r="B31" s="367">
        <v>6</v>
      </c>
      <c r="C31" s="3" t="s">
        <v>216</v>
      </c>
      <c r="D31" s="343" t="s">
        <v>217</v>
      </c>
      <c r="E31" s="343" t="s">
        <v>42</v>
      </c>
      <c r="F31" s="434">
        <f>AM68</f>
        <v>0</v>
      </c>
      <c r="G31" s="435">
        <f>AI33</f>
        <v>0</v>
      </c>
      <c r="H31" s="435">
        <f>AZ28</f>
        <v>0</v>
      </c>
      <c r="I31" s="435">
        <f>SUM(F31:F34)+AVERAGE(G31,H31)</f>
        <v>0</v>
      </c>
      <c r="J31" s="351">
        <f>IF(K31&gt;M31,K31,M31)</f>
        <v>1</v>
      </c>
      <c r="K31" s="351">
        <f>RANK(I31,$I$11:$I$42,0)</f>
        <v>1</v>
      </c>
      <c r="L31" s="398">
        <f>AM26</f>
        <v>0</v>
      </c>
      <c r="M31" s="399"/>
      <c r="N31" s="338"/>
      <c r="O31" s="338"/>
      <c r="P31" s="15" t="s">
        <v>701</v>
      </c>
      <c r="Q31" s="338"/>
      <c r="R31" s="338"/>
      <c r="S31" s="338">
        <f>B11</f>
        <v>1</v>
      </c>
      <c r="T31" s="338">
        <f>B12</f>
        <v>1</v>
      </c>
      <c r="U31" s="338">
        <f>B13</f>
        <v>1</v>
      </c>
      <c r="V31" s="338">
        <f>B14</f>
        <v>1</v>
      </c>
      <c r="W31" s="338">
        <f>B15</f>
        <v>2</v>
      </c>
      <c r="X31" s="338">
        <f>B16</f>
        <v>2</v>
      </c>
      <c r="Y31" s="338">
        <f>B17</f>
        <v>2</v>
      </c>
      <c r="Z31" s="338">
        <f>B18</f>
        <v>2</v>
      </c>
      <c r="AA31" s="338">
        <f>B19</f>
        <v>3</v>
      </c>
      <c r="AB31" s="338">
        <f>B20</f>
        <v>3</v>
      </c>
      <c r="AC31" s="338">
        <f>B21</f>
        <v>3</v>
      </c>
      <c r="AD31" s="338">
        <f>B22</f>
        <v>3</v>
      </c>
      <c r="AE31" s="338">
        <f>B23</f>
        <v>4</v>
      </c>
      <c r="AF31" s="338">
        <f>B24</f>
        <v>4</v>
      </c>
      <c r="AG31" s="338">
        <f>B25</f>
        <v>4</v>
      </c>
      <c r="AH31" s="338">
        <f>B26</f>
        <v>4</v>
      </c>
      <c r="AI31" s="338">
        <f>B27</f>
        <v>5</v>
      </c>
      <c r="AJ31" s="338">
        <f>B28</f>
        <v>5</v>
      </c>
      <c r="AK31" s="338">
        <f>B29</f>
        <v>5</v>
      </c>
      <c r="AL31" s="338">
        <f>B30</f>
        <v>5</v>
      </c>
      <c r="AM31" s="338">
        <f>B31</f>
        <v>6</v>
      </c>
      <c r="AN31" s="338">
        <f>B32</f>
        <v>6</v>
      </c>
      <c r="AO31" s="338">
        <f>B33</f>
        <v>6</v>
      </c>
      <c r="AP31" s="338">
        <f>B34</f>
        <v>6</v>
      </c>
      <c r="AQ31" s="338"/>
      <c r="AR31" s="338"/>
      <c r="AS31" s="338"/>
      <c r="AT31" s="338"/>
      <c r="AU31" s="338"/>
      <c r="AV31" s="338"/>
      <c r="AW31" s="338"/>
      <c r="AX31" s="338"/>
      <c r="AY31" s="338"/>
      <c r="AZ31" s="338"/>
    </row>
    <row r="32" spans="1:52">
      <c r="A32" s="4">
        <v>0.72916666666666541</v>
      </c>
      <c r="B32" s="367">
        <v>6</v>
      </c>
      <c r="C32" s="3" t="s">
        <v>122</v>
      </c>
      <c r="D32" s="343" t="s">
        <v>123</v>
      </c>
      <c r="E32" s="343" t="s">
        <v>42</v>
      </c>
      <c r="F32" s="434">
        <f>AN68</f>
        <v>0</v>
      </c>
      <c r="G32" s="436"/>
      <c r="H32" s="437"/>
      <c r="I32" s="408"/>
      <c r="J32" s="405"/>
      <c r="K32" s="405"/>
      <c r="L32" s="438"/>
      <c r="M32" s="407"/>
      <c r="N32" s="338"/>
      <c r="O32" s="338"/>
      <c r="P32" s="15"/>
      <c r="Q32" s="338"/>
      <c r="R32" s="338"/>
      <c r="S32" s="338" t="str">
        <f>C11</f>
        <v>Harriet Forrest</v>
      </c>
      <c r="T32" s="338" t="str">
        <f>C12</f>
        <v>Tameaka Smith</v>
      </c>
      <c r="U32" s="338" t="str">
        <f>C13</f>
        <v>Kaitlyn Brown</v>
      </c>
      <c r="V32" s="338" t="str">
        <f>C14</f>
        <v>Lauren Rowe</v>
      </c>
      <c r="W32" s="338" t="str">
        <f>C15</f>
        <v>Chenin Hislop</v>
      </c>
      <c r="X32" s="338" t="str">
        <f>C16</f>
        <v>Matilda Agnew</v>
      </c>
      <c r="Y32" s="338" t="str">
        <f>C17</f>
        <v>Lyla Valuri</v>
      </c>
      <c r="Z32" s="338" t="str">
        <f>C18</f>
        <v>Sadie Gemmell</v>
      </c>
      <c r="AA32" s="338" t="str">
        <f>C19</f>
        <v>Charvelle Miller</v>
      </c>
      <c r="AB32" s="338" t="str">
        <f>C20</f>
        <v>Ruby Weightman</v>
      </c>
      <c r="AC32" s="338" t="str">
        <f>C21</f>
        <v>Jemma Swarts</v>
      </c>
      <c r="AD32" s="338" t="str">
        <f>C22</f>
        <v>Kayley Brahim</v>
      </c>
      <c r="AE32" s="338" t="str">
        <f>C23</f>
        <v>Aleisha Guest</v>
      </c>
      <c r="AF32" s="338" t="str">
        <f>C24</f>
        <v>Charli Holmes</v>
      </c>
      <c r="AG32" s="338" t="str">
        <f>C25</f>
        <v>Milly Mathews</v>
      </c>
      <c r="AH32" s="338" t="str">
        <f>C26</f>
        <v>Olivia Hawkins</v>
      </c>
      <c r="AI32" s="338" t="str">
        <f>C27</f>
        <v>Nicole Dragovich</v>
      </c>
      <c r="AJ32" s="338" t="str">
        <f>C28</f>
        <v>Caitlin Maguire</v>
      </c>
      <c r="AK32" s="338" t="str">
        <f>C29</f>
        <v>Sarah Hatch</v>
      </c>
      <c r="AL32" s="338" t="str">
        <f>C30</f>
        <v>Sarah Carter</v>
      </c>
      <c r="AM32" s="338" t="str">
        <f>C31</f>
        <v>Asha Wiegele</v>
      </c>
      <c r="AN32" s="338" t="str">
        <f>C32</f>
        <v>Ashleigh Pritchard</v>
      </c>
      <c r="AO32" s="338" t="str">
        <f>C33</f>
        <v>Caitlin Pritchard</v>
      </c>
      <c r="AP32" s="338" t="str">
        <f>C34</f>
        <v>Felicity Ericsson</v>
      </c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</row>
    <row r="33" spans="1:42">
      <c r="A33" s="4">
        <v>0.72916666666666541</v>
      </c>
      <c r="B33" s="367">
        <v>6</v>
      </c>
      <c r="C33" s="3" t="s">
        <v>40</v>
      </c>
      <c r="D33" s="343" t="s">
        <v>89</v>
      </c>
      <c r="E33" s="343" t="s">
        <v>42</v>
      </c>
      <c r="F33" s="434">
        <f>AO68</f>
        <v>0</v>
      </c>
      <c r="G33" s="436"/>
      <c r="H33" s="437"/>
      <c r="I33" s="408"/>
      <c r="J33" s="405"/>
      <c r="K33" s="405"/>
      <c r="L33" s="438"/>
      <c r="M33" s="407"/>
      <c r="N33" s="338"/>
      <c r="O33" s="338"/>
      <c r="P33" s="15" t="s">
        <v>702</v>
      </c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</row>
    <row r="34" spans="1:42">
      <c r="A34" s="4">
        <v>0.72916666666666541</v>
      </c>
      <c r="B34" s="367">
        <v>6</v>
      </c>
      <c r="C34" s="3" t="s">
        <v>90</v>
      </c>
      <c r="D34" s="343" t="s">
        <v>91</v>
      </c>
      <c r="E34" s="343" t="s">
        <v>42</v>
      </c>
      <c r="F34" s="434">
        <f>AP68</f>
        <v>0</v>
      </c>
      <c r="G34" s="439"/>
      <c r="H34" s="440"/>
      <c r="I34" s="416"/>
      <c r="J34" s="382"/>
      <c r="K34" s="382"/>
      <c r="L34" s="406"/>
      <c r="M34" s="400"/>
      <c r="N34" s="338"/>
      <c r="O34" s="338"/>
      <c r="P34" s="338" t="s">
        <v>703</v>
      </c>
      <c r="Q34" s="338"/>
      <c r="R34" s="338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441"/>
      <c r="AK34" s="441"/>
      <c r="AL34" s="441"/>
      <c r="AM34" s="441"/>
      <c r="AN34" s="441"/>
      <c r="AO34" s="441"/>
      <c r="AP34" s="441"/>
    </row>
    <row r="35" spans="1:42">
      <c r="A35" s="338"/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 t="s">
        <v>704</v>
      </c>
      <c r="Q35" s="338"/>
      <c r="R35" s="338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441"/>
      <c r="AN35" s="441"/>
      <c r="AO35" s="441"/>
      <c r="AP35" s="441"/>
    </row>
    <row r="36" spans="1:42">
      <c r="A36" s="338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 t="s">
        <v>705</v>
      </c>
      <c r="Q36" s="374"/>
      <c r="R36" s="338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  <c r="AM36" s="441"/>
      <c r="AN36" s="441"/>
      <c r="AO36" s="441"/>
      <c r="AP36" s="441"/>
    </row>
    <row r="37" spans="1:42">
      <c r="A37" s="338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 t="s">
        <v>706</v>
      </c>
      <c r="Q37" s="374"/>
      <c r="R37" s="338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  <c r="AM37" s="441"/>
      <c r="AN37" s="441"/>
      <c r="AO37" s="441"/>
      <c r="AP37" s="441"/>
    </row>
    <row r="38" spans="1:42">
      <c r="A38" s="338"/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 t="s">
        <v>707</v>
      </c>
      <c r="Q38" s="374"/>
      <c r="R38" s="338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  <c r="AM38" s="441"/>
      <c r="AN38" s="441"/>
      <c r="AO38" s="441"/>
      <c r="AP38" s="441"/>
    </row>
    <row r="39" spans="1:42">
      <c r="A39" s="338"/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 t="s">
        <v>708</v>
      </c>
      <c r="Q39" s="374"/>
      <c r="R39" s="338"/>
      <c r="S39" s="441"/>
      <c r="T39" s="441"/>
      <c r="U39" s="441"/>
      <c r="V39" s="441"/>
      <c r="W39" s="441"/>
      <c r="X39" s="441"/>
      <c r="Y39" s="441"/>
      <c r="Z39" s="441"/>
      <c r="AA39" s="441"/>
      <c r="AB39" s="441"/>
      <c r="AC39" s="441"/>
      <c r="AD39" s="441"/>
      <c r="AE39" s="441"/>
      <c r="AF39" s="441"/>
      <c r="AG39" s="441"/>
      <c r="AH39" s="441"/>
      <c r="AI39" s="441"/>
      <c r="AJ39" s="441"/>
      <c r="AK39" s="441"/>
      <c r="AL39" s="441"/>
      <c r="AM39" s="441"/>
      <c r="AN39" s="441"/>
      <c r="AO39" s="441"/>
      <c r="AP39" s="441"/>
    </row>
    <row r="40" spans="1:42">
      <c r="A40" s="338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 t="s">
        <v>709</v>
      </c>
      <c r="Q40" s="374"/>
      <c r="R40" s="338"/>
      <c r="S40" s="441"/>
      <c r="T40" s="441"/>
      <c r="U40" s="441"/>
      <c r="V40" s="441"/>
      <c r="W40" s="441"/>
      <c r="X40" s="441"/>
      <c r="Y40" s="441"/>
      <c r="Z40" s="441"/>
      <c r="AA40" s="441"/>
      <c r="AB40" s="441"/>
      <c r="AC40" s="441"/>
      <c r="AD40" s="441"/>
      <c r="AE40" s="441"/>
      <c r="AF40" s="441"/>
      <c r="AG40" s="441"/>
      <c r="AH40" s="441"/>
      <c r="AI40" s="441"/>
      <c r="AJ40" s="441"/>
      <c r="AK40" s="441"/>
      <c r="AL40" s="441"/>
      <c r="AM40" s="441"/>
      <c r="AN40" s="441"/>
      <c r="AO40" s="441"/>
      <c r="AP40" s="441"/>
    </row>
    <row r="41" spans="1:42">
      <c r="A41" s="338"/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 t="s">
        <v>710</v>
      </c>
      <c r="Q41" s="374"/>
      <c r="R41" s="338"/>
      <c r="S41" s="441"/>
      <c r="T41" s="441"/>
      <c r="U41" s="441"/>
      <c r="V41" s="441"/>
      <c r="W41" s="441"/>
      <c r="X41" s="441"/>
      <c r="Y41" s="441"/>
      <c r="Z41" s="441"/>
      <c r="AA41" s="441"/>
      <c r="AB41" s="441"/>
      <c r="AC41" s="441"/>
      <c r="AD41" s="441"/>
      <c r="AE41" s="441"/>
      <c r="AF41" s="441"/>
      <c r="AG41" s="441"/>
      <c r="AH41" s="441"/>
      <c r="AI41" s="441"/>
      <c r="AJ41" s="441"/>
      <c r="AK41" s="441"/>
      <c r="AL41" s="441"/>
      <c r="AM41" s="441"/>
      <c r="AN41" s="441"/>
      <c r="AO41" s="441"/>
      <c r="AP41" s="441"/>
    </row>
    <row r="42" spans="1:42">
      <c r="A42" s="338"/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38" t="s">
        <v>711</v>
      </c>
      <c r="Q42" s="374">
        <v>2</v>
      </c>
      <c r="R42" s="338"/>
      <c r="S42" s="442"/>
      <c r="T42" s="442"/>
      <c r="U42" s="442"/>
      <c r="V42" s="442"/>
      <c r="W42" s="442"/>
      <c r="X42" s="442"/>
      <c r="Y42" s="442"/>
      <c r="Z42" s="442"/>
      <c r="AA42" s="442"/>
      <c r="AB42" s="442"/>
      <c r="AC42" s="442"/>
      <c r="AD42" s="442"/>
      <c r="AE42" s="442"/>
      <c r="AF42" s="442"/>
      <c r="AG42" s="442"/>
      <c r="AH42" s="442"/>
      <c r="AI42" s="442"/>
      <c r="AJ42" s="442"/>
      <c r="AK42" s="442"/>
      <c r="AL42" s="442"/>
      <c r="AM42" s="442"/>
      <c r="AN42" s="442"/>
      <c r="AO42" s="442"/>
      <c r="AP42" s="442"/>
    </row>
    <row r="43" spans="1:42">
      <c r="A43" s="338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>
        <v>100</v>
      </c>
      <c r="R43" s="338"/>
      <c r="S43" s="338">
        <f t="shared" ref="S43:AL43" si="3">SUM(S34:S42)+S42</f>
        <v>0</v>
      </c>
      <c r="T43" s="338">
        <f t="shared" si="3"/>
        <v>0</v>
      </c>
      <c r="U43" s="338">
        <f t="shared" si="3"/>
        <v>0</v>
      </c>
      <c r="V43" s="338">
        <f t="shared" si="3"/>
        <v>0</v>
      </c>
      <c r="W43" s="338">
        <f t="shared" si="3"/>
        <v>0</v>
      </c>
      <c r="X43" s="338">
        <f t="shared" si="3"/>
        <v>0</v>
      </c>
      <c r="Y43" s="338">
        <f t="shared" si="3"/>
        <v>0</v>
      </c>
      <c r="Z43" s="338">
        <f t="shared" si="3"/>
        <v>0</v>
      </c>
      <c r="AA43" s="338">
        <f t="shared" si="3"/>
        <v>0</v>
      </c>
      <c r="AB43" s="338">
        <f t="shared" si="3"/>
        <v>0</v>
      </c>
      <c r="AC43" s="338">
        <f t="shared" si="3"/>
        <v>0</v>
      </c>
      <c r="AD43" s="338">
        <f t="shared" si="3"/>
        <v>0</v>
      </c>
      <c r="AE43" s="338">
        <f t="shared" si="3"/>
        <v>0</v>
      </c>
      <c r="AF43" s="338">
        <f t="shared" si="3"/>
        <v>0</v>
      </c>
      <c r="AG43" s="338">
        <f t="shared" si="3"/>
        <v>0</v>
      </c>
      <c r="AH43" s="338">
        <f t="shared" si="3"/>
        <v>0</v>
      </c>
      <c r="AI43" s="338">
        <f t="shared" si="3"/>
        <v>0</v>
      </c>
      <c r="AJ43" s="338">
        <f t="shared" si="3"/>
        <v>0</v>
      </c>
      <c r="AK43" s="338">
        <f t="shared" si="3"/>
        <v>0</v>
      </c>
      <c r="AL43" s="338">
        <f t="shared" si="3"/>
        <v>0</v>
      </c>
      <c r="AM43" s="338">
        <f t="shared" ref="AM43:AP43" si="4">SUM(AM34:AM42)+AM42</f>
        <v>0</v>
      </c>
      <c r="AN43" s="338">
        <f t="shared" si="4"/>
        <v>0</v>
      </c>
      <c r="AO43" s="338">
        <f t="shared" si="4"/>
        <v>0</v>
      </c>
      <c r="AP43" s="338">
        <f t="shared" si="4"/>
        <v>0</v>
      </c>
    </row>
    <row r="44" spans="1:42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</row>
    <row r="45" spans="1:42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15" t="s">
        <v>712</v>
      </c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</row>
    <row r="46" spans="1:42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 t="s">
        <v>713</v>
      </c>
      <c r="Q46" s="338"/>
      <c r="R46" s="338"/>
      <c r="S46" s="441"/>
      <c r="T46" s="441"/>
      <c r="U46" s="441"/>
      <c r="V46" s="441"/>
      <c r="W46" s="441"/>
      <c r="X46" s="441"/>
      <c r="Y46" s="441"/>
      <c r="Z46" s="441"/>
      <c r="AA46" s="441"/>
      <c r="AB46" s="441"/>
      <c r="AC46" s="441"/>
      <c r="AD46" s="441"/>
      <c r="AE46" s="441"/>
      <c r="AF46" s="441"/>
      <c r="AG46" s="441"/>
      <c r="AH46" s="441"/>
      <c r="AI46" s="441"/>
      <c r="AJ46" s="441"/>
      <c r="AK46" s="441"/>
      <c r="AL46" s="441"/>
      <c r="AM46" s="441"/>
      <c r="AN46" s="441"/>
      <c r="AO46" s="441"/>
      <c r="AP46" s="441"/>
    </row>
    <row r="47" spans="1:42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 t="s">
        <v>714</v>
      </c>
      <c r="Q47" s="338"/>
      <c r="R47" s="338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441"/>
      <c r="AF47" s="441"/>
      <c r="AG47" s="441"/>
      <c r="AH47" s="441"/>
      <c r="AI47" s="441"/>
      <c r="AJ47" s="441"/>
      <c r="AK47" s="441"/>
      <c r="AL47" s="441"/>
      <c r="AM47" s="441"/>
      <c r="AN47" s="441"/>
      <c r="AO47" s="441"/>
      <c r="AP47" s="441"/>
    </row>
    <row r="48" spans="1:42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 t="s">
        <v>715</v>
      </c>
      <c r="Q48" s="338"/>
      <c r="R48" s="338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1"/>
      <c r="AE48" s="441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</row>
    <row r="49" spans="16:42">
      <c r="P49" s="338" t="s">
        <v>716</v>
      </c>
      <c r="Q49" s="338"/>
      <c r="R49" s="338"/>
      <c r="S49" s="441"/>
      <c r="T49" s="441"/>
      <c r="U49" s="441"/>
      <c r="V49" s="441"/>
      <c r="W49" s="441"/>
      <c r="X49" s="441"/>
      <c r="Y49" s="441"/>
      <c r="Z49" s="441"/>
      <c r="AA49" s="441"/>
      <c r="AB49" s="441"/>
      <c r="AC49" s="441"/>
      <c r="AD49" s="441"/>
      <c r="AE49" s="441"/>
      <c r="AF49" s="441"/>
      <c r="AG49" s="441"/>
      <c r="AH49" s="441"/>
      <c r="AI49" s="441"/>
      <c r="AJ49" s="441"/>
      <c r="AK49" s="441"/>
      <c r="AL49" s="441"/>
      <c r="AM49" s="441"/>
      <c r="AN49" s="441"/>
      <c r="AO49" s="441"/>
      <c r="AP49" s="441"/>
    </row>
    <row r="50" spans="16:42">
      <c r="P50" s="338" t="s">
        <v>717</v>
      </c>
      <c r="Q50" s="338"/>
      <c r="R50" s="338"/>
      <c r="S50" s="441"/>
      <c r="T50" s="441"/>
      <c r="U50" s="441"/>
      <c r="V50" s="441"/>
      <c r="W50" s="441"/>
      <c r="X50" s="441"/>
      <c r="Y50" s="441"/>
      <c r="Z50" s="441"/>
      <c r="AA50" s="441"/>
      <c r="AB50" s="441"/>
      <c r="AC50" s="441"/>
      <c r="AD50" s="441"/>
      <c r="AE50" s="441"/>
      <c r="AF50" s="441"/>
      <c r="AG50" s="441"/>
      <c r="AH50" s="441"/>
      <c r="AI50" s="441"/>
      <c r="AJ50" s="441"/>
      <c r="AK50" s="441"/>
      <c r="AL50" s="441"/>
      <c r="AM50" s="441"/>
      <c r="AN50" s="441"/>
      <c r="AO50" s="441"/>
      <c r="AP50" s="441"/>
    </row>
    <row r="51" spans="16:42">
      <c r="P51" s="338" t="s">
        <v>718</v>
      </c>
      <c r="Q51" s="338"/>
      <c r="R51" s="338"/>
      <c r="S51" s="441"/>
      <c r="T51" s="441"/>
      <c r="U51" s="441"/>
      <c r="V51" s="441"/>
      <c r="W51" s="441"/>
      <c r="X51" s="441"/>
      <c r="Y51" s="441"/>
      <c r="Z51" s="441"/>
      <c r="AA51" s="441"/>
      <c r="AB51" s="441"/>
      <c r="AC51" s="441"/>
      <c r="AD51" s="441"/>
      <c r="AE51" s="441"/>
      <c r="AF51" s="441"/>
      <c r="AG51" s="441"/>
      <c r="AH51" s="441"/>
      <c r="AI51" s="441"/>
      <c r="AJ51" s="441"/>
      <c r="AK51" s="441"/>
      <c r="AL51" s="441"/>
      <c r="AM51" s="441"/>
      <c r="AN51" s="441"/>
      <c r="AO51" s="441"/>
      <c r="AP51" s="441"/>
    </row>
    <row r="52" spans="16:42">
      <c r="P52" s="338" t="s">
        <v>719</v>
      </c>
      <c r="Q52" s="338"/>
      <c r="R52" s="338"/>
      <c r="S52" s="441"/>
      <c r="T52" s="441"/>
      <c r="U52" s="441"/>
      <c r="V52" s="441"/>
      <c r="W52" s="441"/>
      <c r="X52" s="441"/>
      <c r="Y52" s="441"/>
      <c r="Z52" s="441"/>
      <c r="AA52" s="441"/>
      <c r="AB52" s="441"/>
      <c r="AC52" s="441"/>
      <c r="AD52" s="441"/>
      <c r="AE52" s="441"/>
      <c r="AF52" s="441"/>
      <c r="AG52" s="441"/>
      <c r="AH52" s="441"/>
      <c r="AI52" s="441"/>
      <c r="AJ52" s="441"/>
      <c r="AK52" s="441"/>
      <c r="AL52" s="441"/>
      <c r="AM52" s="441"/>
      <c r="AN52" s="441"/>
      <c r="AO52" s="441"/>
      <c r="AP52" s="441"/>
    </row>
    <row r="53" spans="16:42">
      <c r="P53" s="338" t="s">
        <v>720</v>
      </c>
      <c r="Q53" s="338"/>
      <c r="R53" s="338"/>
      <c r="S53" s="441"/>
      <c r="T53" s="441"/>
      <c r="U53" s="441"/>
      <c r="V53" s="441"/>
      <c r="W53" s="441"/>
      <c r="X53" s="441"/>
      <c r="Y53" s="441"/>
      <c r="Z53" s="441"/>
      <c r="AA53" s="441"/>
      <c r="AB53" s="441"/>
      <c r="AC53" s="441"/>
      <c r="AD53" s="441"/>
      <c r="AE53" s="441"/>
      <c r="AF53" s="441"/>
      <c r="AG53" s="441"/>
      <c r="AH53" s="441"/>
      <c r="AI53" s="441"/>
      <c r="AJ53" s="441"/>
      <c r="AK53" s="441"/>
      <c r="AL53" s="441"/>
      <c r="AM53" s="441"/>
      <c r="AN53" s="441"/>
      <c r="AO53" s="441"/>
      <c r="AP53" s="441"/>
    </row>
    <row r="54" spans="16:42">
      <c r="P54" s="338" t="s">
        <v>721</v>
      </c>
      <c r="Q54" s="338"/>
      <c r="R54" s="338"/>
      <c r="S54" s="441"/>
      <c r="T54" s="441"/>
      <c r="U54" s="441"/>
      <c r="V54" s="441"/>
      <c r="W54" s="441"/>
      <c r="X54" s="441"/>
      <c r="Y54" s="441"/>
      <c r="Z54" s="441"/>
      <c r="AA54" s="441"/>
      <c r="AB54" s="441"/>
      <c r="AC54" s="441"/>
      <c r="AD54" s="441"/>
      <c r="AE54" s="441"/>
      <c r="AF54" s="441"/>
      <c r="AG54" s="441"/>
      <c r="AH54" s="441"/>
      <c r="AI54" s="441"/>
      <c r="AJ54" s="441"/>
      <c r="AK54" s="441"/>
      <c r="AL54" s="441"/>
      <c r="AM54" s="441"/>
      <c r="AN54" s="441"/>
      <c r="AO54" s="441"/>
      <c r="AP54" s="441"/>
    </row>
    <row r="55" spans="16:42">
      <c r="P55" s="338" t="s">
        <v>722</v>
      </c>
      <c r="Q55" s="338"/>
      <c r="R55" s="338"/>
      <c r="S55" s="442"/>
      <c r="T55" s="442"/>
      <c r="U55" s="442"/>
      <c r="V55" s="442"/>
      <c r="W55" s="442"/>
      <c r="X55" s="442"/>
      <c r="Y55" s="442"/>
      <c r="Z55" s="442"/>
      <c r="AA55" s="442"/>
      <c r="AB55" s="442"/>
      <c r="AC55" s="442"/>
      <c r="AD55" s="442"/>
      <c r="AE55" s="442"/>
      <c r="AF55" s="442"/>
      <c r="AG55" s="442"/>
      <c r="AH55" s="442"/>
      <c r="AI55" s="442"/>
      <c r="AJ55" s="442"/>
      <c r="AK55" s="442"/>
      <c r="AL55" s="442"/>
      <c r="AM55" s="442"/>
      <c r="AN55" s="442"/>
      <c r="AO55" s="442"/>
      <c r="AP55" s="442"/>
    </row>
    <row r="56" spans="16:42">
      <c r="P56" s="338"/>
      <c r="Q56" s="338">
        <v>100</v>
      </c>
      <c r="R56" s="338"/>
      <c r="S56" s="338">
        <f>SUM(S46:S55)</f>
        <v>0</v>
      </c>
      <c r="T56" s="338">
        <f t="shared" ref="T56:AL56" si="5">SUM(T46:T55)</f>
        <v>0</v>
      </c>
      <c r="U56" s="338">
        <f t="shared" si="5"/>
        <v>0</v>
      </c>
      <c r="V56" s="338">
        <f t="shared" si="5"/>
        <v>0</v>
      </c>
      <c r="W56" s="338">
        <f t="shared" si="5"/>
        <v>0</v>
      </c>
      <c r="X56" s="338">
        <f t="shared" si="5"/>
        <v>0</v>
      </c>
      <c r="Y56" s="338">
        <f t="shared" si="5"/>
        <v>0</v>
      </c>
      <c r="Z56" s="338">
        <f t="shared" si="5"/>
        <v>0</v>
      </c>
      <c r="AA56" s="338">
        <f t="shared" si="5"/>
        <v>0</v>
      </c>
      <c r="AB56" s="338">
        <f t="shared" si="5"/>
        <v>0</v>
      </c>
      <c r="AC56" s="338">
        <f t="shared" si="5"/>
        <v>0</v>
      </c>
      <c r="AD56" s="338">
        <f t="shared" si="5"/>
        <v>0</v>
      </c>
      <c r="AE56" s="338">
        <f t="shared" si="5"/>
        <v>0</v>
      </c>
      <c r="AF56" s="338">
        <f t="shared" si="5"/>
        <v>0</v>
      </c>
      <c r="AG56" s="338">
        <f t="shared" si="5"/>
        <v>0</v>
      </c>
      <c r="AH56" s="338">
        <f t="shared" si="5"/>
        <v>0</v>
      </c>
      <c r="AI56" s="338">
        <f t="shared" si="5"/>
        <v>0</v>
      </c>
      <c r="AJ56" s="338">
        <f t="shared" si="5"/>
        <v>0</v>
      </c>
      <c r="AK56" s="338">
        <f t="shared" si="5"/>
        <v>0</v>
      </c>
      <c r="AL56" s="338">
        <f t="shared" si="5"/>
        <v>0</v>
      </c>
      <c r="AM56" s="338">
        <f t="shared" ref="AM56:AP56" si="6">SUM(AM46:AM55)</f>
        <v>0</v>
      </c>
      <c r="AN56" s="338">
        <f t="shared" si="6"/>
        <v>0</v>
      </c>
      <c r="AO56" s="338">
        <f t="shared" si="6"/>
        <v>0</v>
      </c>
      <c r="AP56" s="338">
        <f t="shared" si="6"/>
        <v>0</v>
      </c>
    </row>
    <row r="58" spans="16:42">
      <c r="P58" s="15" t="s">
        <v>723</v>
      </c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  <c r="AC58" s="338"/>
      <c r="AD58" s="338"/>
      <c r="AE58" s="338"/>
      <c r="AF58" s="338"/>
      <c r="AG58" s="338"/>
      <c r="AH58" s="338"/>
      <c r="AI58" s="338"/>
      <c r="AJ58" s="338"/>
      <c r="AK58" s="338"/>
      <c r="AL58" s="338"/>
      <c r="AM58" s="338"/>
      <c r="AN58" s="338"/>
      <c r="AO58" s="338"/>
      <c r="AP58" s="338"/>
    </row>
    <row r="59" spans="16:42">
      <c r="P59" s="338" t="s">
        <v>724</v>
      </c>
      <c r="Q59" s="338"/>
      <c r="R59" s="338"/>
      <c r="S59" s="441"/>
      <c r="T59" s="441"/>
      <c r="U59" s="441"/>
      <c r="V59" s="441"/>
      <c r="W59" s="441"/>
      <c r="X59" s="441"/>
      <c r="Y59" s="441"/>
      <c r="Z59" s="441"/>
      <c r="AA59" s="441"/>
      <c r="AB59" s="441"/>
      <c r="AC59" s="441"/>
      <c r="AD59" s="441"/>
      <c r="AE59" s="441"/>
      <c r="AF59" s="441"/>
      <c r="AG59" s="441"/>
      <c r="AH59" s="441"/>
      <c r="AI59" s="441"/>
      <c r="AJ59" s="441"/>
      <c r="AK59" s="441"/>
      <c r="AL59" s="441"/>
      <c r="AM59" s="441"/>
      <c r="AN59" s="441"/>
      <c r="AO59" s="441"/>
      <c r="AP59" s="441"/>
    </row>
    <row r="60" spans="16:42">
      <c r="P60" s="338" t="s">
        <v>725</v>
      </c>
      <c r="Q60" s="338"/>
      <c r="R60" s="338"/>
      <c r="S60" s="441"/>
      <c r="T60" s="441"/>
      <c r="U60" s="441"/>
      <c r="V60" s="441"/>
      <c r="W60" s="441"/>
      <c r="X60" s="441"/>
      <c r="Y60" s="441"/>
      <c r="Z60" s="441"/>
      <c r="AA60" s="441"/>
      <c r="AB60" s="441"/>
      <c r="AC60" s="441"/>
      <c r="AD60" s="441"/>
      <c r="AE60" s="441"/>
      <c r="AF60" s="441"/>
      <c r="AG60" s="441"/>
      <c r="AH60" s="441"/>
      <c r="AI60" s="441"/>
      <c r="AJ60" s="441"/>
      <c r="AK60" s="441"/>
      <c r="AL60" s="441"/>
      <c r="AM60" s="441"/>
      <c r="AN60" s="441"/>
      <c r="AO60" s="441"/>
      <c r="AP60" s="441"/>
    </row>
    <row r="61" spans="16:42">
      <c r="P61" s="338" t="s">
        <v>726</v>
      </c>
      <c r="Q61" s="374"/>
      <c r="R61" s="338"/>
      <c r="S61" s="441"/>
      <c r="T61" s="441"/>
      <c r="U61" s="441"/>
      <c r="V61" s="441"/>
      <c r="W61" s="441"/>
      <c r="X61" s="441"/>
      <c r="Y61" s="441"/>
      <c r="Z61" s="441"/>
      <c r="AA61" s="441"/>
      <c r="AB61" s="441"/>
      <c r="AC61" s="441"/>
      <c r="AD61" s="441"/>
      <c r="AE61" s="441"/>
      <c r="AF61" s="441"/>
      <c r="AG61" s="441"/>
      <c r="AH61" s="441"/>
      <c r="AI61" s="441"/>
      <c r="AJ61" s="441"/>
      <c r="AK61" s="441"/>
      <c r="AL61" s="441"/>
      <c r="AM61" s="441"/>
      <c r="AN61" s="441"/>
      <c r="AO61" s="441"/>
      <c r="AP61" s="441"/>
    </row>
    <row r="62" spans="16:42">
      <c r="P62" s="338" t="s">
        <v>727</v>
      </c>
      <c r="Q62" s="374"/>
      <c r="R62" s="338"/>
      <c r="S62" s="441"/>
      <c r="T62" s="441"/>
      <c r="U62" s="441"/>
      <c r="V62" s="441"/>
      <c r="W62" s="441"/>
      <c r="X62" s="441"/>
      <c r="Y62" s="441"/>
      <c r="Z62" s="441"/>
      <c r="AA62" s="441"/>
      <c r="AB62" s="441"/>
      <c r="AC62" s="441"/>
      <c r="AD62" s="441"/>
      <c r="AE62" s="441"/>
      <c r="AF62" s="441"/>
      <c r="AG62" s="441"/>
      <c r="AH62" s="441"/>
      <c r="AI62" s="441"/>
      <c r="AJ62" s="441"/>
      <c r="AK62" s="441"/>
      <c r="AL62" s="441"/>
      <c r="AM62" s="441"/>
      <c r="AN62" s="441"/>
      <c r="AO62" s="441"/>
      <c r="AP62" s="441"/>
    </row>
    <row r="63" spans="16:42">
      <c r="P63" s="338" t="s">
        <v>728</v>
      </c>
      <c r="Q63" s="374"/>
      <c r="R63" s="338"/>
      <c r="S63" s="441"/>
      <c r="T63" s="441"/>
      <c r="U63" s="441"/>
      <c r="V63" s="441"/>
      <c r="W63" s="441"/>
      <c r="X63" s="441"/>
      <c r="Y63" s="441"/>
      <c r="Z63" s="441"/>
      <c r="AA63" s="441"/>
      <c r="AB63" s="441"/>
      <c r="AC63" s="441"/>
      <c r="AD63" s="441"/>
      <c r="AE63" s="441"/>
      <c r="AF63" s="441"/>
      <c r="AG63" s="441"/>
      <c r="AH63" s="441"/>
      <c r="AI63" s="441"/>
      <c r="AJ63" s="441"/>
      <c r="AK63" s="441"/>
      <c r="AL63" s="441"/>
      <c r="AM63" s="441"/>
      <c r="AN63" s="441"/>
      <c r="AO63" s="441"/>
      <c r="AP63" s="441"/>
    </row>
    <row r="64" spans="16:42">
      <c r="P64" s="338"/>
      <c r="Q64" s="338">
        <v>50</v>
      </c>
      <c r="R64" s="338"/>
      <c r="S64" s="338">
        <f t="shared" ref="S64:AL64" si="7">SUM(S59:S63)</f>
        <v>0</v>
      </c>
      <c r="T64" s="338">
        <f t="shared" si="7"/>
        <v>0</v>
      </c>
      <c r="U64" s="338">
        <f t="shared" si="7"/>
        <v>0</v>
      </c>
      <c r="V64" s="338">
        <f t="shared" si="7"/>
        <v>0</v>
      </c>
      <c r="W64" s="338">
        <f t="shared" si="7"/>
        <v>0</v>
      </c>
      <c r="X64" s="338">
        <f t="shared" si="7"/>
        <v>0</v>
      </c>
      <c r="Y64" s="338">
        <f t="shared" si="7"/>
        <v>0</v>
      </c>
      <c r="Z64" s="338">
        <f t="shared" si="7"/>
        <v>0</v>
      </c>
      <c r="AA64" s="338">
        <f t="shared" si="7"/>
        <v>0</v>
      </c>
      <c r="AB64" s="338">
        <f t="shared" si="7"/>
        <v>0</v>
      </c>
      <c r="AC64" s="338">
        <f t="shared" si="7"/>
        <v>0</v>
      </c>
      <c r="AD64" s="338">
        <f t="shared" si="7"/>
        <v>0</v>
      </c>
      <c r="AE64" s="338">
        <f t="shared" si="7"/>
        <v>0</v>
      </c>
      <c r="AF64" s="338">
        <f t="shared" si="7"/>
        <v>0</v>
      </c>
      <c r="AG64" s="338">
        <f t="shared" si="7"/>
        <v>0</v>
      </c>
      <c r="AH64" s="338">
        <f t="shared" si="7"/>
        <v>0</v>
      </c>
      <c r="AI64" s="338">
        <f t="shared" si="7"/>
        <v>0</v>
      </c>
      <c r="AJ64" s="338">
        <f t="shared" si="7"/>
        <v>0</v>
      </c>
      <c r="AK64" s="338">
        <f t="shared" si="7"/>
        <v>0</v>
      </c>
      <c r="AL64" s="338">
        <f t="shared" si="7"/>
        <v>0</v>
      </c>
      <c r="AM64" s="338">
        <f t="shared" ref="AM64:AP64" si="8">SUM(AM59:AM63)</f>
        <v>0</v>
      </c>
      <c r="AN64" s="338">
        <f t="shared" si="8"/>
        <v>0</v>
      </c>
      <c r="AO64" s="338">
        <f t="shared" si="8"/>
        <v>0</v>
      </c>
      <c r="AP64" s="338">
        <f t="shared" si="8"/>
        <v>0</v>
      </c>
    </row>
    <row r="65" spans="16:42">
      <c r="P65" s="338" t="s">
        <v>729</v>
      </c>
      <c r="Q65" s="338">
        <v>50</v>
      </c>
      <c r="R65" s="338"/>
      <c r="S65" s="443"/>
      <c r="T65" s="443"/>
      <c r="U65" s="443"/>
      <c r="V65" s="443"/>
      <c r="W65" s="443"/>
      <c r="X65" s="443"/>
      <c r="Y65" s="443"/>
      <c r="Z65" s="443"/>
      <c r="AA65" s="443"/>
      <c r="AB65" s="443"/>
      <c r="AC65" s="443"/>
      <c r="AD65" s="443"/>
      <c r="AE65" s="443"/>
      <c r="AF65" s="443"/>
      <c r="AG65" s="443"/>
      <c r="AH65" s="443"/>
      <c r="AI65" s="443"/>
      <c r="AJ65" s="443"/>
      <c r="AK65" s="443"/>
      <c r="AL65" s="443"/>
      <c r="AM65" s="443"/>
      <c r="AN65" s="443"/>
      <c r="AO65" s="443"/>
      <c r="AP65" s="443"/>
    </row>
    <row r="66" spans="16:42">
      <c r="P66" s="338"/>
      <c r="Q66" s="338"/>
      <c r="R66" s="338"/>
      <c r="S66" s="338"/>
      <c r="T66" s="338"/>
      <c r="U66" s="338"/>
      <c r="V66" s="338"/>
      <c r="W66" s="338"/>
      <c r="X66" s="338"/>
      <c r="Y66" s="338"/>
      <c r="Z66" s="338"/>
      <c r="AA66" s="338"/>
      <c r="AB66" s="338"/>
      <c r="AC66" s="338"/>
      <c r="AD66" s="338"/>
      <c r="AE66" s="338"/>
      <c r="AF66" s="338"/>
      <c r="AG66" s="338"/>
      <c r="AH66" s="338"/>
      <c r="AI66" s="338"/>
      <c r="AJ66" s="338"/>
      <c r="AK66" s="338"/>
      <c r="AL66" s="338"/>
      <c r="AM66" s="338"/>
      <c r="AN66" s="338"/>
      <c r="AO66" s="338"/>
      <c r="AP66" s="338"/>
    </row>
    <row r="67" spans="16:42">
      <c r="P67" s="338"/>
      <c r="Q67" s="338"/>
      <c r="R67" s="338"/>
      <c r="S67" s="338"/>
      <c r="T67" s="338"/>
      <c r="U67" s="338"/>
      <c r="V67" s="338"/>
      <c r="W67" s="338"/>
      <c r="X67" s="338"/>
      <c r="Y67" s="338"/>
      <c r="Z67" s="338"/>
      <c r="AA67" s="338"/>
      <c r="AB67" s="338"/>
      <c r="AC67" s="338"/>
      <c r="AD67" s="338"/>
      <c r="AE67" s="338"/>
      <c r="AF67" s="338"/>
      <c r="AG67" s="338"/>
      <c r="AH67" s="338"/>
      <c r="AI67" s="338"/>
      <c r="AJ67" s="338"/>
      <c r="AK67" s="338"/>
      <c r="AL67" s="338"/>
      <c r="AM67" s="338"/>
      <c r="AN67" s="338"/>
      <c r="AO67" s="338"/>
      <c r="AP67" s="338"/>
    </row>
    <row r="68" spans="16:42">
      <c r="P68" s="338" t="s">
        <v>730</v>
      </c>
      <c r="Q68" s="338"/>
      <c r="R68" s="338"/>
      <c r="S68" s="444">
        <f>S43+S56+S64+S65</f>
        <v>0</v>
      </c>
      <c r="T68" s="444">
        <f t="shared" ref="T68:AL68" si="9">T43+T56+T64+T65</f>
        <v>0</v>
      </c>
      <c r="U68" s="444">
        <f t="shared" si="9"/>
        <v>0</v>
      </c>
      <c r="V68" s="444">
        <f t="shared" si="9"/>
        <v>0</v>
      </c>
      <c r="W68" s="444">
        <f t="shared" si="9"/>
        <v>0</v>
      </c>
      <c r="X68" s="444">
        <f t="shared" si="9"/>
        <v>0</v>
      </c>
      <c r="Y68" s="444">
        <f t="shared" si="9"/>
        <v>0</v>
      </c>
      <c r="Z68" s="444">
        <f t="shared" si="9"/>
        <v>0</v>
      </c>
      <c r="AA68" s="444">
        <f t="shared" si="9"/>
        <v>0</v>
      </c>
      <c r="AB68" s="444">
        <f t="shared" si="9"/>
        <v>0</v>
      </c>
      <c r="AC68" s="444">
        <f t="shared" si="9"/>
        <v>0</v>
      </c>
      <c r="AD68" s="444">
        <f t="shared" si="9"/>
        <v>0</v>
      </c>
      <c r="AE68" s="444">
        <f t="shared" si="9"/>
        <v>0</v>
      </c>
      <c r="AF68" s="444">
        <f t="shared" si="9"/>
        <v>0</v>
      </c>
      <c r="AG68" s="444">
        <f t="shared" si="9"/>
        <v>0</v>
      </c>
      <c r="AH68" s="444">
        <f t="shared" si="9"/>
        <v>0</v>
      </c>
      <c r="AI68" s="444">
        <f t="shared" si="9"/>
        <v>0</v>
      </c>
      <c r="AJ68" s="444">
        <f t="shared" si="9"/>
        <v>0</v>
      </c>
      <c r="AK68" s="444">
        <f t="shared" si="9"/>
        <v>0</v>
      </c>
      <c r="AL68" s="444">
        <f t="shared" si="9"/>
        <v>0</v>
      </c>
      <c r="AM68" s="444">
        <f t="shared" ref="AM68:AP68" si="10">AM43+AM56+AM64+AM65</f>
        <v>0</v>
      </c>
      <c r="AN68" s="444">
        <f t="shared" si="10"/>
        <v>0</v>
      </c>
      <c r="AO68" s="444">
        <f t="shared" si="10"/>
        <v>0</v>
      </c>
      <c r="AP68" s="444">
        <f t="shared" si="10"/>
        <v>0</v>
      </c>
    </row>
    <row r="69" spans="16:42">
      <c r="P69" s="338"/>
      <c r="Q69" s="338"/>
      <c r="R69" s="338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444"/>
      <c r="AL69" s="444"/>
      <c r="AM69" s="444"/>
      <c r="AN69" s="444"/>
      <c r="AO69" s="444"/>
      <c r="AP69" s="444"/>
    </row>
    <row r="70" spans="16:42">
      <c r="P70" s="338"/>
      <c r="Q70" s="338"/>
      <c r="R70" s="338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  <c r="AJ70" s="349"/>
      <c r="AK70" s="349"/>
      <c r="AL70" s="349"/>
      <c r="AM70" s="349"/>
      <c r="AN70" s="349"/>
      <c r="AO70" s="349"/>
      <c r="AP70" s="349"/>
    </row>
    <row r="71" spans="16:42">
      <c r="P71" s="338"/>
      <c r="Q71" s="338"/>
      <c r="R71" s="338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8"/>
      <c r="AL71" s="338"/>
      <c r="AM71" s="338"/>
      <c r="AN71" s="338"/>
      <c r="AO71" s="338"/>
      <c r="AP71" s="338"/>
    </row>
    <row r="72" spans="16:42">
      <c r="P72" s="338"/>
      <c r="Q72" s="338"/>
      <c r="R72" s="338"/>
      <c r="S72" s="349"/>
      <c r="T72" s="349"/>
      <c r="U72" s="349"/>
      <c r="V72" s="349"/>
      <c r="W72" s="338"/>
      <c r="X72" s="338"/>
      <c r="Y72" s="338"/>
      <c r="Z72" s="338"/>
      <c r="AA72" s="338"/>
      <c r="AB72" s="338"/>
      <c r="AC72" s="338"/>
      <c r="AD72" s="338"/>
      <c r="AE72" s="338"/>
      <c r="AF72" s="338"/>
      <c r="AG72" s="338"/>
      <c r="AH72" s="338"/>
      <c r="AI72" s="338"/>
      <c r="AJ72" s="338"/>
      <c r="AK72" s="338"/>
      <c r="AL72" s="338"/>
      <c r="AM72" s="338"/>
      <c r="AN72" s="338"/>
      <c r="AO72" s="338"/>
      <c r="AP72" s="338"/>
    </row>
    <row r="73" spans="16:42">
      <c r="P73" s="338"/>
      <c r="Q73" s="338"/>
      <c r="R73" s="338"/>
      <c r="S73" s="338"/>
      <c r="T73" s="338"/>
      <c r="U73" s="338"/>
      <c r="V73" s="338"/>
      <c r="W73" s="338"/>
      <c r="X73" s="338"/>
      <c r="Y73" s="338"/>
      <c r="Z73" s="338"/>
      <c r="AA73" s="338"/>
      <c r="AB73" s="338"/>
      <c r="AC73" s="338"/>
      <c r="AD73" s="338"/>
      <c r="AE73" s="338"/>
      <c r="AF73" s="338"/>
      <c r="AG73" s="338"/>
      <c r="AH73" s="338"/>
      <c r="AI73" s="338"/>
      <c r="AJ73" s="338"/>
      <c r="AK73" s="338"/>
      <c r="AL73" s="338"/>
      <c r="AM73" s="338"/>
      <c r="AN73" s="338"/>
      <c r="AO73" s="338"/>
      <c r="AP73" s="338"/>
    </row>
    <row r="74" spans="16:42">
      <c r="P74" s="338"/>
      <c r="Q74" s="338"/>
      <c r="R74" s="338"/>
      <c r="S74" s="349"/>
      <c r="T74" s="349"/>
      <c r="U74" s="349"/>
      <c r="V74" s="349"/>
      <c r="W74" s="338"/>
      <c r="X74" s="338"/>
      <c r="Y74" s="338"/>
      <c r="Z74" s="338"/>
      <c r="AA74" s="338"/>
      <c r="AB74" s="338"/>
      <c r="AC74" s="338"/>
      <c r="AD74" s="338"/>
      <c r="AE74" s="338"/>
      <c r="AF74" s="338"/>
      <c r="AG74" s="338"/>
      <c r="AH74" s="338"/>
      <c r="AI74" s="338"/>
      <c r="AJ74" s="338"/>
      <c r="AK74" s="338"/>
      <c r="AL74" s="338"/>
      <c r="AM74" s="338"/>
      <c r="AN74" s="338"/>
      <c r="AO74" s="338"/>
      <c r="AP74" s="338"/>
    </row>
    <row r="75" spans="16:42">
      <c r="P75" s="338"/>
      <c r="Q75" s="338"/>
      <c r="R75" s="338"/>
      <c r="S75" s="338"/>
      <c r="T75" s="338"/>
      <c r="U75" s="338"/>
      <c r="V75" s="338"/>
      <c r="W75" s="338"/>
      <c r="X75" s="338"/>
      <c r="Y75" s="338"/>
      <c r="Z75" s="338"/>
      <c r="AA75" s="338"/>
      <c r="AB75" s="338"/>
      <c r="AC75" s="338"/>
      <c r="AD75" s="338"/>
      <c r="AE75" s="338"/>
      <c r="AF75" s="338"/>
      <c r="AG75" s="338"/>
      <c r="AH75" s="338"/>
      <c r="AI75" s="338"/>
      <c r="AJ75" s="338"/>
      <c r="AK75" s="338"/>
      <c r="AL75" s="338"/>
      <c r="AM75" s="338"/>
      <c r="AN75" s="338"/>
      <c r="AO75" s="338"/>
      <c r="AP75" s="338"/>
    </row>
    <row r="76" spans="16:42">
      <c r="P76" s="338"/>
      <c r="Q76" s="338"/>
      <c r="R76" s="338"/>
      <c r="S76" s="349"/>
      <c r="T76" s="349"/>
      <c r="U76" s="349"/>
      <c r="V76" s="349"/>
      <c r="W76" s="338"/>
      <c r="X76" s="338"/>
      <c r="Y76" s="338"/>
      <c r="Z76" s="338"/>
      <c r="AA76" s="338"/>
      <c r="AB76" s="338"/>
      <c r="AC76" s="338"/>
      <c r="AD76" s="338"/>
      <c r="AE76" s="338"/>
      <c r="AF76" s="338"/>
      <c r="AG76" s="338"/>
      <c r="AH76" s="338"/>
      <c r="AI76" s="338"/>
      <c r="AJ76" s="338"/>
      <c r="AK76" s="338"/>
      <c r="AL76" s="338"/>
      <c r="AM76" s="338"/>
      <c r="AN76" s="338"/>
      <c r="AO76" s="338"/>
      <c r="AP76" s="338"/>
    </row>
    <row r="77" spans="16:42"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8"/>
      <c r="AE77" s="338"/>
      <c r="AF77" s="338"/>
      <c r="AG77" s="338"/>
      <c r="AH77" s="338"/>
      <c r="AI77" s="338"/>
      <c r="AJ77" s="338"/>
      <c r="AK77" s="338"/>
      <c r="AL77" s="338"/>
      <c r="AM77" s="338"/>
      <c r="AN77" s="338"/>
      <c r="AO77" s="338"/>
      <c r="AP77" s="338"/>
    </row>
    <row r="78" spans="16:42">
      <c r="P78" s="338"/>
      <c r="Q78" s="338"/>
      <c r="R78" s="338"/>
      <c r="S78" s="349"/>
      <c r="T78" s="349"/>
      <c r="U78" s="349"/>
      <c r="V78" s="349"/>
      <c r="W78" s="338"/>
      <c r="X78" s="338"/>
      <c r="Y78" s="338"/>
      <c r="Z78" s="338"/>
      <c r="AA78" s="338"/>
      <c r="AB78" s="338"/>
      <c r="AC78" s="338"/>
      <c r="AD78" s="338"/>
      <c r="AE78" s="338"/>
      <c r="AF78" s="338"/>
      <c r="AG78" s="338"/>
      <c r="AH78" s="338"/>
      <c r="AI78" s="338"/>
      <c r="AJ78" s="338"/>
      <c r="AK78" s="338"/>
      <c r="AL78" s="338"/>
      <c r="AM78" s="338"/>
      <c r="AN78" s="338"/>
      <c r="AO78" s="338"/>
      <c r="AP78" s="338"/>
    </row>
    <row r="79" spans="16:42"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</row>
    <row r="80" spans="16:42">
      <c r="P80" s="338"/>
      <c r="Q80" s="338"/>
      <c r="R80" s="338"/>
      <c r="S80" s="349"/>
      <c r="T80" s="349"/>
      <c r="U80" s="349"/>
      <c r="V80" s="349"/>
      <c r="W80" s="338"/>
      <c r="X80" s="338"/>
      <c r="Y80" s="338"/>
      <c r="Z80" s="338"/>
      <c r="AA80" s="338"/>
      <c r="AB80" s="338"/>
      <c r="AC80" s="338"/>
      <c r="AD80" s="338"/>
      <c r="AE80" s="338"/>
      <c r="AF80" s="338"/>
      <c r="AG80" s="338"/>
      <c r="AH80" s="338"/>
      <c r="AI80" s="338"/>
      <c r="AJ80" s="338"/>
      <c r="AK80" s="338"/>
      <c r="AL80" s="338"/>
      <c r="AM80" s="338"/>
      <c r="AN80" s="338"/>
      <c r="AO80" s="338"/>
      <c r="AP80" s="338"/>
    </row>
    <row r="81" spans="19:22">
      <c r="S81" s="338"/>
      <c r="T81" s="338"/>
      <c r="U81" s="338"/>
      <c r="V81" s="338"/>
    </row>
    <row r="82" spans="19:22">
      <c r="S82" s="349"/>
      <c r="T82" s="349"/>
      <c r="U82" s="349"/>
      <c r="V82" s="349"/>
    </row>
    <row r="83" spans="19:22">
      <c r="S83" s="338"/>
      <c r="T83" s="338"/>
      <c r="U83" s="338"/>
      <c r="V83" s="338"/>
    </row>
    <row r="84" spans="19:22">
      <c r="S84" s="349"/>
      <c r="T84" s="349"/>
      <c r="U84" s="349"/>
      <c r="V84" s="349"/>
    </row>
    <row r="85" spans="19:22">
      <c r="S85" s="338"/>
      <c r="T85" s="338"/>
      <c r="U85" s="338"/>
      <c r="V85" s="338"/>
    </row>
    <row r="86" spans="19:22">
      <c r="S86" s="349"/>
      <c r="T86" s="349"/>
      <c r="U86" s="349"/>
      <c r="V86" s="349"/>
    </row>
    <row r="87" spans="19:22">
      <c r="S87" s="338"/>
      <c r="T87" s="338"/>
      <c r="U87" s="338"/>
      <c r="V87" s="338"/>
    </row>
    <row r="88" spans="19:22">
      <c r="S88" s="349"/>
      <c r="T88" s="349"/>
      <c r="U88" s="349"/>
      <c r="V88" s="349"/>
    </row>
    <row r="89" spans="19:22">
      <c r="S89" s="338"/>
      <c r="T89" s="338"/>
      <c r="U89" s="338"/>
      <c r="V89" s="338"/>
    </row>
    <row r="90" spans="19:22">
      <c r="S90" s="349"/>
      <c r="T90" s="349"/>
      <c r="U90" s="349"/>
      <c r="V90" s="349"/>
    </row>
    <row r="91" spans="19:22">
      <c r="S91" s="338"/>
      <c r="T91" s="338"/>
      <c r="U91" s="338"/>
      <c r="V91" s="338"/>
    </row>
    <row r="92" spans="19:22">
      <c r="S92" s="349"/>
      <c r="T92" s="349"/>
      <c r="U92" s="349"/>
      <c r="V92" s="349"/>
    </row>
    <row r="93" spans="19:22">
      <c r="S93" s="338"/>
      <c r="T93" s="338"/>
      <c r="U93" s="338"/>
      <c r="V93" s="338"/>
    </row>
    <row r="94" spans="19:22">
      <c r="S94" s="349"/>
      <c r="T94" s="349"/>
      <c r="U94" s="349"/>
      <c r="V94" s="349"/>
    </row>
    <row r="95" spans="19:22">
      <c r="S95" s="338"/>
      <c r="T95" s="338"/>
      <c r="U95" s="338"/>
      <c r="V95" s="338"/>
    </row>
    <row r="96" spans="19:22">
      <c r="S96" s="349"/>
      <c r="T96" s="349"/>
      <c r="U96" s="349"/>
      <c r="V96" s="349"/>
    </row>
    <row r="97" spans="19:22">
      <c r="S97" s="338"/>
      <c r="T97" s="338"/>
      <c r="U97" s="338"/>
      <c r="V97" s="338"/>
    </row>
    <row r="98" spans="19:22">
      <c r="S98" s="349"/>
      <c r="T98" s="349"/>
      <c r="U98" s="349"/>
      <c r="V98" s="349"/>
    </row>
    <row r="99" spans="19:22">
      <c r="S99" s="338"/>
      <c r="T99" s="338"/>
      <c r="U99" s="338"/>
      <c r="V99" s="338"/>
    </row>
    <row r="100" spans="19:22">
      <c r="S100" s="349"/>
      <c r="T100" s="349"/>
      <c r="U100" s="349"/>
      <c r="V100" s="349"/>
    </row>
    <row r="101" spans="19:22">
      <c r="S101" s="338"/>
      <c r="T101" s="338"/>
      <c r="U101" s="338"/>
      <c r="V101" s="338"/>
    </row>
    <row r="102" spans="19:22">
      <c r="S102" s="349"/>
      <c r="T102" s="349"/>
      <c r="U102" s="349"/>
      <c r="V102" s="349"/>
    </row>
    <row r="103" spans="19:22">
      <c r="S103" s="338"/>
      <c r="T103" s="338"/>
      <c r="U103" s="338"/>
      <c r="V103" s="338"/>
    </row>
    <row r="104" spans="19:22">
      <c r="S104" s="349"/>
      <c r="T104" s="349"/>
      <c r="U104" s="349"/>
      <c r="V104" s="349"/>
    </row>
    <row r="105" spans="19:22">
      <c r="S105" s="338"/>
      <c r="T105" s="338"/>
      <c r="U105" s="338"/>
      <c r="V105" s="338"/>
    </row>
    <row r="106" spans="19:22">
      <c r="S106" s="349"/>
      <c r="T106" s="349"/>
      <c r="U106" s="349"/>
      <c r="V106" s="349"/>
    </row>
    <row r="107" spans="19:22">
      <c r="S107" s="338"/>
      <c r="T107" s="338"/>
      <c r="U107" s="338"/>
      <c r="V107" s="338"/>
    </row>
    <row r="108" spans="19:22">
      <c r="S108" s="349"/>
      <c r="T108" s="349"/>
      <c r="U108" s="349"/>
      <c r="V108" s="349"/>
    </row>
    <row r="109" spans="19:22">
      <c r="S109" s="338"/>
      <c r="T109" s="338"/>
      <c r="U109" s="338"/>
      <c r="V109" s="338"/>
    </row>
  </sheetData>
  <pageMargins left="0.7" right="0.7" top="0.75" bottom="0.75" header="0.3" footer="0.3"/>
  <pageSetup paperSize="9" scale="82" fitToHeight="0" orientation="landscape" r:id="rId1"/>
  <customProperties>
    <customPr name="_pios_id" r:id="rId2"/>
    <customPr name="GUID" r:id="rId3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DFD83-D59D-4DB2-8896-FBBAF7C03BDD}">
  <sheetPr>
    <tabColor theme="5" tint="-0.249977111117893"/>
    <pageSetUpPr fitToPage="1"/>
  </sheetPr>
  <dimension ref="A2:AL109"/>
  <sheetViews>
    <sheetView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14.5" style="14" bestFit="1" customWidth="1"/>
    <col min="4" max="4" width="25" style="14" bestFit="1" customWidth="1"/>
    <col min="5" max="5" width="16.875" style="14" bestFit="1" customWidth="1"/>
    <col min="6" max="6" width="14.5" style="14" customWidth="1"/>
    <col min="7" max="8" width="12.125" style="14" customWidth="1"/>
    <col min="9" max="11" width="11" style="14"/>
    <col min="12" max="12" width="16.125" style="14" bestFit="1" customWidth="1"/>
    <col min="13" max="15" width="11" style="14"/>
    <col min="16" max="16" width="19.375" style="14" customWidth="1"/>
    <col min="17" max="17" width="11" style="14"/>
    <col min="18" max="18" width="3.625" style="14" customWidth="1"/>
    <col min="19" max="38" width="6.375" style="14" customWidth="1"/>
    <col min="39" max="16384" width="11" style="14"/>
  </cols>
  <sheetData>
    <row r="2" spans="1:38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</row>
    <row r="3" spans="1:38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3" t="s">
        <v>687</v>
      </c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</row>
    <row r="4" spans="1:38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16" t="s">
        <v>550</v>
      </c>
      <c r="T4" s="17"/>
      <c r="U4" s="18" t="s">
        <v>688</v>
      </c>
      <c r="V4" s="18"/>
      <c r="W4" s="18"/>
      <c r="X4" s="18"/>
      <c r="Y4" s="17"/>
      <c r="Z4" s="17"/>
      <c r="AA4" s="17"/>
      <c r="AB4" s="17"/>
      <c r="AC4" s="17"/>
      <c r="AD4" s="16"/>
      <c r="AE4" s="17" t="s">
        <v>550</v>
      </c>
      <c r="AF4" s="17"/>
      <c r="AG4" s="18" t="s">
        <v>688</v>
      </c>
      <c r="AH4" s="18"/>
      <c r="AI4" s="18"/>
      <c r="AJ4" s="18"/>
      <c r="AK4" s="17"/>
      <c r="AL4" s="17"/>
    </row>
    <row r="5" spans="1:38">
      <c r="A5" s="338" t="s">
        <v>6</v>
      </c>
      <c r="B5" s="331">
        <v>44779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41">
        <f>B11</f>
        <v>1</v>
      </c>
      <c r="T5" s="341"/>
      <c r="U5" s="341"/>
      <c r="V5" s="341"/>
      <c r="W5" s="341">
        <f>B15</f>
        <v>2</v>
      </c>
      <c r="X5" s="341"/>
      <c r="Y5" s="341"/>
      <c r="Z5" s="341"/>
      <c r="AA5" s="341"/>
      <c r="AB5" s="341"/>
      <c r="AC5" s="341"/>
      <c r="AD5" s="360"/>
      <c r="AE5" s="341">
        <f>S5</f>
        <v>1</v>
      </c>
      <c r="AF5" s="341"/>
      <c r="AG5" s="341"/>
      <c r="AH5" s="341"/>
      <c r="AI5" s="341">
        <f>W5</f>
        <v>2</v>
      </c>
      <c r="AJ5" s="338"/>
      <c r="AK5" s="338"/>
      <c r="AL5" s="338"/>
    </row>
    <row r="6" spans="1:38">
      <c r="A6" s="338" t="s">
        <v>8</v>
      </c>
      <c r="B6" s="13" t="s">
        <v>731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 t="str">
        <f>E11</f>
        <v>Serpentine</v>
      </c>
      <c r="T6" s="338"/>
      <c r="U6" s="338"/>
      <c r="V6" s="338"/>
      <c r="W6" s="338" t="str">
        <f>E15</f>
        <v>Busselton</v>
      </c>
      <c r="X6" s="338"/>
      <c r="Y6" s="338"/>
      <c r="Z6" s="338"/>
      <c r="AA6" s="338"/>
      <c r="AB6" s="338"/>
      <c r="AC6" s="338"/>
      <c r="AD6" s="361"/>
      <c r="AE6" s="338" t="str">
        <f>S6</f>
        <v>Serpentine</v>
      </c>
      <c r="AF6" s="338"/>
      <c r="AG6" s="338"/>
      <c r="AH6" s="338"/>
      <c r="AI6" s="338" t="str">
        <f>W6</f>
        <v>Busselton</v>
      </c>
      <c r="AJ6" s="338"/>
      <c r="AK6" s="338"/>
      <c r="AL6" s="338"/>
    </row>
    <row r="7" spans="1:38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15" t="s">
        <v>690</v>
      </c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61"/>
      <c r="AE7" s="338"/>
      <c r="AF7" s="338"/>
      <c r="AG7" s="338"/>
      <c r="AH7" s="338"/>
      <c r="AI7" s="338"/>
      <c r="AJ7" s="338"/>
      <c r="AK7" s="338"/>
      <c r="AL7" s="338"/>
    </row>
    <row r="8" spans="1:38">
      <c r="A8" s="13"/>
      <c r="B8" s="338"/>
      <c r="C8" s="338"/>
      <c r="D8" s="338"/>
      <c r="E8" s="338"/>
      <c r="F8" s="338"/>
      <c r="G8" s="36" t="s">
        <v>14</v>
      </c>
      <c r="H8" s="36" t="s">
        <v>691</v>
      </c>
      <c r="I8" s="338"/>
      <c r="J8" s="338"/>
      <c r="K8" s="338"/>
      <c r="L8" s="338"/>
      <c r="M8" s="338"/>
      <c r="N8" s="338"/>
      <c r="O8" s="338"/>
      <c r="P8" s="338" t="s">
        <v>692</v>
      </c>
      <c r="Q8" s="338" t="s">
        <v>13</v>
      </c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61"/>
      <c r="AE8" s="338"/>
      <c r="AF8" s="338"/>
      <c r="AG8" s="338"/>
      <c r="AH8" s="338"/>
      <c r="AI8" s="338"/>
      <c r="AJ8" s="338"/>
      <c r="AK8" s="338"/>
      <c r="AL8" s="338"/>
    </row>
    <row r="9" spans="1:38" ht="30">
      <c r="A9" s="338"/>
      <c r="B9" s="338"/>
      <c r="C9" s="338"/>
      <c r="D9" s="338"/>
      <c r="E9" s="338"/>
      <c r="F9" s="338"/>
      <c r="G9" s="36" t="s">
        <v>693</v>
      </c>
      <c r="H9" s="36" t="s">
        <v>109</v>
      </c>
      <c r="I9" s="338"/>
      <c r="J9" s="338"/>
      <c r="K9" s="338"/>
      <c r="L9" s="338"/>
      <c r="M9" s="338"/>
      <c r="N9" s="338"/>
      <c r="O9" s="338"/>
      <c r="P9" s="338">
        <v>1</v>
      </c>
      <c r="Q9" s="338"/>
      <c r="R9" s="338"/>
      <c r="S9" s="342"/>
      <c r="T9" s="356"/>
      <c r="U9" s="356"/>
      <c r="V9" s="356"/>
      <c r="W9" s="342"/>
      <c r="X9" s="356"/>
      <c r="Y9" s="356"/>
      <c r="Z9" s="356"/>
      <c r="AA9" s="342"/>
      <c r="AB9" s="356"/>
      <c r="AC9" s="356"/>
      <c r="AD9" s="371"/>
      <c r="AE9" s="342"/>
      <c r="AF9" s="356"/>
      <c r="AG9" s="356"/>
      <c r="AH9" s="356"/>
      <c r="AI9" s="342"/>
      <c r="AJ9" s="356"/>
      <c r="AK9" s="356"/>
      <c r="AL9" s="356"/>
    </row>
    <row r="10" spans="1:38" ht="30">
      <c r="A10" s="310" t="s">
        <v>15</v>
      </c>
      <c r="B10" s="36" t="s">
        <v>694</v>
      </c>
      <c r="C10" s="311" t="s">
        <v>17</v>
      </c>
      <c r="D10" s="36" t="s">
        <v>18</v>
      </c>
      <c r="E10" s="36" t="s">
        <v>19</v>
      </c>
      <c r="F10" s="36" t="s">
        <v>695</v>
      </c>
      <c r="G10" s="36" t="s">
        <v>696</v>
      </c>
      <c r="H10" s="36" t="s">
        <v>696</v>
      </c>
      <c r="I10" s="36" t="s">
        <v>82</v>
      </c>
      <c r="J10" s="36" t="s">
        <v>21</v>
      </c>
      <c r="K10" s="36" t="s">
        <v>22</v>
      </c>
      <c r="L10" s="36" t="s">
        <v>268</v>
      </c>
      <c r="M10" s="36" t="s">
        <v>24</v>
      </c>
      <c r="N10" s="338"/>
      <c r="O10" s="338"/>
      <c r="P10" s="338">
        <v>2</v>
      </c>
      <c r="Q10" s="338"/>
      <c r="R10" s="338"/>
      <c r="S10" s="342"/>
      <c r="T10" s="356"/>
      <c r="U10" s="356"/>
      <c r="V10" s="356"/>
      <c r="W10" s="342"/>
      <c r="X10" s="356"/>
      <c r="Y10" s="356"/>
      <c r="Z10" s="356"/>
      <c r="AA10" s="342"/>
      <c r="AB10" s="356"/>
      <c r="AC10" s="356"/>
      <c r="AD10" s="371"/>
      <c r="AE10" s="342"/>
      <c r="AF10" s="356"/>
      <c r="AG10" s="356"/>
      <c r="AH10" s="356"/>
      <c r="AI10" s="342"/>
      <c r="AJ10" s="356"/>
      <c r="AK10" s="356"/>
      <c r="AL10" s="356"/>
    </row>
    <row r="11" spans="1:38">
      <c r="A11" s="4">
        <v>0.73958333333333204</v>
      </c>
      <c r="B11" s="367">
        <v>1</v>
      </c>
      <c r="C11" s="3" t="s">
        <v>412</v>
      </c>
      <c r="D11" s="343" t="s">
        <v>413</v>
      </c>
      <c r="E11" s="343" t="s">
        <v>85</v>
      </c>
      <c r="F11" s="434">
        <f>S68</f>
        <v>0</v>
      </c>
      <c r="G11" s="435">
        <f>S28</f>
        <v>0</v>
      </c>
      <c r="H11" s="435">
        <f>AE28</f>
        <v>0</v>
      </c>
      <c r="I11" s="435">
        <f>SUM(F11:F14)+G11</f>
        <v>0</v>
      </c>
      <c r="J11" s="351">
        <f>IF(K11&gt;M11,K11,M11)</f>
        <v>1</v>
      </c>
      <c r="K11" s="351">
        <f>RANK(I11,$I$11:$I$34,0)</f>
        <v>1</v>
      </c>
      <c r="L11" s="398">
        <f>S26</f>
        <v>0</v>
      </c>
      <c r="M11" s="399"/>
      <c r="N11" s="338"/>
      <c r="O11" s="338"/>
      <c r="P11" s="338">
        <v>3</v>
      </c>
      <c r="Q11" s="338"/>
      <c r="R11" s="338"/>
      <c r="S11" s="342"/>
      <c r="T11" s="356"/>
      <c r="U11" s="356"/>
      <c r="V11" s="356"/>
      <c r="W11" s="342"/>
      <c r="X11" s="356"/>
      <c r="Y11" s="356"/>
      <c r="Z11" s="356"/>
      <c r="AA11" s="342"/>
      <c r="AB11" s="356"/>
      <c r="AC11" s="356"/>
      <c r="AD11" s="371"/>
      <c r="AE11" s="342"/>
      <c r="AF11" s="356"/>
      <c r="AG11" s="356"/>
      <c r="AH11" s="356"/>
      <c r="AI11" s="342"/>
      <c r="AJ11" s="356"/>
      <c r="AK11" s="356"/>
      <c r="AL11" s="356"/>
    </row>
    <row r="12" spans="1:38">
      <c r="A12" s="4">
        <v>0.73958333333333204</v>
      </c>
      <c r="B12" s="367">
        <v>1</v>
      </c>
      <c r="C12" s="3" t="s">
        <v>632</v>
      </c>
      <c r="D12" s="343" t="s">
        <v>633</v>
      </c>
      <c r="E12" s="343" t="s">
        <v>85</v>
      </c>
      <c r="F12" s="434">
        <f>T68</f>
        <v>0</v>
      </c>
      <c r="G12" s="436"/>
      <c r="H12" s="436"/>
      <c r="I12" s="408"/>
      <c r="J12" s="405"/>
      <c r="K12" s="405"/>
      <c r="L12" s="438"/>
      <c r="M12" s="407"/>
      <c r="N12" s="338"/>
      <c r="O12" s="338"/>
      <c r="P12" s="338">
        <v>4</v>
      </c>
      <c r="Q12" s="338">
        <v>2</v>
      </c>
      <c r="R12" s="338"/>
      <c r="S12" s="342"/>
      <c r="T12" s="356"/>
      <c r="U12" s="356"/>
      <c r="V12" s="356"/>
      <c r="W12" s="342"/>
      <c r="X12" s="356"/>
      <c r="Y12" s="356"/>
      <c r="Z12" s="356"/>
      <c r="AA12" s="342"/>
      <c r="AB12" s="356"/>
      <c r="AC12" s="356"/>
      <c r="AD12" s="371"/>
      <c r="AE12" s="342"/>
      <c r="AF12" s="356"/>
      <c r="AG12" s="356"/>
      <c r="AH12" s="356"/>
      <c r="AI12" s="342"/>
      <c r="AJ12" s="356"/>
      <c r="AK12" s="356"/>
      <c r="AL12" s="356"/>
    </row>
    <row r="13" spans="1:38">
      <c r="A13" s="4">
        <v>0.73958333333333204</v>
      </c>
      <c r="B13" s="367">
        <v>1</v>
      </c>
      <c r="C13" s="3" t="s">
        <v>312</v>
      </c>
      <c r="D13" s="343" t="s">
        <v>313</v>
      </c>
      <c r="E13" s="343" t="s">
        <v>88</v>
      </c>
      <c r="F13" s="434">
        <f>U68</f>
        <v>0</v>
      </c>
      <c r="G13" s="436"/>
      <c r="H13" s="436"/>
      <c r="I13" s="408"/>
      <c r="J13" s="405"/>
      <c r="K13" s="405"/>
      <c r="L13" s="438"/>
      <c r="M13" s="407"/>
      <c r="N13" s="338"/>
      <c r="O13" s="338"/>
      <c r="P13" s="338">
        <v>5</v>
      </c>
      <c r="Q13" s="338"/>
      <c r="R13" s="338"/>
      <c r="S13" s="342"/>
      <c r="T13" s="356"/>
      <c r="U13" s="356"/>
      <c r="V13" s="356"/>
      <c r="W13" s="342"/>
      <c r="X13" s="356"/>
      <c r="Y13" s="356"/>
      <c r="Z13" s="356"/>
      <c r="AA13" s="342"/>
      <c r="AB13" s="356"/>
      <c r="AC13" s="356"/>
      <c r="AD13" s="371"/>
      <c r="AE13" s="342"/>
      <c r="AF13" s="356"/>
      <c r="AG13" s="356"/>
      <c r="AH13" s="356"/>
      <c r="AI13" s="342"/>
      <c r="AJ13" s="356"/>
      <c r="AK13" s="356"/>
      <c r="AL13" s="356"/>
    </row>
    <row r="14" spans="1:38">
      <c r="A14" s="4">
        <v>0.73958333333333204</v>
      </c>
      <c r="B14" s="367">
        <v>1</v>
      </c>
      <c r="C14" s="3" t="s">
        <v>424</v>
      </c>
      <c r="D14" s="343" t="s">
        <v>425</v>
      </c>
      <c r="E14" s="343" t="s">
        <v>88</v>
      </c>
      <c r="F14" s="434">
        <f>V68</f>
        <v>0</v>
      </c>
      <c r="G14" s="439"/>
      <c r="H14" s="439"/>
      <c r="I14" s="416"/>
      <c r="J14" s="382"/>
      <c r="K14" s="382"/>
      <c r="L14" s="406"/>
      <c r="M14" s="400"/>
      <c r="N14" s="338"/>
      <c r="O14" s="338"/>
      <c r="P14" s="338">
        <v>6</v>
      </c>
      <c r="Q14" s="338">
        <v>2</v>
      </c>
      <c r="R14" s="338"/>
      <c r="S14" s="342"/>
      <c r="T14" s="356"/>
      <c r="U14" s="356"/>
      <c r="V14" s="356"/>
      <c r="W14" s="342"/>
      <c r="X14" s="356"/>
      <c r="Y14" s="356"/>
      <c r="Z14" s="356"/>
      <c r="AA14" s="342"/>
      <c r="AB14" s="356"/>
      <c r="AC14" s="356"/>
      <c r="AD14" s="371"/>
      <c r="AE14" s="342"/>
      <c r="AF14" s="356"/>
      <c r="AG14" s="356"/>
      <c r="AH14" s="356"/>
      <c r="AI14" s="342"/>
      <c r="AJ14" s="356"/>
      <c r="AK14" s="356"/>
      <c r="AL14" s="356"/>
    </row>
    <row r="15" spans="1:38">
      <c r="A15" s="4">
        <v>0.74999999999999867</v>
      </c>
      <c r="B15" s="367">
        <v>2</v>
      </c>
      <c r="C15" s="3" t="s">
        <v>395</v>
      </c>
      <c r="D15" s="343" t="s">
        <v>396</v>
      </c>
      <c r="E15" s="343" t="s">
        <v>182</v>
      </c>
      <c r="F15" s="434">
        <f>W68</f>
        <v>0</v>
      </c>
      <c r="G15" s="435">
        <f>W28</f>
        <v>0</v>
      </c>
      <c r="H15" s="435">
        <f>AI28</f>
        <v>0</v>
      </c>
      <c r="I15" s="435">
        <f>SUM(F15:F18)+G15</f>
        <v>0</v>
      </c>
      <c r="J15" s="351">
        <f>IF(K15&gt;M15,K15,M15)</f>
        <v>1</v>
      </c>
      <c r="K15" s="351">
        <f>RANK(I15,$I$11:$I$34,0)</f>
        <v>1</v>
      </c>
      <c r="L15" s="398">
        <f>W26</f>
        <v>0</v>
      </c>
      <c r="M15" s="399"/>
      <c r="N15" s="338"/>
      <c r="O15" s="338"/>
      <c r="P15" s="338">
        <v>7</v>
      </c>
      <c r="Q15" s="338"/>
      <c r="R15" s="338"/>
      <c r="S15" s="342"/>
      <c r="T15" s="356"/>
      <c r="U15" s="356"/>
      <c r="V15" s="356"/>
      <c r="W15" s="342"/>
      <c r="X15" s="356"/>
      <c r="Y15" s="356"/>
      <c r="Z15" s="356"/>
      <c r="AA15" s="342"/>
      <c r="AB15" s="356"/>
      <c r="AC15" s="356"/>
      <c r="AD15" s="371"/>
      <c r="AE15" s="342"/>
      <c r="AF15" s="356"/>
      <c r="AG15" s="356"/>
      <c r="AH15" s="356"/>
      <c r="AI15" s="342"/>
      <c r="AJ15" s="356"/>
      <c r="AK15" s="356"/>
      <c r="AL15" s="356"/>
    </row>
    <row r="16" spans="1:38">
      <c r="A16" s="4">
        <v>0.74999999999999867</v>
      </c>
      <c r="B16" s="367">
        <v>2</v>
      </c>
      <c r="C16" s="3" t="s">
        <v>128</v>
      </c>
      <c r="D16" s="343" t="s">
        <v>129</v>
      </c>
      <c r="E16" s="343" t="s">
        <v>30</v>
      </c>
      <c r="F16" s="434">
        <f>X68</f>
        <v>0</v>
      </c>
      <c r="G16" s="436"/>
      <c r="H16" s="436"/>
      <c r="I16" s="408"/>
      <c r="J16" s="405"/>
      <c r="K16" s="405"/>
      <c r="L16" s="438"/>
      <c r="M16" s="407"/>
      <c r="N16" s="338"/>
      <c r="O16" s="338"/>
      <c r="P16" s="338">
        <v>8</v>
      </c>
      <c r="Q16" s="338"/>
      <c r="R16" s="338"/>
      <c r="S16" s="342"/>
      <c r="T16" s="356"/>
      <c r="U16" s="356"/>
      <c r="V16" s="356"/>
      <c r="W16" s="342"/>
      <c r="X16" s="356"/>
      <c r="Y16" s="356"/>
      <c r="Z16" s="356"/>
      <c r="AA16" s="342"/>
      <c r="AB16" s="356"/>
      <c r="AC16" s="356"/>
      <c r="AD16" s="371"/>
      <c r="AE16" s="342"/>
      <c r="AF16" s="356"/>
      <c r="AG16" s="356"/>
      <c r="AH16" s="356"/>
      <c r="AI16" s="342"/>
      <c r="AJ16" s="356"/>
      <c r="AK16" s="356"/>
      <c r="AL16" s="356"/>
    </row>
    <row r="17" spans="1:38">
      <c r="A17" s="4">
        <v>0.74999999999999867</v>
      </c>
      <c r="B17" s="367">
        <v>2</v>
      </c>
      <c r="C17" s="3" t="s">
        <v>183</v>
      </c>
      <c r="D17" s="343" t="s">
        <v>184</v>
      </c>
      <c r="E17" s="343" t="s">
        <v>30</v>
      </c>
      <c r="F17" s="434">
        <f>Y68</f>
        <v>0</v>
      </c>
      <c r="G17" s="436"/>
      <c r="H17" s="436"/>
      <c r="I17" s="408"/>
      <c r="J17" s="405"/>
      <c r="K17" s="405"/>
      <c r="L17" s="438"/>
      <c r="M17" s="407"/>
      <c r="N17" s="338"/>
      <c r="O17" s="338"/>
      <c r="P17" s="338">
        <v>9</v>
      </c>
      <c r="Q17" s="338"/>
      <c r="R17" s="338"/>
      <c r="S17" s="342"/>
      <c r="T17" s="356"/>
      <c r="U17" s="356"/>
      <c r="V17" s="356"/>
      <c r="W17" s="342"/>
      <c r="X17" s="356"/>
      <c r="Y17" s="356"/>
      <c r="Z17" s="356"/>
      <c r="AA17" s="342"/>
      <c r="AB17" s="356"/>
      <c r="AC17" s="356"/>
      <c r="AD17" s="371"/>
      <c r="AE17" s="342"/>
      <c r="AF17" s="356"/>
      <c r="AG17" s="356"/>
      <c r="AH17" s="356"/>
      <c r="AI17" s="342"/>
      <c r="AJ17" s="356"/>
      <c r="AK17" s="356"/>
      <c r="AL17" s="356"/>
    </row>
    <row r="18" spans="1:38">
      <c r="A18" s="4">
        <v>0.74999999999999867</v>
      </c>
      <c r="B18" s="367">
        <v>2</v>
      </c>
      <c r="C18" s="3" t="s">
        <v>341</v>
      </c>
      <c r="D18" s="343" t="s">
        <v>342</v>
      </c>
      <c r="E18" s="343" t="s">
        <v>30</v>
      </c>
      <c r="F18" s="434">
        <f>Z68</f>
        <v>0</v>
      </c>
      <c r="G18" s="439"/>
      <c r="H18" s="439"/>
      <c r="I18" s="416"/>
      <c r="J18" s="382"/>
      <c r="K18" s="382"/>
      <c r="L18" s="406"/>
      <c r="M18" s="400"/>
      <c r="N18" s="338"/>
      <c r="O18" s="338"/>
      <c r="P18" s="338">
        <v>10</v>
      </c>
      <c r="Q18" s="338">
        <v>2</v>
      </c>
      <c r="R18" s="338"/>
      <c r="S18" s="342"/>
      <c r="T18" s="356"/>
      <c r="U18" s="356"/>
      <c r="V18" s="356"/>
      <c r="W18" s="342"/>
      <c r="X18" s="356"/>
      <c r="Y18" s="356"/>
      <c r="Z18" s="356"/>
      <c r="AA18" s="342"/>
      <c r="AB18" s="356"/>
      <c r="AC18" s="356"/>
      <c r="AD18" s="371"/>
      <c r="AE18" s="342"/>
      <c r="AF18" s="356"/>
      <c r="AG18" s="356"/>
      <c r="AH18" s="356"/>
      <c r="AI18" s="342"/>
      <c r="AJ18" s="356"/>
      <c r="AK18" s="356"/>
      <c r="AL18" s="356"/>
    </row>
    <row r="19" spans="1:38">
      <c r="A19" s="4"/>
      <c r="B19" s="367"/>
      <c r="C19" s="3"/>
      <c r="D19" s="343"/>
      <c r="E19" s="343"/>
      <c r="F19" s="434"/>
      <c r="G19" s="435"/>
      <c r="H19" s="435"/>
      <c r="I19" s="435"/>
      <c r="J19" s="351"/>
      <c r="K19" s="351"/>
      <c r="L19" s="398"/>
      <c r="M19" s="399"/>
      <c r="N19" s="338"/>
      <c r="O19" s="338"/>
      <c r="P19" s="338">
        <v>11</v>
      </c>
      <c r="Q19" s="338"/>
      <c r="R19" s="338"/>
      <c r="S19" s="342"/>
      <c r="T19" s="356"/>
      <c r="U19" s="356"/>
      <c r="V19" s="356"/>
      <c r="W19" s="342"/>
      <c r="X19" s="356"/>
      <c r="Y19" s="356"/>
      <c r="Z19" s="356"/>
      <c r="AA19" s="342"/>
      <c r="AB19" s="356"/>
      <c r="AC19" s="356"/>
      <c r="AD19" s="371"/>
      <c r="AE19" s="342"/>
      <c r="AF19" s="356"/>
      <c r="AG19" s="356"/>
      <c r="AH19" s="356"/>
      <c r="AI19" s="342"/>
      <c r="AJ19" s="356"/>
      <c r="AK19" s="356"/>
      <c r="AL19" s="356"/>
    </row>
    <row r="20" spans="1:38">
      <c r="A20" s="4"/>
      <c r="B20" s="367"/>
      <c r="C20" s="3"/>
      <c r="D20" s="343"/>
      <c r="E20" s="343"/>
      <c r="F20" s="434"/>
      <c r="G20" s="436"/>
      <c r="H20" s="436"/>
      <c r="I20" s="408"/>
      <c r="J20" s="405"/>
      <c r="K20" s="405"/>
      <c r="L20" s="438"/>
      <c r="M20" s="407"/>
      <c r="N20" s="338"/>
      <c r="O20" s="338"/>
      <c r="P20" s="338">
        <v>12</v>
      </c>
      <c r="Q20" s="338"/>
      <c r="R20" s="338"/>
      <c r="S20" s="348"/>
      <c r="T20" s="395"/>
      <c r="U20" s="395"/>
      <c r="V20" s="395"/>
      <c r="W20" s="348"/>
      <c r="X20" s="395"/>
      <c r="Y20" s="395"/>
      <c r="Z20" s="395"/>
      <c r="AA20" s="348"/>
      <c r="AB20" s="395"/>
      <c r="AC20" s="395"/>
      <c r="AD20" s="445"/>
      <c r="AE20" s="348"/>
      <c r="AF20" s="395"/>
      <c r="AG20" s="395"/>
      <c r="AH20" s="395"/>
      <c r="AI20" s="348"/>
      <c r="AJ20" s="395"/>
      <c r="AK20" s="395"/>
      <c r="AL20" s="395"/>
    </row>
    <row r="21" spans="1:38">
      <c r="A21" s="4"/>
      <c r="B21" s="367"/>
      <c r="C21" s="3"/>
      <c r="D21" s="343"/>
      <c r="E21" s="343"/>
      <c r="F21" s="434"/>
      <c r="G21" s="436"/>
      <c r="H21" s="436"/>
      <c r="I21" s="408"/>
      <c r="J21" s="405"/>
      <c r="K21" s="405"/>
      <c r="L21" s="438"/>
      <c r="M21" s="407"/>
      <c r="N21" s="338"/>
      <c r="O21" s="338"/>
      <c r="P21" s="338" t="s">
        <v>92</v>
      </c>
      <c r="Q21" s="338">
        <v>150</v>
      </c>
      <c r="R21" s="338"/>
      <c r="S21" s="356">
        <f>SUM(S9:S20)+S12+S14+S18</f>
        <v>0</v>
      </c>
      <c r="T21" s="356"/>
      <c r="U21" s="356"/>
      <c r="V21" s="356"/>
      <c r="W21" s="356">
        <f>SUM(W9:W20)+W12+W14+W18</f>
        <v>0</v>
      </c>
      <c r="X21" s="356"/>
      <c r="Y21" s="356"/>
      <c r="Z21" s="356"/>
      <c r="AA21" s="356">
        <f>SUM(AA9:AA20)+AA12+AA14+AA18</f>
        <v>0</v>
      </c>
      <c r="AB21" s="356"/>
      <c r="AC21" s="356"/>
      <c r="AD21" s="371"/>
      <c r="AE21" s="356">
        <f>SUM(AE9:AE20)+AE12+AE14+AE18</f>
        <v>0</v>
      </c>
      <c r="AF21" s="356"/>
      <c r="AG21" s="356"/>
      <c r="AH21" s="356"/>
      <c r="AI21" s="356">
        <f>SUM(AI9:AI20)+AI12+AI14+AI18</f>
        <v>0</v>
      </c>
      <c r="AJ21" s="356"/>
      <c r="AK21" s="356"/>
      <c r="AL21" s="356"/>
    </row>
    <row r="22" spans="1:38">
      <c r="A22" s="4"/>
      <c r="B22" s="367"/>
      <c r="C22" s="3"/>
      <c r="D22" s="343"/>
      <c r="E22" s="343"/>
      <c r="F22" s="434"/>
      <c r="G22" s="439"/>
      <c r="H22" s="439"/>
      <c r="I22" s="416"/>
      <c r="J22" s="382"/>
      <c r="K22" s="382"/>
      <c r="L22" s="406"/>
      <c r="M22" s="400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61"/>
      <c r="AE22" s="338"/>
      <c r="AF22" s="338"/>
      <c r="AG22" s="338"/>
      <c r="AH22" s="338"/>
      <c r="AI22" s="338"/>
      <c r="AJ22" s="338"/>
      <c r="AK22" s="338"/>
      <c r="AL22" s="338"/>
    </row>
    <row r="23" spans="1:38">
      <c r="A23" s="338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61"/>
      <c r="AE23" s="338"/>
      <c r="AF23" s="338"/>
      <c r="AG23" s="338"/>
      <c r="AH23" s="338"/>
      <c r="AI23" s="338"/>
      <c r="AJ23" s="338"/>
      <c r="AK23" s="338"/>
      <c r="AL23" s="338"/>
    </row>
    <row r="24" spans="1:38">
      <c r="A24" s="338"/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 t="s">
        <v>697</v>
      </c>
      <c r="Q24" s="338">
        <v>3</v>
      </c>
      <c r="R24" s="338"/>
      <c r="S24" s="342"/>
      <c r="T24" s="356"/>
      <c r="U24" s="356"/>
      <c r="V24" s="356"/>
      <c r="W24" s="342"/>
      <c r="X24" s="356"/>
      <c r="Y24" s="356"/>
      <c r="Z24" s="356"/>
      <c r="AA24" s="342"/>
      <c r="AB24" s="356"/>
      <c r="AC24" s="356"/>
      <c r="AD24" s="371"/>
      <c r="AE24" s="342"/>
      <c r="AF24" s="356"/>
      <c r="AG24" s="356"/>
      <c r="AH24" s="356"/>
      <c r="AI24" s="342"/>
      <c r="AJ24" s="356"/>
      <c r="AK24" s="356"/>
      <c r="AL24" s="356"/>
    </row>
    <row r="25" spans="1:38">
      <c r="A25" s="338"/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 t="s">
        <v>698</v>
      </c>
      <c r="Q25" s="338">
        <v>2</v>
      </c>
      <c r="R25" s="338"/>
      <c r="S25" s="348"/>
      <c r="T25" s="395"/>
      <c r="U25" s="395"/>
      <c r="V25" s="395"/>
      <c r="W25" s="348"/>
      <c r="X25" s="395"/>
      <c r="Y25" s="395"/>
      <c r="Z25" s="395"/>
      <c r="AA25" s="348"/>
      <c r="AB25" s="395"/>
      <c r="AC25" s="395"/>
      <c r="AD25" s="445"/>
      <c r="AE25" s="348"/>
      <c r="AF25" s="395"/>
      <c r="AG25" s="395"/>
      <c r="AH25" s="395"/>
      <c r="AI25" s="348"/>
      <c r="AJ25" s="395"/>
      <c r="AK25" s="395"/>
      <c r="AL25" s="395"/>
    </row>
    <row r="26" spans="1:38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 t="s">
        <v>699</v>
      </c>
      <c r="Q26" s="338">
        <v>50</v>
      </c>
      <c r="R26" s="338"/>
      <c r="S26" s="356">
        <f>(S24*$Q$24)+(S25*$Q$25)</f>
        <v>0</v>
      </c>
      <c r="T26" s="356"/>
      <c r="U26" s="356"/>
      <c r="V26" s="356"/>
      <c r="W26" s="356">
        <f>(W24*$Q$24)+(W25*$Q$25)</f>
        <v>0</v>
      </c>
      <c r="X26" s="356"/>
      <c r="Y26" s="356"/>
      <c r="Z26" s="356"/>
      <c r="AA26" s="356">
        <f>(AA24*$Q$24)+(AA25*$Q$25)</f>
        <v>0</v>
      </c>
      <c r="AB26" s="356"/>
      <c r="AC26" s="356"/>
      <c r="AD26" s="371"/>
      <c r="AE26" s="356">
        <f>(AE24*$Q$24)+(AE25*$Q$25)</f>
        <v>0</v>
      </c>
      <c r="AF26" s="356"/>
      <c r="AG26" s="356"/>
      <c r="AH26" s="356"/>
      <c r="AI26" s="356">
        <f>(AI24*$Q$24)+(AI25*$Q$25)</f>
        <v>0</v>
      </c>
      <c r="AJ26" s="356"/>
      <c r="AK26" s="356"/>
      <c r="AL26" s="356"/>
    </row>
    <row r="27" spans="1:38">
      <c r="A27" s="338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61"/>
      <c r="AE27" s="338"/>
      <c r="AF27" s="338"/>
      <c r="AG27" s="338"/>
      <c r="AH27" s="338"/>
      <c r="AI27" s="338"/>
      <c r="AJ27" s="338"/>
      <c r="AK27" s="338"/>
      <c r="AL27" s="338"/>
    </row>
    <row r="28" spans="1:38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 t="s">
        <v>700</v>
      </c>
      <c r="Q28" s="338">
        <v>24</v>
      </c>
      <c r="R28" s="338"/>
      <c r="S28" s="356">
        <f>(S21+S26)*$Q$28</f>
        <v>0</v>
      </c>
      <c r="T28" s="356"/>
      <c r="U28" s="356"/>
      <c r="V28" s="356"/>
      <c r="W28" s="356">
        <f>(W21+W26)*$Q$28</f>
        <v>0</v>
      </c>
      <c r="X28" s="356"/>
      <c r="Y28" s="356"/>
      <c r="Z28" s="356"/>
      <c r="AA28" s="356">
        <f>(AA21+AA26)*$Q$28</f>
        <v>0</v>
      </c>
      <c r="AB28" s="356"/>
      <c r="AC28" s="356"/>
      <c r="AD28" s="371"/>
      <c r="AE28" s="356">
        <f>(AE21+AE26)*$Q$28</f>
        <v>0</v>
      </c>
      <c r="AF28" s="356"/>
      <c r="AG28" s="356"/>
      <c r="AH28" s="356"/>
      <c r="AI28" s="356">
        <f>(AI21+AI26)*$Q$28</f>
        <v>0</v>
      </c>
      <c r="AJ28" s="356"/>
      <c r="AK28" s="356"/>
      <c r="AL28" s="356"/>
    </row>
    <row r="29" spans="1:38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 t="s">
        <v>99</v>
      </c>
      <c r="Q29" s="338">
        <v>4800</v>
      </c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</row>
    <row r="31" spans="1:38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15" t="s">
        <v>701</v>
      </c>
      <c r="Q31" s="338"/>
      <c r="R31" s="338"/>
      <c r="S31" s="338">
        <f>B11</f>
        <v>1</v>
      </c>
      <c r="T31" s="338">
        <f>B12</f>
        <v>1</v>
      </c>
      <c r="U31" s="338">
        <f>B13</f>
        <v>1</v>
      </c>
      <c r="V31" s="338">
        <f>B14</f>
        <v>1</v>
      </c>
      <c r="W31" s="338">
        <f>B15</f>
        <v>2</v>
      </c>
      <c r="X31" s="338">
        <f>B16</f>
        <v>2</v>
      </c>
      <c r="Y31" s="338">
        <f>B17</f>
        <v>2</v>
      </c>
      <c r="Z31" s="338">
        <f>B18</f>
        <v>2</v>
      </c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</row>
    <row r="32" spans="1:38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15"/>
      <c r="Q32" s="338"/>
      <c r="R32" s="338"/>
      <c r="S32" s="338" t="str">
        <f>C11</f>
        <v>Ruby Douglas</v>
      </c>
      <c r="T32" s="338" t="str">
        <f>C12</f>
        <v>Stella Brown</v>
      </c>
      <c r="U32" s="338" t="str">
        <f>C13</f>
        <v>Amelia Gordon</v>
      </c>
      <c r="V32" s="338" t="str">
        <f>C14</f>
        <v>Ava Bowles</v>
      </c>
      <c r="W32" s="338" t="str">
        <f>C15</f>
        <v>Chloe Wood</v>
      </c>
      <c r="X32" s="338" t="str">
        <f>C16</f>
        <v>Chaise Fowler</v>
      </c>
      <c r="Y32" s="338" t="str">
        <f>C17</f>
        <v>Harriet Forrest</v>
      </c>
      <c r="Z32" s="338" t="str">
        <f>C18</f>
        <v>Lolah Day</v>
      </c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</row>
    <row r="33" spans="16:28">
      <c r="P33" s="15" t="s">
        <v>702</v>
      </c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</row>
    <row r="34" spans="16:28">
      <c r="P34" s="338" t="s">
        <v>703</v>
      </c>
      <c r="Q34" s="338"/>
      <c r="R34" s="338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</row>
    <row r="35" spans="16:28">
      <c r="P35" s="338" t="s">
        <v>704</v>
      </c>
      <c r="Q35" s="338"/>
      <c r="R35" s="338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</row>
    <row r="36" spans="16:28">
      <c r="P36" s="338" t="s">
        <v>705</v>
      </c>
      <c r="Q36" s="374"/>
      <c r="R36" s="338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</row>
    <row r="37" spans="16:28">
      <c r="P37" s="338" t="s">
        <v>706</v>
      </c>
      <c r="Q37" s="374"/>
      <c r="R37" s="338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</row>
    <row r="38" spans="16:28">
      <c r="P38" s="338" t="s">
        <v>707</v>
      </c>
      <c r="Q38" s="374"/>
      <c r="R38" s="338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</row>
    <row r="39" spans="16:28">
      <c r="P39" s="338" t="s">
        <v>708</v>
      </c>
      <c r="Q39" s="374"/>
      <c r="R39" s="338"/>
      <c r="S39" s="441"/>
      <c r="T39" s="441"/>
      <c r="U39" s="441"/>
      <c r="V39" s="441"/>
      <c r="W39" s="441"/>
      <c r="X39" s="441"/>
      <c r="Y39" s="441"/>
      <c r="Z39" s="441"/>
      <c r="AA39" s="441"/>
      <c r="AB39" s="441"/>
    </row>
    <row r="40" spans="16:28">
      <c r="P40" s="338" t="s">
        <v>709</v>
      </c>
      <c r="Q40" s="374"/>
      <c r="R40" s="338"/>
      <c r="S40" s="441"/>
      <c r="T40" s="441"/>
      <c r="U40" s="441"/>
      <c r="V40" s="441"/>
      <c r="W40" s="441"/>
      <c r="X40" s="441"/>
      <c r="Y40" s="441"/>
      <c r="Z40" s="441"/>
      <c r="AA40" s="441"/>
      <c r="AB40" s="441"/>
    </row>
    <row r="41" spans="16:28">
      <c r="P41" s="338" t="s">
        <v>710</v>
      </c>
      <c r="Q41" s="374"/>
      <c r="R41" s="338"/>
      <c r="S41" s="441"/>
      <c r="T41" s="441"/>
      <c r="U41" s="441"/>
      <c r="V41" s="441"/>
      <c r="W41" s="441"/>
      <c r="X41" s="441"/>
      <c r="Y41" s="441"/>
      <c r="Z41" s="441"/>
      <c r="AA41" s="441"/>
      <c r="AB41" s="441"/>
    </row>
    <row r="42" spans="16:28">
      <c r="P42" s="338" t="s">
        <v>711</v>
      </c>
      <c r="Q42" s="374">
        <v>2</v>
      </c>
      <c r="R42" s="338"/>
      <c r="S42" s="442"/>
      <c r="T42" s="442"/>
      <c r="U42" s="442"/>
      <c r="V42" s="442"/>
      <c r="W42" s="442"/>
      <c r="X42" s="442"/>
      <c r="Y42" s="442"/>
      <c r="Z42" s="442"/>
      <c r="AA42" s="442"/>
      <c r="AB42" s="442"/>
    </row>
    <row r="43" spans="16:28">
      <c r="P43" s="338"/>
      <c r="Q43" s="338">
        <v>100</v>
      </c>
      <c r="R43" s="338"/>
      <c r="S43" s="338">
        <f t="shared" ref="S43:AB43" si="0">SUM(S34:S42)+S42</f>
        <v>0</v>
      </c>
      <c r="T43" s="338">
        <f t="shared" si="0"/>
        <v>0</v>
      </c>
      <c r="U43" s="338">
        <f t="shared" si="0"/>
        <v>0</v>
      </c>
      <c r="V43" s="338">
        <f t="shared" si="0"/>
        <v>0</v>
      </c>
      <c r="W43" s="338">
        <f t="shared" si="0"/>
        <v>0</v>
      </c>
      <c r="X43" s="338">
        <f t="shared" si="0"/>
        <v>0</v>
      </c>
      <c r="Y43" s="338">
        <f t="shared" si="0"/>
        <v>0</v>
      </c>
      <c r="Z43" s="338">
        <f t="shared" si="0"/>
        <v>0</v>
      </c>
      <c r="AA43" s="338">
        <f t="shared" si="0"/>
        <v>0</v>
      </c>
      <c r="AB43" s="338">
        <f t="shared" si="0"/>
        <v>0</v>
      </c>
    </row>
    <row r="44" spans="16:28"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</row>
    <row r="45" spans="16:28">
      <c r="P45" s="15" t="s">
        <v>712</v>
      </c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</row>
    <row r="46" spans="16:28">
      <c r="P46" s="338" t="s">
        <v>713</v>
      </c>
      <c r="Q46" s="338"/>
      <c r="R46" s="338"/>
      <c r="S46" s="441"/>
      <c r="T46" s="441"/>
      <c r="U46" s="441"/>
      <c r="V46" s="441"/>
      <c r="W46" s="441"/>
      <c r="X46" s="441"/>
      <c r="Y46" s="441"/>
      <c r="Z46" s="441"/>
      <c r="AA46" s="441"/>
      <c r="AB46" s="441"/>
    </row>
    <row r="47" spans="16:28">
      <c r="P47" s="338" t="s">
        <v>714</v>
      </c>
      <c r="Q47" s="338"/>
      <c r="R47" s="338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</row>
    <row r="48" spans="16:28">
      <c r="P48" s="338" t="s">
        <v>715</v>
      </c>
      <c r="Q48" s="338"/>
      <c r="R48" s="338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</row>
    <row r="49" spans="16:28">
      <c r="P49" s="338" t="s">
        <v>716</v>
      </c>
      <c r="Q49" s="338"/>
      <c r="R49" s="338"/>
      <c r="S49" s="441"/>
      <c r="T49" s="441"/>
      <c r="U49" s="441"/>
      <c r="V49" s="441"/>
      <c r="W49" s="441"/>
      <c r="X49" s="441"/>
      <c r="Y49" s="441"/>
      <c r="Z49" s="441"/>
      <c r="AA49" s="441"/>
      <c r="AB49" s="441"/>
    </row>
    <row r="50" spans="16:28">
      <c r="P50" s="338" t="s">
        <v>717</v>
      </c>
      <c r="Q50" s="338"/>
      <c r="R50" s="338"/>
      <c r="S50" s="441"/>
      <c r="T50" s="441"/>
      <c r="U50" s="441"/>
      <c r="V50" s="441"/>
      <c r="W50" s="441"/>
      <c r="X50" s="441"/>
      <c r="Y50" s="441"/>
      <c r="Z50" s="441"/>
      <c r="AA50" s="441"/>
      <c r="AB50" s="441"/>
    </row>
    <row r="51" spans="16:28">
      <c r="P51" s="338" t="s">
        <v>718</v>
      </c>
      <c r="Q51" s="338"/>
      <c r="R51" s="338"/>
      <c r="S51" s="441"/>
      <c r="T51" s="441"/>
      <c r="U51" s="441"/>
      <c r="V51" s="441"/>
      <c r="W51" s="441"/>
      <c r="X51" s="441"/>
      <c r="Y51" s="441"/>
      <c r="Z51" s="441"/>
      <c r="AA51" s="441"/>
      <c r="AB51" s="441"/>
    </row>
    <row r="52" spans="16:28">
      <c r="P52" s="338" t="s">
        <v>719</v>
      </c>
      <c r="Q52" s="338"/>
      <c r="R52" s="338"/>
      <c r="S52" s="441"/>
      <c r="T52" s="441"/>
      <c r="U52" s="441"/>
      <c r="V52" s="441"/>
      <c r="W52" s="441"/>
      <c r="X52" s="441"/>
      <c r="Y52" s="441"/>
      <c r="Z52" s="441"/>
      <c r="AA52" s="441"/>
      <c r="AB52" s="441"/>
    </row>
    <row r="53" spans="16:28">
      <c r="P53" s="338" t="s">
        <v>720</v>
      </c>
      <c r="Q53" s="338"/>
      <c r="R53" s="338"/>
      <c r="S53" s="441"/>
      <c r="T53" s="441"/>
      <c r="U53" s="441"/>
      <c r="V53" s="441"/>
      <c r="W53" s="441"/>
      <c r="X53" s="441"/>
      <c r="Y53" s="441"/>
      <c r="Z53" s="441"/>
      <c r="AA53" s="441"/>
      <c r="AB53" s="441"/>
    </row>
    <row r="54" spans="16:28">
      <c r="P54" s="338" t="s">
        <v>721</v>
      </c>
      <c r="Q54" s="338"/>
      <c r="R54" s="338"/>
      <c r="S54" s="441"/>
      <c r="T54" s="441"/>
      <c r="U54" s="441"/>
      <c r="V54" s="441"/>
      <c r="W54" s="441"/>
      <c r="X54" s="441"/>
      <c r="Y54" s="441"/>
      <c r="Z54" s="441"/>
      <c r="AA54" s="441"/>
      <c r="AB54" s="441"/>
    </row>
    <row r="55" spans="16:28">
      <c r="P55" s="338" t="s">
        <v>722</v>
      </c>
      <c r="Q55" s="338"/>
      <c r="R55" s="338"/>
      <c r="S55" s="442"/>
      <c r="T55" s="442"/>
      <c r="U55" s="442"/>
      <c r="V55" s="442"/>
      <c r="W55" s="442"/>
      <c r="X55" s="442"/>
      <c r="Y55" s="442"/>
      <c r="Z55" s="442"/>
      <c r="AA55" s="442"/>
      <c r="AB55" s="442"/>
    </row>
    <row r="56" spans="16:28">
      <c r="P56" s="338"/>
      <c r="Q56" s="338">
        <v>100</v>
      </c>
      <c r="R56" s="338"/>
      <c r="S56" s="338">
        <f>SUM(S46:S55)</f>
        <v>0</v>
      </c>
      <c r="T56" s="338">
        <f t="shared" ref="T56:AB56" si="1">SUM(T46:T55)</f>
        <v>0</v>
      </c>
      <c r="U56" s="338">
        <f t="shared" si="1"/>
        <v>0</v>
      </c>
      <c r="V56" s="338">
        <f t="shared" si="1"/>
        <v>0</v>
      </c>
      <c r="W56" s="338">
        <f t="shared" si="1"/>
        <v>0</v>
      </c>
      <c r="X56" s="338">
        <f t="shared" si="1"/>
        <v>0</v>
      </c>
      <c r="Y56" s="338">
        <f t="shared" si="1"/>
        <v>0</v>
      </c>
      <c r="Z56" s="338">
        <f t="shared" si="1"/>
        <v>0</v>
      </c>
      <c r="AA56" s="338">
        <f t="shared" si="1"/>
        <v>0</v>
      </c>
      <c r="AB56" s="338">
        <f t="shared" si="1"/>
        <v>0</v>
      </c>
    </row>
    <row r="58" spans="16:28">
      <c r="P58" s="15" t="s">
        <v>723</v>
      </c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</row>
    <row r="59" spans="16:28">
      <c r="P59" s="338" t="s">
        <v>724</v>
      </c>
      <c r="Q59" s="338"/>
      <c r="R59" s="338"/>
      <c r="S59" s="441"/>
      <c r="T59" s="441"/>
      <c r="U59" s="441"/>
      <c r="V59" s="441"/>
      <c r="W59" s="441"/>
      <c r="X59" s="441"/>
      <c r="Y59" s="441"/>
      <c r="Z59" s="441"/>
      <c r="AA59" s="441"/>
      <c r="AB59" s="441"/>
    </row>
    <row r="60" spans="16:28">
      <c r="P60" s="338" t="s">
        <v>725</v>
      </c>
      <c r="Q60" s="338"/>
      <c r="R60" s="338"/>
      <c r="S60" s="441"/>
      <c r="T60" s="441"/>
      <c r="U60" s="441"/>
      <c r="V60" s="441"/>
      <c r="W60" s="441"/>
      <c r="X60" s="441"/>
      <c r="Y60" s="441"/>
      <c r="Z60" s="441"/>
      <c r="AA60" s="441"/>
      <c r="AB60" s="441"/>
    </row>
    <row r="61" spans="16:28">
      <c r="P61" s="338" t="s">
        <v>726</v>
      </c>
      <c r="Q61" s="374"/>
      <c r="R61" s="338"/>
      <c r="S61" s="441"/>
      <c r="T61" s="441"/>
      <c r="U61" s="441"/>
      <c r="V61" s="441"/>
      <c r="W61" s="441"/>
      <c r="X61" s="441"/>
      <c r="Y61" s="441"/>
      <c r="Z61" s="441"/>
      <c r="AA61" s="441"/>
      <c r="AB61" s="441"/>
    </row>
    <row r="62" spans="16:28">
      <c r="P62" s="338" t="s">
        <v>727</v>
      </c>
      <c r="Q62" s="374"/>
      <c r="R62" s="338"/>
      <c r="S62" s="441"/>
      <c r="T62" s="441"/>
      <c r="U62" s="441"/>
      <c r="V62" s="441"/>
      <c r="W62" s="441"/>
      <c r="X62" s="441"/>
      <c r="Y62" s="441"/>
      <c r="Z62" s="441"/>
      <c r="AA62" s="441"/>
      <c r="AB62" s="441"/>
    </row>
    <row r="63" spans="16:28">
      <c r="P63" s="338" t="s">
        <v>728</v>
      </c>
      <c r="Q63" s="374"/>
      <c r="R63" s="338"/>
      <c r="S63" s="441"/>
      <c r="T63" s="441"/>
      <c r="U63" s="441"/>
      <c r="V63" s="441"/>
      <c r="W63" s="441"/>
      <c r="X63" s="441"/>
      <c r="Y63" s="441"/>
      <c r="Z63" s="441"/>
      <c r="AA63" s="441"/>
      <c r="AB63" s="441"/>
    </row>
    <row r="64" spans="16:28">
      <c r="P64" s="338"/>
      <c r="Q64" s="338">
        <v>50</v>
      </c>
      <c r="R64" s="338"/>
      <c r="S64" s="338">
        <f t="shared" ref="S64:AB64" si="2">SUM(S59:S63)</f>
        <v>0</v>
      </c>
      <c r="T64" s="338">
        <f t="shared" si="2"/>
        <v>0</v>
      </c>
      <c r="U64" s="338">
        <f t="shared" si="2"/>
        <v>0</v>
      </c>
      <c r="V64" s="338">
        <f t="shared" si="2"/>
        <v>0</v>
      </c>
      <c r="W64" s="338">
        <f t="shared" si="2"/>
        <v>0</v>
      </c>
      <c r="X64" s="338">
        <f t="shared" si="2"/>
        <v>0</v>
      </c>
      <c r="Y64" s="338">
        <f t="shared" si="2"/>
        <v>0</v>
      </c>
      <c r="Z64" s="338">
        <f t="shared" si="2"/>
        <v>0</v>
      </c>
      <c r="AA64" s="338">
        <f t="shared" si="2"/>
        <v>0</v>
      </c>
      <c r="AB64" s="338">
        <f t="shared" si="2"/>
        <v>0</v>
      </c>
    </row>
    <row r="65" spans="16:28">
      <c r="P65" s="338" t="s">
        <v>729</v>
      </c>
      <c r="Q65" s="338">
        <v>50</v>
      </c>
      <c r="R65" s="338"/>
      <c r="S65" s="443"/>
      <c r="T65" s="443"/>
      <c r="U65" s="443"/>
      <c r="V65" s="443"/>
      <c r="W65" s="443"/>
      <c r="X65" s="443"/>
      <c r="Y65" s="443"/>
      <c r="Z65" s="443"/>
      <c r="AA65" s="443"/>
      <c r="AB65" s="443"/>
    </row>
    <row r="66" spans="16:28">
      <c r="P66" s="338"/>
      <c r="Q66" s="338"/>
      <c r="R66" s="338"/>
      <c r="S66" s="338"/>
      <c r="T66" s="338"/>
      <c r="U66" s="338"/>
      <c r="V66" s="338"/>
      <c r="W66" s="338"/>
      <c r="X66" s="338"/>
      <c r="Y66" s="338"/>
      <c r="Z66" s="338"/>
      <c r="AA66" s="338"/>
      <c r="AB66" s="338"/>
    </row>
    <row r="67" spans="16:28">
      <c r="P67" s="338"/>
      <c r="Q67" s="338"/>
      <c r="R67" s="338"/>
      <c r="S67" s="338"/>
      <c r="T67" s="338"/>
      <c r="U67" s="338"/>
      <c r="V67" s="338"/>
      <c r="W67" s="338"/>
      <c r="X67" s="338"/>
      <c r="Y67" s="338"/>
      <c r="Z67" s="338"/>
      <c r="AA67" s="338"/>
      <c r="AB67" s="338"/>
    </row>
    <row r="68" spans="16:28">
      <c r="P68" s="338" t="s">
        <v>730</v>
      </c>
      <c r="Q68" s="338"/>
      <c r="R68" s="338"/>
      <c r="S68" s="444">
        <f>S43+S56+S64+S65</f>
        <v>0</v>
      </c>
      <c r="T68" s="444">
        <f t="shared" ref="T68:AB68" si="3">T43+T56+T64+T65</f>
        <v>0</v>
      </c>
      <c r="U68" s="444">
        <f t="shared" si="3"/>
        <v>0</v>
      </c>
      <c r="V68" s="444">
        <f t="shared" si="3"/>
        <v>0</v>
      </c>
      <c r="W68" s="444">
        <f t="shared" si="3"/>
        <v>0</v>
      </c>
      <c r="X68" s="444">
        <f t="shared" si="3"/>
        <v>0</v>
      </c>
      <c r="Y68" s="444">
        <f t="shared" si="3"/>
        <v>0</v>
      </c>
      <c r="Z68" s="444">
        <f t="shared" si="3"/>
        <v>0</v>
      </c>
      <c r="AA68" s="444">
        <f t="shared" si="3"/>
        <v>0</v>
      </c>
      <c r="AB68" s="444">
        <f t="shared" si="3"/>
        <v>0</v>
      </c>
    </row>
    <row r="69" spans="16:28">
      <c r="P69" s="338"/>
      <c r="Q69" s="338"/>
      <c r="R69" s="338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</row>
    <row r="70" spans="16:28">
      <c r="P70" s="338"/>
      <c r="Q70" s="338"/>
      <c r="R70" s="338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</row>
    <row r="71" spans="16:28">
      <c r="P71" s="338"/>
      <c r="Q71" s="338"/>
      <c r="R71" s="338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</row>
    <row r="72" spans="16:28">
      <c r="P72" s="338"/>
      <c r="Q72" s="338"/>
      <c r="R72" s="338"/>
      <c r="S72" s="349"/>
      <c r="T72" s="349"/>
      <c r="U72" s="349"/>
      <c r="V72" s="349"/>
      <c r="W72" s="338"/>
      <c r="X72" s="338"/>
      <c r="Y72" s="338"/>
      <c r="Z72" s="338"/>
      <c r="AA72" s="338"/>
      <c r="AB72" s="338"/>
    </row>
    <row r="73" spans="16:28">
      <c r="P73" s="338"/>
      <c r="Q73" s="338"/>
      <c r="R73" s="338"/>
      <c r="S73" s="338"/>
      <c r="T73" s="338"/>
      <c r="U73" s="338"/>
      <c r="V73" s="338"/>
      <c r="W73" s="338"/>
      <c r="X73" s="338"/>
      <c r="Y73" s="338"/>
      <c r="Z73" s="338"/>
      <c r="AA73" s="338"/>
      <c r="AB73" s="338"/>
    </row>
    <row r="74" spans="16:28">
      <c r="P74" s="338"/>
      <c r="Q74" s="338"/>
      <c r="R74" s="338"/>
      <c r="S74" s="349"/>
      <c r="T74" s="349"/>
      <c r="U74" s="349"/>
      <c r="V74" s="349"/>
      <c r="W74" s="338"/>
      <c r="X74" s="338"/>
      <c r="Y74" s="338"/>
      <c r="Z74" s="338"/>
      <c r="AA74" s="338"/>
      <c r="AB74" s="338"/>
    </row>
    <row r="75" spans="16:28">
      <c r="P75" s="338"/>
      <c r="Q75" s="338"/>
      <c r="R75" s="338"/>
      <c r="S75" s="338"/>
      <c r="T75" s="338"/>
      <c r="U75" s="338"/>
      <c r="V75" s="338"/>
      <c r="W75" s="338"/>
      <c r="X75" s="338"/>
      <c r="Y75" s="338"/>
      <c r="Z75" s="338"/>
      <c r="AA75" s="338"/>
      <c r="AB75" s="338"/>
    </row>
    <row r="76" spans="16:28">
      <c r="P76" s="338"/>
      <c r="Q76" s="338"/>
      <c r="R76" s="338"/>
      <c r="S76" s="349"/>
      <c r="T76" s="349"/>
      <c r="U76" s="349"/>
      <c r="V76" s="349"/>
      <c r="W76" s="338"/>
      <c r="X76" s="338"/>
      <c r="Y76" s="338"/>
      <c r="Z76" s="338"/>
      <c r="AA76" s="338"/>
      <c r="AB76" s="338"/>
    </row>
    <row r="77" spans="16:28"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</row>
    <row r="78" spans="16:28">
      <c r="P78" s="338"/>
      <c r="Q78" s="338"/>
      <c r="R78" s="338"/>
      <c r="S78" s="349"/>
      <c r="T78" s="349"/>
      <c r="U78" s="349"/>
      <c r="V78" s="349"/>
      <c r="W78" s="338"/>
      <c r="X78" s="338"/>
      <c r="Y78" s="338"/>
      <c r="Z78" s="338"/>
      <c r="AA78" s="338"/>
      <c r="AB78" s="338"/>
    </row>
    <row r="79" spans="16:28"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</row>
    <row r="80" spans="16:28">
      <c r="P80" s="338"/>
      <c r="Q80" s="338"/>
      <c r="R80" s="338"/>
      <c r="S80" s="349"/>
      <c r="T80" s="349"/>
      <c r="U80" s="349"/>
      <c r="V80" s="349"/>
      <c r="W80" s="338"/>
      <c r="X80" s="338"/>
      <c r="Y80" s="338"/>
      <c r="Z80" s="338"/>
      <c r="AA80" s="338"/>
      <c r="AB80" s="338"/>
    </row>
    <row r="81" spans="19:22">
      <c r="S81" s="338"/>
      <c r="T81" s="338"/>
      <c r="U81" s="338"/>
      <c r="V81" s="338"/>
    </row>
    <row r="82" spans="19:22">
      <c r="S82" s="349"/>
      <c r="T82" s="349"/>
      <c r="U82" s="349"/>
      <c r="V82" s="349"/>
    </row>
    <row r="83" spans="19:22">
      <c r="S83" s="338"/>
      <c r="T83" s="338"/>
      <c r="U83" s="338"/>
      <c r="V83" s="338"/>
    </row>
    <row r="84" spans="19:22">
      <c r="S84" s="349"/>
      <c r="T84" s="349"/>
      <c r="U84" s="349"/>
      <c r="V84" s="349"/>
    </row>
    <row r="85" spans="19:22">
      <c r="S85" s="338"/>
      <c r="T85" s="338"/>
      <c r="U85" s="338"/>
      <c r="V85" s="338"/>
    </row>
    <row r="86" spans="19:22">
      <c r="S86" s="349"/>
      <c r="T86" s="349"/>
      <c r="U86" s="349"/>
      <c r="V86" s="349"/>
    </row>
    <row r="87" spans="19:22">
      <c r="S87" s="338"/>
      <c r="T87" s="338"/>
      <c r="U87" s="338"/>
      <c r="V87" s="338"/>
    </row>
    <row r="88" spans="19:22">
      <c r="S88" s="349"/>
      <c r="T88" s="349"/>
      <c r="U88" s="349"/>
      <c r="V88" s="349"/>
    </row>
    <row r="89" spans="19:22">
      <c r="S89" s="338"/>
      <c r="T89" s="338"/>
      <c r="U89" s="338"/>
      <c r="V89" s="338"/>
    </row>
    <row r="90" spans="19:22">
      <c r="S90" s="349"/>
      <c r="T90" s="349"/>
      <c r="U90" s="349"/>
      <c r="V90" s="349"/>
    </row>
    <row r="91" spans="19:22">
      <c r="S91" s="338"/>
      <c r="T91" s="338"/>
      <c r="U91" s="338"/>
      <c r="V91" s="338"/>
    </row>
    <row r="92" spans="19:22">
      <c r="S92" s="349"/>
      <c r="T92" s="349"/>
      <c r="U92" s="349"/>
      <c r="V92" s="349"/>
    </row>
    <row r="93" spans="19:22">
      <c r="S93" s="338"/>
      <c r="T93" s="338"/>
      <c r="U93" s="338"/>
      <c r="V93" s="338"/>
    </row>
    <row r="94" spans="19:22">
      <c r="S94" s="349"/>
      <c r="T94" s="349"/>
      <c r="U94" s="349"/>
      <c r="V94" s="349"/>
    </row>
    <row r="95" spans="19:22">
      <c r="S95" s="338"/>
      <c r="T95" s="338"/>
      <c r="U95" s="338"/>
      <c r="V95" s="338"/>
    </row>
    <row r="96" spans="19:22">
      <c r="S96" s="349"/>
      <c r="T96" s="349"/>
      <c r="U96" s="349"/>
      <c r="V96" s="349"/>
    </row>
    <row r="97" spans="19:22">
      <c r="S97" s="338"/>
      <c r="T97" s="338"/>
      <c r="U97" s="338"/>
      <c r="V97" s="338"/>
    </row>
    <row r="98" spans="19:22">
      <c r="S98" s="349"/>
      <c r="T98" s="349"/>
      <c r="U98" s="349"/>
      <c r="V98" s="349"/>
    </row>
    <row r="99" spans="19:22">
      <c r="S99" s="338"/>
      <c r="T99" s="338"/>
      <c r="U99" s="338"/>
      <c r="V99" s="338"/>
    </row>
    <row r="100" spans="19:22">
      <c r="S100" s="349"/>
      <c r="T100" s="349"/>
      <c r="U100" s="349"/>
      <c r="V100" s="349"/>
    </row>
    <row r="101" spans="19:22">
      <c r="S101" s="338"/>
      <c r="T101" s="338"/>
      <c r="U101" s="338"/>
      <c r="V101" s="338"/>
    </row>
    <row r="102" spans="19:22">
      <c r="S102" s="349"/>
      <c r="T102" s="349"/>
      <c r="U102" s="349"/>
      <c r="V102" s="349"/>
    </row>
    <row r="103" spans="19:22">
      <c r="S103" s="338"/>
      <c r="T103" s="338"/>
      <c r="U103" s="338"/>
      <c r="V103" s="338"/>
    </row>
    <row r="104" spans="19:22">
      <c r="S104" s="349"/>
      <c r="T104" s="349"/>
      <c r="U104" s="349"/>
      <c r="V104" s="349"/>
    </row>
    <row r="105" spans="19:22">
      <c r="S105" s="338"/>
      <c r="T105" s="338"/>
      <c r="U105" s="338"/>
      <c r="V105" s="338"/>
    </row>
    <row r="106" spans="19:22">
      <c r="S106" s="349"/>
      <c r="T106" s="349"/>
      <c r="U106" s="349"/>
      <c r="V106" s="349"/>
    </row>
    <row r="107" spans="19:22">
      <c r="S107" s="338"/>
      <c r="T107" s="338"/>
      <c r="U107" s="338"/>
      <c r="V107" s="338"/>
    </row>
    <row r="108" spans="19:22">
      <c r="S108" s="349"/>
      <c r="T108" s="349"/>
      <c r="U108" s="349"/>
      <c r="V108" s="349"/>
    </row>
    <row r="109" spans="19:22">
      <c r="S109" s="338"/>
      <c r="T109" s="338"/>
      <c r="U109" s="338"/>
      <c r="V109" s="338"/>
    </row>
  </sheetData>
  <pageMargins left="0.7" right="0.7" top="0.75" bottom="0.75" header="0.3" footer="0.3"/>
  <pageSetup paperSize="9" scale="86" fitToHeight="0" orientation="landscape" r:id="rId1"/>
  <customProperties>
    <customPr name="_pios_id" r:id="rId2"/>
    <customPr name="GUID" r:id="rId3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A8865-58D4-4EAD-8FCB-6CE75AECA4F0}">
  <sheetPr>
    <tabColor theme="5" tint="-0.249977111117893"/>
    <pageSetUpPr fitToPage="1"/>
  </sheetPr>
  <dimension ref="A1:U69"/>
  <sheetViews>
    <sheetView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24" style="14" bestFit="1" customWidth="1"/>
    <col min="4" max="4" width="22.75" style="14" customWidth="1"/>
    <col min="5" max="6" width="16.875" style="14" bestFit="1" customWidth="1"/>
    <col min="7" max="7" width="13.5" style="14" customWidth="1"/>
    <col min="8" max="8" width="14.375" style="14" bestFit="1" customWidth="1"/>
    <col min="9" max="9" width="16.125" style="14" customWidth="1"/>
    <col min="10" max="11" width="11" style="14"/>
    <col min="12" max="12" width="19.375" style="14" customWidth="1"/>
    <col min="13" max="13" width="11" style="14"/>
    <col min="14" max="14" width="3.625" style="14" customWidth="1"/>
    <col min="15" max="15" width="8" style="14" bestFit="1" customWidth="1"/>
    <col min="16" max="21" width="6.375" style="14" customWidth="1"/>
    <col min="22" max="16384" width="11" style="14"/>
  </cols>
  <sheetData>
    <row r="1" spans="1:19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19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3" spans="1:19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13" t="s">
        <v>732</v>
      </c>
      <c r="M3" s="338"/>
      <c r="N3" s="338"/>
      <c r="O3" s="338"/>
      <c r="P3" s="338"/>
      <c r="Q3" s="338"/>
      <c r="R3" s="338"/>
      <c r="S3" s="338"/>
    </row>
    <row r="4" spans="1:19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16" t="s">
        <v>188</v>
      </c>
      <c r="P4" s="18" t="s">
        <v>733</v>
      </c>
      <c r="Q4" s="17"/>
      <c r="R4" s="17"/>
      <c r="S4" s="17"/>
    </row>
    <row r="5" spans="1:19">
      <c r="A5" s="338" t="s">
        <v>6</v>
      </c>
      <c r="B5" s="331">
        <v>44779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446">
        <f>B11</f>
        <v>1</v>
      </c>
      <c r="P5" s="446">
        <f>B18</f>
        <v>2</v>
      </c>
      <c r="Q5" s="446">
        <f>B28</f>
        <v>3</v>
      </c>
      <c r="R5" s="446">
        <f>B35</f>
        <v>4</v>
      </c>
      <c r="S5" s="446">
        <f>B41</f>
        <v>5</v>
      </c>
    </row>
    <row r="6" spans="1:19">
      <c r="A6" s="338" t="s">
        <v>8</v>
      </c>
      <c r="B6" s="38" t="s">
        <v>734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446" t="str">
        <f>E11</f>
        <v>Dardanup</v>
      </c>
      <c r="P6" s="446" t="str">
        <f>E18</f>
        <v>Log Fence</v>
      </c>
      <c r="Q6" s="446" t="str">
        <f>E28</f>
        <v>Murray</v>
      </c>
      <c r="R6" s="446" t="str">
        <f>E35</f>
        <v>Baldivis</v>
      </c>
      <c r="S6" s="446" t="str">
        <f>E41</f>
        <v>Busselton</v>
      </c>
    </row>
    <row r="7" spans="1:19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15" t="s">
        <v>735</v>
      </c>
      <c r="M7" s="338"/>
      <c r="N7" s="338"/>
      <c r="O7" s="355"/>
      <c r="P7" s="355"/>
      <c r="Q7" s="355"/>
      <c r="R7" s="355"/>
      <c r="S7" s="355"/>
    </row>
    <row r="8" spans="1:19">
      <c r="A8" s="38"/>
      <c r="B8" s="338"/>
      <c r="C8" s="338"/>
      <c r="D8" s="338"/>
      <c r="E8" s="338"/>
      <c r="F8" s="28" t="s">
        <v>14</v>
      </c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</row>
    <row r="9" spans="1:19">
      <c r="A9" s="338"/>
      <c r="B9" s="338"/>
      <c r="C9" s="338"/>
      <c r="D9" s="338"/>
      <c r="E9" s="338"/>
      <c r="F9" s="28" t="s">
        <v>736</v>
      </c>
      <c r="G9" s="338"/>
      <c r="H9" s="338"/>
      <c r="I9" s="338"/>
      <c r="J9" s="338"/>
      <c r="K9" s="338"/>
      <c r="L9" s="338">
        <v>1</v>
      </c>
      <c r="M9" s="338">
        <v>3</v>
      </c>
      <c r="N9" s="338"/>
      <c r="O9" s="342"/>
      <c r="P9" s="342"/>
      <c r="Q9" s="342"/>
      <c r="R9" s="342"/>
      <c r="S9" s="342"/>
    </row>
    <row r="10" spans="1:19">
      <c r="A10" s="27" t="s">
        <v>15</v>
      </c>
      <c r="B10" s="28" t="s">
        <v>694</v>
      </c>
      <c r="C10" s="28" t="s">
        <v>17</v>
      </c>
      <c r="D10" s="28" t="s">
        <v>18</v>
      </c>
      <c r="E10" s="28" t="s">
        <v>19</v>
      </c>
      <c r="F10" s="28" t="s">
        <v>696</v>
      </c>
      <c r="G10" s="28" t="s">
        <v>737</v>
      </c>
      <c r="H10" s="28" t="s">
        <v>738</v>
      </c>
      <c r="I10" s="28" t="s">
        <v>739</v>
      </c>
      <c r="J10" s="338"/>
      <c r="K10" s="338"/>
      <c r="L10" s="338">
        <v>2</v>
      </c>
      <c r="M10" s="338">
        <v>2</v>
      </c>
      <c r="N10" s="338"/>
      <c r="O10" s="342"/>
      <c r="P10" s="342"/>
      <c r="Q10" s="342"/>
      <c r="R10" s="342"/>
      <c r="S10" s="342"/>
    </row>
    <row r="11" spans="1:19">
      <c r="A11" s="24">
        <v>0.77083333333333193</v>
      </c>
      <c r="B11" s="367">
        <v>1</v>
      </c>
      <c r="C11" s="23" t="s">
        <v>130</v>
      </c>
      <c r="D11" s="343" t="s">
        <v>131</v>
      </c>
      <c r="E11" s="343" t="s">
        <v>132</v>
      </c>
      <c r="F11" s="350">
        <f>O18</f>
        <v>0</v>
      </c>
      <c r="G11" s="351">
        <f>RANK(F11,$F$11:$F$50,0)</f>
        <v>1</v>
      </c>
      <c r="H11" s="350">
        <f>O27</f>
        <v>0</v>
      </c>
      <c r="I11" s="351">
        <f>RANK(H11,$H$11:$H$51,0)</f>
        <v>1</v>
      </c>
      <c r="J11" s="338"/>
      <c r="K11" s="338"/>
      <c r="L11" s="338">
        <v>3</v>
      </c>
      <c r="M11" s="338">
        <v>3</v>
      </c>
      <c r="N11" s="338"/>
      <c r="O11" s="342"/>
      <c r="P11" s="342"/>
      <c r="Q11" s="342"/>
      <c r="R11" s="342"/>
      <c r="S11" s="342"/>
    </row>
    <row r="12" spans="1:19">
      <c r="A12" s="24">
        <v>0.77083333333333193</v>
      </c>
      <c r="B12" s="367">
        <v>1</v>
      </c>
      <c r="C12" s="23" t="s">
        <v>133</v>
      </c>
      <c r="D12" s="343" t="s">
        <v>134</v>
      </c>
      <c r="E12" s="343" t="s">
        <v>132</v>
      </c>
      <c r="F12" s="404"/>
      <c r="G12" s="405"/>
      <c r="H12" s="408"/>
      <c r="I12" s="408"/>
      <c r="J12" s="338"/>
      <c r="K12" s="338"/>
      <c r="L12" s="338">
        <v>4</v>
      </c>
      <c r="M12" s="338">
        <v>4</v>
      </c>
      <c r="N12" s="338"/>
      <c r="O12" s="342"/>
      <c r="P12" s="342"/>
      <c r="Q12" s="342"/>
      <c r="R12" s="342"/>
      <c r="S12" s="342"/>
    </row>
    <row r="13" spans="1:19">
      <c r="A13" s="24">
        <v>0.77083333333333193</v>
      </c>
      <c r="B13" s="367">
        <v>1</v>
      </c>
      <c r="C13" s="23" t="s">
        <v>367</v>
      </c>
      <c r="D13" s="343" t="s">
        <v>368</v>
      </c>
      <c r="E13" s="343" t="s">
        <v>132</v>
      </c>
      <c r="F13" s="404"/>
      <c r="G13" s="405"/>
      <c r="H13" s="408"/>
      <c r="I13" s="408"/>
      <c r="J13" s="338"/>
      <c r="K13" s="338"/>
      <c r="L13" s="338">
        <v>5</v>
      </c>
      <c r="M13" s="338">
        <v>2</v>
      </c>
      <c r="N13" s="338"/>
      <c r="O13" s="342"/>
      <c r="P13" s="342"/>
      <c r="Q13" s="342"/>
      <c r="R13" s="342"/>
      <c r="S13" s="342"/>
    </row>
    <row r="14" spans="1:19">
      <c r="A14" s="24">
        <v>0.77083333333333193</v>
      </c>
      <c r="B14" s="367">
        <v>1</v>
      </c>
      <c r="C14" s="23" t="s">
        <v>637</v>
      </c>
      <c r="D14" s="343" t="s">
        <v>638</v>
      </c>
      <c r="E14" s="343" t="s">
        <v>132</v>
      </c>
      <c r="F14" s="404"/>
      <c r="G14" s="405"/>
      <c r="H14" s="408"/>
      <c r="I14" s="408"/>
      <c r="J14" s="338"/>
      <c r="K14" s="338"/>
      <c r="L14" s="338">
        <v>6</v>
      </c>
      <c r="M14" s="338">
        <v>3</v>
      </c>
      <c r="N14" s="338"/>
      <c r="O14" s="342"/>
      <c r="P14" s="342"/>
      <c r="Q14" s="342"/>
      <c r="R14" s="342"/>
      <c r="S14" s="342"/>
    </row>
    <row r="15" spans="1:19">
      <c r="A15" s="24">
        <v>0.77083333333333193</v>
      </c>
      <c r="B15" s="367">
        <v>1</v>
      </c>
      <c r="C15" s="23" t="s">
        <v>403</v>
      </c>
      <c r="D15" s="343" t="s">
        <v>404</v>
      </c>
      <c r="E15" s="343" t="s">
        <v>132</v>
      </c>
      <c r="F15" s="404"/>
      <c r="G15" s="405"/>
      <c r="H15" s="404"/>
      <c r="I15" s="404"/>
      <c r="J15" s="338"/>
      <c r="K15" s="338"/>
      <c r="L15" s="338">
        <v>7</v>
      </c>
      <c r="M15" s="338">
        <v>3</v>
      </c>
      <c r="N15" s="338"/>
      <c r="O15" s="342"/>
      <c r="P15" s="342"/>
      <c r="Q15" s="342"/>
      <c r="R15" s="342"/>
      <c r="S15" s="342"/>
    </row>
    <row r="16" spans="1:19">
      <c r="A16" s="24">
        <v>0.77083333333333193</v>
      </c>
      <c r="B16" s="367">
        <v>1</v>
      </c>
      <c r="C16" s="23" t="s">
        <v>641</v>
      </c>
      <c r="D16" s="343" t="s">
        <v>642</v>
      </c>
      <c r="E16" s="343" t="s">
        <v>132</v>
      </c>
      <c r="F16" s="404"/>
      <c r="G16" s="405"/>
      <c r="H16" s="408"/>
      <c r="I16" s="408"/>
      <c r="J16" s="338"/>
      <c r="K16" s="338"/>
      <c r="L16" s="338">
        <v>8</v>
      </c>
      <c r="M16" s="338">
        <v>3</v>
      </c>
      <c r="N16" s="338"/>
      <c r="O16" s="348"/>
      <c r="P16" s="348"/>
      <c r="Q16" s="348"/>
      <c r="R16" s="348"/>
      <c r="S16" s="348"/>
    </row>
    <row r="17" spans="1:19">
      <c r="A17" s="24">
        <v>0.77083333333333193</v>
      </c>
      <c r="B17" s="367">
        <v>1</v>
      </c>
      <c r="C17" s="23" t="s">
        <v>401</v>
      </c>
      <c r="D17" s="343" t="s">
        <v>402</v>
      </c>
      <c r="E17" s="343" t="s">
        <v>132</v>
      </c>
      <c r="F17" s="403"/>
      <c r="G17" s="382"/>
      <c r="H17" s="416"/>
      <c r="I17" s="416"/>
      <c r="J17" s="338"/>
      <c r="K17" s="338"/>
      <c r="L17" s="338" t="s">
        <v>740</v>
      </c>
      <c r="M17" s="338">
        <v>230</v>
      </c>
      <c r="N17" s="338"/>
      <c r="O17" s="356">
        <f>SUMPRODUCT(O9:O16,$M$9:$M$16)</f>
        <v>0</v>
      </c>
      <c r="P17" s="356">
        <f>(P9*$M$9)+(P16*$M$16)</f>
        <v>0</v>
      </c>
      <c r="Q17" s="356">
        <f>(Q9*$M$9)+(Q16*$M$16)</f>
        <v>0</v>
      </c>
      <c r="R17" s="356">
        <f>(R9*$M$9)+(R16*$M$16)</f>
        <v>0</v>
      </c>
      <c r="S17" s="356">
        <f>(S9*$M$9)+(S16*$M$16)</f>
        <v>0</v>
      </c>
    </row>
    <row r="18" spans="1:19">
      <c r="A18" s="24">
        <v>0.77986111111110967</v>
      </c>
      <c r="B18" s="367">
        <v>2</v>
      </c>
      <c r="C18" s="23" t="s">
        <v>229</v>
      </c>
      <c r="D18" s="343" t="s">
        <v>230</v>
      </c>
      <c r="E18" s="343" t="s">
        <v>59</v>
      </c>
      <c r="F18" s="350">
        <f>P18</f>
        <v>0</v>
      </c>
      <c r="G18" s="351">
        <f>RANK(F18,$F$11:$F$40,0)</f>
        <v>1</v>
      </c>
      <c r="H18" s="427">
        <f>P27</f>
        <v>0</v>
      </c>
      <c r="I18" s="351">
        <f>RANK(H18,$H$11:$H$51,0)</f>
        <v>1</v>
      </c>
      <c r="J18" s="338"/>
      <c r="K18" s="338"/>
      <c r="L18" s="338" t="s">
        <v>741</v>
      </c>
      <c r="M18" s="338"/>
      <c r="N18" s="338"/>
      <c r="O18" s="355">
        <f>O17/$M$17</f>
        <v>0</v>
      </c>
      <c r="P18" s="355">
        <f>P17/$M$17</f>
        <v>0</v>
      </c>
      <c r="Q18" s="355">
        <f>Q17/$M$17</f>
        <v>0</v>
      </c>
      <c r="R18" s="355">
        <f>R17/$M$17</f>
        <v>0</v>
      </c>
      <c r="S18" s="355">
        <f>S17/$M$17</f>
        <v>0</v>
      </c>
    </row>
    <row r="19" spans="1:19">
      <c r="A19" s="24">
        <v>0.77986111111110967</v>
      </c>
      <c r="B19" s="367">
        <v>2</v>
      </c>
      <c r="C19" s="23" t="s">
        <v>158</v>
      </c>
      <c r="D19" s="343" t="s">
        <v>159</v>
      </c>
      <c r="E19" s="343" t="s">
        <v>59</v>
      </c>
      <c r="F19" s="404"/>
      <c r="G19" s="405"/>
      <c r="H19" s="404"/>
      <c r="I19" s="404"/>
      <c r="J19" s="338"/>
      <c r="K19" s="338"/>
      <c r="L19" s="338"/>
      <c r="M19" s="338"/>
      <c r="N19" s="338"/>
      <c r="O19" s="355"/>
      <c r="P19" s="355"/>
      <c r="Q19" s="355"/>
      <c r="R19" s="355"/>
      <c r="S19" s="355"/>
    </row>
    <row r="20" spans="1:19">
      <c r="A20" s="24">
        <v>0.77986111111110967</v>
      </c>
      <c r="B20" s="367">
        <v>2</v>
      </c>
      <c r="C20" s="23" t="s">
        <v>160</v>
      </c>
      <c r="D20" s="343" t="s">
        <v>161</v>
      </c>
      <c r="E20" s="343" t="s">
        <v>59</v>
      </c>
      <c r="F20" s="404"/>
      <c r="G20" s="405"/>
      <c r="H20" s="408"/>
      <c r="I20" s="408"/>
      <c r="J20" s="338"/>
      <c r="K20" s="338"/>
      <c r="L20" s="15" t="s">
        <v>742</v>
      </c>
      <c r="M20" s="338"/>
      <c r="N20" s="338"/>
      <c r="O20" s="338"/>
      <c r="P20" s="338"/>
      <c r="Q20" s="338"/>
      <c r="R20" s="338"/>
      <c r="S20" s="338"/>
    </row>
    <row r="21" spans="1:19">
      <c r="A21" s="24">
        <v>0.77986111111110967</v>
      </c>
      <c r="B21" s="367">
        <v>2</v>
      </c>
      <c r="C21" s="23" t="s">
        <v>333</v>
      </c>
      <c r="D21" s="343" t="s">
        <v>334</v>
      </c>
      <c r="E21" s="343" t="s">
        <v>59</v>
      </c>
      <c r="F21" s="404"/>
      <c r="G21" s="405"/>
      <c r="H21" s="408"/>
      <c r="I21" s="408"/>
      <c r="J21" s="338"/>
      <c r="K21" s="338"/>
      <c r="L21" s="338" t="s">
        <v>69</v>
      </c>
      <c r="M21" s="338">
        <v>10</v>
      </c>
      <c r="N21" s="338"/>
      <c r="O21" s="441"/>
      <c r="P21" s="441"/>
      <c r="Q21" s="441"/>
      <c r="R21" s="441"/>
      <c r="S21" s="441"/>
    </row>
    <row r="22" spans="1:19">
      <c r="A22" s="24">
        <v>0.77986111111110967</v>
      </c>
      <c r="B22" s="367">
        <v>2</v>
      </c>
      <c r="C22" s="23" t="s">
        <v>644</v>
      </c>
      <c r="D22" s="343" t="s">
        <v>645</v>
      </c>
      <c r="E22" s="343" t="s">
        <v>59</v>
      </c>
      <c r="F22" s="404"/>
      <c r="G22" s="405"/>
      <c r="H22" s="408"/>
      <c r="I22" s="408"/>
      <c r="J22" s="338"/>
      <c r="K22" s="338"/>
      <c r="L22" s="338" t="s">
        <v>70</v>
      </c>
      <c r="M22" s="338">
        <v>10</v>
      </c>
      <c r="N22" s="338"/>
      <c r="O22" s="441"/>
      <c r="P22" s="441"/>
      <c r="Q22" s="441"/>
      <c r="R22" s="441"/>
      <c r="S22" s="441"/>
    </row>
    <row r="23" spans="1:19">
      <c r="A23" s="24">
        <v>0.77986111111110967</v>
      </c>
      <c r="B23" s="367">
        <v>2</v>
      </c>
      <c r="C23" s="23" t="s">
        <v>646</v>
      </c>
      <c r="D23" s="343" t="s">
        <v>647</v>
      </c>
      <c r="E23" s="343" t="s">
        <v>162</v>
      </c>
      <c r="F23" s="404"/>
      <c r="G23" s="405"/>
      <c r="H23" s="404"/>
      <c r="I23" s="404"/>
      <c r="J23" s="338"/>
      <c r="K23" s="338"/>
      <c r="L23" s="338" t="s">
        <v>71</v>
      </c>
      <c r="M23" s="338">
        <v>10</v>
      </c>
      <c r="N23" s="338"/>
      <c r="O23" s="441"/>
      <c r="P23" s="441"/>
      <c r="Q23" s="441"/>
      <c r="R23" s="441"/>
      <c r="S23" s="441"/>
    </row>
    <row r="24" spans="1:19">
      <c r="A24" s="24">
        <v>0.77986111111110967</v>
      </c>
      <c r="B24" s="367">
        <v>2</v>
      </c>
      <c r="C24" s="23" t="s">
        <v>648</v>
      </c>
      <c r="D24" s="343" t="s">
        <v>649</v>
      </c>
      <c r="E24" s="343" t="s">
        <v>162</v>
      </c>
      <c r="F24" s="404"/>
      <c r="G24" s="405"/>
      <c r="H24" s="408"/>
      <c r="I24" s="408"/>
      <c r="J24" s="338"/>
      <c r="K24" s="338"/>
      <c r="L24" s="338" t="s">
        <v>72</v>
      </c>
      <c r="M24" s="338">
        <v>10</v>
      </c>
      <c r="N24" s="338"/>
      <c r="O24" s="441"/>
      <c r="P24" s="441"/>
      <c r="Q24" s="441"/>
      <c r="R24" s="441"/>
      <c r="S24" s="441"/>
    </row>
    <row r="25" spans="1:19">
      <c r="A25" s="24">
        <v>0.77986111111111001</v>
      </c>
      <c r="B25" s="367">
        <v>2</v>
      </c>
      <c r="C25" s="23" t="s">
        <v>743</v>
      </c>
      <c r="D25" s="343" t="s">
        <v>744</v>
      </c>
      <c r="E25" s="343" t="s">
        <v>162</v>
      </c>
      <c r="F25" s="404"/>
      <c r="G25" s="405"/>
      <c r="H25" s="408"/>
      <c r="I25" s="408"/>
      <c r="J25" s="338"/>
      <c r="K25" s="338"/>
      <c r="L25" s="338" t="s">
        <v>73</v>
      </c>
      <c r="M25" s="338">
        <v>10</v>
      </c>
      <c r="N25" s="338"/>
      <c r="O25" s="441"/>
      <c r="P25" s="441"/>
      <c r="Q25" s="441"/>
      <c r="R25" s="441"/>
      <c r="S25" s="441"/>
    </row>
    <row r="26" spans="1:19">
      <c r="A26" s="24">
        <v>0.77986111111111001</v>
      </c>
      <c r="B26" s="367">
        <v>2</v>
      </c>
      <c r="C26" s="23" t="s">
        <v>745</v>
      </c>
      <c r="D26" s="343" t="s">
        <v>746</v>
      </c>
      <c r="E26" s="343" t="s">
        <v>162</v>
      </c>
      <c r="F26" s="404"/>
      <c r="G26" s="405"/>
      <c r="H26" s="408"/>
      <c r="I26" s="408"/>
      <c r="J26" s="338"/>
      <c r="K26" s="338"/>
      <c r="L26" s="338" t="s">
        <v>747</v>
      </c>
      <c r="M26" s="338">
        <v>50</v>
      </c>
      <c r="N26" s="338"/>
      <c r="O26" s="338">
        <f>SUM(O21:O25)</f>
        <v>0</v>
      </c>
      <c r="P26" s="338">
        <f>SUM(P21:P25)</f>
        <v>0</v>
      </c>
      <c r="Q26" s="338">
        <f>SUM(Q21:Q25)</f>
        <v>0</v>
      </c>
      <c r="R26" s="338">
        <f>SUM(R21:R25)</f>
        <v>0</v>
      </c>
      <c r="S26" s="338">
        <f>SUM(S21:S25)</f>
        <v>0</v>
      </c>
    </row>
    <row r="27" spans="1:19">
      <c r="A27" s="24">
        <v>0.77986111111110967</v>
      </c>
      <c r="B27" s="367">
        <v>2</v>
      </c>
      <c r="C27" s="23" t="s">
        <v>650</v>
      </c>
      <c r="D27" s="343" t="s">
        <v>651</v>
      </c>
      <c r="E27" s="343" t="s">
        <v>162</v>
      </c>
      <c r="F27" s="403"/>
      <c r="G27" s="382"/>
      <c r="H27" s="416"/>
      <c r="I27" s="416"/>
      <c r="J27" s="338"/>
      <c r="K27" s="338"/>
      <c r="L27" s="338" t="s">
        <v>741</v>
      </c>
      <c r="M27" s="338"/>
      <c r="N27" s="338"/>
      <c r="O27" s="355">
        <f>O26/$M$26</f>
        <v>0</v>
      </c>
      <c r="P27" s="355">
        <f t="shared" ref="P27:S27" si="0">P26/$M$26</f>
        <v>0</v>
      </c>
      <c r="Q27" s="355">
        <f t="shared" si="0"/>
        <v>0</v>
      </c>
      <c r="R27" s="355">
        <f t="shared" si="0"/>
        <v>0</v>
      </c>
      <c r="S27" s="355">
        <f t="shared" si="0"/>
        <v>0</v>
      </c>
    </row>
    <row r="28" spans="1:19">
      <c r="A28" s="24">
        <v>0.78888888888888742</v>
      </c>
      <c r="B28" s="367">
        <v>3</v>
      </c>
      <c r="C28" s="23" t="s">
        <v>369</v>
      </c>
      <c r="D28" s="343" t="s">
        <v>370</v>
      </c>
      <c r="E28" s="343" t="s">
        <v>222</v>
      </c>
      <c r="F28" s="350">
        <f>Q18</f>
        <v>0</v>
      </c>
      <c r="G28" s="351">
        <f>RANK(F28,$F$11:$F$40,0)</f>
        <v>1</v>
      </c>
      <c r="H28" s="427">
        <f>Q27</f>
        <v>0</v>
      </c>
      <c r="I28" s="351">
        <f>RANK(H28,$H$11:$H$51,0)</f>
        <v>1</v>
      </c>
      <c r="J28" s="338"/>
      <c r="K28" s="338"/>
      <c r="L28" s="338"/>
      <c r="M28" s="338"/>
      <c r="N28" s="338"/>
      <c r="O28" s="338"/>
      <c r="P28" s="338"/>
      <c r="Q28" s="338"/>
      <c r="R28" s="338"/>
      <c r="S28" s="338"/>
    </row>
    <row r="29" spans="1:19">
      <c r="A29" s="24">
        <v>0.78888888888888742</v>
      </c>
      <c r="B29" s="367">
        <v>3</v>
      </c>
      <c r="C29" s="23" t="s">
        <v>652</v>
      </c>
      <c r="D29" s="343" t="s">
        <v>653</v>
      </c>
      <c r="E29" s="343" t="s">
        <v>222</v>
      </c>
      <c r="F29" s="404"/>
      <c r="G29" s="405"/>
      <c r="H29" s="404"/>
      <c r="I29" s="404"/>
      <c r="J29" s="338"/>
      <c r="K29" s="338"/>
      <c r="L29" s="338"/>
      <c r="M29" s="338"/>
      <c r="N29" s="338"/>
      <c r="O29" s="338"/>
      <c r="P29" s="338"/>
      <c r="Q29" s="338"/>
      <c r="R29" s="338"/>
      <c r="S29" s="338"/>
    </row>
    <row r="30" spans="1:19">
      <c r="A30" s="24">
        <v>0.78888888888888742</v>
      </c>
      <c r="B30" s="367">
        <v>3</v>
      </c>
      <c r="C30" s="23" t="s">
        <v>654</v>
      </c>
      <c r="D30" s="343" t="s">
        <v>655</v>
      </c>
      <c r="E30" s="343" t="s">
        <v>222</v>
      </c>
      <c r="F30" s="404"/>
      <c r="G30" s="405"/>
      <c r="H30" s="408"/>
      <c r="I30" s="408"/>
      <c r="J30" s="338"/>
      <c r="K30" s="338"/>
      <c r="L30" s="338"/>
      <c r="M30" s="338"/>
      <c r="N30" s="338"/>
      <c r="O30" s="444"/>
      <c r="P30" s="444"/>
      <c r="Q30" s="444"/>
      <c r="R30" s="444"/>
      <c r="S30" s="444"/>
    </row>
    <row r="31" spans="1:19">
      <c r="A31" s="24">
        <v>0.78888888888888742</v>
      </c>
      <c r="B31" s="367">
        <v>3</v>
      </c>
      <c r="C31" s="23" t="s">
        <v>579</v>
      </c>
      <c r="D31" s="343" t="s">
        <v>580</v>
      </c>
      <c r="E31" s="343" t="s">
        <v>222</v>
      </c>
      <c r="F31" s="404"/>
      <c r="G31" s="405"/>
      <c r="H31" s="408"/>
      <c r="I31" s="408"/>
      <c r="J31" s="338"/>
      <c r="K31" s="338"/>
      <c r="L31" s="338"/>
      <c r="M31" s="338"/>
      <c r="N31" s="338"/>
      <c r="O31" s="444"/>
      <c r="P31" s="444"/>
      <c r="Q31" s="444"/>
      <c r="R31" s="444"/>
      <c r="S31" s="444"/>
    </row>
    <row r="32" spans="1:19">
      <c r="A32" s="24">
        <v>0.78888888888888742</v>
      </c>
      <c r="B32" s="367">
        <v>3</v>
      </c>
      <c r="C32" s="23" t="s">
        <v>656</v>
      </c>
      <c r="D32" s="343" t="s">
        <v>657</v>
      </c>
      <c r="E32" s="343" t="s">
        <v>222</v>
      </c>
      <c r="F32" s="404"/>
      <c r="G32" s="405"/>
      <c r="H32" s="408"/>
      <c r="I32" s="408"/>
      <c r="J32" s="338"/>
      <c r="K32" s="338"/>
      <c r="L32" s="338"/>
      <c r="M32" s="338"/>
      <c r="N32" s="338"/>
      <c r="O32" s="349"/>
      <c r="P32" s="349"/>
      <c r="Q32" s="349"/>
      <c r="R32" s="349"/>
      <c r="S32" s="349"/>
    </row>
    <row r="33" spans="1:21">
      <c r="A33" s="24">
        <v>0.78888888888888742</v>
      </c>
      <c r="B33" s="367">
        <v>3</v>
      </c>
      <c r="C33" s="23" t="s">
        <v>499</v>
      </c>
      <c r="D33" s="343" t="s">
        <v>500</v>
      </c>
      <c r="E33" s="343" t="s">
        <v>222</v>
      </c>
      <c r="F33" s="404"/>
      <c r="G33" s="405"/>
      <c r="H33" s="404"/>
      <c r="I33" s="404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</row>
    <row r="34" spans="1:21">
      <c r="A34" s="24">
        <v>0.78888888888888742</v>
      </c>
      <c r="B34" s="367">
        <v>3</v>
      </c>
      <c r="C34" s="23" t="s">
        <v>447</v>
      </c>
      <c r="D34" s="343" t="s">
        <v>448</v>
      </c>
      <c r="E34" s="343" t="s">
        <v>222</v>
      </c>
      <c r="F34" s="403"/>
      <c r="G34" s="382"/>
      <c r="H34" s="416"/>
      <c r="I34" s="416"/>
      <c r="J34" s="338"/>
      <c r="K34" s="338"/>
      <c r="L34" s="338"/>
      <c r="M34" s="338"/>
      <c r="N34" s="338"/>
      <c r="O34" s="349"/>
      <c r="P34" s="338"/>
      <c r="Q34" s="338"/>
      <c r="R34" s="338"/>
      <c r="S34" s="338"/>
      <c r="T34" s="338"/>
      <c r="U34" s="338"/>
    </row>
    <row r="35" spans="1:21">
      <c r="A35" s="24">
        <v>0.79791666666666516</v>
      </c>
      <c r="B35" s="367">
        <v>4</v>
      </c>
      <c r="C35" s="23" t="s">
        <v>426</v>
      </c>
      <c r="D35" s="343" t="s">
        <v>427</v>
      </c>
      <c r="E35" s="343" t="s">
        <v>27</v>
      </c>
      <c r="F35" s="350">
        <f>R18</f>
        <v>0</v>
      </c>
      <c r="G35" s="351">
        <f>RANK(F35,$F$11:$F$40,0)</f>
        <v>1</v>
      </c>
      <c r="H35" s="427">
        <f>R27</f>
        <v>0</v>
      </c>
      <c r="I35" s="351">
        <f>RANK(H35,$H$11:$H$51,0)</f>
        <v>1</v>
      </c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</row>
    <row r="36" spans="1:21">
      <c r="A36" s="24">
        <v>0.79791666666666516</v>
      </c>
      <c r="B36" s="367">
        <v>4</v>
      </c>
      <c r="C36" s="23" t="s">
        <v>626</v>
      </c>
      <c r="D36" s="343" t="s">
        <v>627</v>
      </c>
      <c r="E36" s="343" t="s">
        <v>27</v>
      </c>
      <c r="F36" s="404"/>
      <c r="G36" s="405"/>
      <c r="H36" s="404"/>
      <c r="I36" s="404"/>
      <c r="J36" s="338"/>
      <c r="K36" s="338"/>
      <c r="L36" s="338"/>
      <c r="M36" s="338"/>
      <c r="N36" s="338"/>
      <c r="O36" s="349"/>
      <c r="P36" s="338"/>
      <c r="Q36" s="338"/>
      <c r="R36" s="338"/>
      <c r="S36" s="338"/>
      <c r="T36" s="338"/>
      <c r="U36" s="338"/>
    </row>
    <row r="37" spans="1:21">
      <c r="A37" s="24">
        <v>0.79791666666666516</v>
      </c>
      <c r="B37" s="367">
        <v>4</v>
      </c>
      <c r="C37" s="23" t="s">
        <v>597</v>
      </c>
      <c r="D37" s="343" t="s">
        <v>598</v>
      </c>
      <c r="E37" s="343" t="s">
        <v>27</v>
      </c>
      <c r="F37" s="404"/>
      <c r="G37" s="405"/>
      <c r="H37" s="408"/>
      <c r="I37" s="40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</row>
    <row r="38" spans="1:21">
      <c r="A38" s="24">
        <v>0.79791666666666516</v>
      </c>
      <c r="B38" s="367">
        <v>4</v>
      </c>
      <c r="C38" s="23" t="s">
        <v>25</v>
      </c>
      <c r="D38" s="343" t="s">
        <v>26</v>
      </c>
      <c r="E38" s="343" t="s">
        <v>27</v>
      </c>
      <c r="F38" s="404"/>
      <c r="G38" s="405"/>
      <c r="H38" s="408"/>
      <c r="I38" s="408"/>
      <c r="J38" s="338"/>
      <c r="K38" s="338"/>
      <c r="L38" s="338"/>
      <c r="M38" s="338"/>
      <c r="N38" s="338"/>
      <c r="O38" s="349"/>
      <c r="P38" s="338"/>
      <c r="Q38" s="338"/>
      <c r="R38" s="338"/>
      <c r="S38" s="338"/>
      <c r="T38" s="444"/>
      <c r="U38" s="444"/>
    </row>
    <row r="39" spans="1:21">
      <c r="A39" s="24">
        <v>0.79791666666666516</v>
      </c>
      <c r="B39" s="367">
        <v>4</v>
      </c>
      <c r="C39" s="23" t="s">
        <v>124</v>
      </c>
      <c r="D39" s="343" t="s">
        <v>125</v>
      </c>
      <c r="E39" s="343" t="s">
        <v>27</v>
      </c>
      <c r="F39" s="404"/>
      <c r="G39" s="405"/>
      <c r="H39" s="408"/>
      <c r="I39" s="408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49"/>
      <c r="U39" s="349"/>
    </row>
    <row r="40" spans="1:21">
      <c r="A40" s="24">
        <v>0.79791666666666516</v>
      </c>
      <c r="B40" s="367">
        <v>4</v>
      </c>
      <c r="C40" s="23" t="s">
        <v>624</v>
      </c>
      <c r="D40" s="343" t="s">
        <v>625</v>
      </c>
      <c r="E40" s="343" t="s">
        <v>27</v>
      </c>
      <c r="F40" s="403"/>
      <c r="G40" s="382"/>
      <c r="H40" s="403"/>
      <c r="I40" s="403"/>
      <c r="J40" s="338"/>
      <c r="K40" s="338"/>
      <c r="L40" s="338"/>
      <c r="M40" s="338"/>
      <c r="N40" s="338"/>
      <c r="O40" s="349"/>
      <c r="P40" s="338"/>
      <c r="Q40" s="338"/>
      <c r="R40" s="338"/>
      <c r="S40" s="338"/>
      <c r="T40" s="338"/>
      <c r="U40" s="338"/>
    </row>
    <row r="41" spans="1:21">
      <c r="A41" s="24">
        <v>0.80694444444444291</v>
      </c>
      <c r="B41" s="367">
        <v>5</v>
      </c>
      <c r="C41" s="23" t="s">
        <v>414</v>
      </c>
      <c r="D41" s="343" t="s">
        <v>415</v>
      </c>
      <c r="E41" s="343" t="s">
        <v>182</v>
      </c>
      <c r="F41" s="350">
        <f>S18</f>
        <v>0</v>
      </c>
      <c r="G41" s="351">
        <f>RANK(F41,$F$11:$F$40,0)</f>
        <v>1</v>
      </c>
      <c r="H41" s="427">
        <f>S27</f>
        <v>0</v>
      </c>
      <c r="I41" s="351">
        <f>RANK(H41,$H$11:$H$51,0)</f>
        <v>1</v>
      </c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</row>
    <row r="42" spans="1:21">
      <c r="A42" s="24">
        <v>0.80694444444444291</v>
      </c>
      <c r="B42" s="367">
        <v>5</v>
      </c>
      <c r="C42" s="23" t="s">
        <v>395</v>
      </c>
      <c r="D42" s="343" t="s">
        <v>396</v>
      </c>
      <c r="E42" s="343" t="s">
        <v>182</v>
      </c>
      <c r="F42" s="404"/>
      <c r="G42" s="405"/>
      <c r="H42" s="404"/>
      <c r="I42" s="404"/>
      <c r="J42" s="338"/>
      <c r="K42" s="338"/>
      <c r="L42" s="338"/>
      <c r="M42" s="338"/>
      <c r="N42" s="338"/>
      <c r="O42" s="349"/>
      <c r="P42" s="338"/>
      <c r="Q42" s="338"/>
      <c r="R42" s="338"/>
      <c r="S42" s="338"/>
      <c r="T42" s="338"/>
      <c r="U42" s="338"/>
    </row>
    <row r="43" spans="1:21">
      <c r="A43" s="24">
        <v>0.80694444444444291</v>
      </c>
      <c r="B43" s="367">
        <v>5</v>
      </c>
      <c r="C43" s="23" t="s">
        <v>183</v>
      </c>
      <c r="D43" s="343" t="s">
        <v>184</v>
      </c>
      <c r="E43" s="343" t="s">
        <v>182</v>
      </c>
      <c r="F43" s="404"/>
      <c r="G43" s="405"/>
      <c r="H43" s="404"/>
      <c r="I43" s="404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</row>
    <row r="44" spans="1:21">
      <c r="A44" s="24">
        <v>0.80694444444444291</v>
      </c>
      <c r="B44" s="367">
        <v>5</v>
      </c>
      <c r="C44" s="23" t="s">
        <v>291</v>
      </c>
      <c r="D44" s="343" t="s">
        <v>292</v>
      </c>
      <c r="E44" s="343" t="s">
        <v>182</v>
      </c>
      <c r="F44" s="404"/>
      <c r="G44" s="405"/>
      <c r="H44" s="404"/>
      <c r="I44" s="404"/>
      <c r="J44" s="338"/>
      <c r="K44" s="338"/>
      <c r="L44" s="338"/>
      <c r="M44" s="338"/>
      <c r="N44" s="338"/>
      <c r="O44" s="349"/>
      <c r="P44" s="338"/>
      <c r="Q44" s="338"/>
      <c r="R44" s="338"/>
      <c r="S44" s="338"/>
      <c r="T44" s="338"/>
      <c r="U44" s="338"/>
    </row>
    <row r="45" spans="1:21">
      <c r="A45" s="24">
        <v>0.80694444444444291</v>
      </c>
      <c r="B45" s="367">
        <v>5</v>
      </c>
      <c r="C45" s="23" t="s">
        <v>128</v>
      </c>
      <c r="D45" s="343" t="s">
        <v>129</v>
      </c>
      <c r="E45" s="343" t="s">
        <v>30</v>
      </c>
      <c r="F45" s="404"/>
      <c r="G45" s="405"/>
      <c r="H45" s="404"/>
      <c r="I45" s="404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</row>
    <row r="46" spans="1:21">
      <c r="A46" s="24">
        <v>0.80694444444444291</v>
      </c>
      <c r="B46" s="367">
        <v>5</v>
      </c>
      <c r="C46" s="23" t="s">
        <v>48</v>
      </c>
      <c r="D46" s="343" t="s">
        <v>49</v>
      </c>
      <c r="E46" s="343" t="s">
        <v>30</v>
      </c>
      <c r="F46" s="404"/>
      <c r="G46" s="405"/>
      <c r="H46" s="404"/>
      <c r="I46" s="404"/>
      <c r="J46" s="338"/>
      <c r="K46" s="338"/>
      <c r="L46" s="338"/>
      <c r="M46" s="338"/>
      <c r="N46" s="338"/>
      <c r="O46" s="349"/>
      <c r="P46" s="338"/>
      <c r="Q46" s="338"/>
      <c r="R46" s="338"/>
      <c r="S46" s="338"/>
      <c r="T46" s="338"/>
      <c r="U46" s="338"/>
    </row>
    <row r="47" spans="1:21">
      <c r="A47" s="24">
        <v>0.80694444444444291</v>
      </c>
      <c r="B47" s="367">
        <v>5</v>
      </c>
      <c r="C47" s="23" t="s">
        <v>341</v>
      </c>
      <c r="D47" s="343" t="s">
        <v>342</v>
      </c>
      <c r="E47" s="343" t="s">
        <v>30</v>
      </c>
      <c r="F47" s="404"/>
      <c r="G47" s="405"/>
      <c r="H47" s="408"/>
      <c r="I47" s="408"/>
      <c r="J47" s="338"/>
      <c r="K47" s="338"/>
      <c r="L47" s="338"/>
      <c r="M47" s="338"/>
      <c r="N47" s="338"/>
      <c r="O47" s="338"/>
      <c r="P47" s="338"/>
      <c r="Q47" s="338"/>
      <c r="R47" s="338"/>
      <c r="S47" s="338"/>
      <c r="T47" s="338"/>
      <c r="U47" s="338"/>
    </row>
    <row r="48" spans="1:21">
      <c r="A48" s="24">
        <v>0.80694444444444291</v>
      </c>
      <c r="B48" s="367">
        <v>5</v>
      </c>
      <c r="C48" s="23" t="s">
        <v>659</v>
      </c>
      <c r="D48" s="343" t="s">
        <v>660</v>
      </c>
      <c r="E48" s="343" t="s">
        <v>30</v>
      </c>
      <c r="F48" s="404"/>
      <c r="G48" s="405"/>
      <c r="H48" s="408"/>
      <c r="I48" s="408"/>
      <c r="J48" s="338"/>
      <c r="K48" s="338"/>
      <c r="L48" s="338"/>
      <c r="M48" s="338"/>
      <c r="N48" s="338"/>
      <c r="O48" s="349"/>
      <c r="P48" s="338"/>
      <c r="Q48" s="338"/>
      <c r="R48" s="338"/>
      <c r="S48" s="338"/>
      <c r="T48" s="338"/>
      <c r="U48" s="338"/>
    </row>
    <row r="49" spans="1:15">
      <c r="A49" s="24">
        <v>0.80694444444444291</v>
      </c>
      <c r="B49" s="367">
        <v>5</v>
      </c>
      <c r="C49" s="23" t="s">
        <v>126</v>
      </c>
      <c r="D49" s="343" t="s">
        <v>127</v>
      </c>
      <c r="E49" s="343" t="s">
        <v>30</v>
      </c>
      <c r="F49" s="404"/>
      <c r="G49" s="405"/>
      <c r="H49" s="408"/>
      <c r="I49" s="408"/>
      <c r="J49" s="338"/>
      <c r="K49" s="338"/>
      <c r="L49" s="338"/>
      <c r="M49" s="338"/>
      <c r="N49" s="338"/>
      <c r="O49" s="338"/>
    </row>
    <row r="50" spans="1:15">
      <c r="A50" s="24">
        <v>0.80694444444444291</v>
      </c>
      <c r="B50" s="367">
        <v>5</v>
      </c>
      <c r="C50" s="23" t="s">
        <v>28</v>
      </c>
      <c r="D50" s="343" t="s">
        <v>29</v>
      </c>
      <c r="E50" s="343" t="s">
        <v>30</v>
      </c>
      <c r="F50" s="403"/>
      <c r="G50" s="382"/>
      <c r="H50" s="403"/>
      <c r="I50" s="403"/>
      <c r="J50" s="338"/>
      <c r="K50" s="338"/>
      <c r="L50" s="338"/>
      <c r="M50" s="338"/>
      <c r="N50" s="338"/>
      <c r="O50" s="349"/>
    </row>
    <row r="51" spans="1:15">
      <c r="A51" s="338"/>
      <c r="B51" s="338"/>
      <c r="C51" s="338"/>
      <c r="D51" s="338"/>
      <c r="E51" s="338"/>
      <c r="F51" s="338"/>
      <c r="G51" s="338"/>
      <c r="H51" s="338"/>
      <c r="I51" s="338"/>
      <c r="J51" s="338"/>
      <c r="K51" s="338"/>
      <c r="L51" s="338"/>
      <c r="M51" s="338"/>
      <c r="N51" s="338"/>
      <c r="O51" s="338"/>
    </row>
    <row r="52" spans="1:15">
      <c r="A52" s="338"/>
      <c r="B52" s="338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49"/>
    </row>
    <row r="53" spans="1:15">
      <c r="A53" s="338"/>
      <c r="B53" s="338"/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</row>
    <row r="54" spans="1:15">
      <c r="A54" s="338"/>
      <c r="B54" s="338"/>
      <c r="C54" s="338"/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49"/>
    </row>
    <row r="55" spans="1:1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</row>
    <row r="56" spans="1:15">
      <c r="A56" s="338"/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49"/>
    </row>
    <row r="57" spans="1:15">
      <c r="A57" s="338"/>
      <c r="B57" s="338"/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</row>
    <row r="58" spans="1:15">
      <c r="A58" s="338"/>
      <c r="B58" s="338"/>
      <c r="C58" s="338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49"/>
    </row>
    <row r="59" spans="1:15">
      <c r="A59" s="338"/>
      <c r="B59" s="338"/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</row>
    <row r="60" spans="1:15">
      <c r="A60" s="338"/>
      <c r="B60" s="338"/>
      <c r="C60" s="338"/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49"/>
    </row>
    <row r="61" spans="1:15">
      <c r="A61" s="338"/>
      <c r="B61" s="338"/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</row>
    <row r="62" spans="1:15">
      <c r="A62" s="338"/>
      <c r="B62" s="338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49"/>
    </row>
    <row r="63" spans="1:15">
      <c r="A63" s="338"/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M63" s="338"/>
      <c r="N63" s="338"/>
      <c r="O63" s="338"/>
    </row>
    <row r="64" spans="1:15">
      <c r="A64" s="338"/>
      <c r="B64" s="338"/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8"/>
      <c r="N64" s="338"/>
      <c r="O64" s="349"/>
    </row>
    <row r="65" spans="15:15">
      <c r="O65" s="338"/>
    </row>
    <row r="66" spans="15:15">
      <c r="O66" s="349"/>
    </row>
    <row r="67" spans="15:15">
      <c r="O67" s="338"/>
    </row>
    <row r="68" spans="15:15">
      <c r="O68" s="349"/>
    </row>
    <row r="69" spans="15:15">
      <c r="O69" s="338"/>
    </row>
  </sheetData>
  <pageMargins left="0.7" right="0.7" top="0.75" bottom="0.75" header="0.3" footer="0.3"/>
  <pageSetup paperSize="9" scale="67" orientation="landscape" r:id="rId1"/>
  <customProperties>
    <customPr name="_pios_id" r:id="rId2"/>
    <customPr name="GUID" r:id="rId3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04B0-1289-4B63-B272-396164A48F08}">
  <sheetPr>
    <tabColor theme="5" tint="-0.249977111117893"/>
    <pageSetUpPr fitToPage="1"/>
  </sheetPr>
  <dimension ref="A2:S59"/>
  <sheetViews>
    <sheetView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19.375" style="14" bestFit="1" customWidth="1"/>
    <col min="4" max="4" width="25.875" style="14" customWidth="1"/>
    <col min="5" max="6" width="16.875" style="14" bestFit="1" customWidth="1"/>
    <col min="7" max="7" width="13.5" style="14" customWidth="1"/>
    <col min="8" max="9" width="11" style="14"/>
    <col min="10" max="10" width="19.375" style="14" customWidth="1"/>
    <col min="11" max="11" width="11" style="14"/>
    <col min="12" max="12" width="3.625" style="14" customWidth="1"/>
    <col min="13" max="13" width="7.125" style="14" bestFit="1" customWidth="1"/>
    <col min="14" max="19" width="6.375" style="14" customWidth="1"/>
    <col min="20" max="16384" width="11" style="14"/>
  </cols>
  <sheetData>
    <row r="2" spans="1:17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13" t="s">
        <v>748</v>
      </c>
      <c r="K3" s="338"/>
      <c r="L3" s="338"/>
      <c r="M3" s="338"/>
      <c r="N3" s="338"/>
      <c r="O3" s="338"/>
      <c r="P3" s="338"/>
      <c r="Q3" s="338"/>
    </row>
    <row r="4" spans="1:17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16" t="s">
        <v>188</v>
      </c>
      <c r="N4" s="18" t="s">
        <v>733</v>
      </c>
      <c r="O4" s="17"/>
      <c r="P4" s="17"/>
      <c r="Q4" s="338"/>
    </row>
    <row r="5" spans="1:17">
      <c r="A5" s="338" t="s">
        <v>6</v>
      </c>
      <c r="B5" s="331">
        <v>44779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41">
        <f>B11</f>
        <v>1</v>
      </c>
      <c r="N5" s="341">
        <f>B15</f>
        <v>2</v>
      </c>
      <c r="O5" s="341">
        <f>B21</f>
        <v>3</v>
      </c>
      <c r="P5" s="341"/>
      <c r="Q5" s="338"/>
    </row>
    <row r="6" spans="1:17">
      <c r="A6" s="338" t="s">
        <v>8</v>
      </c>
      <c r="B6" s="13" t="s">
        <v>748</v>
      </c>
      <c r="C6" s="338"/>
      <c r="D6" s="338"/>
      <c r="E6" s="338"/>
      <c r="F6" s="338"/>
      <c r="G6" s="338"/>
      <c r="H6" s="338"/>
      <c r="I6" s="338"/>
      <c r="J6" s="15"/>
      <c r="K6" s="338"/>
      <c r="L6" s="338"/>
      <c r="M6" s="338" t="str">
        <f>E11</f>
        <v xml:space="preserve">West Plantagenet </v>
      </c>
      <c r="N6" s="338" t="str">
        <f>E15</f>
        <v>Serpentine</v>
      </c>
      <c r="O6" s="338" t="str">
        <f>E21</f>
        <v xml:space="preserve">Capel </v>
      </c>
      <c r="P6" s="338"/>
      <c r="Q6" s="338"/>
    </row>
    <row r="7" spans="1:17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15" t="s">
        <v>749</v>
      </c>
      <c r="K7" s="338"/>
      <c r="L7" s="338"/>
      <c r="M7" s="338"/>
      <c r="N7" s="338"/>
      <c r="O7" s="338"/>
      <c r="P7" s="338"/>
      <c r="Q7" s="338"/>
    </row>
    <row r="8" spans="1:17">
      <c r="A8" s="13"/>
      <c r="B8" s="338"/>
      <c r="C8" s="338"/>
      <c r="D8" s="338"/>
      <c r="E8" s="338"/>
      <c r="F8" s="19" t="s">
        <v>14</v>
      </c>
      <c r="G8" s="338"/>
      <c r="H8" s="338"/>
      <c r="I8" s="338"/>
      <c r="J8" s="338" t="s">
        <v>692</v>
      </c>
      <c r="K8" s="338" t="s">
        <v>13</v>
      </c>
      <c r="L8" s="338"/>
      <c r="M8" s="338"/>
      <c r="N8" s="338"/>
      <c r="O8" s="338"/>
      <c r="P8" s="338"/>
      <c r="Q8" s="338"/>
    </row>
    <row r="9" spans="1:17">
      <c r="A9" s="338"/>
      <c r="B9" s="338"/>
      <c r="C9" s="338"/>
      <c r="D9" s="338"/>
      <c r="E9" s="338"/>
      <c r="F9" s="19" t="s">
        <v>736</v>
      </c>
      <c r="G9" s="338"/>
      <c r="H9" s="338"/>
      <c r="I9" s="338"/>
      <c r="J9" s="338">
        <v>1</v>
      </c>
      <c r="K9" s="338">
        <v>3</v>
      </c>
      <c r="L9" s="338"/>
      <c r="M9" s="342"/>
      <c r="N9" s="342"/>
      <c r="O9" s="342"/>
      <c r="P9" s="342"/>
      <c r="Q9" s="338"/>
    </row>
    <row r="10" spans="1:17" ht="15.75">
      <c r="A10" s="9" t="s">
        <v>15</v>
      </c>
      <c r="B10" s="19" t="s">
        <v>694</v>
      </c>
      <c r="C10" s="10" t="s">
        <v>17</v>
      </c>
      <c r="D10" s="19" t="s">
        <v>18</v>
      </c>
      <c r="E10" s="19" t="s">
        <v>19</v>
      </c>
      <c r="F10" s="19" t="s">
        <v>696</v>
      </c>
      <c r="G10" s="19" t="s">
        <v>737</v>
      </c>
      <c r="H10" s="338"/>
      <c r="I10" s="338"/>
      <c r="J10" s="338">
        <v>2</v>
      </c>
      <c r="K10" s="338">
        <v>2</v>
      </c>
      <c r="L10" s="338"/>
      <c r="M10" s="342"/>
      <c r="N10" s="342"/>
      <c r="O10" s="342"/>
      <c r="P10" s="342"/>
      <c r="Q10" s="338"/>
    </row>
    <row r="11" spans="1:17">
      <c r="A11" s="4">
        <v>0.81597222222222066</v>
      </c>
      <c r="B11" s="367">
        <v>1</v>
      </c>
      <c r="C11" s="3" t="s">
        <v>662</v>
      </c>
      <c r="D11" s="343" t="s">
        <v>663</v>
      </c>
      <c r="E11" s="343" t="s">
        <v>203</v>
      </c>
      <c r="F11" s="344">
        <f>M17</f>
        <v>0</v>
      </c>
      <c r="G11" s="351">
        <f>RANK(F11,$F$11:$F$25,0)</f>
        <v>1</v>
      </c>
      <c r="H11" s="338"/>
      <c r="I11" s="338"/>
      <c r="J11" s="338">
        <v>3</v>
      </c>
      <c r="K11" s="338">
        <v>3</v>
      </c>
      <c r="L11" s="338"/>
      <c r="M11" s="342"/>
      <c r="N11" s="342"/>
      <c r="O11" s="342"/>
      <c r="P11" s="342"/>
      <c r="Q11" s="338"/>
    </row>
    <row r="12" spans="1:17">
      <c r="A12" s="4">
        <v>0.81597222222222066</v>
      </c>
      <c r="B12" s="367">
        <v>1</v>
      </c>
      <c r="C12" s="3" t="s">
        <v>201</v>
      </c>
      <c r="D12" s="343" t="s">
        <v>202</v>
      </c>
      <c r="E12" s="343" t="s">
        <v>203</v>
      </c>
      <c r="F12" s="344"/>
      <c r="G12" s="343"/>
      <c r="H12" s="338"/>
      <c r="I12" s="338"/>
      <c r="J12" s="338">
        <v>4</v>
      </c>
      <c r="K12" s="338">
        <v>4</v>
      </c>
      <c r="L12" s="338"/>
      <c r="M12" s="342"/>
      <c r="N12" s="342"/>
      <c r="O12" s="342"/>
      <c r="P12" s="342"/>
      <c r="Q12" s="338"/>
    </row>
    <row r="13" spans="1:17">
      <c r="A13" s="4">
        <v>0.81597222222222066</v>
      </c>
      <c r="B13" s="367">
        <v>1</v>
      </c>
      <c r="C13" s="3" t="s">
        <v>666</v>
      </c>
      <c r="D13" s="343" t="s">
        <v>667</v>
      </c>
      <c r="E13" s="343" t="s">
        <v>203</v>
      </c>
      <c r="F13" s="344"/>
      <c r="G13" s="343"/>
      <c r="H13" s="338"/>
      <c r="I13" s="338"/>
      <c r="J13" s="338">
        <v>5</v>
      </c>
      <c r="K13" s="338">
        <v>2</v>
      </c>
      <c r="L13" s="338"/>
      <c r="M13" s="342"/>
      <c r="N13" s="342"/>
      <c r="O13" s="342"/>
      <c r="P13" s="342"/>
      <c r="Q13" s="338"/>
    </row>
    <row r="14" spans="1:17">
      <c r="A14" s="4">
        <v>0.81597222222222066</v>
      </c>
      <c r="B14" s="367">
        <v>1</v>
      </c>
      <c r="C14" s="3" t="s">
        <v>668</v>
      </c>
      <c r="D14" s="343" t="s">
        <v>669</v>
      </c>
      <c r="E14" s="343" t="s">
        <v>203</v>
      </c>
      <c r="F14" s="344"/>
      <c r="G14" s="343"/>
      <c r="H14" s="338"/>
      <c r="I14" s="338"/>
      <c r="J14" s="338">
        <v>6</v>
      </c>
      <c r="K14" s="338">
        <v>3</v>
      </c>
      <c r="L14" s="338"/>
      <c r="M14" s="342"/>
      <c r="N14" s="342"/>
      <c r="O14" s="342"/>
      <c r="P14" s="342"/>
      <c r="Q14" s="338"/>
    </row>
    <row r="15" spans="1:17">
      <c r="A15" s="4">
        <v>0.8249999999999984</v>
      </c>
      <c r="B15" s="367">
        <v>2</v>
      </c>
      <c r="C15" s="3" t="s">
        <v>670</v>
      </c>
      <c r="D15" s="343" t="s">
        <v>671</v>
      </c>
      <c r="E15" s="343" t="s">
        <v>85</v>
      </c>
      <c r="F15" s="344">
        <f>N17</f>
        <v>0</v>
      </c>
      <c r="G15" s="351">
        <f>RANK(F15,$F$11:$F$25,0)</f>
        <v>1</v>
      </c>
      <c r="H15" s="338"/>
      <c r="I15" s="338"/>
      <c r="J15" s="338">
        <v>7</v>
      </c>
      <c r="K15" s="338">
        <v>3</v>
      </c>
      <c r="L15" s="338"/>
      <c r="M15" s="342"/>
      <c r="N15" s="342"/>
      <c r="O15" s="342"/>
      <c r="P15" s="342"/>
      <c r="Q15" s="338"/>
    </row>
    <row r="16" spans="1:17">
      <c r="A16" s="4">
        <v>0.8249999999999984</v>
      </c>
      <c r="B16" s="367">
        <v>2</v>
      </c>
      <c r="C16" s="3" t="s">
        <v>445</v>
      </c>
      <c r="D16" s="343" t="s">
        <v>673</v>
      </c>
      <c r="E16" s="343" t="s">
        <v>85</v>
      </c>
      <c r="F16" s="344"/>
      <c r="G16" s="343"/>
      <c r="H16" s="338"/>
      <c r="I16" s="338"/>
      <c r="J16" s="338" t="s">
        <v>750</v>
      </c>
      <c r="K16" s="338">
        <v>200</v>
      </c>
      <c r="L16" s="338"/>
      <c r="M16" s="356">
        <f>SUMPRODUCT(M9:M15,$K$9:$K$15)</f>
        <v>0</v>
      </c>
      <c r="N16" s="356">
        <f>SUMPRODUCT(N9:N15,$K$9:$K$15)</f>
        <v>0</v>
      </c>
      <c r="O16" s="356">
        <f>SUMPRODUCT(O9:O15,$K$9:$K$15)</f>
        <v>0</v>
      </c>
      <c r="P16" s="356">
        <f>SUMPRODUCT(P9:P15,$K$9:$K$15)</f>
        <v>0</v>
      </c>
      <c r="Q16" s="355"/>
    </row>
    <row r="17" spans="1:17">
      <c r="A17" s="4">
        <v>0.8249999999999984</v>
      </c>
      <c r="B17" s="367">
        <v>2</v>
      </c>
      <c r="C17" s="3" t="s">
        <v>312</v>
      </c>
      <c r="D17" s="343" t="s">
        <v>313</v>
      </c>
      <c r="E17" s="343" t="s">
        <v>88</v>
      </c>
      <c r="F17" s="344"/>
      <c r="G17" s="343"/>
      <c r="H17" s="338"/>
      <c r="I17" s="338"/>
      <c r="J17" s="338" t="s">
        <v>741</v>
      </c>
      <c r="K17" s="338"/>
      <c r="L17" s="338"/>
      <c r="M17" s="355">
        <f>M16/$K$16</f>
        <v>0</v>
      </c>
      <c r="N17" s="355">
        <f>N16/$K$16</f>
        <v>0</v>
      </c>
      <c r="O17" s="355">
        <f>O16/$K$16</f>
        <v>0</v>
      </c>
      <c r="P17" s="355">
        <f>P16/$K$16</f>
        <v>0</v>
      </c>
      <c r="Q17" s="355"/>
    </row>
    <row r="18" spans="1:17">
      <c r="A18" s="4">
        <v>0.8249999999999984</v>
      </c>
      <c r="B18" s="367">
        <v>2</v>
      </c>
      <c r="C18" s="3" t="s">
        <v>466</v>
      </c>
      <c r="D18" s="343" t="s">
        <v>467</v>
      </c>
      <c r="E18" s="343" t="s">
        <v>88</v>
      </c>
      <c r="F18" s="344"/>
      <c r="G18" s="343"/>
      <c r="H18" s="338"/>
      <c r="I18" s="338"/>
      <c r="J18" s="338"/>
      <c r="K18" s="338"/>
      <c r="L18" s="338"/>
      <c r="M18" s="355"/>
      <c r="N18" s="355"/>
      <c r="O18" s="355"/>
      <c r="P18" s="355"/>
      <c r="Q18" s="355"/>
    </row>
    <row r="19" spans="1:17">
      <c r="A19" s="4">
        <v>0.8249999999999984</v>
      </c>
      <c r="B19" s="367">
        <v>2</v>
      </c>
      <c r="C19" s="3" t="s">
        <v>674</v>
      </c>
      <c r="D19" s="343" t="s">
        <v>675</v>
      </c>
      <c r="E19" s="343" t="s">
        <v>88</v>
      </c>
      <c r="F19" s="344"/>
      <c r="G19" s="351"/>
      <c r="H19" s="338"/>
      <c r="I19" s="338"/>
      <c r="J19" s="338"/>
      <c r="K19" s="338"/>
      <c r="L19" s="338"/>
      <c r="M19" s="444"/>
      <c r="N19" s="444"/>
      <c r="O19" s="444"/>
      <c r="P19" s="444"/>
      <c r="Q19" s="355"/>
    </row>
    <row r="20" spans="1:17">
      <c r="A20" s="4">
        <v>0.8249999999999984</v>
      </c>
      <c r="B20" s="367">
        <v>2</v>
      </c>
      <c r="C20" s="3" t="s">
        <v>436</v>
      </c>
      <c r="D20" s="343" t="s">
        <v>437</v>
      </c>
      <c r="E20" s="343" t="s">
        <v>88</v>
      </c>
      <c r="F20" s="344"/>
      <c r="G20" s="351"/>
      <c r="H20" s="338"/>
      <c r="I20" s="338"/>
      <c r="J20" s="338"/>
      <c r="K20" s="338"/>
      <c r="L20" s="338"/>
      <c r="M20" s="349"/>
      <c r="N20" s="349"/>
      <c r="O20" s="349"/>
      <c r="P20" s="349"/>
      <c r="Q20" s="355"/>
    </row>
    <row r="21" spans="1:17">
      <c r="A21" s="4">
        <v>0.83402777777777615</v>
      </c>
      <c r="B21" s="367">
        <v>3</v>
      </c>
      <c r="C21" s="3" t="s">
        <v>218</v>
      </c>
      <c r="D21" s="343" t="s">
        <v>219</v>
      </c>
      <c r="E21" s="343" t="s">
        <v>47</v>
      </c>
      <c r="F21" s="344">
        <f>O17</f>
        <v>0</v>
      </c>
      <c r="G21" s="351">
        <f>RANK(F21,$F$11:$F$25,0)</f>
        <v>1</v>
      </c>
      <c r="H21" s="338"/>
      <c r="I21" s="338"/>
      <c r="J21" s="338"/>
      <c r="K21" s="338"/>
      <c r="L21" s="338"/>
      <c r="M21" s="338"/>
      <c r="N21" s="338"/>
      <c r="O21" s="338"/>
      <c r="P21" s="338"/>
      <c r="Q21" s="355"/>
    </row>
    <row r="22" spans="1:17">
      <c r="A22" s="4">
        <v>0.83402777777777615</v>
      </c>
      <c r="B22" s="367">
        <v>3</v>
      </c>
      <c r="C22" s="3" t="s">
        <v>45</v>
      </c>
      <c r="D22" s="343" t="s">
        <v>46</v>
      </c>
      <c r="E22" s="343" t="s">
        <v>47</v>
      </c>
      <c r="F22" s="344"/>
      <c r="G22" s="343"/>
      <c r="H22" s="338"/>
      <c r="I22" s="338"/>
      <c r="J22" s="338"/>
      <c r="K22" s="338"/>
      <c r="L22" s="338"/>
      <c r="M22" s="349"/>
      <c r="N22" s="338"/>
      <c r="O22" s="338"/>
      <c r="P22" s="338"/>
      <c r="Q22" s="355"/>
    </row>
    <row r="23" spans="1:17">
      <c r="A23" s="4">
        <v>0.83402777777777615</v>
      </c>
      <c r="B23" s="367">
        <v>3</v>
      </c>
      <c r="C23" s="3" t="s">
        <v>143</v>
      </c>
      <c r="D23" s="343" t="s">
        <v>144</v>
      </c>
      <c r="E23" s="343" t="s">
        <v>47</v>
      </c>
      <c r="F23" s="344"/>
      <c r="G23" s="343"/>
      <c r="H23" s="338"/>
      <c r="I23" s="338"/>
      <c r="J23" s="338"/>
      <c r="K23" s="338"/>
      <c r="L23" s="338"/>
      <c r="M23" s="338"/>
      <c r="N23" s="338"/>
      <c r="O23" s="338"/>
      <c r="P23" s="338"/>
      <c r="Q23" s="355"/>
    </row>
    <row r="24" spans="1:17">
      <c r="A24" s="4">
        <v>0.83402777777777615</v>
      </c>
      <c r="B24" s="367">
        <v>3</v>
      </c>
      <c r="C24" s="3" t="s">
        <v>146</v>
      </c>
      <c r="D24" s="343" t="s">
        <v>147</v>
      </c>
      <c r="E24" s="343" t="s">
        <v>47</v>
      </c>
      <c r="F24" s="344"/>
      <c r="G24" s="343"/>
      <c r="H24" s="338"/>
      <c r="I24" s="338"/>
      <c r="J24" s="338"/>
      <c r="K24" s="338"/>
      <c r="L24" s="338"/>
      <c r="M24" s="349"/>
      <c r="N24" s="338"/>
      <c r="O24" s="338"/>
      <c r="P24" s="338"/>
      <c r="Q24" s="355"/>
    </row>
    <row r="25" spans="1:17">
      <c r="A25" s="4">
        <v>0.83402777777777615</v>
      </c>
      <c r="B25" s="367">
        <v>3</v>
      </c>
      <c r="C25" s="3" t="s">
        <v>347</v>
      </c>
      <c r="D25" s="343" t="s">
        <v>348</v>
      </c>
      <c r="E25" s="343" t="s">
        <v>47</v>
      </c>
      <c r="F25" s="344"/>
      <c r="G25" s="343"/>
      <c r="H25" s="338"/>
      <c r="I25" s="338"/>
      <c r="J25" s="338"/>
      <c r="K25" s="338"/>
      <c r="L25" s="338"/>
      <c r="M25" s="338"/>
      <c r="N25" s="338"/>
      <c r="O25" s="338"/>
      <c r="P25" s="338"/>
      <c r="Q25" s="355"/>
    </row>
    <row r="26" spans="1:17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49"/>
      <c r="N26" s="338"/>
      <c r="O26" s="338"/>
      <c r="P26" s="338"/>
      <c r="Q26" s="355"/>
    </row>
    <row r="27" spans="1:17">
      <c r="A27" s="338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55"/>
    </row>
    <row r="28" spans="1:17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49"/>
      <c r="N28" s="338"/>
      <c r="O28" s="338"/>
      <c r="P28" s="338"/>
      <c r="Q28" s="355"/>
    </row>
    <row r="29" spans="1:17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55"/>
    </row>
    <row r="30" spans="1:17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49"/>
      <c r="N30" s="338"/>
      <c r="O30" s="338"/>
      <c r="P30" s="338"/>
      <c r="Q30" s="355"/>
    </row>
    <row r="31" spans="1:17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55"/>
    </row>
    <row r="32" spans="1:17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49"/>
      <c r="N32" s="338"/>
      <c r="O32" s="338"/>
      <c r="P32" s="338"/>
      <c r="Q32" s="355"/>
    </row>
    <row r="33" spans="13:19">
      <c r="M33" s="338"/>
      <c r="N33" s="338"/>
      <c r="O33" s="338"/>
      <c r="P33" s="338"/>
      <c r="Q33" s="355"/>
      <c r="R33" s="338"/>
      <c r="S33" s="338"/>
    </row>
    <row r="34" spans="13:19">
      <c r="M34" s="349"/>
      <c r="N34" s="338"/>
      <c r="O34" s="338"/>
      <c r="P34" s="338"/>
      <c r="Q34" s="355"/>
      <c r="R34" s="338"/>
      <c r="S34" s="338"/>
    </row>
    <row r="35" spans="13:19">
      <c r="M35" s="338"/>
      <c r="N35" s="338"/>
      <c r="O35" s="338"/>
      <c r="P35" s="338"/>
      <c r="Q35" s="355"/>
      <c r="R35" s="338"/>
      <c r="S35" s="338"/>
    </row>
    <row r="36" spans="13:19">
      <c r="M36" s="349"/>
      <c r="N36" s="338"/>
      <c r="O36" s="338"/>
      <c r="P36" s="338"/>
      <c r="Q36" s="355"/>
      <c r="R36" s="338"/>
      <c r="S36" s="338"/>
    </row>
    <row r="37" spans="13:19">
      <c r="M37" s="338"/>
      <c r="N37" s="338"/>
      <c r="O37" s="338"/>
      <c r="P37" s="338"/>
      <c r="Q37" s="355"/>
      <c r="R37" s="338"/>
      <c r="S37" s="338"/>
    </row>
    <row r="38" spans="13:19">
      <c r="M38" s="349"/>
      <c r="N38" s="338"/>
      <c r="O38" s="338"/>
      <c r="P38" s="338"/>
      <c r="Q38" s="444"/>
      <c r="R38" s="444"/>
      <c r="S38" s="444"/>
    </row>
    <row r="39" spans="13:19">
      <c r="M39" s="338"/>
      <c r="N39" s="338"/>
      <c r="O39" s="338"/>
      <c r="P39" s="338"/>
      <c r="Q39" s="349"/>
      <c r="R39" s="349"/>
      <c r="S39" s="349"/>
    </row>
    <row r="40" spans="13:19">
      <c r="M40" s="349"/>
      <c r="N40" s="338"/>
      <c r="O40" s="338"/>
      <c r="P40" s="338"/>
      <c r="Q40" s="338"/>
      <c r="R40" s="338"/>
      <c r="S40" s="338"/>
    </row>
    <row r="41" spans="13:19">
      <c r="M41" s="338"/>
      <c r="N41" s="338"/>
      <c r="O41" s="338"/>
      <c r="P41" s="338"/>
      <c r="Q41" s="338"/>
      <c r="R41" s="338"/>
      <c r="S41" s="338"/>
    </row>
    <row r="42" spans="13:19">
      <c r="M42" s="349"/>
      <c r="N42" s="338"/>
      <c r="O42" s="338"/>
      <c r="P42" s="338"/>
      <c r="Q42" s="338"/>
      <c r="R42" s="338"/>
      <c r="S42" s="338"/>
    </row>
    <row r="43" spans="13:19">
      <c r="M43" s="338"/>
      <c r="N43" s="338"/>
      <c r="O43" s="338"/>
      <c r="P43" s="338"/>
      <c r="Q43" s="338"/>
      <c r="R43" s="338"/>
      <c r="S43" s="338"/>
    </row>
    <row r="44" spans="13:19">
      <c r="M44" s="349"/>
      <c r="N44" s="338"/>
      <c r="O44" s="338"/>
      <c r="P44" s="338"/>
      <c r="Q44" s="338"/>
      <c r="R44" s="338"/>
      <c r="S44" s="338"/>
    </row>
    <row r="45" spans="13:19">
      <c r="M45" s="338"/>
      <c r="N45" s="338"/>
      <c r="O45" s="338"/>
      <c r="P45" s="338"/>
      <c r="Q45" s="338"/>
      <c r="R45" s="338"/>
      <c r="S45" s="338"/>
    </row>
    <row r="46" spans="13:19">
      <c r="M46" s="349"/>
      <c r="N46" s="338"/>
      <c r="O46" s="338"/>
      <c r="P46" s="338"/>
      <c r="Q46" s="338"/>
      <c r="R46" s="338"/>
      <c r="S46" s="338"/>
    </row>
    <row r="47" spans="13:19">
      <c r="M47" s="338"/>
      <c r="N47" s="338"/>
      <c r="O47" s="338"/>
      <c r="P47" s="338"/>
      <c r="Q47" s="338"/>
      <c r="R47" s="338"/>
      <c r="S47" s="338"/>
    </row>
    <row r="48" spans="13:19">
      <c r="M48" s="349"/>
      <c r="N48" s="338"/>
      <c r="O48" s="338"/>
      <c r="P48" s="338"/>
      <c r="Q48" s="338"/>
      <c r="R48" s="338"/>
      <c r="S48" s="338"/>
    </row>
    <row r="49" spans="13:13">
      <c r="M49" s="338"/>
    </row>
    <row r="50" spans="13:13">
      <c r="M50" s="349"/>
    </row>
    <row r="51" spans="13:13">
      <c r="M51" s="338"/>
    </row>
    <row r="52" spans="13:13">
      <c r="M52" s="349"/>
    </row>
    <row r="53" spans="13:13">
      <c r="M53" s="338"/>
    </row>
    <row r="54" spans="13:13">
      <c r="M54" s="349"/>
    </row>
    <row r="55" spans="13:13">
      <c r="M55" s="338"/>
    </row>
    <row r="56" spans="13:13">
      <c r="M56" s="349"/>
    </row>
    <row r="57" spans="13:13">
      <c r="M57" s="338"/>
    </row>
    <row r="58" spans="13:13">
      <c r="M58" s="349"/>
    </row>
    <row r="59" spans="13:13">
      <c r="M59" s="338"/>
    </row>
  </sheetData>
  <pageMargins left="0.7" right="0.7" top="0.75" bottom="0.75" header="0.3" footer="0.3"/>
  <pageSetup paperSize="9" fitToHeight="0" orientation="landscape" r:id="rId1"/>
  <customProperties>
    <customPr name="_pios_id" r:id="rId2"/>
    <customPr name="GUID" r:id="rId3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6F9EB-CA85-4A0A-91DC-B318B0D62BBC}">
  <sheetPr>
    <tabColor theme="5" tint="0.39997558519241921"/>
  </sheetPr>
  <dimension ref="A1:N135"/>
  <sheetViews>
    <sheetView topLeftCell="A4" zoomScaleNormal="100" workbookViewId="0">
      <selection activeCell="H40" sqref="H40"/>
    </sheetView>
  </sheetViews>
  <sheetFormatPr defaultColWidth="9.5" defaultRowHeight="12.75"/>
  <cols>
    <col min="1" max="1" width="8.75" style="146" bestFit="1" customWidth="1"/>
    <col min="2" max="2" width="4.5" style="147" customWidth="1"/>
    <col min="3" max="3" width="7.25" style="146" customWidth="1"/>
    <col min="4" max="4" width="49.25" style="148" bestFit="1" customWidth="1"/>
    <col min="5" max="5" width="19.5" style="149" customWidth="1"/>
    <col min="6" max="6" width="28.625" style="150" bestFit="1" customWidth="1"/>
    <col min="7" max="7" width="10.625" style="146" bestFit="1" customWidth="1"/>
    <col min="8" max="8" width="18.25" style="151" customWidth="1"/>
    <col min="9" max="9" width="28.125" style="146" bestFit="1" customWidth="1"/>
    <col min="10" max="10" width="22.875" style="146" customWidth="1"/>
    <col min="11" max="11" width="4.375" style="146" customWidth="1"/>
    <col min="12" max="12" width="10.375" style="153" bestFit="1" customWidth="1"/>
    <col min="13" max="13" width="7.25" style="34" customWidth="1"/>
    <col min="14" max="16384" width="9.5" style="34"/>
  </cols>
  <sheetData>
    <row r="1" spans="1:12" s="81" customFormat="1" ht="15" customHeight="1">
      <c r="A1" s="4">
        <v>0.33333333333333331</v>
      </c>
      <c r="B1" s="5">
        <v>5.5555555555555558E-3</v>
      </c>
      <c r="C1" s="73">
        <v>24</v>
      </c>
      <c r="D1" s="74" t="s">
        <v>751</v>
      </c>
      <c r="E1" s="104" t="s">
        <v>45</v>
      </c>
      <c r="F1" s="104" t="s">
        <v>46</v>
      </c>
      <c r="G1" s="104"/>
      <c r="H1" s="78" t="s">
        <v>752</v>
      </c>
      <c r="I1" s="98"/>
      <c r="J1" s="171" t="s">
        <v>753</v>
      </c>
      <c r="K1" s="155">
        <v>1</v>
      </c>
      <c r="L1" s="191" t="s">
        <v>250</v>
      </c>
    </row>
    <row r="2" spans="1:12" s="81" customFormat="1" ht="15" customHeight="1">
      <c r="A2" s="4">
        <f t="shared" ref="A2:A58" si="0">SUM(A1,B1)</f>
        <v>0.33888888888888885</v>
      </c>
      <c r="B2" s="5">
        <v>5.5555555555555558E-3</v>
      </c>
      <c r="C2" s="73">
        <v>24</v>
      </c>
      <c r="D2" s="74" t="s">
        <v>751</v>
      </c>
      <c r="E2" s="104" t="s">
        <v>619</v>
      </c>
      <c r="F2" s="104" t="s">
        <v>620</v>
      </c>
      <c r="G2" s="104"/>
      <c r="H2" s="78" t="s">
        <v>27</v>
      </c>
      <c r="I2" s="98"/>
      <c r="J2" s="171" t="s">
        <v>753</v>
      </c>
      <c r="K2" s="155">
        <v>2</v>
      </c>
      <c r="L2" s="191" t="s">
        <v>250</v>
      </c>
    </row>
    <row r="3" spans="1:12" s="81" customFormat="1" ht="15" customHeight="1">
      <c r="A3" s="4">
        <f t="shared" si="0"/>
        <v>0.34444444444444439</v>
      </c>
      <c r="B3" s="5">
        <v>5.5555555555555558E-3</v>
      </c>
      <c r="C3" s="73">
        <v>24</v>
      </c>
      <c r="D3" s="74" t="s">
        <v>751</v>
      </c>
      <c r="E3" s="104" t="s">
        <v>320</v>
      </c>
      <c r="F3" s="104" t="s">
        <v>321</v>
      </c>
      <c r="G3" s="104"/>
      <c r="H3" s="78" t="s">
        <v>256</v>
      </c>
      <c r="I3" s="98"/>
      <c r="J3" s="171" t="s">
        <v>753</v>
      </c>
      <c r="K3" s="155">
        <v>3</v>
      </c>
      <c r="L3" s="191" t="s">
        <v>250</v>
      </c>
    </row>
    <row r="4" spans="1:12" s="81" customFormat="1" ht="15" customHeight="1">
      <c r="A4" s="4">
        <f t="shared" si="0"/>
        <v>0.34999999999999992</v>
      </c>
      <c r="B4" s="5">
        <v>5.5555555555555558E-3</v>
      </c>
      <c r="C4" s="73">
        <v>24</v>
      </c>
      <c r="D4" s="74" t="s">
        <v>751</v>
      </c>
      <c r="E4" s="104" t="s">
        <v>141</v>
      </c>
      <c r="F4" s="104" t="s">
        <v>142</v>
      </c>
      <c r="G4" s="104"/>
      <c r="H4" s="78" t="s">
        <v>360</v>
      </c>
      <c r="I4" s="98"/>
      <c r="J4" s="171" t="s">
        <v>753</v>
      </c>
      <c r="K4" s="155">
        <v>4</v>
      </c>
      <c r="L4" s="191" t="s">
        <v>250</v>
      </c>
    </row>
    <row r="5" spans="1:12" s="81" customFormat="1" ht="15" customHeight="1">
      <c r="A5" s="4">
        <f t="shared" si="0"/>
        <v>0.35555555555555546</v>
      </c>
      <c r="B5" s="5">
        <v>5.5555555555555601E-3</v>
      </c>
      <c r="C5" s="73">
        <v>24</v>
      </c>
      <c r="D5" s="74" t="s">
        <v>751</v>
      </c>
      <c r="E5" s="104" t="s">
        <v>111</v>
      </c>
      <c r="F5" s="104" t="s">
        <v>112</v>
      </c>
      <c r="G5" s="104"/>
      <c r="H5" s="78" t="s">
        <v>113</v>
      </c>
      <c r="I5" s="98"/>
      <c r="J5" s="171" t="s">
        <v>753</v>
      </c>
      <c r="K5" s="155">
        <v>5</v>
      </c>
      <c r="L5" s="191" t="s">
        <v>250</v>
      </c>
    </row>
    <row r="6" spans="1:12" s="81" customFormat="1" ht="15" customHeight="1">
      <c r="A6" s="4">
        <f t="shared" si="0"/>
        <v>0.36111111111111099</v>
      </c>
      <c r="B6" s="5">
        <v>5.5555555555555601E-3</v>
      </c>
      <c r="C6" s="73">
        <v>24</v>
      </c>
      <c r="D6" s="74" t="s">
        <v>751</v>
      </c>
      <c r="E6" s="104" t="s">
        <v>34</v>
      </c>
      <c r="F6" s="104" t="s">
        <v>35</v>
      </c>
      <c r="G6" s="104"/>
      <c r="H6" s="78" t="s">
        <v>754</v>
      </c>
      <c r="I6" s="98"/>
      <c r="J6" s="171" t="s">
        <v>753</v>
      </c>
      <c r="K6" s="155">
        <v>6</v>
      </c>
      <c r="L6" s="191" t="s">
        <v>250</v>
      </c>
    </row>
    <row r="7" spans="1:12" s="81" customFormat="1" ht="15" customHeight="1">
      <c r="A7" s="4">
        <f t="shared" si="0"/>
        <v>0.36666666666666653</v>
      </c>
      <c r="B7" s="5">
        <v>5.5555555555555601E-3</v>
      </c>
      <c r="C7" s="73">
        <v>24</v>
      </c>
      <c r="D7" s="74" t="s">
        <v>751</v>
      </c>
      <c r="E7" s="104" t="s">
        <v>674</v>
      </c>
      <c r="F7" s="104" t="s">
        <v>675</v>
      </c>
      <c r="G7" s="104"/>
      <c r="H7" s="78" t="s">
        <v>377</v>
      </c>
      <c r="I7" s="98"/>
      <c r="J7" s="171" t="s">
        <v>753</v>
      </c>
      <c r="K7" s="155">
        <v>7</v>
      </c>
      <c r="L7" s="191" t="s">
        <v>250</v>
      </c>
    </row>
    <row r="8" spans="1:12" s="81" customFormat="1" ht="15" customHeight="1">
      <c r="A8" s="4">
        <f t="shared" si="0"/>
        <v>0.37222222222222207</v>
      </c>
      <c r="B8" s="5">
        <v>5.5555555555555601E-3</v>
      </c>
      <c r="C8" s="73">
        <v>24</v>
      </c>
      <c r="D8" s="74" t="s">
        <v>751</v>
      </c>
      <c r="E8" s="104" t="s">
        <v>336</v>
      </c>
      <c r="F8" s="104" t="s">
        <v>337</v>
      </c>
      <c r="G8" s="104"/>
      <c r="H8" s="78" t="s">
        <v>215</v>
      </c>
      <c r="I8" s="98"/>
      <c r="J8" s="171" t="s">
        <v>753</v>
      </c>
      <c r="K8" s="155">
        <v>8</v>
      </c>
      <c r="L8" s="191" t="s">
        <v>250</v>
      </c>
    </row>
    <row r="9" spans="1:12" s="81" customFormat="1" ht="15" customHeight="1">
      <c r="A9" s="4">
        <f t="shared" si="0"/>
        <v>0.3777777777777776</v>
      </c>
      <c r="B9" s="5">
        <v>5.5555555555555601E-3</v>
      </c>
      <c r="C9" s="73">
        <v>24</v>
      </c>
      <c r="D9" s="74" t="s">
        <v>751</v>
      </c>
      <c r="E9" s="104" t="s">
        <v>428</v>
      </c>
      <c r="F9" s="104" t="s">
        <v>429</v>
      </c>
      <c r="G9" s="104"/>
      <c r="H9" s="78" t="s">
        <v>325</v>
      </c>
      <c r="I9" s="98"/>
      <c r="J9" s="171" t="s">
        <v>753</v>
      </c>
      <c r="K9" s="155">
        <v>9</v>
      </c>
      <c r="L9" s="191" t="s">
        <v>250</v>
      </c>
    </row>
    <row r="10" spans="1:12" s="81" customFormat="1" ht="15" customHeight="1">
      <c r="A10" s="4">
        <f t="shared" si="0"/>
        <v>0.38333333333333314</v>
      </c>
      <c r="B10" s="5">
        <v>5.5555555555555601E-3</v>
      </c>
      <c r="C10" s="73">
        <v>24</v>
      </c>
      <c r="D10" s="74" t="s">
        <v>751</v>
      </c>
      <c r="E10" s="104" t="s">
        <v>160</v>
      </c>
      <c r="F10" s="104" t="s">
        <v>161</v>
      </c>
      <c r="G10" s="104"/>
      <c r="H10" s="78" t="s">
        <v>59</v>
      </c>
      <c r="I10" s="98"/>
      <c r="J10" s="171" t="s">
        <v>753</v>
      </c>
      <c r="K10" s="155">
        <v>10</v>
      </c>
      <c r="L10" s="191" t="s">
        <v>250</v>
      </c>
    </row>
    <row r="11" spans="1:12" s="81" customFormat="1" ht="15" customHeight="1">
      <c r="A11" s="4">
        <f t="shared" si="0"/>
        <v>0.38888888888888867</v>
      </c>
      <c r="B11" s="157">
        <v>6.9444444444444441E-3</v>
      </c>
      <c r="C11" s="83"/>
      <c r="D11" s="84" t="s">
        <v>311</v>
      </c>
      <c r="E11" s="85"/>
      <c r="F11" s="85"/>
      <c r="G11" s="85"/>
      <c r="H11" s="84"/>
      <c r="I11" s="83"/>
      <c r="J11" s="175"/>
      <c r="K11" s="158"/>
      <c r="L11" s="192"/>
    </row>
    <row r="12" spans="1:12" s="81" customFormat="1" ht="15" customHeight="1">
      <c r="A12" s="4">
        <f t="shared" si="0"/>
        <v>0.39583333333333309</v>
      </c>
      <c r="B12" s="5">
        <v>5.5555555555555601E-3</v>
      </c>
      <c r="C12" s="73">
        <v>24</v>
      </c>
      <c r="D12" s="74" t="s">
        <v>751</v>
      </c>
      <c r="E12" s="104" t="s">
        <v>369</v>
      </c>
      <c r="F12" s="104" t="s">
        <v>370</v>
      </c>
      <c r="G12" s="104"/>
      <c r="H12" s="78" t="s">
        <v>322</v>
      </c>
      <c r="I12" s="98"/>
      <c r="J12" s="171" t="s">
        <v>753</v>
      </c>
      <c r="K12" s="155">
        <v>11</v>
      </c>
      <c r="L12" s="191" t="s">
        <v>250</v>
      </c>
    </row>
    <row r="13" spans="1:12" s="81" customFormat="1" ht="15" customHeight="1">
      <c r="A13" s="4">
        <f t="shared" si="0"/>
        <v>0.40138888888888863</v>
      </c>
      <c r="B13" s="5">
        <v>5.5555555555555601E-3</v>
      </c>
      <c r="C13" s="73">
        <v>24</v>
      </c>
      <c r="D13" s="74" t="s">
        <v>751</v>
      </c>
      <c r="E13" s="104" t="s">
        <v>509</v>
      </c>
      <c r="F13" s="104" t="s">
        <v>510</v>
      </c>
      <c r="G13" s="104"/>
      <c r="H13" s="78" t="s">
        <v>132</v>
      </c>
      <c r="I13" s="98"/>
      <c r="J13" s="171" t="s">
        <v>753</v>
      </c>
      <c r="K13" s="155">
        <v>12</v>
      </c>
      <c r="L13" s="191" t="s">
        <v>250</v>
      </c>
    </row>
    <row r="14" spans="1:12" s="81" customFormat="1" ht="15" customHeight="1">
      <c r="A14" s="4">
        <f t="shared" si="0"/>
        <v>0.40694444444444416</v>
      </c>
      <c r="B14" s="5">
        <v>5.5555555555555601E-3</v>
      </c>
      <c r="C14" s="73">
        <v>24</v>
      </c>
      <c r="D14" s="74" t="s">
        <v>751</v>
      </c>
      <c r="E14" s="6" t="s">
        <v>434</v>
      </c>
      <c r="F14" s="6" t="s">
        <v>435</v>
      </c>
      <c r="G14" s="6"/>
      <c r="H14" s="78" t="s">
        <v>755</v>
      </c>
      <c r="I14" s="98"/>
      <c r="J14" s="171" t="s">
        <v>753</v>
      </c>
      <c r="K14" s="155">
        <v>13</v>
      </c>
      <c r="L14" s="191" t="s">
        <v>250</v>
      </c>
    </row>
    <row r="15" spans="1:12" s="81" customFormat="1" ht="15" customHeight="1">
      <c r="A15" s="4">
        <f t="shared" si="0"/>
        <v>0.4124999999999997</v>
      </c>
      <c r="B15" s="5">
        <v>5.5555555555555601E-3</v>
      </c>
      <c r="C15" s="73">
        <v>24</v>
      </c>
      <c r="D15" s="74" t="s">
        <v>751</v>
      </c>
      <c r="E15" s="104" t="s">
        <v>361</v>
      </c>
      <c r="F15" s="104" t="s">
        <v>362</v>
      </c>
      <c r="G15" s="104"/>
      <c r="H15" s="78" t="s">
        <v>53</v>
      </c>
      <c r="I15" s="98"/>
      <c r="J15" s="171" t="s">
        <v>753</v>
      </c>
      <c r="K15" s="155">
        <v>14</v>
      </c>
      <c r="L15" s="191" t="s">
        <v>250</v>
      </c>
    </row>
    <row r="16" spans="1:12" s="81" customFormat="1" ht="15" customHeight="1">
      <c r="A16" s="4">
        <f t="shared" si="0"/>
        <v>0.41805555555555524</v>
      </c>
      <c r="B16" s="5">
        <v>5.5555555555555601E-3</v>
      </c>
      <c r="C16" s="73">
        <v>24</v>
      </c>
      <c r="D16" s="74" t="s">
        <v>751</v>
      </c>
      <c r="E16" s="104" t="s">
        <v>300</v>
      </c>
      <c r="F16" s="104" t="s">
        <v>301</v>
      </c>
      <c r="G16" s="104"/>
      <c r="H16" s="78" t="s">
        <v>600</v>
      </c>
      <c r="I16" s="98"/>
      <c r="J16" s="171" t="s">
        <v>753</v>
      </c>
      <c r="K16" s="155">
        <v>15</v>
      </c>
      <c r="L16" s="191" t="s">
        <v>250</v>
      </c>
    </row>
    <row r="17" spans="1:14" s="81" customFormat="1" ht="15" customHeight="1">
      <c r="A17" s="4">
        <f t="shared" si="0"/>
        <v>0.42361111111111077</v>
      </c>
      <c r="B17" s="5">
        <v>5.5555555555555601E-3</v>
      </c>
      <c r="C17" s="73">
        <v>24</v>
      </c>
      <c r="D17" s="74" t="s">
        <v>751</v>
      </c>
      <c r="E17" s="104" t="s">
        <v>384</v>
      </c>
      <c r="F17" s="104" t="s">
        <v>385</v>
      </c>
      <c r="G17" s="104"/>
      <c r="H17" s="78" t="s">
        <v>756</v>
      </c>
      <c r="I17" s="98"/>
      <c r="J17" s="171" t="s">
        <v>753</v>
      </c>
      <c r="K17" s="155">
        <v>16</v>
      </c>
      <c r="L17" s="191" t="s">
        <v>250</v>
      </c>
    </row>
    <row r="18" spans="1:14" s="81" customFormat="1" ht="15" customHeight="1">
      <c r="A18" s="4">
        <f t="shared" si="0"/>
        <v>0.42916666666666631</v>
      </c>
      <c r="B18" s="5">
        <v>5.5555555555555601E-3</v>
      </c>
      <c r="C18" s="73">
        <v>24</v>
      </c>
      <c r="D18" s="74" t="s">
        <v>751</v>
      </c>
      <c r="E18" s="104" t="s">
        <v>441</v>
      </c>
      <c r="F18" s="104" t="s">
        <v>442</v>
      </c>
      <c r="G18" s="104"/>
      <c r="H18" s="78" t="s">
        <v>757</v>
      </c>
      <c r="I18" s="98"/>
      <c r="J18" s="171" t="s">
        <v>753</v>
      </c>
      <c r="K18" s="155">
        <v>17</v>
      </c>
      <c r="L18" s="191" t="s">
        <v>250</v>
      </c>
      <c r="N18" s="88"/>
    </row>
    <row r="19" spans="1:14" s="81" customFormat="1" ht="15" customHeight="1">
      <c r="A19" s="4">
        <f t="shared" si="0"/>
        <v>0.43472222222222184</v>
      </c>
      <c r="B19" s="5">
        <v>5.5555555555555601E-3</v>
      </c>
      <c r="C19" s="73">
        <v>24</v>
      </c>
      <c r="D19" s="74" t="s">
        <v>751</v>
      </c>
      <c r="E19" s="104" t="s">
        <v>666</v>
      </c>
      <c r="F19" s="104" t="s">
        <v>667</v>
      </c>
      <c r="G19" s="104"/>
      <c r="H19" s="78" t="s">
        <v>203</v>
      </c>
      <c r="I19" s="98"/>
      <c r="J19" s="171" t="s">
        <v>753</v>
      </c>
      <c r="K19" s="155">
        <v>18</v>
      </c>
      <c r="L19" s="191" t="s">
        <v>250</v>
      </c>
    </row>
    <row r="20" spans="1:14" s="81" customFormat="1" ht="15" customHeight="1">
      <c r="A20" s="4">
        <f t="shared" si="0"/>
        <v>0.44027777777777738</v>
      </c>
      <c r="B20" s="5">
        <v>5.5555555555555601E-3</v>
      </c>
      <c r="C20" s="73">
        <v>24</v>
      </c>
      <c r="D20" s="74" t="s">
        <v>751</v>
      </c>
      <c r="E20" s="104" t="s">
        <v>524</v>
      </c>
      <c r="F20" s="104" t="s">
        <v>525</v>
      </c>
      <c r="G20" s="104"/>
      <c r="H20" s="78" t="s">
        <v>568</v>
      </c>
      <c r="I20" s="98"/>
      <c r="J20" s="171" t="s">
        <v>753</v>
      </c>
      <c r="K20" s="155">
        <v>19</v>
      </c>
      <c r="L20" s="191" t="s">
        <v>250</v>
      </c>
    </row>
    <row r="21" spans="1:14" s="81" customFormat="1" ht="15" customHeight="1">
      <c r="A21" s="4">
        <f t="shared" si="0"/>
        <v>0.44583333333333292</v>
      </c>
      <c r="B21" s="5">
        <v>5.5555555555555601E-3</v>
      </c>
      <c r="C21" s="73">
        <v>24</v>
      </c>
      <c r="D21" s="74" t="s">
        <v>751</v>
      </c>
      <c r="E21" s="104" t="s">
        <v>304</v>
      </c>
      <c r="F21" s="104" t="s">
        <v>305</v>
      </c>
      <c r="G21" s="104"/>
      <c r="H21" s="78" t="s">
        <v>150</v>
      </c>
      <c r="I21" s="98"/>
      <c r="J21" s="171" t="s">
        <v>753</v>
      </c>
      <c r="K21" s="155">
        <v>20</v>
      </c>
      <c r="L21" s="191" t="s">
        <v>250</v>
      </c>
    </row>
    <row r="22" spans="1:14" s="81" customFormat="1" ht="15" customHeight="1">
      <c r="A22" s="4">
        <f t="shared" si="0"/>
        <v>0.45138888888888845</v>
      </c>
      <c r="B22" s="157">
        <v>6.9444444444444441E-3</v>
      </c>
      <c r="C22" s="83"/>
      <c r="D22" s="84" t="s">
        <v>311</v>
      </c>
      <c r="E22" s="85"/>
      <c r="F22" s="85"/>
      <c r="G22" s="85"/>
      <c r="H22" s="84"/>
      <c r="I22" s="83"/>
      <c r="J22" s="175"/>
      <c r="K22" s="158"/>
      <c r="L22" s="192"/>
    </row>
    <row r="23" spans="1:14" s="81" customFormat="1" ht="15" customHeight="1">
      <c r="A23" s="4">
        <f t="shared" si="0"/>
        <v>0.45833333333333287</v>
      </c>
      <c r="B23" s="5">
        <v>5.5555555555555601E-3</v>
      </c>
      <c r="C23" s="73">
        <v>24</v>
      </c>
      <c r="D23" s="74" t="s">
        <v>751</v>
      </c>
      <c r="E23" s="104" t="s">
        <v>364</v>
      </c>
      <c r="F23" s="104" t="s">
        <v>365</v>
      </c>
      <c r="G23" s="104"/>
      <c r="H23" s="78" t="s">
        <v>758</v>
      </c>
      <c r="I23" s="98"/>
      <c r="J23" s="171" t="s">
        <v>753</v>
      </c>
      <c r="K23" s="155">
        <v>21</v>
      </c>
      <c r="L23" s="191" t="s">
        <v>250</v>
      </c>
    </row>
    <row r="24" spans="1:14" s="81" customFormat="1" ht="15" customHeight="1">
      <c r="A24" s="4">
        <f t="shared" si="0"/>
        <v>0.46388888888888841</v>
      </c>
      <c r="B24" s="5">
        <v>5.5555555555555601E-3</v>
      </c>
      <c r="C24" s="73">
        <v>24</v>
      </c>
      <c r="D24" s="74" t="s">
        <v>751</v>
      </c>
      <c r="E24" s="104" t="s">
        <v>481</v>
      </c>
      <c r="F24" s="104" t="s">
        <v>482</v>
      </c>
      <c r="G24" s="104"/>
      <c r="H24" s="78" t="s">
        <v>314</v>
      </c>
      <c r="I24" s="98"/>
      <c r="J24" s="171" t="s">
        <v>753</v>
      </c>
      <c r="K24" s="155">
        <v>22</v>
      </c>
      <c r="L24" s="191" t="s">
        <v>250</v>
      </c>
    </row>
    <row r="25" spans="1:14" s="81" customFormat="1" ht="15" customHeight="1">
      <c r="A25" s="4">
        <f t="shared" si="0"/>
        <v>0.46944444444444394</v>
      </c>
      <c r="B25" s="5">
        <v>5.5555555555555601E-3</v>
      </c>
      <c r="C25" s="73">
        <v>24</v>
      </c>
      <c r="D25" s="74" t="s">
        <v>751</v>
      </c>
      <c r="E25" s="104" t="s">
        <v>489</v>
      </c>
      <c r="F25" s="104" t="s">
        <v>490</v>
      </c>
      <c r="G25" s="104"/>
      <c r="H25" s="78" t="s">
        <v>588</v>
      </c>
      <c r="I25" s="98"/>
      <c r="J25" s="171" t="s">
        <v>753</v>
      </c>
      <c r="K25" s="193">
        <v>23</v>
      </c>
      <c r="L25" s="191" t="s">
        <v>250</v>
      </c>
    </row>
    <row r="26" spans="1:14" s="95" customFormat="1" ht="15" customHeight="1">
      <c r="A26" s="24">
        <f t="shared" si="0"/>
        <v>0.47499999999999948</v>
      </c>
      <c r="B26" s="5">
        <v>5.5555555555555601E-3</v>
      </c>
      <c r="C26" s="73">
        <v>24</v>
      </c>
      <c r="D26" s="74" t="s">
        <v>751</v>
      </c>
      <c r="E26" s="104" t="s">
        <v>326</v>
      </c>
      <c r="F26" s="104" t="s">
        <v>327</v>
      </c>
      <c r="G26" s="104"/>
      <c r="H26" s="78" t="s">
        <v>759</v>
      </c>
      <c r="I26" s="98"/>
      <c r="J26" s="171" t="s">
        <v>753</v>
      </c>
      <c r="K26" s="194">
        <v>24</v>
      </c>
      <c r="L26" s="191" t="s">
        <v>250</v>
      </c>
    </row>
    <row r="27" spans="1:14" s="81" customFormat="1" ht="15" customHeight="1">
      <c r="A27" s="4">
        <f t="shared" si="0"/>
        <v>0.48055555555555501</v>
      </c>
      <c r="B27" s="157">
        <v>2.0833333333333332E-2</v>
      </c>
      <c r="C27" s="83"/>
      <c r="D27" s="195" t="s">
        <v>760</v>
      </c>
      <c r="E27" s="85"/>
      <c r="F27" s="85"/>
      <c r="G27" s="85"/>
      <c r="H27" s="84"/>
      <c r="I27" s="83"/>
      <c r="J27" s="175"/>
      <c r="K27" s="158"/>
      <c r="L27" s="192"/>
    </row>
    <row r="28" spans="1:14" s="95" customFormat="1" ht="15" customHeight="1">
      <c r="A28" s="4">
        <f t="shared" si="0"/>
        <v>0.50138888888888833</v>
      </c>
      <c r="B28" s="4">
        <v>4.8611111111111103E-3</v>
      </c>
      <c r="C28" s="73">
        <v>25</v>
      </c>
      <c r="D28" s="74" t="s">
        <v>761</v>
      </c>
      <c r="E28" s="162" t="s">
        <v>315</v>
      </c>
      <c r="F28" s="162" t="s">
        <v>316</v>
      </c>
      <c r="G28" s="162"/>
      <c r="H28" s="163" t="s">
        <v>309</v>
      </c>
      <c r="I28" s="100"/>
      <c r="J28" s="171" t="s">
        <v>762</v>
      </c>
      <c r="K28" s="155">
        <v>1</v>
      </c>
      <c r="L28" s="191" t="s">
        <v>250</v>
      </c>
    </row>
    <row r="29" spans="1:14" s="95" customFormat="1" ht="15" customHeight="1">
      <c r="A29" s="4">
        <f t="shared" si="0"/>
        <v>0.50624999999999942</v>
      </c>
      <c r="B29" s="4">
        <v>4.8611111111111103E-3</v>
      </c>
      <c r="C29" s="73">
        <v>25</v>
      </c>
      <c r="D29" s="74" t="s">
        <v>761</v>
      </c>
      <c r="E29" s="104" t="s">
        <v>511</v>
      </c>
      <c r="F29" s="104" t="s">
        <v>512</v>
      </c>
      <c r="G29" s="104"/>
      <c r="H29" s="78" t="s">
        <v>140</v>
      </c>
      <c r="I29" s="100"/>
      <c r="J29" s="171" t="s">
        <v>762</v>
      </c>
      <c r="K29" s="155">
        <v>2</v>
      </c>
      <c r="L29" s="191" t="s">
        <v>250</v>
      </c>
    </row>
    <row r="30" spans="1:14" s="95" customFormat="1" ht="15" customHeight="1">
      <c r="A30" s="4">
        <f t="shared" si="0"/>
        <v>0.51111111111111052</v>
      </c>
      <c r="B30" s="4">
        <v>4.8611111111111103E-3</v>
      </c>
      <c r="C30" s="73">
        <v>25</v>
      </c>
      <c r="D30" s="74" t="s">
        <v>761</v>
      </c>
      <c r="E30" s="104" t="s">
        <v>430</v>
      </c>
      <c r="F30" s="104" t="s">
        <v>431</v>
      </c>
      <c r="G30" s="104"/>
      <c r="H30" s="78" t="s">
        <v>309</v>
      </c>
      <c r="I30" s="100"/>
      <c r="J30" s="171" t="s">
        <v>762</v>
      </c>
      <c r="K30" s="155">
        <v>3</v>
      </c>
      <c r="L30" s="191" t="s">
        <v>250</v>
      </c>
    </row>
    <row r="31" spans="1:14" s="81" customFormat="1" ht="15" customHeight="1">
      <c r="A31" s="4">
        <f t="shared" si="0"/>
        <v>0.51597222222222161</v>
      </c>
      <c r="B31" s="4">
        <v>4.8611111111111103E-3</v>
      </c>
      <c r="C31" s="73">
        <v>25</v>
      </c>
      <c r="D31" s="74" t="s">
        <v>761</v>
      </c>
      <c r="E31" s="104" t="s">
        <v>763</v>
      </c>
      <c r="F31" s="104" t="s">
        <v>764</v>
      </c>
      <c r="G31" s="104"/>
      <c r="H31" s="78" t="s">
        <v>295</v>
      </c>
      <c r="I31" s="100"/>
      <c r="J31" s="171" t="s">
        <v>762</v>
      </c>
      <c r="K31" s="155">
        <v>4</v>
      </c>
      <c r="L31" s="191" t="s">
        <v>250</v>
      </c>
    </row>
    <row r="32" spans="1:14" s="95" customFormat="1" ht="15" customHeight="1">
      <c r="A32" s="4">
        <f t="shared" si="0"/>
        <v>0.5208333333333327</v>
      </c>
      <c r="B32" s="4">
        <v>4.8611111111111103E-3</v>
      </c>
      <c r="C32" s="73">
        <v>25</v>
      </c>
      <c r="D32" s="74" t="s">
        <v>761</v>
      </c>
      <c r="E32" s="104" t="s">
        <v>765</v>
      </c>
      <c r="F32" s="104" t="s">
        <v>766</v>
      </c>
      <c r="G32" s="104"/>
      <c r="H32" s="78" t="s">
        <v>140</v>
      </c>
      <c r="I32" s="100"/>
      <c r="J32" s="171" t="s">
        <v>762</v>
      </c>
      <c r="K32" s="155">
        <v>5</v>
      </c>
      <c r="L32" s="191" t="s">
        <v>250</v>
      </c>
    </row>
    <row r="33" spans="1:12" s="95" customFormat="1" ht="15" customHeight="1">
      <c r="A33" s="4">
        <f t="shared" si="0"/>
        <v>0.5256944444444438</v>
      </c>
      <c r="B33" s="4">
        <v>4.8611111111111103E-3</v>
      </c>
      <c r="C33" s="73">
        <v>25</v>
      </c>
      <c r="D33" s="74" t="s">
        <v>761</v>
      </c>
      <c r="E33" s="104" t="s">
        <v>420</v>
      </c>
      <c r="F33" s="104" t="s">
        <v>421</v>
      </c>
      <c r="G33" s="104"/>
      <c r="H33" s="78" t="s">
        <v>355</v>
      </c>
      <c r="I33" s="100"/>
      <c r="J33" s="171" t="s">
        <v>762</v>
      </c>
      <c r="K33" s="155">
        <v>6</v>
      </c>
      <c r="L33" s="191" t="s">
        <v>250</v>
      </c>
    </row>
    <row r="34" spans="1:12" s="81" customFormat="1" ht="15" customHeight="1">
      <c r="A34" s="4">
        <f t="shared" si="0"/>
        <v>0.53055555555555489</v>
      </c>
      <c r="B34" s="4">
        <v>4.8611111111111103E-3</v>
      </c>
      <c r="C34" s="73">
        <v>25</v>
      </c>
      <c r="D34" s="74" t="s">
        <v>761</v>
      </c>
      <c r="E34" s="104" t="s">
        <v>767</v>
      </c>
      <c r="F34" s="104" t="s">
        <v>768</v>
      </c>
      <c r="G34" s="104"/>
      <c r="H34" s="78" t="s">
        <v>140</v>
      </c>
      <c r="I34" s="100"/>
      <c r="J34" s="171" t="s">
        <v>762</v>
      </c>
      <c r="K34" s="155">
        <v>7</v>
      </c>
      <c r="L34" s="191" t="s">
        <v>250</v>
      </c>
    </row>
    <row r="35" spans="1:12" s="95" customFormat="1" ht="15" customHeight="1">
      <c r="A35" s="4">
        <f t="shared" si="0"/>
        <v>0.53541666666666599</v>
      </c>
      <c r="B35" s="4">
        <v>4.8611111111111103E-3</v>
      </c>
      <c r="C35" s="73">
        <v>25</v>
      </c>
      <c r="D35" s="74" t="s">
        <v>761</v>
      </c>
      <c r="E35" s="104" t="s">
        <v>641</v>
      </c>
      <c r="F35" s="104" t="s">
        <v>642</v>
      </c>
      <c r="G35" s="104"/>
      <c r="H35" s="78" t="s">
        <v>132</v>
      </c>
      <c r="I35" s="100"/>
      <c r="J35" s="171" t="s">
        <v>762</v>
      </c>
      <c r="K35" s="155">
        <v>8</v>
      </c>
      <c r="L35" s="191" t="s">
        <v>250</v>
      </c>
    </row>
    <row r="36" spans="1:12" s="95" customFormat="1" ht="15" customHeight="1">
      <c r="A36" s="4">
        <f t="shared" si="0"/>
        <v>0.54027777777777708</v>
      </c>
      <c r="B36" s="4">
        <v>4.8611111111111103E-3</v>
      </c>
      <c r="C36" s="73">
        <v>25</v>
      </c>
      <c r="D36" s="74" t="s">
        <v>761</v>
      </c>
      <c r="E36" s="131" t="s">
        <v>769</v>
      </c>
      <c r="F36" s="131" t="s">
        <v>770</v>
      </c>
      <c r="G36" s="196"/>
      <c r="H36" s="132" t="s">
        <v>88</v>
      </c>
      <c r="I36" s="100"/>
      <c r="J36" s="171" t="s">
        <v>762</v>
      </c>
      <c r="K36" s="155">
        <v>9</v>
      </c>
      <c r="L36" s="191" t="s">
        <v>250</v>
      </c>
    </row>
    <row r="37" spans="1:12" s="95" customFormat="1" ht="15" customHeight="1">
      <c r="A37" s="4">
        <f t="shared" si="0"/>
        <v>0.54513888888888817</v>
      </c>
      <c r="B37" s="4">
        <v>4.8611111111111103E-3</v>
      </c>
      <c r="C37" s="73">
        <v>25</v>
      </c>
      <c r="D37" s="74" t="s">
        <v>761</v>
      </c>
      <c r="E37" s="104" t="s">
        <v>282</v>
      </c>
      <c r="F37" s="104" t="s">
        <v>283</v>
      </c>
      <c r="G37" s="104"/>
      <c r="H37" s="78" t="s">
        <v>284</v>
      </c>
      <c r="I37" s="100"/>
      <c r="J37" s="171" t="s">
        <v>762</v>
      </c>
      <c r="K37" s="155">
        <v>10</v>
      </c>
      <c r="L37" s="191" t="s">
        <v>250</v>
      </c>
    </row>
    <row r="38" spans="1:12" s="95" customFormat="1" ht="15" customHeight="1">
      <c r="A38" s="4">
        <f t="shared" si="0"/>
        <v>0.54999999999999927</v>
      </c>
      <c r="B38" s="157">
        <v>6.9444444444444441E-3</v>
      </c>
      <c r="C38" s="83"/>
      <c r="D38" s="84" t="s">
        <v>311</v>
      </c>
      <c r="E38" s="85"/>
      <c r="F38" s="85"/>
      <c r="G38" s="85"/>
      <c r="H38" s="84"/>
      <c r="I38" s="83"/>
      <c r="J38" s="175"/>
      <c r="K38" s="158"/>
      <c r="L38" s="192"/>
    </row>
    <row r="39" spans="1:12" s="95" customFormat="1" ht="15" customHeight="1">
      <c r="A39" s="4">
        <f t="shared" si="0"/>
        <v>0.55694444444444369</v>
      </c>
      <c r="B39" s="4">
        <v>4.8611111111111103E-3</v>
      </c>
      <c r="C39" s="73">
        <v>25</v>
      </c>
      <c r="D39" s="74" t="s">
        <v>761</v>
      </c>
      <c r="E39" s="162" t="s">
        <v>401</v>
      </c>
      <c r="F39" s="162" t="s">
        <v>402</v>
      </c>
      <c r="G39" s="162"/>
      <c r="H39" s="163" t="s">
        <v>132</v>
      </c>
      <c r="I39" s="100"/>
      <c r="J39" s="171" t="s">
        <v>762</v>
      </c>
      <c r="K39" s="155">
        <v>11</v>
      </c>
      <c r="L39" s="191" t="s">
        <v>250</v>
      </c>
    </row>
    <row r="40" spans="1:12" s="95" customFormat="1" ht="15" customHeight="1">
      <c r="A40" s="4">
        <f t="shared" si="0"/>
        <v>0.56180555555555478</v>
      </c>
      <c r="B40" s="4">
        <v>4.8611111111111103E-3</v>
      </c>
      <c r="C40" s="73">
        <v>25</v>
      </c>
      <c r="D40" s="74" t="s">
        <v>761</v>
      </c>
      <c r="E40" s="104" t="s">
        <v>771</v>
      </c>
      <c r="F40" s="104" t="s">
        <v>772</v>
      </c>
      <c r="G40" s="104"/>
      <c r="H40" s="78" t="s">
        <v>53</v>
      </c>
      <c r="I40" s="100"/>
      <c r="J40" s="171" t="s">
        <v>762</v>
      </c>
      <c r="K40" s="155">
        <v>12</v>
      </c>
      <c r="L40" s="191" t="s">
        <v>250</v>
      </c>
    </row>
    <row r="41" spans="1:12" s="81" customFormat="1" ht="15" customHeight="1">
      <c r="A41" s="4">
        <f t="shared" si="0"/>
        <v>0.56666666666666587</v>
      </c>
      <c r="B41" s="4">
        <v>4.8611111111111103E-3</v>
      </c>
      <c r="C41" s="73">
        <v>25</v>
      </c>
      <c r="D41" s="74" t="s">
        <v>761</v>
      </c>
      <c r="E41" s="104" t="s">
        <v>773</v>
      </c>
      <c r="F41" s="104" t="s">
        <v>774</v>
      </c>
      <c r="G41" s="104"/>
      <c r="H41" s="78" t="s">
        <v>284</v>
      </c>
      <c r="I41" s="100"/>
      <c r="J41" s="171" t="s">
        <v>762</v>
      </c>
      <c r="K41" s="155">
        <v>13</v>
      </c>
      <c r="L41" s="191" t="s">
        <v>250</v>
      </c>
    </row>
    <row r="42" spans="1:12" ht="15.75">
      <c r="A42" s="4">
        <f t="shared" si="0"/>
        <v>0.57152777777777697</v>
      </c>
      <c r="B42" s="4">
        <v>4.8611111111111103E-3</v>
      </c>
      <c r="C42" s="73">
        <v>25</v>
      </c>
      <c r="D42" s="74" t="s">
        <v>761</v>
      </c>
      <c r="E42" s="104" t="s">
        <v>656</v>
      </c>
      <c r="F42" s="104" t="s">
        <v>657</v>
      </c>
      <c r="G42" s="104"/>
      <c r="H42" s="78" t="s">
        <v>222</v>
      </c>
      <c r="I42" s="100"/>
      <c r="J42" s="171" t="s">
        <v>762</v>
      </c>
      <c r="K42" s="155">
        <v>14</v>
      </c>
      <c r="L42" s="191" t="s">
        <v>250</v>
      </c>
    </row>
    <row r="43" spans="1:12" ht="15.75">
      <c r="A43" s="4">
        <f t="shared" si="0"/>
        <v>0.57638888888888806</v>
      </c>
      <c r="B43" s="4">
        <v>4.8611111111111103E-3</v>
      </c>
      <c r="C43" s="73">
        <v>25</v>
      </c>
      <c r="D43" s="74" t="s">
        <v>761</v>
      </c>
      <c r="E43" s="197" t="s">
        <v>775</v>
      </c>
      <c r="F43" s="104" t="s">
        <v>776</v>
      </c>
      <c r="G43" s="104"/>
      <c r="H43" s="78" t="s">
        <v>295</v>
      </c>
      <c r="I43" s="100"/>
      <c r="J43" s="171" t="s">
        <v>762</v>
      </c>
      <c r="K43" s="155">
        <v>15</v>
      </c>
      <c r="L43" s="191" t="s">
        <v>250</v>
      </c>
    </row>
    <row r="44" spans="1:12" ht="15.75">
      <c r="A44" s="4">
        <f t="shared" si="0"/>
        <v>0.58124999999999916</v>
      </c>
      <c r="B44" s="4">
        <v>4.8611111111111103E-3</v>
      </c>
      <c r="C44" s="73">
        <v>25</v>
      </c>
      <c r="D44" s="74" t="s">
        <v>761</v>
      </c>
      <c r="E44" s="198" t="s">
        <v>432</v>
      </c>
      <c r="F44" s="198" t="s">
        <v>433</v>
      </c>
      <c r="G44" s="198"/>
      <c r="H44" s="199" t="s">
        <v>42</v>
      </c>
      <c r="I44" s="100"/>
      <c r="J44" s="171" t="s">
        <v>762</v>
      </c>
      <c r="K44" s="155">
        <v>16</v>
      </c>
      <c r="L44" s="191" t="s">
        <v>250</v>
      </c>
    </row>
    <row r="45" spans="1:12" ht="15.75">
      <c r="A45" s="4">
        <f t="shared" si="0"/>
        <v>0.58611111111111025</v>
      </c>
      <c r="B45" s="4">
        <v>4.8611111111111103E-3</v>
      </c>
      <c r="C45" s="73">
        <v>25</v>
      </c>
      <c r="D45" s="74" t="s">
        <v>761</v>
      </c>
      <c r="E45" s="104" t="s">
        <v>605</v>
      </c>
      <c r="F45" s="104" t="s">
        <v>606</v>
      </c>
      <c r="G45" s="104"/>
      <c r="H45" s="78" t="s">
        <v>295</v>
      </c>
      <c r="I45" s="100"/>
      <c r="J45" s="171" t="s">
        <v>762</v>
      </c>
      <c r="K45" s="155">
        <v>17</v>
      </c>
      <c r="L45" s="191" t="s">
        <v>250</v>
      </c>
    </row>
    <row r="46" spans="1:12" ht="15.75">
      <c r="A46" s="4">
        <f t="shared" si="0"/>
        <v>0.59097222222222134</v>
      </c>
      <c r="B46" s="4">
        <v>4.8611111111111103E-3</v>
      </c>
      <c r="C46" s="178">
        <v>25</v>
      </c>
      <c r="D46" s="179" t="s">
        <v>761</v>
      </c>
      <c r="E46" s="104" t="s">
        <v>639</v>
      </c>
      <c r="F46" s="104" t="s">
        <v>640</v>
      </c>
      <c r="G46" s="104"/>
      <c r="H46" s="78" t="s">
        <v>132</v>
      </c>
      <c r="I46" s="100"/>
      <c r="J46" s="171" t="s">
        <v>762</v>
      </c>
      <c r="K46" s="155">
        <v>18</v>
      </c>
      <c r="L46" s="191" t="s">
        <v>250</v>
      </c>
    </row>
    <row r="47" spans="1:12" ht="15.75">
      <c r="A47" s="4">
        <f t="shared" si="0"/>
        <v>0.59583333333333244</v>
      </c>
      <c r="B47" s="4">
        <v>4.8611111111111103E-3</v>
      </c>
      <c r="C47" s="73">
        <v>25</v>
      </c>
      <c r="D47" s="74" t="s">
        <v>761</v>
      </c>
      <c r="E47" s="104" t="s">
        <v>397</v>
      </c>
      <c r="F47" s="104" t="s">
        <v>398</v>
      </c>
      <c r="G47" s="104"/>
      <c r="H47" s="78" t="s">
        <v>39</v>
      </c>
      <c r="I47" s="100"/>
      <c r="J47" s="171" t="s">
        <v>762</v>
      </c>
      <c r="K47" s="155">
        <v>19</v>
      </c>
      <c r="L47" s="191" t="s">
        <v>250</v>
      </c>
    </row>
    <row r="48" spans="1:12" ht="15.75">
      <c r="A48" s="4">
        <f t="shared" si="0"/>
        <v>0.60069444444444353</v>
      </c>
      <c r="B48" s="4">
        <v>4.8611111111111103E-3</v>
      </c>
      <c r="C48" s="73">
        <v>25</v>
      </c>
      <c r="D48" s="74" t="s">
        <v>761</v>
      </c>
      <c r="E48" s="6" t="s">
        <v>777</v>
      </c>
      <c r="F48" s="6" t="s">
        <v>778</v>
      </c>
      <c r="G48" s="6"/>
      <c r="H48" s="78" t="s">
        <v>328</v>
      </c>
      <c r="I48" s="100"/>
      <c r="J48" s="171" t="s">
        <v>762</v>
      </c>
      <c r="K48" s="155">
        <v>20</v>
      </c>
      <c r="L48" s="191" t="s">
        <v>250</v>
      </c>
    </row>
    <row r="49" spans="1:12" ht="15.75">
      <c r="A49" s="4">
        <f t="shared" si="0"/>
        <v>0.60555555555555463</v>
      </c>
      <c r="B49" s="157">
        <v>6.9444444444444441E-3</v>
      </c>
      <c r="C49" s="83"/>
      <c r="D49" s="84" t="s">
        <v>311</v>
      </c>
      <c r="E49" s="85"/>
      <c r="F49" s="85"/>
      <c r="G49" s="85"/>
      <c r="H49" s="84"/>
      <c r="I49" s="83"/>
      <c r="J49" s="175"/>
      <c r="K49" s="158"/>
      <c r="L49" s="192"/>
    </row>
    <row r="50" spans="1:12" ht="15.75">
      <c r="A50" s="4">
        <f t="shared" si="0"/>
        <v>0.61249999999999905</v>
      </c>
      <c r="B50" s="4">
        <v>4.8611111111111103E-3</v>
      </c>
      <c r="C50" s="73">
        <v>25</v>
      </c>
      <c r="D50" s="74" t="s">
        <v>761</v>
      </c>
      <c r="E50" s="104" t="s">
        <v>353</v>
      </c>
      <c r="F50" s="104" t="s">
        <v>354</v>
      </c>
      <c r="G50" s="104"/>
      <c r="H50" s="78" t="s">
        <v>355</v>
      </c>
      <c r="I50" s="100"/>
      <c r="J50" s="171" t="s">
        <v>762</v>
      </c>
      <c r="K50" s="155">
        <v>21</v>
      </c>
      <c r="L50" s="191" t="s">
        <v>250</v>
      </c>
    </row>
    <row r="51" spans="1:12" ht="15.75">
      <c r="A51" s="4">
        <f t="shared" si="0"/>
        <v>0.61736111111111014</v>
      </c>
      <c r="B51" s="4">
        <v>4.8611111111111103E-3</v>
      </c>
      <c r="C51" s="73">
        <v>25</v>
      </c>
      <c r="D51" s="74" t="s">
        <v>761</v>
      </c>
      <c r="E51" s="104" t="s">
        <v>449</v>
      </c>
      <c r="F51" s="104" t="s">
        <v>450</v>
      </c>
      <c r="G51" s="104"/>
      <c r="H51" s="78" t="s">
        <v>295</v>
      </c>
      <c r="I51" s="100"/>
      <c r="J51" s="171" t="s">
        <v>762</v>
      </c>
      <c r="K51" s="155">
        <v>22</v>
      </c>
      <c r="L51" s="191" t="s">
        <v>250</v>
      </c>
    </row>
    <row r="52" spans="1:12" ht="15.75">
      <c r="A52" s="4">
        <f t="shared" si="0"/>
        <v>0.62222222222222123</v>
      </c>
      <c r="B52" s="4">
        <v>4.8611111111111103E-3</v>
      </c>
      <c r="C52" s="73">
        <v>25</v>
      </c>
      <c r="D52" s="74" t="s">
        <v>761</v>
      </c>
      <c r="E52" s="162" t="s">
        <v>403</v>
      </c>
      <c r="F52" s="162" t="s">
        <v>404</v>
      </c>
      <c r="G52" s="162"/>
      <c r="H52" s="163" t="s">
        <v>132</v>
      </c>
      <c r="I52" s="100"/>
      <c r="J52" s="171" t="s">
        <v>762</v>
      </c>
      <c r="K52" s="193">
        <v>23</v>
      </c>
      <c r="L52" s="191" t="s">
        <v>250</v>
      </c>
    </row>
    <row r="53" spans="1:12" ht="15.75">
      <c r="A53" s="4">
        <f t="shared" si="0"/>
        <v>0.62708333333333233</v>
      </c>
      <c r="B53" s="4">
        <v>4.8611111111111103E-3</v>
      </c>
      <c r="C53" s="73">
        <v>25</v>
      </c>
      <c r="D53" s="74" t="s">
        <v>761</v>
      </c>
      <c r="E53" s="104" t="s">
        <v>399</v>
      </c>
      <c r="F53" s="104" t="s">
        <v>400</v>
      </c>
      <c r="G53" s="104"/>
      <c r="H53" s="78" t="s">
        <v>140</v>
      </c>
      <c r="I53" s="100"/>
      <c r="J53" s="171" t="s">
        <v>762</v>
      </c>
      <c r="K53" s="155">
        <v>24</v>
      </c>
      <c r="L53" s="191" t="s">
        <v>250</v>
      </c>
    </row>
    <row r="54" spans="1:12" ht="15.75">
      <c r="A54" s="4">
        <f t="shared" si="0"/>
        <v>0.63194444444444342</v>
      </c>
      <c r="B54" s="4">
        <v>4.8611111111111103E-3</v>
      </c>
      <c r="C54" s="73">
        <v>25</v>
      </c>
      <c r="D54" s="74" t="s">
        <v>761</v>
      </c>
      <c r="E54" s="104" t="s">
        <v>393</v>
      </c>
      <c r="F54" s="104" t="s">
        <v>394</v>
      </c>
      <c r="G54" s="104"/>
      <c r="H54" s="78" t="s">
        <v>222</v>
      </c>
      <c r="I54" s="100"/>
      <c r="J54" s="171" t="s">
        <v>762</v>
      </c>
      <c r="K54" s="155">
        <v>25</v>
      </c>
      <c r="L54" s="191" t="s">
        <v>250</v>
      </c>
    </row>
    <row r="55" spans="1:12" ht="15.75">
      <c r="A55" s="24">
        <f t="shared" si="0"/>
        <v>0.63680555555555451</v>
      </c>
      <c r="B55" s="200">
        <v>4.8611111111111103E-3</v>
      </c>
      <c r="C55" s="201">
        <v>25</v>
      </c>
      <c r="D55" s="202" t="s">
        <v>761</v>
      </c>
      <c r="E55" s="104" t="s">
        <v>779</v>
      </c>
      <c r="F55" s="104" t="s">
        <v>780</v>
      </c>
      <c r="G55" s="104"/>
      <c r="H55" s="78" t="s">
        <v>132</v>
      </c>
      <c r="I55" s="203"/>
      <c r="J55" s="171" t="s">
        <v>762</v>
      </c>
      <c r="K55" s="204">
        <v>26</v>
      </c>
      <c r="L55" s="205" t="s">
        <v>250</v>
      </c>
    </row>
    <row r="56" spans="1:12" ht="15.75">
      <c r="A56" s="24">
        <f t="shared" si="0"/>
        <v>0.64166666666666561</v>
      </c>
      <c r="B56" s="33">
        <v>4.8611111111111103E-3</v>
      </c>
      <c r="C56" s="206">
        <v>25</v>
      </c>
      <c r="D56" s="207" t="s">
        <v>761</v>
      </c>
      <c r="E56" s="104" t="s">
        <v>781</v>
      </c>
      <c r="F56" s="104" t="s">
        <v>782</v>
      </c>
      <c r="G56" s="104"/>
      <c r="H56" s="78" t="s">
        <v>309</v>
      </c>
      <c r="I56" s="208"/>
      <c r="J56" s="171" t="s">
        <v>762</v>
      </c>
      <c r="K56" s="155">
        <v>27</v>
      </c>
      <c r="L56" s="209" t="s">
        <v>250</v>
      </c>
    </row>
    <row r="57" spans="1:12" ht="15.75">
      <c r="A57" s="24">
        <f t="shared" si="0"/>
        <v>0.6465277777777767</v>
      </c>
      <c r="B57" s="33">
        <v>4.8611111111111103E-3</v>
      </c>
      <c r="C57" s="206">
        <v>25</v>
      </c>
      <c r="D57" s="207" t="s">
        <v>761</v>
      </c>
      <c r="E57" s="210" t="s">
        <v>456</v>
      </c>
      <c r="F57" s="211" t="s">
        <v>457</v>
      </c>
      <c r="G57" s="212"/>
      <c r="H57" s="213" t="s">
        <v>458</v>
      </c>
      <c r="I57" s="208"/>
      <c r="J57" s="171" t="s">
        <v>762</v>
      </c>
      <c r="K57" s="155">
        <v>28</v>
      </c>
      <c r="L57" s="209" t="s">
        <v>250</v>
      </c>
    </row>
    <row r="58" spans="1:12" ht="15.75">
      <c r="A58" s="24">
        <f t="shared" si="0"/>
        <v>0.6513888888888878</v>
      </c>
      <c r="B58" s="164"/>
      <c r="C58" s="165"/>
      <c r="D58" s="166" t="s">
        <v>389</v>
      </c>
      <c r="E58" s="167"/>
      <c r="F58" s="167"/>
      <c r="G58" s="168"/>
      <c r="H58" s="166"/>
      <c r="I58" s="167"/>
      <c r="J58" s="167"/>
      <c r="K58" s="185"/>
      <c r="L58" s="186"/>
    </row>
    <row r="59" spans="1:12" ht="11.25">
      <c r="A59" s="34"/>
      <c r="B59" s="143"/>
      <c r="C59" s="34"/>
      <c r="D59" s="34"/>
      <c r="E59" s="34"/>
      <c r="F59" s="34"/>
      <c r="H59" s="34"/>
      <c r="I59" s="34"/>
      <c r="J59" s="34"/>
      <c r="K59" s="34"/>
      <c r="L59" s="34"/>
    </row>
    <row r="60" spans="1:12" ht="11.25">
      <c r="A60" s="34"/>
      <c r="B60" s="143"/>
      <c r="C60" s="34"/>
      <c r="D60" s="34"/>
      <c r="E60" s="34"/>
      <c r="F60" s="34"/>
      <c r="H60" s="34"/>
      <c r="I60" s="34"/>
      <c r="J60" s="34"/>
      <c r="K60" s="34"/>
      <c r="L60" s="34"/>
    </row>
    <row r="61" spans="1:12" ht="11.25">
      <c r="A61" s="34"/>
      <c r="B61" s="143"/>
      <c r="C61" s="34"/>
      <c r="D61" s="34"/>
      <c r="E61" s="34"/>
      <c r="F61" s="34"/>
      <c r="H61" s="34"/>
      <c r="I61" s="34"/>
      <c r="J61" s="34"/>
      <c r="K61" s="34"/>
      <c r="L61" s="34"/>
    </row>
    <row r="62" spans="1:12" ht="11.25">
      <c r="A62" s="34"/>
      <c r="B62" s="143"/>
      <c r="C62" s="34"/>
      <c r="D62" s="34"/>
      <c r="E62" s="34"/>
      <c r="F62" s="34"/>
      <c r="H62" s="34"/>
      <c r="I62" s="34"/>
      <c r="J62" s="34"/>
      <c r="K62" s="34"/>
      <c r="L62" s="34"/>
    </row>
    <row r="63" spans="1:12" ht="11.25">
      <c r="A63" s="34"/>
      <c r="B63" s="143"/>
      <c r="C63" s="34"/>
      <c r="D63" s="34"/>
      <c r="E63" s="34"/>
      <c r="F63" s="34"/>
      <c r="H63" s="34"/>
      <c r="I63" s="34"/>
      <c r="J63" s="34"/>
      <c r="K63" s="34"/>
      <c r="L63" s="34"/>
    </row>
    <row r="64" spans="1:12" ht="11.25">
      <c r="A64" s="34"/>
      <c r="B64" s="143"/>
      <c r="C64" s="34"/>
      <c r="D64" s="34"/>
      <c r="E64" s="34"/>
      <c r="F64" s="34"/>
      <c r="H64" s="34"/>
      <c r="I64" s="34"/>
      <c r="J64" s="34"/>
      <c r="K64" s="34"/>
      <c r="L64" s="34"/>
    </row>
    <row r="65" spans="2:7" s="34" customFormat="1" ht="11.25">
      <c r="B65" s="143"/>
      <c r="G65" s="146"/>
    </row>
    <row r="66" spans="2:7" s="34" customFormat="1" ht="11.25">
      <c r="B66" s="143"/>
      <c r="G66" s="146"/>
    </row>
    <row r="67" spans="2:7" s="34" customFormat="1" ht="11.25">
      <c r="B67" s="143"/>
      <c r="G67" s="146"/>
    </row>
    <row r="68" spans="2:7" s="34" customFormat="1" ht="11.25">
      <c r="B68" s="143"/>
      <c r="G68" s="146"/>
    </row>
    <row r="69" spans="2:7" s="34" customFormat="1" ht="11.25">
      <c r="B69" s="143"/>
      <c r="G69" s="146"/>
    </row>
    <row r="70" spans="2:7" s="34" customFormat="1" ht="11.25">
      <c r="B70" s="143"/>
      <c r="G70" s="146"/>
    </row>
    <row r="71" spans="2:7" s="34" customFormat="1" ht="11.25">
      <c r="B71" s="143"/>
      <c r="G71" s="146"/>
    </row>
    <row r="72" spans="2:7" s="34" customFormat="1" ht="11.25">
      <c r="B72" s="143"/>
      <c r="G72" s="146"/>
    </row>
    <row r="73" spans="2:7" s="34" customFormat="1" ht="11.25">
      <c r="B73" s="143"/>
      <c r="G73" s="146"/>
    </row>
    <row r="74" spans="2:7" s="34" customFormat="1" ht="11.25">
      <c r="B74" s="143"/>
      <c r="G74" s="146"/>
    </row>
    <row r="75" spans="2:7" s="34" customFormat="1" ht="11.25">
      <c r="B75" s="143"/>
      <c r="G75" s="146"/>
    </row>
    <row r="76" spans="2:7" s="34" customFormat="1" ht="11.25">
      <c r="B76" s="143"/>
      <c r="G76" s="146"/>
    </row>
    <row r="77" spans="2:7" s="34" customFormat="1" ht="11.25">
      <c r="B77" s="143"/>
      <c r="G77" s="146"/>
    </row>
    <row r="78" spans="2:7" s="34" customFormat="1" ht="11.25">
      <c r="B78" s="143"/>
      <c r="G78" s="146"/>
    </row>
    <row r="79" spans="2:7" s="34" customFormat="1" ht="11.25">
      <c r="B79" s="143"/>
      <c r="G79" s="146"/>
    </row>
    <row r="80" spans="2:7" s="34" customFormat="1" ht="11.25">
      <c r="B80" s="143"/>
      <c r="G80" s="146"/>
    </row>
    <row r="81" spans="2:7" s="34" customFormat="1" ht="11.25">
      <c r="B81" s="143"/>
      <c r="G81" s="146"/>
    </row>
    <row r="82" spans="2:7" s="34" customFormat="1" ht="11.25">
      <c r="B82" s="143"/>
      <c r="G82" s="146"/>
    </row>
    <row r="83" spans="2:7" s="34" customFormat="1" ht="11.25">
      <c r="B83" s="143"/>
      <c r="G83" s="146"/>
    </row>
    <row r="84" spans="2:7" s="34" customFormat="1" ht="11.25">
      <c r="B84" s="143"/>
      <c r="G84" s="146"/>
    </row>
    <row r="85" spans="2:7" s="34" customFormat="1" ht="11.25">
      <c r="B85" s="143"/>
      <c r="G85" s="146"/>
    </row>
    <row r="86" spans="2:7" s="34" customFormat="1" ht="11.25">
      <c r="B86" s="143"/>
      <c r="G86" s="146"/>
    </row>
    <row r="87" spans="2:7" s="34" customFormat="1" ht="11.25">
      <c r="B87" s="143"/>
      <c r="G87" s="146"/>
    </row>
    <row r="88" spans="2:7" s="34" customFormat="1" ht="11.25">
      <c r="B88" s="143"/>
      <c r="G88" s="146"/>
    </row>
    <row r="89" spans="2:7" s="34" customFormat="1" ht="11.25">
      <c r="B89" s="143"/>
      <c r="G89" s="146"/>
    </row>
    <row r="90" spans="2:7" s="34" customFormat="1" ht="11.25">
      <c r="B90" s="143"/>
      <c r="G90" s="146"/>
    </row>
    <row r="91" spans="2:7" s="34" customFormat="1" ht="11.25">
      <c r="B91" s="143"/>
      <c r="G91" s="146"/>
    </row>
    <row r="92" spans="2:7" s="34" customFormat="1" ht="11.25">
      <c r="B92" s="143"/>
      <c r="G92" s="146"/>
    </row>
    <row r="93" spans="2:7" s="34" customFormat="1" ht="11.25">
      <c r="B93" s="143"/>
      <c r="G93" s="146"/>
    </row>
    <row r="94" spans="2:7" s="34" customFormat="1" ht="11.25">
      <c r="B94" s="143"/>
      <c r="G94" s="146"/>
    </row>
    <row r="95" spans="2:7" s="34" customFormat="1" ht="11.25">
      <c r="B95" s="143"/>
      <c r="G95" s="146"/>
    </row>
    <row r="96" spans="2:7" s="34" customFormat="1" ht="11.25">
      <c r="B96" s="143"/>
      <c r="G96" s="146"/>
    </row>
    <row r="97" spans="2:7" s="34" customFormat="1" ht="11.25">
      <c r="B97" s="143"/>
      <c r="G97" s="146"/>
    </row>
    <row r="98" spans="2:7" s="34" customFormat="1" ht="11.25">
      <c r="B98" s="143"/>
      <c r="G98" s="146"/>
    </row>
    <row r="99" spans="2:7" s="34" customFormat="1" ht="11.25">
      <c r="B99" s="143"/>
      <c r="G99" s="146"/>
    </row>
    <row r="100" spans="2:7" s="34" customFormat="1" ht="11.25">
      <c r="B100" s="143"/>
      <c r="G100" s="146"/>
    </row>
    <row r="101" spans="2:7" s="34" customFormat="1" ht="11.25">
      <c r="B101" s="143"/>
      <c r="G101" s="146"/>
    </row>
    <row r="102" spans="2:7" s="34" customFormat="1" ht="11.25">
      <c r="B102" s="143"/>
      <c r="G102" s="146"/>
    </row>
    <row r="103" spans="2:7" s="34" customFormat="1" ht="11.25">
      <c r="B103" s="143"/>
      <c r="G103" s="146"/>
    </row>
    <row r="104" spans="2:7" s="34" customFormat="1" ht="11.25">
      <c r="B104" s="143"/>
      <c r="G104" s="146"/>
    </row>
    <row r="105" spans="2:7" s="34" customFormat="1" ht="11.25">
      <c r="B105" s="143"/>
      <c r="G105" s="146"/>
    </row>
    <row r="106" spans="2:7" s="34" customFormat="1" ht="11.25">
      <c r="B106" s="143"/>
      <c r="G106" s="146"/>
    </row>
    <row r="107" spans="2:7" s="34" customFormat="1" ht="11.25">
      <c r="B107" s="143"/>
      <c r="G107" s="146"/>
    </row>
    <row r="108" spans="2:7" s="34" customFormat="1" ht="11.25">
      <c r="B108" s="143"/>
      <c r="G108" s="146"/>
    </row>
    <row r="109" spans="2:7" s="34" customFormat="1" ht="11.25">
      <c r="B109" s="143"/>
      <c r="G109" s="146"/>
    </row>
    <row r="110" spans="2:7" s="34" customFormat="1" ht="11.25">
      <c r="B110" s="143"/>
      <c r="G110" s="146"/>
    </row>
    <row r="111" spans="2:7" s="34" customFormat="1" ht="11.25">
      <c r="B111" s="143"/>
      <c r="G111" s="146"/>
    </row>
    <row r="112" spans="2:7" s="34" customFormat="1" ht="11.25">
      <c r="B112" s="143"/>
      <c r="G112" s="146"/>
    </row>
    <row r="113" spans="1:12" ht="11.25">
      <c r="A113" s="34"/>
      <c r="B113" s="143"/>
      <c r="C113" s="34"/>
      <c r="D113" s="34"/>
      <c r="E113" s="34"/>
      <c r="F113" s="34"/>
      <c r="H113" s="34"/>
      <c r="I113" s="34"/>
      <c r="J113" s="34"/>
      <c r="K113" s="34"/>
      <c r="L113" s="34"/>
    </row>
    <row r="114" spans="1:12" ht="11.25">
      <c r="A114" s="34"/>
      <c r="B114" s="143"/>
      <c r="C114" s="34"/>
      <c r="D114" s="34"/>
      <c r="E114" s="34"/>
      <c r="F114" s="34"/>
      <c r="H114" s="34"/>
      <c r="I114" s="34"/>
      <c r="J114" s="34"/>
      <c r="K114" s="34"/>
      <c r="L114" s="34"/>
    </row>
    <row r="115" spans="1:12" ht="11.25">
      <c r="A115" s="34"/>
      <c r="B115" s="143"/>
      <c r="C115" s="34"/>
      <c r="D115" s="34"/>
      <c r="E115" s="34"/>
      <c r="F115" s="34"/>
      <c r="H115" s="34"/>
      <c r="I115" s="34"/>
      <c r="J115" s="34"/>
      <c r="K115" s="34"/>
      <c r="L115" s="34"/>
    </row>
    <row r="116" spans="1:12" ht="11.25">
      <c r="A116" s="34"/>
      <c r="B116" s="143"/>
      <c r="C116" s="34"/>
      <c r="D116" s="34"/>
      <c r="E116" s="34"/>
      <c r="F116" s="34"/>
      <c r="H116" s="34"/>
      <c r="I116" s="34"/>
      <c r="J116" s="34"/>
      <c r="K116" s="34"/>
      <c r="L116" s="34"/>
    </row>
    <row r="117" spans="1:12" ht="11.25">
      <c r="A117" s="34"/>
      <c r="B117" s="143"/>
      <c r="C117" s="34"/>
      <c r="D117" s="34"/>
      <c r="E117" s="34"/>
      <c r="F117" s="34"/>
      <c r="H117" s="34"/>
      <c r="I117" s="34"/>
      <c r="J117" s="34"/>
      <c r="K117" s="34"/>
      <c r="L117" s="34"/>
    </row>
    <row r="118" spans="1:12" ht="11.25">
      <c r="A118" s="34"/>
      <c r="B118" s="143"/>
      <c r="C118" s="34"/>
      <c r="D118" s="34"/>
      <c r="E118" s="34"/>
      <c r="F118" s="34"/>
      <c r="H118" s="34"/>
      <c r="I118" s="34"/>
      <c r="J118" s="34"/>
      <c r="K118" s="34"/>
      <c r="L118" s="34"/>
    </row>
    <row r="119" spans="1:12" ht="11.25">
      <c r="A119" s="34"/>
      <c r="B119" s="143"/>
      <c r="C119" s="34"/>
      <c r="D119" s="34"/>
      <c r="E119" s="34"/>
      <c r="F119" s="34"/>
      <c r="H119" s="34"/>
      <c r="I119" s="34"/>
      <c r="J119" s="34"/>
      <c r="K119" s="34"/>
      <c r="L119" s="34"/>
    </row>
    <row r="120" spans="1:12" ht="11.25">
      <c r="A120" s="34"/>
      <c r="B120" s="143"/>
      <c r="C120" s="34"/>
      <c r="D120" s="34"/>
      <c r="E120" s="34"/>
      <c r="F120" s="34"/>
      <c r="H120" s="34"/>
      <c r="I120" s="34"/>
      <c r="J120" s="34"/>
      <c r="K120" s="34"/>
      <c r="L120" s="34"/>
    </row>
    <row r="121" spans="1:12" ht="11.25">
      <c r="A121" s="34"/>
      <c r="B121" s="143"/>
      <c r="C121" s="34"/>
      <c r="D121" s="34"/>
      <c r="E121" s="34"/>
      <c r="F121" s="34"/>
      <c r="H121" s="34"/>
      <c r="I121" s="34"/>
      <c r="J121" s="34"/>
      <c r="K121" s="34"/>
      <c r="L121" s="34"/>
    </row>
    <row r="122" spans="1:12" ht="11.25">
      <c r="A122" s="34"/>
      <c r="B122" s="143"/>
      <c r="C122" s="34"/>
      <c r="D122" s="34"/>
      <c r="E122" s="34"/>
      <c r="F122" s="34"/>
      <c r="H122" s="34"/>
      <c r="I122" s="34"/>
      <c r="J122" s="34"/>
      <c r="K122" s="34"/>
      <c r="L122" s="34"/>
    </row>
    <row r="123" spans="1:12" ht="11.25">
      <c r="A123" s="34"/>
      <c r="B123" s="143"/>
      <c r="C123" s="34"/>
      <c r="D123" s="34"/>
      <c r="E123" s="34"/>
      <c r="F123" s="34"/>
      <c r="H123" s="34"/>
      <c r="I123" s="34"/>
      <c r="J123" s="34"/>
      <c r="K123" s="34"/>
      <c r="L123" s="34"/>
    </row>
    <row r="124" spans="1:12" ht="11.25">
      <c r="A124" s="34"/>
      <c r="B124" s="143"/>
      <c r="C124" s="34"/>
      <c r="D124" s="34"/>
      <c r="E124" s="34"/>
      <c r="F124" s="34"/>
      <c r="H124" s="34"/>
      <c r="I124" s="34"/>
      <c r="J124" s="34"/>
      <c r="K124" s="34"/>
      <c r="L124" s="34"/>
    </row>
    <row r="125" spans="1:12" ht="11.25">
      <c r="A125" s="34"/>
      <c r="B125" s="143"/>
      <c r="C125" s="34"/>
      <c r="D125" s="34"/>
      <c r="E125" s="34"/>
      <c r="F125" s="34"/>
      <c r="H125" s="34"/>
      <c r="I125" s="34"/>
      <c r="J125" s="34"/>
      <c r="K125" s="34"/>
      <c r="L125" s="34"/>
    </row>
    <row r="126" spans="1:12" ht="11.25">
      <c r="A126" s="34"/>
      <c r="B126" s="143"/>
      <c r="C126" s="34"/>
      <c r="D126" s="34"/>
      <c r="E126" s="34"/>
      <c r="F126" s="34"/>
      <c r="H126" s="34"/>
      <c r="I126" s="34"/>
      <c r="J126" s="34"/>
      <c r="K126" s="34"/>
      <c r="L126" s="34"/>
    </row>
    <row r="127" spans="1:12" ht="11.25">
      <c r="A127" s="34"/>
      <c r="B127" s="143"/>
      <c r="C127" s="34"/>
      <c r="D127" s="34"/>
      <c r="E127" s="34"/>
      <c r="F127" s="34"/>
      <c r="H127" s="34"/>
      <c r="I127" s="34"/>
      <c r="J127" s="34"/>
      <c r="K127" s="34"/>
      <c r="L127" s="34"/>
    </row>
    <row r="128" spans="1:12" ht="11.25">
      <c r="B128" s="143"/>
      <c r="C128" s="34"/>
      <c r="D128" s="34"/>
      <c r="E128" s="34"/>
      <c r="F128" s="34"/>
      <c r="H128" s="34"/>
      <c r="I128" s="34"/>
      <c r="J128" s="34"/>
      <c r="K128" s="34"/>
      <c r="L128" s="34"/>
    </row>
    <row r="129" spans="2:12" ht="11.25">
      <c r="B129" s="143"/>
      <c r="C129" s="34"/>
      <c r="D129" s="34"/>
      <c r="E129" s="34"/>
      <c r="F129" s="34"/>
      <c r="H129" s="34"/>
      <c r="I129" s="34"/>
      <c r="J129" s="34"/>
      <c r="K129" s="34"/>
      <c r="L129" s="34"/>
    </row>
    <row r="130" spans="2:12" ht="11.25">
      <c r="B130" s="143"/>
      <c r="C130" s="34"/>
      <c r="D130" s="34"/>
      <c r="E130" s="34"/>
      <c r="F130" s="34"/>
      <c r="H130" s="34"/>
      <c r="I130" s="34"/>
      <c r="J130" s="34"/>
      <c r="K130" s="34"/>
      <c r="L130" s="34"/>
    </row>
    <row r="131" spans="2:12" ht="11.25">
      <c r="B131" s="143"/>
      <c r="C131" s="34"/>
      <c r="D131" s="34"/>
      <c r="E131" s="34"/>
      <c r="F131" s="34"/>
      <c r="H131" s="34"/>
      <c r="I131" s="34"/>
      <c r="J131" s="34"/>
      <c r="K131" s="34"/>
      <c r="L131" s="34"/>
    </row>
    <row r="132" spans="2:12" ht="11.25">
      <c r="B132" s="143"/>
      <c r="C132" s="34"/>
      <c r="D132" s="34"/>
      <c r="E132" s="34"/>
      <c r="F132" s="34"/>
      <c r="H132" s="34"/>
      <c r="I132" s="34"/>
      <c r="J132" s="34"/>
      <c r="K132" s="34"/>
      <c r="L132" s="34"/>
    </row>
    <row r="133" spans="2:12" ht="11.25">
      <c r="B133" s="143"/>
      <c r="C133" s="34"/>
      <c r="D133" s="34"/>
      <c r="E133" s="34"/>
      <c r="F133" s="34"/>
      <c r="H133" s="34"/>
      <c r="I133" s="34"/>
      <c r="J133" s="34"/>
      <c r="K133" s="34"/>
      <c r="L133" s="34"/>
    </row>
    <row r="134" spans="2:12" ht="11.25">
      <c r="B134" s="143"/>
      <c r="C134" s="34"/>
      <c r="D134" s="34"/>
      <c r="E134" s="34"/>
      <c r="F134" s="34"/>
      <c r="H134" s="34"/>
      <c r="I134" s="34"/>
      <c r="J134" s="34"/>
      <c r="K134" s="34"/>
      <c r="L134" s="34"/>
    </row>
    <row r="135" spans="2:12" ht="11.25">
      <c r="B135" s="143"/>
      <c r="C135" s="34"/>
      <c r="D135" s="34"/>
      <c r="E135" s="34"/>
      <c r="F135" s="34"/>
      <c r="H135" s="34"/>
      <c r="I135" s="34"/>
      <c r="J135" s="34"/>
      <c r="K135" s="34"/>
      <c r="L135" s="34"/>
    </row>
  </sheetData>
  <pageMargins left="0.7" right="0.7" top="0.75" bottom="0.75" header="0.3" footer="0.3"/>
  <pageSetup paperSize="9" orientation="portrait" horizontalDpi="0" verticalDpi="0"/>
  <rowBreaks count="1" manualBreakCount="1">
    <brk id="37" max="16383" man="1"/>
  </rowBreaks>
  <customProperties>
    <customPr name="_pios_id" r:id="rId1"/>
    <customPr name="GUID" r:id="rId2"/>
  </customPropertie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AC10-B0DA-4B7F-8039-43B5BBDE006C}">
  <sheetPr>
    <tabColor theme="5" tint="-0.249977111117893"/>
    <pageSetUpPr fitToPage="1"/>
  </sheetPr>
  <dimension ref="A1:BY56"/>
  <sheetViews>
    <sheetView topLeftCell="A4" workbookViewId="0">
      <selection activeCell="H40" sqref="H40"/>
    </sheetView>
  </sheetViews>
  <sheetFormatPr defaultColWidth="11" defaultRowHeight="15"/>
  <cols>
    <col min="1" max="1" width="11" style="51"/>
    <col min="2" max="2" width="10.625" style="51" customWidth="1"/>
    <col min="3" max="3" width="31.5" style="51" bestFit="1" customWidth="1"/>
    <col min="4" max="4" width="27.375" style="51" bestFit="1" customWidth="1"/>
    <col min="5" max="5" width="19.75" style="51" customWidth="1"/>
    <col min="6" max="6" width="13.125" style="51" customWidth="1"/>
    <col min="7" max="7" width="11.75" style="51" bestFit="1" customWidth="1"/>
    <col min="8" max="8" width="12" style="51" bestFit="1" customWidth="1"/>
    <col min="9" max="9" width="9.125" style="51" bestFit="1" customWidth="1"/>
    <col min="10" max="17" width="10.75" style="51" customWidth="1"/>
    <col min="18" max="18" width="9.75" style="51" bestFit="1" customWidth="1"/>
    <col min="19" max="19" width="13.25" style="51" customWidth="1"/>
    <col min="20" max="20" width="13.625" style="51" bestFit="1" customWidth="1"/>
    <col min="21" max="22" width="11" style="51"/>
    <col min="23" max="23" width="19.375" style="51" customWidth="1"/>
    <col min="24" max="24" width="11" style="51"/>
    <col min="25" max="25" width="3.625" style="51" customWidth="1"/>
    <col min="26" max="27" width="7.75" style="51" bestFit="1" customWidth="1"/>
    <col min="28" max="28" width="6.75" style="51" bestFit="1" customWidth="1"/>
    <col min="29" max="32" width="7.25" style="51" bestFit="1" customWidth="1"/>
    <col min="33" max="49" width="7.75" style="51" customWidth="1"/>
    <col min="50" max="50" width="5.125" style="51" customWidth="1"/>
    <col min="51" max="51" width="19.375" style="51" customWidth="1"/>
    <col min="52" max="52" width="11" style="51"/>
    <col min="53" max="53" width="3.625" style="51" customWidth="1"/>
    <col min="54" max="54" width="7.375" style="51" bestFit="1" customWidth="1"/>
    <col min="55" max="61" width="7.25" style="51" bestFit="1" customWidth="1"/>
    <col min="62" max="77" width="7.25" style="51" customWidth="1"/>
    <col min="78" max="16384" width="11" style="51"/>
  </cols>
  <sheetData>
    <row r="1" spans="1:77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15" t="s">
        <v>259</v>
      </c>
      <c r="X1" s="339" t="s">
        <v>260</v>
      </c>
      <c r="Y1" s="339"/>
      <c r="Z1" s="339"/>
      <c r="AA1" s="339"/>
      <c r="AB1" s="339"/>
      <c r="AC1" s="339"/>
      <c r="AD1" s="339"/>
      <c r="AE1" s="339"/>
      <c r="AF1" s="339"/>
      <c r="AG1" s="339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15" t="s">
        <v>259</v>
      </c>
      <c r="AZ1" s="339" t="s">
        <v>260</v>
      </c>
      <c r="BA1" s="339"/>
      <c r="BB1" s="339"/>
      <c r="BC1" s="339"/>
      <c r="BD1" s="339"/>
      <c r="BE1" s="339"/>
      <c r="BF1" s="339"/>
      <c r="BG1" s="339"/>
      <c r="BH1" s="339"/>
      <c r="BI1" s="339"/>
      <c r="BJ1" s="338"/>
      <c r="BK1" s="338"/>
      <c r="BL1" s="338"/>
      <c r="BM1" s="338"/>
      <c r="BN1" s="338"/>
      <c r="BO1" s="338"/>
      <c r="BP1" s="338"/>
      <c r="BQ1" s="338"/>
      <c r="BR1" s="338"/>
      <c r="BS1" s="338"/>
      <c r="BT1" s="338"/>
      <c r="BU1" s="338"/>
      <c r="BV1" s="338"/>
      <c r="BW1" s="338"/>
      <c r="BX1" s="338"/>
      <c r="BY1" s="338"/>
    </row>
    <row r="2" spans="1:77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  <c r="BF2" s="338"/>
      <c r="BG2" s="338"/>
      <c r="BH2" s="338"/>
      <c r="BI2" s="338"/>
      <c r="BJ2" s="338"/>
      <c r="BK2" s="338"/>
      <c r="BL2" s="338"/>
      <c r="BM2" s="338"/>
      <c r="BN2" s="338"/>
      <c r="BO2" s="338"/>
      <c r="BP2" s="338"/>
      <c r="BQ2" s="338"/>
      <c r="BR2" s="338"/>
      <c r="BS2" s="338"/>
      <c r="BT2" s="338"/>
      <c r="BU2" s="338"/>
      <c r="BV2" s="338"/>
      <c r="BW2" s="338"/>
      <c r="BX2" s="338"/>
      <c r="BY2" s="338"/>
    </row>
    <row r="3" spans="1:77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15" t="s">
        <v>783</v>
      </c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15" t="s">
        <v>783</v>
      </c>
      <c r="AZ3" s="338"/>
      <c r="BA3" s="338"/>
      <c r="BB3" s="338"/>
      <c r="BC3" s="338"/>
      <c r="BD3" s="338"/>
      <c r="BE3" s="338"/>
      <c r="BF3" s="338"/>
      <c r="BG3" s="338"/>
      <c r="BH3" s="338"/>
      <c r="BI3" s="338"/>
      <c r="BJ3" s="338"/>
      <c r="BK3" s="338"/>
      <c r="BL3" s="338"/>
      <c r="BM3" s="338"/>
      <c r="BN3" s="338"/>
      <c r="BO3" s="338"/>
      <c r="BP3" s="338"/>
      <c r="BQ3" s="338"/>
      <c r="BR3" s="338"/>
      <c r="BS3" s="338"/>
      <c r="BT3" s="338"/>
      <c r="BU3" s="338"/>
      <c r="BV3" s="338"/>
      <c r="BW3" s="338"/>
      <c r="BX3" s="338"/>
      <c r="BY3" s="338"/>
    </row>
    <row r="4" spans="1:77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16" t="s">
        <v>550</v>
      </c>
      <c r="AA4" s="17"/>
      <c r="AB4" s="18" t="s">
        <v>753</v>
      </c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338"/>
      <c r="AY4" s="338"/>
      <c r="AZ4" s="338"/>
      <c r="BA4" s="338"/>
      <c r="BB4" s="17" t="s">
        <v>188</v>
      </c>
      <c r="BC4" s="17"/>
      <c r="BD4" s="18" t="s">
        <v>784</v>
      </c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</row>
    <row r="5" spans="1:77">
      <c r="A5" s="338" t="s">
        <v>6</v>
      </c>
      <c r="B5" s="331">
        <v>44779</v>
      </c>
      <c r="C5" s="338"/>
      <c r="D5" s="15" t="s">
        <v>7</v>
      </c>
      <c r="E5" s="15"/>
      <c r="F5" s="15"/>
      <c r="G5" s="340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41">
        <f>B11</f>
        <v>1</v>
      </c>
      <c r="AA5" s="341">
        <f>B13</f>
        <v>2</v>
      </c>
      <c r="AB5" s="341">
        <f>B15</f>
        <v>3</v>
      </c>
      <c r="AC5" s="341">
        <f>B17</f>
        <v>4</v>
      </c>
      <c r="AD5" s="341">
        <f>B19</f>
        <v>5</v>
      </c>
      <c r="AE5" s="341">
        <f>B21</f>
        <v>6</v>
      </c>
      <c r="AF5" s="341">
        <f>B23</f>
        <v>7</v>
      </c>
      <c r="AG5" s="341">
        <f>B25</f>
        <v>8</v>
      </c>
      <c r="AH5" s="341">
        <f>B27</f>
        <v>9</v>
      </c>
      <c r="AI5" s="341">
        <f>B29</f>
        <v>10</v>
      </c>
      <c r="AJ5" s="341">
        <f>B31</f>
        <v>11</v>
      </c>
      <c r="AK5" s="341">
        <f>B33</f>
        <v>12</v>
      </c>
      <c r="AL5" s="341">
        <f>B35</f>
        <v>13</v>
      </c>
      <c r="AM5" s="341">
        <f>B37</f>
        <v>14</v>
      </c>
      <c r="AN5" s="341">
        <f>B39</f>
        <v>15</v>
      </c>
      <c r="AO5" s="341">
        <f>B41</f>
        <v>16</v>
      </c>
      <c r="AP5" s="341">
        <f>B43</f>
        <v>17</v>
      </c>
      <c r="AQ5" s="341">
        <f>B45</f>
        <v>18</v>
      </c>
      <c r="AR5" s="341">
        <f>B47</f>
        <v>19</v>
      </c>
      <c r="AS5" s="341">
        <f>B49</f>
        <v>20</v>
      </c>
      <c r="AT5" s="341">
        <f>B51</f>
        <v>21</v>
      </c>
      <c r="AU5" s="341">
        <f>B53</f>
        <v>22</v>
      </c>
      <c r="AV5" s="341">
        <f>B55</f>
        <v>23</v>
      </c>
      <c r="AW5" s="341"/>
      <c r="AX5" s="338"/>
      <c r="AY5" s="338"/>
      <c r="AZ5" s="338"/>
      <c r="BA5" s="338"/>
      <c r="BB5" s="341">
        <f>B12</f>
        <v>1</v>
      </c>
      <c r="BC5" s="341">
        <f>B14</f>
        <v>2</v>
      </c>
      <c r="BD5" s="341">
        <f>B16</f>
        <v>3</v>
      </c>
      <c r="BE5" s="341">
        <f>B18</f>
        <v>4</v>
      </c>
      <c r="BF5" s="341">
        <f>B20</f>
        <v>5</v>
      </c>
      <c r="BG5" s="341">
        <f>B22</f>
        <v>6</v>
      </c>
      <c r="BH5" s="341">
        <f>B24</f>
        <v>7</v>
      </c>
      <c r="BI5" s="341">
        <f>B26</f>
        <v>8</v>
      </c>
      <c r="BJ5" s="341">
        <f>B28</f>
        <v>9</v>
      </c>
      <c r="BK5" s="341">
        <f>B30</f>
        <v>10</v>
      </c>
      <c r="BL5" s="341">
        <f>B32</f>
        <v>11</v>
      </c>
      <c r="BM5" s="341">
        <f>B34</f>
        <v>12</v>
      </c>
      <c r="BN5" s="341">
        <f>B36</f>
        <v>13</v>
      </c>
      <c r="BO5" s="341">
        <f>B38</f>
        <v>14</v>
      </c>
      <c r="BP5" s="341">
        <f>B40</f>
        <v>15</v>
      </c>
      <c r="BQ5" s="341">
        <f>B42</f>
        <v>16</v>
      </c>
      <c r="BR5" s="341">
        <f>B44</f>
        <v>17</v>
      </c>
      <c r="BS5" s="341">
        <f>B46</f>
        <v>18</v>
      </c>
      <c r="BT5" s="341">
        <f>B48</f>
        <v>19</v>
      </c>
      <c r="BU5" s="341">
        <f>B50</f>
        <v>20</v>
      </c>
      <c r="BV5" s="341">
        <f>B52</f>
        <v>21</v>
      </c>
      <c r="BW5" s="341">
        <f>B54</f>
        <v>22</v>
      </c>
      <c r="BX5" s="341">
        <f>B56</f>
        <v>23</v>
      </c>
      <c r="BY5" s="341"/>
    </row>
    <row r="6" spans="1:77">
      <c r="A6" s="338" t="s">
        <v>8</v>
      </c>
      <c r="B6" s="38" t="s">
        <v>785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 t="str">
        <f>C11</f>
        <v>Eliza Hutton</v>
      </c>
      <c r="AA6" s="338" t="str">
        <f>C13</f>
        <v>Jemma Swarts</v>
      </c>
      <c r="AB6" s="338" t="str">
        <f>C15</f>
        <v>Imogen Murray</v>
      </c>
      <c r="AC6" s="338" t="str">
        <f>C17</f>
        <v>Caitlin Worth</v>
      </c>
      <c r="AD6" s="338" t="str">
        <f>C19</f>
        <v>Abby Green</v>
      </c>
      <c r="AE6" s="338" t="str">
        <f>C21</f>
        <v>Taiah Curtis</v>
      </c>
      <c r="AF6" s="338" t="str">
        <f>C23</f>
        <v>Emmi Kneale</v>
      </c>
      <c r="AG6" s="338" t="str">
        <f>C25</f>
        <v>Lily McBride</v>
      </c>
      <c r="AH6" s="338" t="str">
        <f>C27</f>
        <v>Penelope Freeman</v>
      </c>
      <c r="AI6" s="338" t="str">
        <f>C29</f>
        <v>Rebecca Simpson</v>
      </c>
      <c r="AJ6" s="338" t="str">
        <f>C31</f>
        <v>Alexis Wyllie</v>
      </c>
      <c r="AK6" s="338" t="str">
        <f>C33</f>
        <v>Makayla Ryan</v>
      </c>
      <c r="AL6" s="338" t="str">
        <f>C35</f>
        <v>Kenzie Manson</v>
      </c>
      <c r="AM6" s="338" t="str">
        <f>C37</f>
        <v>Sophie Dagnall</v>
      </c>
      <c r="AN6" s="338" t="str">
        <f>C39</f>
        <v>Amelia Mcdonald</v>
      </c>
      <c r="AO6" s="338" t="str">
        <f>C41</f>
        <v>Willow Bennett</v>
      </c>
      <c r="AP6" s="338" t="str">
        <f>C43</f>
        <v>Shakayla Fiegert</v>
      </c>
      <c r="AQ6" s="338" t="str">
        <f>C45</f>
        <v>Isla Hendry</v>
      </c>
      <c r="AR6" s="338" t="str">
        <f>C47</f>
        <v>Sophie Tennant</v>
      </c>
      <c r="AS6" s="338" t="str">
        <f>C49</f>
        <v>Ngakita Mahuika SCR</v>
      </c>
      <c r="AT6" s="338" t="str">
        <f>C51</f>
        <v>Nell Howorth</v>
      </c>
      <c r="AU6" s="338" t="str">
        <f>C53</f>
        <v>Aleska Wearne</v>
      </c>
      <c r="AV6" s="338" t="str">
        <f>C55</f>
        <v>Grace Johnson</v>
      </c>
      <c r="AW6" s="338"/>
      <c r="AX6" s="338"/>
      <c r="AY6" s="338"/>
      <c r="AZ6" s="338"/>
      <c r="BA6" s="338"/>
      <c r="BB6" s="338" t="str">
        <f>C12</f>
        <v>Mia Staines</v>
      </c>
      <c r="BC6" s="338" t="str">
        <f>C14</f>
        <v>Kayley Brahim</v>
      </c>
      <c r="BD6" s="338" t="str">
        <f>C16</f>
        <v>Willow Hawkins</v>
      </c>
      <c r="BE6" s="338" t="str">
        <f>C18</f>
        <v>Jasmine Hodkinson</v>
      </c>
      <c r="BF6" s="338" t="str">
        <f>C20</f>
        <v>Indi Smith</v>
      </c>
      <c r="BG6" s="338" t="str">
        <f>C22</f>
        <v>Zarli Curtis</v>
      </c>
      <c r="BH6" s="338" t="str">
        <f>C24</f>
        <v>Ruby Gilberd</v>
      </c>
      <c r="BI6" s="338" t="str">
        <f>C26</f>
        <v>Romy Lenz</v>
      </c>
      <c r="BJ6" s="338" t="str">
        <f>C28</f>
        <v>Darci Peace</v>
      </c>
      <c r="BK6" s="338" t="str">
        <f>C30</f>
        <v>Ruby McDonald</v>
      </c>
      <c r="BL6" s="338" t="str">
        <f>C32</f>
        <v>Kailani Muir</v>
      </c>
      <c r="BM6" s="338" t="str">
        <f>C34</f>
        <v>Tiffani Tong</v>
      </c>
      <c r="BN6" s="338" t="str">
        <f>C36</f>
        <v>Zali Ryan</v>
      </c>
      <c r="BO6" s="338" t="str">
        <f>C38</f>
        <v>Sune Snyman</v>
      </c>
      <c r="BP6" s="338" t="str">
        <f>C40</f>
        <v>Edie Hawke</v>
      </c>
      <c r="BQ6" s="338" t="str">
        <f>C42</f>
        <v>Joshua Duncan</v>
      </c>
      <c r="BR6" s="338" t="str">
        <f>C44</f>
        <v>Summer Thorn</v>
      </c>
      <c r="BS6" s="338" t="str">
        <f>C46</f>
        <v>Sam Bryan</v>
      </c>
      <c r="BT6" s="338" t="str">
        <f>C48</f>
        <v>Tahlia Burke</v>
      </c>
      <c r="BU6" s="338" t="str">
        <f>C50</f>
        <v>Kaeleigh Brown</v>
      </c>
      <c r="BV6" s="338" t="str">
        <f>C52</f>
        <v>Ebonie Richardson</v>
      </c>
      <c r="BW6" s="338" t="str">
        <f>C54</f>
        <v>Madison Kain</v>
      </c>
      <c r="BX6" s="338" t="str">
        <f>C56</f>
        <v>Kate Banner</v>
      </c>
      <c r="BY6" s="338"/>
    </row>
    <row r="7" spans="1:77">
      <c r="A7" s="338" t="s">
        <v>10</v>
      </c>
      <c r="B7" s="338" t="s">
        <v>786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 t="s">
        <v>12</v>
      </c>
      <c r="X7" s="338" t="s">
        <v>13</v>
      </c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 t="s">
        <v>12</v>
      </c>
      <c r="AZ7" s="338" t="s">
        <v>13</v>
      </c>
      <c r="BA7" s="338"/>
      <c r="BB7" s="338"/>
      <c r="BC7" s="338"/>
      <c r="BD7" s="338"/>
      <c r="BE7" s="338"/>
      <c r="BF7" s="338"/>
      <c r="BG7" s="338"/>
      <c r="BH7" s="338"/>
      <c r="BI7" s="338"/>
      <c r="BJ7" s="338"/>
      <c r="BK7" s="338"/>
      <c r="BL7" s="338"/>
      <c r="BM7" s="338"/>
      <c r="BN7" s="338"/>
      <c r="BO7" s="338"/>
      <c r="BP7" s="338"/>
      <c r="BQ7" s="338"/>
      <c r="BR7" s="338"/>
      <c r="BS7" s="338"/>
      <c r="BT7" s="338"/>
      <c r="BU7" s="338"/>
      <c r="BV7" s="338"/>
      <c r="BW7" s="338"/>
      <c r="BX7" s="338"/>
      <c r="BY7" s="338"/>
    </row>
    <row r="8" spans="1:77">
      <c r="A8" s="38"/>
      <c r="B8" s="338"/>
      <c r="C8" s="338"/>
      <c r="D8" s="338"/>
      <c r="E8" s="338"/>
      <c r="F8" s="28" t="s">
        <v>250</v>
      </c>
      <c r="G8" s="28" t="s">
        <v>787</v>
      </c>
      <c r="H8" s="338"/>
      <c r="I8" s="338"/>
      <c r="J8" s="28" t="s">
        <v>250</v>
      </c>
      <c r="K8" s="28" t="s">
        <v>787</v>
      </c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>
        <v>1</v>
      </c>
      <c r="X8" s="338"/>
      <c r="Y8" s="338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38"/>
      <c r="AY8" s="338">
        <v>1</v>
      </c>
      <c r="AZ8" s="338"/>
      <c r="BA8" s="338"/>
      <c r="BB8" s="342"/>
      <c r="BC8" s="342"/>
      <c r="BD8" s="342"/>
      <c r="BE8" s="342"/>
      <c r="BF8" s="342"/>
      <c r="BG8" s="342"/>
      <c r="BH8" s="342"/>
      <c r="BI8" s="342"/>
      <c r="BJ8" s="342"/>
      <c r="BK8" s="342"/>
      <c r="BL8" s="342"/>
      <c r="BM8" s="342"/>
      <c r="BN8" s="342"/>
      <c r="BO8" s="342"/>
      <c r="BP8" s="342"/>
      <c r="BQ8" s="342"/>
      <c r="BR8" s="342"/>
      <c r="BS8" s="342"/>
      <c r="BT8" s="342"/>
      <c r="BU8" s="342"/>
      <c r="BV8" s="342"/>
      <c r="BW8" s="342"/>
      <c r="BX8" s="342"/>
      <c r="BY8" s="342"/>
    </row>
    <row r="9" spans="1:77" ht="45">
      <c r="A9" s="338"/>
      <c r="B9" s="338"/>
      <c r="C9" s="338"/>
      <c r="D9" s="338"/>
      <c r="E9" s="338"/>
      <c r="F9" s="28" t="s">
        <v>14</v>
      </c>
      <c r="G9" s="28" t="s">
        <v>14</v>
      </c>
      <c r="H9" s="338"/>
      <c r="I9" s="338"/>
      <c r="J9" s="40" t="s">
        <v>788</v>
      </c>
      <c r="K9" s="40" t="s">
        <v>789</v>
      </c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>
        <v>2</v>
      </c>
      <c r="X9" s="338"/>
      <c r="Y9" s="338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38"/>
      <c r="AY9" s="338">
        <v>2</v>
      </c>
      <c r="AZ9" s="338"/>
      <c r="BA9" s="338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342"/>
      <c r="BM9" s="342"/>
      <c r="BN9" s="342"/>
      <c r="BO9" s="342"/>
      <c r="BP9" s="342"/>
      <c r="BQ9" s="342"/>
      <c r="BR9" s="342"/>
      <c r="BS9" s="342"/>
      <c r="BT9" s="342"/>
      <c r="BU9" s="342"/>
      <c r="BV9" s="342"/>
      <c r="BW9" s="342"/>
      <c r="BX9" s="342"/>
      <c r="BY9" s="342"/>
    </row>
    <row r="10" spans="1:77" ht="30">
      <c r="A10" s="39" t="s">
        <v>15</v>
      </c>
      <c r="B10" s="40" t="s">
        <v>251</v>
      </c>
      <c r="C10" s="40" t="s">
        <v>17</v>
      </c>
      <c r="D10" s="40" t="s">
        <v>18</v>
      </c>
      <c r="E10" s="40" t="s">
        <v>19</v>
      </c>
      <c r="F10" s="40" t="s">
        <v>788</v>
      </c>
      <c r="G10" s="40" t="s">
        <v>789</v>
      </c>
      <c r="H10" s="40" t="s">
        <v>82</v>
      </c>
      <c r="I10" s="40" t="s">
        <v>790</v>
      </c>
      <c r="J10" s="40" t="s">
        <v>791</v>
      </c>
      <c r="K10" s="40" t="s">
        <v>791</v>
      </c>
      <c r="L10" s="40" t="s">
        <v>792</v>
      </c>
      <c r="M10" s="40" t="s">
        <v>793</v>
      </c>
      <c r="N10" s="40" t="s">
        <v>24</v>
      </c>
      <c r="O10" s="40" t="s">
        <v>794</v>
      </c>
      <c r="P10" s="40" t="s">
        <v>793</v>
      </c>
      <c r="Q10" s="40" t="s">
        <v>24</v>
      </c>
      <c r="R10" s="40" t="s">
        <v>795</v>
      </c>
      <c r="S10" s="40" t="s">
        <v>796</v>
      </c>
      <c r="T10" s="40" t="s">
        <v>24</v>
      </c>
      <c r="U10" s="338"/>
      <c r="V10" s="338"/>
      <c r="W10" s="338">
        <v>3</v>
      </c>
      <c r="X10" s="338"/>
      <c r="Y10" s="338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38"/>
      <c r="AY10" s="338">
        <v>3</v>
      </c>
      <c r="AZ10" s="338"/>
      <c r="BA10" s="338"/>
      <c r="BB10" s="342"/>
      <c r="BC10" s="342"/>
      <c r="BD10" s="342"/>
      <c r="BE10" s="342"/>
      <c r="BF10" s="342"/>
      <c r="BG10" s="342"/>
      <c r="BH10" s="342"/>
      <c r="BI10" s="342"/>
      <c r="BJ10" s="342"/>
      <c r="BK10" s="342"/>
      <c r="BL10" s="342"/>
      <c r="BM10" s="342"/>
      <c r="BN10" s="342"/>
      <c r="BO10" s="342"/>
      <c r="BP10" s="342"/>
      <c r="BQ10" s="342"/>
      <c r="BR10" s="342"/>
      <c r="BS10" s="342"/>
      <c r="BT10" s="342"/>
      <c r="BU10" s="342"/>
      <c r="BV10" s="342"/>
      <c r="BW10" s="342"/>
      <c r="BX10" s="342"/>
      <c r="BY10" s="342"/>
    </row>
    <row r="11" spans="1:77">
      <c r="A11" s="24">
        <v>0.33333333333333331</v>
      </c>
      <c r="B11" s="23">
        <v>1</v>
      </c>
      <c r="C11" s="23" t="s">
        <v>45</v>
      </c>
      <c r="D11" s="343" t="s">
        <v>46</v>
      </c>
      <c r="E11" s="343" t="s">
        <v>752</v>
      </c>
      <c r="F11" s="350">
        <f>Z41</f>
        <v>0</v>
      </c>
      <c r="G11" s="338"/>
      <c r="H11" s="350">
        <f>AVERAGE(F11,G12)</f>
        <v>0</v>
      </c>
      <c r="I11" s="351">
        <f>IF(R11&gt;T11,R11,T11)</f>
        <v>1</v>
      </c>
      <c r="J11" s="351">
        <f>IF(L11&gt;N11,L11,N11)</f>
        <v>1</v>
      </c>
      <c r="K11" s="351"/>
      <c r="L11" s="351">
        <f>RANK(F11,$F$11:$F$58,0)</f>
        <v>1</v>
      </c>
      <c r="M11" s="398">
        <f>Z31</f>
        <v>0</v>
      </c>
      <c r="N11" s="399"/>
      <c r="O11" s="351"/>
      <c r="P11" s="351"/>
      <c r="Q11" s="399"/>
      <c r="R11" s="351">
        <f>RANK(H11,$H$11:$H$58,0)</f>
        <v>1</v>
      </c>
      <c r="S11" s="398">
        <f>Z31+BB31</f>
        <v>0</v>
      </c>
      <c r="T11" s="399"/>
      <c r="U11" s="338"/>
      <c r="V11" s="338"/>
      <c r="W11" s="338">
        <v>4</v>
      </c>
      <c r="X11" s="338"/>
      <c r="Y11" s="338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38"/>
      <c r="AY11" s="338">
        <v>4</v>
      </c>
      <c r="AZ11" s="338"/>
      <c r="BA11" s="338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</row>
    <row r="12" spans="1:77">
      <c r="A12" s="24">
        <v>0.33333333333333331</v>
      </c>
      <c r="B12" s="23">
        <v>1</v>
      </c>
      <c r="C12" s="23" t="s">
        <v>143</v>
      </c>
      <c r="D12" s="343" t="s">
        <v>144</v>
      </c>
      <c r="E12" s="343" t="s">
        <v>752</v>
      </c>
      <c r="F12" s="382"/>
      <c r="G12" s="403">
        <f>BB41</f>
        <v>0</v>
      </c>
      <c r="H12" s="382"/>
      <c r="I12" s="382"/>
      <c r="J12" s="382"/>
      <c r="K12" s="405">
        <f>IF(O12&gt;Q12,O12,Q12)</f>
        <v>1</v>
      </c>
      <c r="L12" s="382"/>
      <c r="M12" s="406"/>
      <c r="N12" s="400"/>
      <c r="O12" s="382">
        <f>RANK(G12,$G$11:$G$58,0)</f>
        <v>1</v>
      </c>
      <c r="P12" s="406">
        <f>BB31</f>
        <v>0</v>
      </c>
      <c r="Q12" s="400"/>
      <c r="R12" s="382"/>
      <c r="S12" s="382"/>
      <c r="T12" s="400"/>
      <c r="U12" s="338"/>
      <c r="V12" s="338"/>
      <c r="W12" s="338">
        <v>5</v>
      </c>
      <c r="X12" s="338"/>
      <c r="Y12" s="338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38"/>
      <c r="AY12" s="338">
        <v>5</v>
      </c>
      <c r="AZ12" s="338"/>
      <c r="BA12" s="338"/>
      <c r="BB12" s="342"/>
      <c r="BC12" s="342"/>
      <c r="BD12" s="342"/>
      <c r="BE12" s="342"/>
      <c r="BF12" s="342"/>
      <c r="BG12" s="342"/>
      <c r="BH12" s="342"/>
      <c r="BI12" s="342"/>
      <c r="BJ12" s="342"/>
      <c r="BK12" s="342"/>
      <c r="BL12" s="342"/>
      <c r="BM12" s="342"/>
      <c r="BN12" s="342"/>
      <c r="BO12" s="342"/>
      <c r="BP12" s="342"/>
      <c r="BQ12" s="342"/>
      <c r="BR12" s="342"/>
      <c r="BS12" s="342"/>
      <c r="BT12" s="342"/>
      <c r="BU12" s="342"/>
      <c r="BV12" s="342"/>
      <c r="BW12" s="342"/>
      <c r="BX12" s="342"/>
      <c r="BY12" s="342"/>
    </row>
    <row r="13" spans="1:77">
      <c r="A13" s="24">
        <v>0.33888888888888885</v>
      </c>
      <c r="B13" s="23">
        <v>2</v>
      </c>
      <c r="C13" s="23" t="s">
        <v>619</v>
      </c>
      <c r="D13" s="343" t="s">
        <v>620</v>
      </c>
      <c r="E13" s="343" t="s">
        <v>27</v>
      </c>
      <c r="F13" s="350">
        <f>AA41</f>
        <v>0</v>
      </c>
      <c r="G13" s="338"/>
      <c r="H13" s="350">
        <f>AVERAGE(F13,G14)</f>
        <v>0</v>
      </c>
      <c r="I13" s="351">
        <f>IF(R13&gt;T13,R13,T13)</f>
        <v>1</v>
      </c>
      <c r="J13" s="351">
        <f>IF(L13&gt;N13,L13,N13)</f>
        <v>1</v>
      </c>
      <c r="K13" s="351"/>
      <c r="L13" s="351">
        <f>RANK(F13,$F$11:$F$58,0)</f>
        <v>1</v>
      </c>
      <c r="M13" s="398">
        <f>AA31</f>
        <v>0</v>
      </c>
      <c r="N13" s="399"/>
      <c r="O13" s="351"/>
      <c r="P13" s="398"/>
      <c r="Q13" s="399"/>
      <c r="R13" s="351">
        <f>RANK(H13,$H$11:$H$58,0)</f>
        <v>1</v>
      </c>
      <c r="S13" s="398">
        <f>AA31+BC31</f>
        <v>0</v>
      </c>
      <c r="T13" s="399"/>
      <c r="U13" s="338"/>
      <c r="V13" s="338"/>
      <c r="W13" s="338">
        <v>6</v>
      </c>
      <c r="X13" s="338"/>
      <c r="Y13" s="338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38"/>
      <c r="AY13" s="338">
        <v>6</v>
      </c>
      <c r="AZ13" s="338"/>
      <c r="BA13" s="338"/>
      <c r="BB13" s="342"/>
      <c r="BC13" s="342"/>
      <c r="BD13" s="342"/>
      <c r="BE13" s="342"/>
      <c r="BF13" s="342"/>
      <c r="BG13" s="342"/>
      <c r="BH13" s="342"/>
      <c r="BI13" s="342"/>
      <c r="BJ13" s="342"/>
      <c r="BK13" s="342"/>
      <c r="BL13" s="342"/>
      <c r="BM13" s="342"/>
      <c r="BN13" s="342"/>
      <c r="BO13" s="342"/>
      <c r="BP13" s="342"/>
      <c r="BQ13" s="342"/>
      <c r="BR13" s="342"/>
      <c r="BS13" s="342"/>
      <c r="BT13" s="342"/>
      <c r="BU13" s="342"/>
      <c r="BV13" s="342"/>
      <c r="BW13" s="342"/>
      <c r="BX13" s="342"/>
      <c r="BY13" s="342"/>
    </row>
    <row r="14" spans="1:77">
      <c r="A14" s="24">
        <v>0.33888888888888885</v>
      </c>
      <c r="B14" s="23">
        <v>2</v>
      </c>
      <c r="C14" s="23" t="s">
        <v>622</v>
      </c>
      <c r="D14" s="343" t="s">
        <v>623</v>
      </c>
      <c r="E14" s="343" t="s">
        <v>27</v>
      </c>
      <c r="F14" s="382"/>
      <c r="G14" s="403">
        <f>BC41</f>
        <v>0</v>
      </c>
      <c r="H14" s="382"/>
      <c r="I14" s="382"/>
      <c r="J14" s="382"/>
      <c r="K14" s="405">
        <f>IF(O14&gt;Q14,O14,Q14)</f>
        <v>1</v>
      </c>
      <c r="L14" s="382"/>
      <c r="M14" s="406"/>
      <c r="N14" s="400"/>
      <c r="O14" s="382">
        <f>RANK(G14,$G$11:$G$58,0)</f>
        <v>1</v>
      </c>
      <c r="P14" s="406">
        <f>BC31</f>
        <v>0</v>
      </c>
      <c r="Q14" s="400"/>
      <c r="R14" s="382"/>
      <c r="S14" s="382"/>
      <c r="T14" s="400"/>
      <c r="U14" s="338"/>
      <c r="V14" s="338"/>
      <c r="W14" s="338">
        <v>7</v>
      </c>
      <c r="X14" s="338">
        <v>2</v>
      </c>
      <c r="Y14" s="338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38"/>
      <c r="AY14" s="338">
        <v>7</v>
      </c>
      <c r="AZ14" s="338">
        <v>2</v>
      </c>
      <c r="BA14" s="338"/>
      <c r="BB14" s="342"/>
      <c r="BC14" s="342"/>
      <c r="BD14" s="342"/>
      <c r="BE14" s="342"/>
      <c r="BF14" s="342"/>
      <c r="BG14" s="342"/>
      <c r="BH14" s="342"/>
      <c r="BI14" s="342"/>
      <c r="BJ14" s="342"/>
      <c r="BK14" s="342"/>
      <c r="BL14" s="342"/>
      <c r="BM14" s="342"/>
      <c r="BN14" s="342"/>
      <c r="BO14" s="342"/>
      <c r="BP14" s="342"/>
      <c r="BQ14" s="342"/>
      <c r="BR14" s="342"/>
      <c r="BS14" s="342"/>
      <c r="BT14" s="342"/>
      <c r="BU14" s="342"/>
      <c r="BV14" s="342"/>
      <c r="BW14" s="342"/>
      <c r="BX14" s="342"/>
      <c r="BY14" s="342"/>
    </row>
    <row r="15" spans="1:77">
      <c r="A15" s="24">
        <v>0.34444444444444439</v>
      </c>
      <c r="B15" s="23">
        <v>3</v>
      </c>
      <c r="C15" s="23" t="s">
        <v>485</v>
      </c>
      <c r="D15" s="343" t="s">
        <v>486</v>
      </c>
      <c r="E15" s="343" t="s">
        <v>256</v>
      </c>
      <c r="F15" s="350">
        <f>AB41</f>
        <v>0</v>
      </c>
      <c r="G15" s="338"/>
      <c r="H15" s="350">
        <f>AVERAGE(F15,G16)</f>
        <v>0</v>
      </c>
      <c r="I15" s="351">
        <f>IF(R15&gt;T15,R15,T15)</f>
        <v>1</v>
      </c>
      <c r="J15" s="351">
        <f>IF(L15&gt;N15,L15,N15)</f>
        <v>1</v>
      </c>
      <c r="K15" s="351"/>
      <c r="L15" s="351">
        <f>RANK(F15,$F$11:$F$58,0)</f>
        <v>1</v>
      </c>
      <c r="M15" s="398">
        <f>AB31</f>
        <v>0</v>
      </c>
      <c r="N15" s="399"/>
      <c r="O15" s="351"/>
      <c r="P15" s="398"/>
      <c r="Q15" s="399"/>
      <c r="R15" s="351">
        <f>RANK(H15,$H$11:$H$58,0)</f>
        <v>1</v>
      </c>
      <c r="S15" s="398">
        <f>AB31+BD31</f>
        <v>0</v>
      </c>
      <c r="T15" s="399"/>
      <c r="U15" s="338"/>
      <c r="V15" s="338"/>
      <c r="W15" s="338">
        <v>8</v>
      </c>
      <c r="X15" s="338"/>
      <c r="Y15" s="338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38"/>
      <c r="AY15" s="338">
        <v>8</v>
      </c>
      <c r="AZ15" s="338"/>
      <c r="BA15" s="338"/>
      <c r="BB15" s="342"/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2"/>
      <c r="BO15" s="342"/>
      <c r="BP15" s="342"/>
      <c r="BQ15" s="342"/>
      <c r="BR15" s="342"/>
      <c r="BS15" s="342"/>
      <c r="BT15" s="342"/>
      <c r="BU15" s="342"/>
      <c r="BV15" s="342"/>
      <c r="BW15" s="342"/>
      <c r="BX15" s="342"/>
      <c r="BY15" s="342"/>
    </row>
    <row r="16" spans="1:77">
      <c r="A16" s="24">
        <v>0.34444444444444439</v>
      </c>
      <c r="B16" s="23">
        <v>3</v>
      </c>
      <c r="C16" s="23" t="s">
        <v>797</v>
      </c>
      <c r="D16" s="343" t="s">
        <v>388</v>
      </c>
      <c r="E16" s="343" t="s">
        <v>256</v>
      </c>
      <c r="F16" s="382"/>
      <c r="G16" s="403">
        <f>BD41</f>
        <v>0</v>
      </c>
      <c r="H16" s="382"/>
      <c r="I16" s="382"/>
      <c r="J16" s="382"/>
      <c r="K16" s="405">
        <f>IF(O16&gt;Q16,O16,Q16)</f>
        <v>1</v>
      </c>
      <c r="L16" s="382"/>
      <c r="M16" s="406"/>
      <c r="N16" s="400"/>
      <c r="O16" s="382">
        <f>RANK(G16,$G$11:$G$58,0)</f>
        <v>1</v>
      </c>
      <c r="P16" s="406">
        <f>BD31</f>
        <v>0</v>
      </c>
      <c r="Q16" s="400"/>
      <c r="R16" s="382"/>
      <c r="S16" s="382"/>
      <c r="T16" s="400"/>
      <c r="U16" s="338"/>
      <c r="V16" s="338"/>
      <c r="W16" s="338">
        <v>9</v>
      </c>
      <c r="X16" s="338">
        <v>2</v>
      </c>
      <c r="Y16" s="338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38"/>
      <c r="AY16" s="338">
        <v>9</v>
      </c>
      <c r="AZ16" s="338">
        <v>2</v>
      </c>
      <c r="BA16" s="338"/>
      <c r="BB16" s="342"/>
      <c r="BC16" s="342"/>
      <c r="BD16" s="342"/>
      <c r="BE16" s="342"/>
      <c r="BF16" s="342"/>
      <c r="BG16" s="342"/>
      <c r="BH16" s="342"/>
      <c r="BI16" s="342"/>
      <c r="BJ16" s="342"/>
      <c r="BK16" s="342"/>
      <c r="BL16" s="342"/>
      <c r="BM16" s="342"/>
      <c r="BN16" s="342"/>
      <c r="BO16" s="342"/>
      <c r="BP16" s="342"/>
      <c r="BQ16" s="342"/>
      <c r="BR16" s="342"/>
      <c r="BS16" s="342"/>
      <c r="BT16" s="342"/>
      <c r="BU16" s="342"/>
      <c r="BV16" s="342"/>
      <c r="BW16" s="342"/>
      <c r="BX16" s="342"/>
      <c r="BY16" s="342"/>
    </row>
    <row r="17" spans="1:77">
      <c r="A17" s="24">
        <v>0.34999999999999992</v>
      </c>
      <c r="B17" s="23">
        <v>4</v>
      </c>
      <c r="C17" s="23" t="s">
        <v>141</v>
      </c>
      <c r="D17" s="343" t="s">
        <v>142</v>
      </c>
      <c r="E17" s="343" t="s">
        <v>360</v>
      </c>
      <c r="F17" s="350">
        <f>AC41</f>
        <v>0</v>
      </c>
      <c r="G17" s="338"/>
      <c r="H17" s="350">
        <f>AVERAGE(F17,G18)</f>
        <v>0</v>
      </c>
      <c r="I17" s="351">
        <f>IF(R17&gt;T17,R17,T17)</f>
        <v>1</v>
      </c>
      <c r="J17" s="351">
        <f>IF(L17&gt;N17,L17,N17)</f>
        <v>1</v>
      </c>
      <c r="K17" s="351"/>
      <c r="L17" s="351">
        <f>RANK(F17,$F$11:$F$58,0)</f>
        <v>1</v>
      </c>
      <c r="M17" s="398">
        <f>AC31</f>
        <v>0</v>
      </c>
      <c r="N17" s="399"/>
      <c r="O17" s="351"/>
      <c r="P17" s="398"/>
      <c r="Q17" s="399"/>
      <c r="R17" s="351">
        <f>RANK(H17,$H$11:$H$58,0)</f>
        <v>1</v>
      </c>
      <c r="S17" s="398">
        <f>AC31+BE31</f>
        <v>0</v>
      </c>
      <c r="T17" s="399"/>
      <c r="U17" s="338"/>
      <c r="V17" s="338"/>
      <c r="W17" s="338">
        <v>10</v>
      </c>
      <c r="X17" s="338"/>
      <c r="Y17" s="338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38"/>
      <c r="AY17" s="338">
        <v>10</v>
      </c>
      <c r="AZ17" s="338"/>
      <c r="BA17" s="338"/>
      <c r="BB17" s="342"/>
      <c r="BC17" s="342"/>
      <c r="BD17" s="342"/>
      <c r="BE17" s="342"/>
      <c r="BF17" s="342"/>
      <c r="BG17" s="342"/>
      <c r="BH17" s="342"/>
      <c r="BI17" s="342"/>
      <c r="BJ17" s="342"/>
      <c r="BK17" s="342"/>
      <c r="BL17" s="342"/>
      <c r="BM17" s="342"/>
      <c r="BN17" s="342"/>
      <c r="BO17" s="342"/>
      <c r="BP17" s="342"/>
      <c r="BQ17" s="342"/>
      <c r="BR17" s="342"/>
      <c r="BS17" s="342"/>
      <c r="BT17" s="342"/>
      <c r="BU17" s="342"/>
      <c r="BV17" s="342"/>
      <c r="BW17" s="342"/>
      <c r="BX17" s="342"/>
      <c r="BY17" s="342"/>
    </row>
    <row r="18" spans="1:77">
      <c r="A18" s="24">
        <v>0.34999999999999992</v>
      </c>
      <c r="B18" s="23">
        <v>4</v>
      </c>
      <c r="C18" s="23" t="s">
        <v>798</v>
      </c>
      <c r="D18" s="343" t="s">
        <v>799</v>
      </c>
      <c r="E18" s="343" t="s">
        <v>360</v>
      </c>
      <c r="F18" s="382"/>
      <c r="G18" s="403">
        <f>BE41</f>
        <v>0</v>
      </c>
      <c r="H18" s="382"/>
      <c r="I18" s="382"/>
      <c r="J18" s="382"/>
      <c r="K18" s="405">
        <f>IF(O18&gt;Q18,O18,Q18)</f>
        <v>1</v>
      </c>
      <c r="L18" s="382"/>
      <c r="M18" s="406"/>
      <c r="N18" s="400"/>
      <c r="O18" s="382">
        <f>RANK(G18,$G$11:$G$58,0)</f>
        <v>1</v>
      </c>
      <c r="P18" s="406">
        <f>BE31</f>
        <v>0</v>
      </c>
      <c r="Q18" s="400"/>
      <c r="R18" s="382"/>
      <c r="S18" s="382"/>
      <c r="T18" s="400"/>
      <c r="U18" s="338"/>
      <c r="V18" s="338"/>
      <c r="W18" s="338">
        <v>11</v>
      </c>
      <c r="X18" s="338"/>
      <c r="Y18" s="338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38"/>
      <c r="AY18" s="338">
        <v>11</v>
      </c>
      <c r="AZ18" s="338"/>
      <c r="BA18" s="338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  <c r="BQ18" s="342"/>
      <c r="BR18" s="342"/>
      <c r="BS18" s="342"/>
      <c r="BT18" s="342"/>
      <c r="BU18" s="342"/>
      <c r="BV18" s="342"/>
      <c r="BW18" s="342"/>
      <c r="BX18" s="342"/>
      <c r="BY18" s="342"/>
    </row>
    <row r="19" spans="1:77">
      <c r="A19" s="24">
        <v>0.35555555555555546</v>
      </c>
      <c r="B19" s="23">
        <v>5</v>
      </c>
      <c r="C19" s="23" t="s">
        <v>111</v>
      </c>
      <c r="D19" s="343" t="s">
        <v>112</v>
      </c>
      <c r="E19" s="343" t="s">
        <v>113</v>
      </c>
      <c r="F19" s="350">
        <f>AD41</f>
        <v>0</v>
      </c>
      <c r="G19" s="338"/>
      <c r="H19" s="350">
        <f>AVERAGE(F19,G20)</f>
        <v>0</v>
      </c>
      <c r="I19" s="351">
        <f>IF(R19&gt;T19,R19,T19)</f>
        <v>1</v>
      </c>
      <c r="J19" s="351">
        <f>IF(L19&gt;N19,L19,N19)</f>
        <v>1</v>
      </c>
      <c r="K19" s="351"/>
      <c r="L19" s="351">
        <f>RANK(F19,$F$11:$F$58,0)</f>
        <v>1</v>
      </c>
      <c r="M19" s="398">
        <f>AD31</f>
        <v>0</v>
      </c>
      <c r="N19" s="399"/>
      <c r="O19" s="351"/>
      <c r="P19" s="398"/>
      <c r="Q19" s="399"/>
      <c r="R19" s="351">
        <f>RANK(H19,$H$11:$H$58,0)</f>
        <v>1</v>
      </c>
      <c r="S19" s="398">
        <f>AD31+BF31</f>
        <v>0</v>
      </c>
      <c r="T19" s="399"/>
      <c r="U19" s="338"/>
      <c r="V19" s="338"/>
      <c r="W19" s="338">
        <v>12</v>
      </c>
      <c r="X19" s="338"/>
      <c r="Y19" s="338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38"/>
      <c r="AY19" s="338">
        <v>12</v>
      </c>
      <c r="AZ19" s="338"/>
      <c r="BA19" s="338"/>
      <c r="BB19" s="342"/>
      <c r="BC19" s="342"/>
      <c r="BD19" s="342"/>
      <c r="BE19" s="342"/>
      <c r="BF19" s="342"/>
      <c r="BG19" s="342"/>
      <c r="BH19" s="342"/>
      <c r="BI19" s="342"/>
      <c r="BJ19" s="342"/>
      <c r="BK19" s="342"/>
      <c r="BL19" s="342"/>
      <c r="BM19" s="342"/>
      <c r="BN19" s="342"/>
      <c r="BO19" s="342"/>
      <c r="BP19" s="342"/>
      <c r="BQ19" s="342"/>
      <c r="BR19" s="342"/>
      <c r="BS19" s="342"/>
      <c r="BT19" s="342"/>
      <c r="BU19" s="342"/>
      <c r="BV19" s="342"/>
      <c r="BW19" s="342"/>
      <c r="BX19" s="342"/>
      <c r="BY19" s="342"/>
    </row>
    <row r="20" spans="1:77">
      <c r="A20" s="24">
        <v>0.35555555555555546</v>
      </c>
      <c r="B20" s="23">
        <v>5</v>
      </c>
      <c r="C20" s="23" t="s">
        <v>114</v>
      </c>
      <c r="D20" s="343" t="s">
        <v>115</v>
      </c>
      <c r="E20" s="343" t="s">
        <v>113</v>
      </c>
      <c r="F20" s="382"/>
      <c r="G20" s="403">
        <f>BF41</f>
        <v>0</v>
      </c>
      <c r="H20" s="382"/>
      <c r="I20" s="382"/>
      <c r="J20" s="382"/>
      <c r="K20" s="405">
        <f>IF(O20&gt;Q20,O20,Q20)</f>
        <v>1</v>
      </c>
      <c r="L20" s="382"/>
      <c r="M20" s="406"/>
      <c r="N20" s="400"/>
      <c r="O20" s="382">
        <f>RANK(G20,$G$11:$G$58,0)</f>
        <v>1</v>
      </c>
      <c r="P20" s="406">
        <f>BF31</f>
        <v>0</v>
      </c>
      <c r="Q20" s="400"/>
      <c r="R20" s="382"/>
      <c r="S20" s="382"/>
      <c r="T20" s="400"/>
      <c r="U20" s="338"/>
      <c r="V20" s="338"/>
      <c r="W20" s="338">
        <v>13</v>
      </c>
      <c r="X20" s="338"/>
      <c r="Y20" s="338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38"/>
      <c r="AY20" s="338">
        <v>13</v>
      </c>
      <c r="AZ20" s="338"/>
      <c r="BA20" s="338"/>
      <c r="BB20" s="342"/>
      <c r="BC20" s="342"/>
      <c r="BD20" s="342"/>
      <c r="BE20" s="342"/>
      <c r="BF20" s="342"/>
      <c r="BG20" s="342"/>
      <c r="BH20" s="342"/>
      <c r="BI20" s="342"/>
      <c r="BJ20" s="342"/>
      <c r="BK20" s="342"/>
      <c r="BL20" s="342"/>
      <c r="BM20" s="342"/>
      <c r="BN20" s="342"/>
      <c r="BO20" s="342"/>
      <c r="BP20" s="342"/>
      <c r="BQ20" s="342"/>
      <c r="BR20" s="342"/>
      <c r="BS20" s="342"/>
      <c r="BT20" s="342"/>
      <c r="BU20" s="342"/>
      <c r="BV20" s="342"/>
      <c r="BW20" s="342"/>
      <c r="BX20" s="342"/>
      <c r="BY20" s="342"/>
    </row>
    <row r="21" spans="1:77">
      <c r="A21" s="24">
        <v>0.36111111111111099</v>
      </c>
      <c r="B21" s="23">
        <v>6</v>
      </c>
      <c r="C21" s="23" t="s">
        <v>34</v>
      </c>
      <c r="D21" s="343" t="s">
        <v>35</v>
      </c>
      <c r="E21" s="343" t="s">
        <v>754</v>
      </c>
      <c r="F21" s="350">
        <f>AE41</f>
        <v>0</v>
      </c>
      <c r="G21" s="338"/>
      <c r="H21" s="350">
        <f>AVERAGE(F21,G22)</f>
        <v>0</v>
      </c>
      <c r="I21" s="351">
        <f>IF(R21&gt;T21,R21,T21)</f>
        <v>1</v>
      </c>
      <c r="J21" s="351">
        <f>IF(L21&gt;N21,L21,N21)</f>
        <v>1</v>
      </c>
      <c r="K21" s="351"/>
      <c r="L21" s="351">
        <f>RANK(F21,$F$11:$F$58,0)</f>
        <v>1</v>
      </c>
      <c r="M21" s="398">
        <f>AE31</f>
        <v>0</v>
      </c>
      <c r="N21" s="399"/>
      <c r="O21" s="351"/>
      <c r="P21" s="398"/>
      <c r="Q21" s="399"/>
      <c r="R21" s="351">
        <f>RANK(H21,$H$11:$H$58,0)</f>
        <v>1</v>
      </c>
      <c r="S21" s="398">
        <f>AE31+BG31</f>
        <v>0</v>
      </c>
      <c r="T21" s="399"/>
      <c r="U21" s="338"/>
      <c r="V21" s="338"/>
      <c r="W21" s="338">
        <v>14</v>
      </c>
      <c r="X21" s="338"/>
      <c r="Y21" s="338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38"/>
      <c r="AY21" s="338">
        <v>14</v>
      </c>
      <c r="AZ21" s="338"/>
      <c r="BA21" s="338"/>
      <c r="BB21" s="342"/>
      <c r="BC21" s="342"/>
      <c r="BD21" s="342"/>
      <c r="BE21" s="342"/>
      <c r="BF21" s="342"/>
      <c r="BG21" s="342"/>
      <c r="BH21" s="342"/>
      <c r="BI21" s="342"/>
      <c r="BJ21" s="342"/>
      <c r="BK21" s="342"/>
      <c r="BL21" s="342"/>
      <c r="BM21" s="342"/>
      <c r="BN21" s="342"/>
      <c r="BO21" s="342"/>
      <c r="BP21" s="342"/>
      <c r="BQ21" s="342"/>
      <c r="BR21" s="342"/>
      <c r="BS21" s="342"/>
      <c r="BT21" s="342"/>
      <c r="BU21" s="342"/>
      <c r="BV21" s="342"/>
      <c r="BW21" s="342"/>
      <c r="BX21" s="342"/>
      <c r="BY21" s="342"/>
    </row>
    <row r="22" spans="1:77">
      <c r="A22" s="24">
        <v>0.36111111111111099</v>
      </c>
      <c r="B22" s="23">
        <v>6</v>
      </c>
      <c r="C22" s="23" t="s">
        <v>135</v>
      </c>
      <c r="D22" s="343" t="s">
        <v>136</v>
      </c>
      <c r="E22" s="343" t="s">
        <v>800</v>
      </c>
      <c r="F22" s="382"/>
      <c r="G22" s="403">
        <f>BG41</f>
        <v>0</v>
      </c>
      <c r="H22" s="382"/>
      <c r="I22" s="382"/>
      <c r="J22" s="382"/>
      <c r="K22" s="405">
        <f>IF(O22&gt;Q22,O22,Q22)</f>
        <v>1</v>
      </c>
      <c r="L22" s="382"/>
      <c r="M22" s="406"/>
      <c r="N22" s="400"/>
      <c r="O22" s="382">
        <f>RANK(G22,$G$11:$G$58,0)</f>
        <v>1</v>
      </c>
      <c r="P22" s="406">
        <f>BG31</f>
        <v>0</v>
      </c>
      <c r="Q22" s="400"/>
      <c r="R22" s="382"/>
      <c r="S22" s="382"/>
      <c r="T22" s="400"/>
      <c r="U22" s="338"/>
      <c r="V22" s="338"/>
      <c r="W22" s="338">
        <v>15</v>
      </c>
      <c r="X22" s="338"/>
      <c r="Y22" s="33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8"/>
      <c r="AQ22" s="348"/>
      <c r="AR22" s="348"/>
      <c r="AS22" s="348"/>
      <c r="AT22" s="348"/>
      <c r="AU22" s="348"/>
      <c r="AV22" s="348"/>
      <c r="AW22" s="348"/>
      <c r="AX22" s="338"/>
      <c r="AY22" s="338">
        <v>15</v>
      </c>
      <c r="AZ22" s="338"/>
      <c r="BA22" s="338"/>
      <c r="BB22" s="348"/>
      <c r="BC22" s="348"/>
      <c r="BD22" s="348"/>
      <c r="BE22" s="348"/>
      <c r="BF22" s="348"/>
      <c r="BG22" s="348"/>
      <c r="BH22" s="348"/>
      <c r="BI22" s="348"/>
      <c r="BJ22" s="348"/>
      <c r="BK22" s="348"/>
      <c r="BL22" s="348"/>
      <c r="BM22" s="348"/>
      <c r="BN22" s="348"/>
      <c r="BO22" s="348"/>
      <c r="BP22" s="348"/>
      <c r="BQ22" s="348"/>
      <c r="BR22" s="348"/>
      <c r="BS22" s="348"/>
      <c r="BT22" s="348"/>
      <c r="BU22" s="348"/>
      <c r="BV22" s="348"/>
      <c r="BW22" s="348"/>
      <c r="BX22" s="348"/>
      <c r="BY22" s="348"/>
    </row>
    <row r="23" spans="1:77">
      <c r="A23" s="24">
        <v>0.36666666666666653</v>
      </c>
      <c r="B23" s="23">
        <v>7</v>
      </c>
      <c r="C23" s="23" t="s">
        <v>674</v>
      </c>
      <c r="D23" s="343" t="s">
        <v>675</v>
      </c>
      <c r="E23" s="343" t="s">
        <v>377</v>
      </c>
      <c r="F23" s="350">
        <f>AF41</f>
        <v>0</v>
      </c>
      <c r="G23" s="338"/>
      <c r="H23" s="350">
        <f>AVERAGE(F23,G24)</f>
        <v>0</v>
      </c>
      <c r="I23" s="351">
        <f>IF(R23&gt;T23,R23,T23)</f>
        <v>1</v>
      </c>
      <c r="J23" s="351">
        <f>IF(L23&gt;N23,L23,N23)</f>
        <v>1</v>
      </c>
      <c r="K23" s="351"/>
      <c r="L23" s="351">
        <f>RANK(F23,$F$11:$F$58,0)</f>
        <v>1</v>
      </c>
      <c r="M23" s="398">
        <f>AF31</f>
        <v>0</v>
      </c>
      <c r="N23" s="399"/>
      <c r="O23" s="351"/>
      <c r="P23" s="398"/>
      <c r="Q23" s="399"/>
      <c r="R23" s="351">
        <f>RANK(H23,$H$11:$H$58,0)</f>
        <v>1</v>
      </c>
      <c r="S23" s="398">
        <f>AF31+BH31</f>
        <v>0</v>
      </c>
      <c r="T23" s="399"/>
      <c r="U23" s="338"/>
      <c r="V23" s="338"/>
      <c r="W23" s="338" t="s">
        <v>92</v>
      </c>
      <c r="X23" s="338"/>
      <c r="Y23" s="338"/>
      <c r="Z23" s="356">
        <f>SUM(Z8:Z22)+Z14+Z16</f>
        <v>0</v>
      </c>
      <c r="AA23" s="356">
        <f t="shared" ref="AA23:AJ23" si="0">SUM(AA8:AA22)+AA14+AA16</f>
        <v>0</v>
      </c>
      <c r="AB23" s="356">
        <f t="shared" si="0"/>
        <v>0</v>
      </c>
      <c r="AC23" s="356">
        <f t="shared" si="0"/>
        <v>0</v>
      </c>
      <c r="AD23" s="356">
        <f t="shared" si="0"/>
        <v>0</v>
      </c>
      <c r="AE23" s="356">
        <f t="shared" si="0"/>
        <v>0</v>
      </c>
      <c r="AF23" s="356">
        <f t="shared" si="0"/>
        <v>0</v>
      </c>
      <c r="AG23" s="356">
        <f t="shared" si="0"/>
        <v>0</v>
      </c>
      <c r="AH23" s="356">
        <f t="shared" si="0"/>
        <v>0</v>
      </c>
      <c r="AI23" s="356">
        <f t="shared" si="0"/>
        <v>0</v>
      </c>
      <c r="AJ23" s="356">
        <f t="shared" si="0"/>
        <v>0</v>
      </c>
      <c r="AK23" s="356">
        <f t="shared" ref="AK23:AU23" si="1">SUM(AK8:AK22)+AK14+AK16</f>
        <v>0</v>
      </c>
      <c r="AL23" s="356">
        <f t="shared" si="1"/>
        <v>0</v>
      </c>
      <c r="AM23" s="356">
        <f t="shared" si="1"/>
        <v>0</v>
      </c>
      <c r="AN23" s="356">
        <f t="shared" si="1"/>
        <v>0</v>
      </c>
      <c r="AO23" s="356">
        <f t="shared" si="1"/>
        <v>0</v>
      </c>
      <c r="AP23" s="356">
        <f t="shared" si="1"/>
        <v>0</v>
      </c>
      <c r="AQ23" s="356">
        <f t="shared" si="1"/>
        <v>0</v>
      </c>
      <c r="AR23" s="356">
        <f t="shared" si="1"/>
        <v>0</v>
      </c>
      <c r="AS23" s="356">
        <f t="shared" si="1"/>
        <v>0</v>
      </c>
      <c r="AT23" s="356">
        <f t="shared" si="1"/>
        <v>0</v>
      </c>
      <c r="AU23" s="356">
        <f t="shared" si="1"/>
        <v>0</v>
      </c>
      <c r="AV23" s="356">
        <f t="shared" ref="AV23:AW23" si="2">SUM(AV8:AV22)+AV14+AV16</f>
        <v>0</v>
      </c>
      <c r="AW23" s="356">
        <f t="shared" si="2"/>
        <v>0</v>
      </c>
      <c r="AX23" s="338"/>
      <c r="AY23" s="338" t="s">
        <v>92</v>
      </c>
      <c r="AZ23" s="338"/>
      <c r="BA23" s="338"/>
      <c r="BB23" s="356">
        <f t="shared" ref="BB23:BL23" si="3">SUM(BB8:BB22)+BB14+BB16</f>
        <v>0</v>
      </c>
      <c r="BC23" s="356">
        <f t="shared" si="3"/>
        <v>0</v>
      </c>
      <c r="BD23" s="356">
        <f t="shared" si="3"/>
        <v>0</v>
      </c>
      <c r="BE23" s="356">
        <f t="shared" si="3"/>
        <v>0</v>
      </c>
      <c r="BF23" s="356">
        <f t="shared" si="3"/>
        <v>0</v>
      </c>
      <c r="BG23" s="356">
        <f t="shared" si="3"/>
        <v>0</v>
      </c>
      <c r="BH23" s="356">
        <f t="shared" si="3"/>
        <v>0</v>
      </c>
      <c r="BI23" s="356">
        <f t="shared" si="3"/>
        <v>0</v>
      </c>
      <c r="BJ23" s="356">
        <f t="shared" si="3"/>
        <v>0</v>
      </c>
      <c r="BK23" s="356">
        <f t="shared" si="3"/>
        <v>0</v>
      </c>
      <c r="BL23" s="356">
        <f t="shared" si="3"/>
        <v>0</v>
      </c>
      <c r="BM23" s="356">
        <f t="shared" ref="BM23:BY23" si="4">SUM(BM8:BM22)+BM14+BM16</f>
        <v>0</v>
      </c>
      <c r="BN23" s="356">
        <f t="shared" si="4"/>
        <v>0</v>
      </c>
      <c r="BO23" s="356">
        <f t="shared" si="4"/>
        <v>0</v>
      </c>
      <c r="BP23" s="356">
        <f t="shared" si="4"/>
        <v>0</v>
      </c>
      <c r="BQ23" s="356">
        <f t="shared" si="4"/>
        <v>0</v>
      </c>
      <c r="BR23" s="356">
        <f t="shared" si="4"/>
        <v>0</v>
      </c>
      <c r="BS23" s="356">
        <f t="shared" si="4"/>
        <v>0</v>
      </c>
      <c r="BT23" s="356">
        <f t="shared" si="4"/>
        <v>0</v>
      </c>
      <c r="BU23" s="356">
        <f t="shared" si="4"/>
        <v>0</v>
      </c>
      <c r="BV23" s="356">
        <f t="shared" si="4"/>
        <v>0</v>
      </c>
      <c r="BW23" s="356">
        <f t="shared" si="4"/>
        <v>0</v>
      </c>
      <c r="BX23" s="356">
        <f t="shared" si="4"/>
        <v>0</v>
      </c>
      <c r="BY23" s="356">
        <f t="shared" si="4"/>
        <v>0</v>
      </c>
    </row>
    <row r="24" spans="1:77">
      <c r="A24" s="24">
        <v>0.36666666666666653</v>
      </c>
      <c r="B24" s="23">
        <v>7</v>
      </c>
      <c r="C24" s="23" t="s">
        <v>445</v>
      </c>
      <c r="D24" s="343" t="s">
        <v>446</v>
      </c>
      <c r="E24" s="343" t="s">
        <v>377</v>
      </c>
      <c r="F24" s="382"/>
      <c r="G24" s="403">
        <f>BH41</f>
        <v>0</v>
      </c>
      <c r="H24" s="382"/>
      <c r="I24" s="382"/>
      <c r="J24" s="382"/>
      <c r="K24" s="405">
        <f>IF(O24&gt;Q24,O24,Q24)</f>
        <v>1</v>
      </c>
      <c r="L24" s="382"/>
      <c r="M24" s="406"/>
      <c r="N24" s="400"/>
      <c r="O24" s="382">
        <f>RANK(G24,$G$11:$G$58,0)</f>
        <v>1</v>
      </c>
      <c r="P24" s="406">
        <f>BH31</f>
        <v>0</v>
      </c>
      <c r="Q24" s="400"/>
      <c r="R24" s="382"/>
      <c r="S24" s="382"/>
      <c r="T24" s="400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8"/>
      <c r="BG24" s="338"/>
      <c r="BH24" s="338"/>
      <c r="BI24" s="338"/>
      <c r="BJ24" s="338"/>
      <c r="BK24" s="338"/>
      <c r="BL24" s="338"/>
      <c r="BM24" s="338"/>
      <c r="BN24" s="338"/>
      <c r="BO24" s="338"/>
      <c r="BP24" s="338"/>
      <c r="BQ24" s="338"/>
      <c r="BR24" s="338"/>
      <c r="BS24" s="338"/>
      <c r="BT24" s="338"/>
      <c r="BU24" s="338"/>
      <c r="BV24" s="338"/>
      <c r="BW24" s="338"/>
      <c r="BX24" s="338"/>
      <c r="BY24" s="338"/>
    </row>
    <row r="25" spans="1:77">
      <c r="A25" s="24">
        <v>0.37222222222222207</v>
      </c>
      <c r="B25" s="23">
        <v>8</v>
      </c>
      <c r="C25" s="23" t="s">
        <v>336</v>
      </c>
      <c r="D25" s="343" t="s">
        <v>337</v>
      </c>
      <c r="E25" s="343" t="s">
        <v>215</v>
      </c>
      <c r="F25" s="350">
        <f>AG41</f>
        <v>0</v>
      </c>
      <c r="G25" s="338"/>
      <c r="H25" s="350">
        <f>AVERAGE(F25,G26)</f>
        <v>0</v>
      </c>
      <c r="I25" s="351">
        <f>IF(R25&gt;T25,R25,T25)</f>
        <v>1</v>
      </c>
      <c r="J25" s="351">
        <f>IF(L25&gt;N25,L25,N25)</f>
        <v>1</v>
      </c>
      <c r="K25" s="351"/>
      <c r="L25" s="351">
        <f>RANK(F25,$F$11:$F$58,0)</f>
        <v>1</v>
      </c>
      <c r="M25" s="398">
        <f>AG31</f>
        <v>0</v>
      </c>
      <c r="N25" s="399"/>
      <c r="O25" s="351"/>
      <c r="P25" s="398"/>
      <c r="Q25" s="399"/>
      <c r="R25" s="351">
        <f>RANK(H25,$H$11:$H$58,0)</f>
        <v>1</v>
      </c>
      <c r="S25" s="398">
        <f>AG31+BI31</f>
        <v>0</v>
      </c>
      <c r="T25" s="399"/>
      <c r="U25" s="338"/>
      <c r="V25" s="338"/>
      <c r="W25" s="338" t="s">
        <v>93</v>
      </c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 t="s">
        <v>93</v>
      </c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38"/>
      <c r="BX25" s="338"/>
      <c r="BY25" s="338"/>
    </row>
    <row r="26" spans="1:77">
      <c r="A26" s="24">
        <v>0.37222222222222207</v>
      </c>
      <c r="B26" s="23">
        <v>8</v>
      </c>
      <c r="C26" s="23" t="s">
        <v>350</v>
      </c>
      <c r="D26" s="343" t="s">
        <v>351</v>
      </c>
      <c r="E26" s="343" t="s">
        <v>215</v>
      </c>
      <c r="F26" s="382"/>
      <c r="G26" s="403">
        <f>BI41</f>
        <v>0</v>
      </c>
      <c r="H26" s="382"/>
      <c r="I26" s="382"/>
      <c r="J26" s="382"/>
      <c r="K26" s="405">
        <f>IF(O26&gt;Q26,O26,Q26)</f>
        <v>1</v>
      </c>
      <c r="L26" s="382"/>
      <c r="M26" s="406"/>
      <c r="N26" s="400"/>
      <c r="O26" s="382">
        <f>RANK(G26,$G$11:$G$58,0)</f>
        <v>1</v>
      </c>
      <c r="P26" s="406">
        <f>BI31</f>
        <v>0</v>
      </c>
      <c r="Q26" s="400"/>
      <c r="R26" s="382"/>
      <c r="S26" s="382"/>
      <c r="T26" s="400"/>
      <c r="U26" s="338"/>
      <c r="V26" s="338"/>
      <c r="W26" s="338" t="s">
        <v>94</v>
      </c>
      <c r="X26" s="338"/>
      <c r="Y26" s="338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38"/>
      <c r="AY26" s="338" t="s">
        <v>94</v>
      </c>
      <c r="AZ26" s="338"/>
      <c r="BA26" s="338"/>
      <c r="BB26" s="342"/>
      <c r="BC26" s="342"/>
      <c r="BD26" s="342"/>
      <c r="BE26" s="342"/>
      <c r="BF26" s="342"/>
      <c r="BG26" s="342"/>
      <c r="BH26" s="342"/>
      <c r="BI26" s="342"/>
      <c r="BJ26" s="342"/>
      <c r="BK26" s="342"/>
      <c r="BL26" s="342"/>
      <c r="BM26" s="342"/>
      <c r="BN26" s="342"/>
      <c r="BO26" s="342"/>
      <c r="BP26" s="342"/>
      <c r="BQ26" s="342"/>
      <c r="BR26" s="342"/>
      <c r="BS26" s="342"/>
      <c r="BT26" s="342"/>
      <c r="BU26" s="342"/>
      <c r="BV26" s="342"/>
      <c r="BW26" s="342"/>
      <c r="BX26" s="342"/>
      <c r="BY26" s="342"/>
    </row>
    <row r="27" spans="1:77">
      <c r="A27" s="24">
        <v>0.3777777777777776</v>
      </c>
      <c r="B27" s="23">
        <v>9</v>
      </c>
      <c r="C27" s="23" t="s">
        <v>428</v>
      </c>
      <c r="D27" s="343" t="s">
        <v>429</v>
      </c>
      <c r="E27" s="343" t="s">
        <v>801</v>
      </c>
      <c r="F27" s="350">
        <f>AH41</f>
        <v>0</v>
      </c>
      <c r="G27" s="338"/>
      <c r="H27" s="350">
        <f>AVERAGE(F27,G28)</f>
        <v>0</v>
      </c>
      <c r="I27" s="351">
        <f>IF(R27&gt;T27,R27,T27)</f>
        <v>1</v>
      </c>
      <c r="J27" s="351">
        <f>IF(L27&gt;N27,L27,N27)</f>
        <v>1</v>
      </c>
      <c r="K27" s="351"/>
      <c r="L27" s="351">
        <f>RANK(F27,$F$11:$F$58,0)</f>
        <v>1</v>
      </c>
      <c r="M27" s="398">
        <f>AH31</f>
        <v>0</v>
      </c>
      <c r="N27" s="399"/>
      <c r="O27" s="351"/>
      <c r="P27" s="398"/>
      <c r="Q27" s="399"/>
      <c r="R27" s="351">
        <f>RANK(H27,$H$11:$H$58,0)</f>
        <v>1</v>
      </c>
      <c r="S27" s="398">
        <f>AH31+BJ31</f>
        <v>0</v>
      </c>
      <c r="T27" s="399"/>
      <c r="U27" s="338"/>
      <c r="V27" s="338"/>
      <c r="W27" s="338" t="s">
        <v>95</v>
      </c>
      <c r="X27" s="338"/>
      <c r="Y27" s="338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AV27" s="342"/>
      <c r="AW27" s="342"/>
      <c r="AX27" s="338"/>
      <c r="AY27" s="338" t="s">
        <v>95</v>
      </c>
      <c r="AZ27" s="338"/>
      <c r="BA27" s="338"/>
      <c r="BB27" s="342"/>
      <c r="BC27" s="342"/>
      <c r="BD27" s="342"/>
      <c r="BE27" s="342"/>
      <c r="BF27" s="342"/>
      <c r="BG27" s="342"/>
      <c r="BH27" s="342"/>
      <c r="BI27" s="342"/>
      <c r="BJ27" s="342"/>
      <c r="BK27" s="342"/>
      <c r="BL27" s="342"/>
      <c r="BM27" s="342"/>
      <c r="BN27" s="342"/>
      <c r="BO27" s="342"/>
      <c r="BP27" s="342"/>
      <c r="BQ27" s="342"/>
      <c r="BR27" s="342"/>
      <c r="BS27" s="342"/>
      <c r="BT27" s="342"/>
      <c r="BU27" s="342"/>
      <c r="BV27" s="342"/>
      <c r="BW27" s="342"/>
      <c r="BX27" s="342"/>
      <c r="BY27" s="342"/>
    </row>
    <row r="28" spans="1:77">
      <c r="A28" s="24">
        <v>0.3777777777777776</v>
      </c>
      <c r="B28" s="23">
        <v>9</v>
      </c>
      <c r="C28" s="23" t="s">
        <v>133</v>
      </c>
      <c r="D28" s="343" t="s">
        <v>134</v>
      </c>
      <c r="E28" s="343" t="s">
        <v>801</v>
      </c>
      <c r="F28" s="382"/>
      <c r="G28" s="403">
        <f>BJ41</f>
        <v>0</v>
      </c>
      <c r="H28" s="382"/>
      <c r="I28" s="382"/>
      <c r="J28" s="382"/>
      <c r="K28" s="405">
        <f>IF(O28&gt;Q28,O28,Q28)</f>
        <v>1</v>
      </c>
      <c r="L28" s="382"/>
      <c r="M28" s="406"/>
      <c r="N28" s="400"/>
      <c r="O28" s="382">
        <f>RANK(G28,$G$11:$G$58,0)</f>
        <v>1</v>
      </c>
      <c r="P28" s="406">
        <f>BJ31</f>
        <v>0</v>
      </c>
      <c r="Q28" s="400"/>
      <c r="R28" s="382"/>
      <c r="S28" s="382"/>
      <c r="T28" s="400"/>
      <c r="U28" s="338"/>
      <c r="V28" s="338"/>
      <c r="W28" s="338" t="s">
        <v>270</v>
      </c>
      <c r="X28" s="338"/>
      <c r="Y28" s="338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38"/>
      <c r="AY28" s="338" t="s">
        <v>270</v>
      </c>
      <c r="AZ28" s="338"/>
      <c r="BA28" s="338"/>
      <c r="BB28" s="342"/>
      <c r="BC28" s="342"/>
      <c r="BD28" s="342"/>
      <c r="BE28" s="342"/>
      <c r="BF28" s="342"/>
      <c r="BG28" s="342"/>
      <c r="BH28" s="342"/>
      <c r="BI28" s="342"/>
      <c r="BJ28" s="342"/>
      <c r="BK28" s="342"/>
      <c r="BL28" s="342"/>
      <c r="BM28" s="342"/>
      <c r="BN28" s="342"/>
      <c r="BO28" s="342"/>
      <c r="BP28" s="342"/>
      <c r="BQ28" s="342"/>
      <c r="BR28" s="342"/>
      <c r="BS28" s="342"/>
      <c r="BT28" s="342"/>
      <c r="BU28" s="342"/>
      <c r="BV28" s="342"/>
      <c r="BW28" s="342"/>
      <c r="BX28" s="342"/>
      <c r="BY28" s="342"/>
    </row>
    <row r="29" spans="1:77">
      <c r="A29" s="24">
        <v>0.38333333333333314</v>
      </c>
      <c r="B29" s="23">
        <v>10</v>
      </c>
      <c r="C29" s="23" t="s">
        <v>160</v>
      </c>
      <c r="D29" s="343" t="s">
        <v>161</v>
      </c>
      <c r="E29" s="343" t="s">
        <v>59</v>
      </c>
      <c r="F29" s="350">
        <f>AI41</f>
        <v>0</v>
      </c>
      <c r="G29" s="338"/>
      <c r="H29" s="350">
        <f>AVERAGE(F29,G30)</f>
        <v>0</v>
      </c>
      <c r="I29" s="351">
        <f>IF(R29&gt;T29,R29,T29)</f>
        <v>1</v>
      </c>
      <c r="J29" s="351">
        <f>IF(L29&gt;N29,L29,N29)</f>
        <v>1</v>
      </c>
      <c r="K29" s="351"/>
      <c r="L29" s="351">
        <f>RANK(F29,$F$11:$F$58,0)</f>
        <v>1</v>
      </c>
      <c r="M29" s="398">
        <f>AI31</f>
        <v>0</v>
      </c>
      <c r="N29" s="399"/>
      <c r="O29" s="351"/>
      <c r="P29" s="398"/>
      <c r="Q29" s="399"/>
      <c r="R29" s="351">
        <f>RANK(H29,$H$11:$H$58,0)</f>
        <v>1</v>
      </c>
      <c r="S29" s="398">
        <f>AI31+BK31</f>
        <v>0</v>
      </c>
      <c r="T29" s="399"/>
      <c r="U29" s="338"/>
      <c r="V29" s="338"/>
      <c r="W29" s="338" t="s">
        <v>802</v>
      </c>
      <c r="X29" s="338">
        <v>2</v>
      </c>
      <c r="Y29" s="338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  <c r="AQ29" s="342"/>
      <c r="AR29" s="342"/>
      <c r="AS29" s="342"/>
      <c r="AT29" s="342"/>
      <c r="AU29" s="342"/>
      <c r="AV29" s="342"/>
      <c r="AW29" s="342"/>
      <c r="AX29" s="338"/>
      <c r="AY29" s="338" t="s">
        <v>802</v>
      </c>
      <c r="AZ29" s="338">
        <v>2</v>
      </c>
      <c r="BA29" s="338"/>
      <c r="BB29" s="342"/>
      <c r="BC29" s="342"/>
      <c r="BD29" s="342"/>
      <c r="BE29" s="342"/>
      <c r="BF29" s="342"/>
      <c r="BG29" s="342"/>
      <c r="BH29" s="342"/>
      <c r="BI29" s="342"/>
      <c r="BJ29" s="342"/>
      <c r="BK29" s="342"/>
      <c r="BL29" s="342"/>
      <c r="BM29" s="342"/>
      <c r="BN29" s="342"/>
      <c r="BO29" s="342"/>
      <c r="BP29" s="342"/>
      <c r="BQ29" s="342"/>
      <c r="BR29" s="342"/>
      <c r="BS29" s="342"/>
      <c r="BT29" s="342"/>
      <c r="BU29" s="342"/>
      <c r="BV29" s="342"/>
      <c r="BW29" s="342"/>
      <c r="BX29" s="342"/>
      <c r="BY29" s="342"/>
    </row>
    <row r="30" spans="1:77">
      <c r="A30" s="24">
        <v>0.38333333333333314</v>
      </c>
      <c r="B30" s="23">
        <v>10</v>
      </c>
      <c r="C30" s="23" t="s">
        <v>333</v>
      </c>
      <c r="D30" s="343" t="s">
        <v>334</v>
      </c>
      <c r="E30" s="343" t="s">
        <v>59</v>
      </c>
      <c r="F30" s="382"/>
      <c r="G30" s="403">
        <f>BK41</f>
        <v>0</v>
      </c>
      <c r="H30" s="382"/>
      <c r="I30" s="382"/>
      <c r="J30" s="382"/>
      <c r="K30" s="405">
        <f>IF(O30&gt;Q30,O30,Q30)</f>
        <v>1</v>
      </c>
      <c r="L30" s="382"/>
      <c r="M30" s="406"/>
      <c r="N30" s="400"/>
      <c r="O30" s="382">
        <f>RANK(G30,$G$11:$G$58,0)</f>
        <v>1</v>
      </c>
      <c r="P30" s="406">
        <f>BK31</f>
        <v>0</v>
      </c>
      <c r="Q30" s="400"/>
      <c r="R30" s="382"/>
      <c r="S30" s="382"/>
      <c r="T30" s="400"/>
      <c r="U30" s="338"/>
      <c r="V30" s="338"/>
      <c r="W30" s="338" t="s">
        <v>803</v>
      </c>
      <c r="X30" s="338">
        <v>2</v>
      </c>
      <c r="Y30" s="33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8"/>
      <c r="AO30" s="348"/>
      <c r="AP30" s="348"/>
      <c r="AQ30" s="348"/>
      <c r="AR30" s="348"/>
      <c r="AS30" s="348"/>
      <c r="AT30" s="348"/>
      <c r="AU30" s="348"/>
      <c r="AV30" s="348"/>
      <c r="AW30" s="348"/>
      <c r="AX30" s="338"/>
      <c r="AY30" s="338" t="s">
        <v>803</v>
      </c>
      <c r="AZ30" s="338">
        <v>2</v>
      </c>
      <c r="BA30" s="338"/>
      <c r="BB30" s="348"/>
      <c r="BC30" s="348"/>
      <c r="BD30" s="348"/>
      <c r="BE30" s="348"/>
      <c r="BF30" s="348"/>
      <c r="BG30" s="348"/>
      <c r="BH30" s="348"/>
      <c r="BI30" s="348"/>
      <c r="BJ30" s="348"/>
      <c r="BK30" s="348"/>
      <c r="BL30" s="348"/>
      <c r="BM30" s="348"/>
      <c r="BN30" s="348"/>
      <c r="BO30" s="348"/>
      <c r="BP30" s="348"/>
      <c r="BQ30" s="348"/>
      <c r="BR30" s="348"/>
      <c r="BS30" s="348"/>
      <c r="BT30" s="348"/>
      <c r="BU30" s="348"/>
      <c r="BV30" s="348"/>
      <c r="BW30" s="348"/>
      <c r="BX30" s="348"/>
      <c r="BY30" s="348"/>
    </row>
    <row r="31" spans="1:77">
      <c r="A31" s="24">
        <v>0.38888888888888867</v>
      </c>
      <c r="B31" s="23">
        <v>11</v>
      </c>
      <c r="C31" s="23" t="s">
        <v>369</v>
      </c>
      <c r="D31" s="343" t="s">
        <v>370</v>
      </c>
      <c r="E31" s="343" t="s">
        <v>322</v>
      </c>
      <c r="F31" s="350">
        <f>AJ41</f>
        <v>0</v>
      </c>
      <c r="G31" s="338"/>
      <c r="H31" s="350">
        <f>AVERAGE(F31,G32)</f>
        <v>0</v>
      </c>
      <c r="I31" s="351">
        <f>IF(R31&gt;T31,R31,T31)</f>
        <v>1</v>
      </c>
      <c r="J31" s="351">
        <f>IF(L31&gt;N31,L31,N31)</f>
        <v>1</v>
      </c>
      <c r="K31" s="351"/>
      <c r="L31" s="351">
        <f>RANK(F31,$F$11:$F$58,0)</f>
        <v>1</v>
      </c>
      <c r="M31" s="398">
        <f>AJ31</f>
        <v>0</v>
      </c>
      <c r="N31" s="399"/>
      <c r="O31" s="351"/>
      <c r="P31" s="398"/>
      <c r="Q31" s="399"/>
      <c r="R31" s="351">
        <f>RANK(H31,$H$11:$H$58,0)</f>
        <v>1</v>
      </c>
      <c r="S31" s="398">
        <f>AJ31+BL31</f>
        <v>0</v>
      </c>
      <c r="T31" s="399"/>
      <c r="U31" s="338"/>
      <c r="V31" s="338"/>
      <c r="W31" s="338" t="s">
        <v>98</v>
      </c>
      <c r="X31" s="338"/>
      <c r="Y31" s="338"/>
      <c r="Z31" s="356">
        <f>SUM(Z26:Z30)+SUM(Z29:Z30)</f>
        <v>0</v>
      </c>
      <c r="AA31" s="356">
        <f t="shared" ref="AA31:AJ31" si="5">SUM(AA26:AA30)+SUM(AA29:AA30)</f>
        <v>0</v>
      </c>
      <c r="AB31" s="356">
        <f t="shared" si="5"/>
        <v>0</v>
      </c>
      <c r="AC31" s="356">
        <f t="shared" si="5"/>
        <v>0</v>
      </c>
      <c r="AD31" s="356">
        <f t="shared" si="5"/>
        <v>0</v>
      </c>
      <c r="AE31" s="356">
        <f t="shared" si="5"/>
        <v>0</v>
      </c>
      <c r="AF31" s="356">
        <f t="shared" si="5"/>
        <v>0</v>
      </c>
      <c r="AG31" s="356">
        <f t="shared" si="5"/>
        <v>0</v>
      </c>
      <c r="AH31" s="356">
        <f t="shared" si="5"/>
        <v>0</v>
      </c>
      <c r="AI31" s="356">
        <f t="shared" si="5"/>
        <v>0</v>
      </c>
      <c r="AJ31" s="356">
        <f t="shared" si="5"/>
        <v>0</v>
      </c>
      <c r="AK31" s="356">
        <f t="shared" ref="AK31:AU31" si="6">SUM(AK26:AK30)+SUM(AK29:AK30)</f>
        <v>0</v>
      </c>
      <c r="AL31" s="356">
        <f t="shared" si="6"/>
        <v>0</v>
      </c>
      <c r="AM31" s="356">
        <f t="shared" si="6"/>
        <v>0</v>
      </c>
      <c r="AN31" s="356">
        <f t="shared" si="6"/>
        <v>0</v>
      </c>
      <c r="AO31" s="356">
        <f t="shared" si="6"/>
        <v>0</v>
      </c>
      <c r="AP31" s="356">
        <f t="shared" si="6"/>
        <v>0</v>
      </c>
      <c r="AQ31" s="356">
        <f t="shared" si="6"/>
        <v>0</v>
      </c>
      <c r="AR31" s="356">
        <f t="shared" si="6"/>
        <v>0</v>
      </c>
      <c r="AS31" s="356">
        <f t="shared" si="6"/>
        <v>0</v>
      </c>
      <c r="AT31" s="356">
        <f t="shared" si="6"/>
        <v>0</v>
      </c>
      <c r="AU31" s="356">
        <f t="shared" si="6"/>
        <v>0</v>
      </c>
      <c r="AV31" s="356">
        <f t="shared" ref="AV31:AW31" si="7">SUM(AV26:AV30)+SUM(AV29:AV30)</f>
        <v>0</v>
      </c>
      <c r="AW31" s="356">
        <f t="shared" si="7"/>
        <v>0</v>
      </c>
      <c r="AX31" s="338"/>
      <c r="AY31" s="338" t="s">
        <v>98</v>
      </c>
      <c r="AZ31" s="338"/>
      <c r="BA31" s="338"/>
      <c r="BB31" s="356">
        <f t="shared" ref="BB31:BL31" si="8">SUM(BB26:BB30)+SUM(BB29:BB30)</f>
        <v>0</v>
      </c>
      <c r="BC31" s="356">
        <f t="shared" si="8"/>
        <v>0</v>
      </c>
      <c r="BD31" s="356">
        <f t="shared" si="8"/>
        <v>0</v>
      </c>
      <c r="BE31" s="356">
        <f t="shared" si="8"/>
        <v>0</v>
      </c>
      <c r="BF31" s="356">
        <f t="shared" si="8"/>
        <v>0</v>
      </c>
      <c r="BG31" s="356">
        <f t="shared" si="8"/>
        <v>0</v>
      </c>
      <c r="BH31" s="356">
        <f t="shared" si="8"/>
        <v>0</v>
      </c>
      <c r="BI31" s="356">
        <f t="shared" si="8"/>
        <v>0</v>
      </c>
      <c r="BJ31" s="356">
        <f t="shared" si="8"/>
        <v>0</v>
      </c>
      <c r="BK31" s="356">
        <f t="shared" si="8"/>
        <v>0</v>
      </c>
      <c r="BL31" s="356">
        <f t="shared" si="8"/>
        <v>0</v>
      </c>
      <c r="BM31" s="356">
        <f t="shared" ref="BM31:BY31" si="9">SUM(BM26:BM30)+SUM(BM29:BM30)</f>
        <v>0</v>
      </c>
      <c r="BN31" s="356">
        <f t="shared" si="9"/>
        <v>0</v>
      </c>
      <c r="BO31" s="356">
        <f t="shared" si="9"/>
        <v>0</v>
      </c>
      <c r="BP31" s="356">
        <f t="shared" si="9"/>
        <v>0</v>
      </c>
      <c r="BQ31" s="356">
        <f t="shared" si="9"/>
        <v>0</v>
      </c>
      <c r="BR31" s="356">
        <f t="shared" si="9"/>
        <v>0</v>
      </c>
      <c r="BS31" s="356">
        <f t="shared" si="9"/>
        <v>0</v>
      </c>
      <c r="BT31" s="356">
        <f t="shared" si="9"/>
        <v>0</v>
      </c>
      <c r="BU31" s="356">
        <f t="shared" si="9"/>
        <v>0</v>
      </c>
      <c r="BV31" s="356">
        <f t="shared" si="9"/>
        <v>0</v>
      </c>
      <c r="BW31" s="356">
        <f t="shared" si="9"/>
        <v>0</v>
      </c>
      <c r="BX31" s="356">
        <f t="shared" si="9"/>
        <v>0</v>
      </c>
      <c r="BY31" s="356">
        <f t="shared" si="9"/>
        <v>0</v>
      </c>
    </row>
    <row r="32" spans="1:77">
      <c r="A32" s="24">
        <v>0.39583333333333309</v>
      </c>
      <c r="B32" s="23">
        <v>11</v>
      </c>
      <c r="C32" s="23" t="s">
        <v>499</v>
      </c>
      <c r="D32" s="343" t="s">
        <v>500</v>
      </c>
      <c r="E32" s="343" t="s">
        <v>322</v>
      </c>
      <c r="F32" s="382"/>
      <c r="G32" s="403">
        <f>BL41</f>
        <v>0</v>
      </c>
      <c r="H32" s="382"/>
      <c r="I32" s="382"/>
      <c r="J32" s="382"/>
      <c r="K32" s="405">
        <f>IF(O32&gt;Q32,O32,Q32)</f>
        <v>1</v>
      </c>
      <c r="L32" s="382"/>
      <c r="M32" s="406"/>
      <c r="N32" s="400"/>
      <c r="O32" s="382">
        <f>RANK(G32,$G$11:$G$58,0)</f>
        <v>1</v>
      </c>
      <c r="P32" s="406">
        <f>BL31</f>
        <v>0</v>
      </c>
      <c r="Q32" s="400"/>
      <c r="R32" s="382"/>
      <c r="S32" s="382"/>
      <c r="T32" s="400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  <c r="BA32" s="338"/>
      <c r="BB32" s="338"/>
      <c r="BC32" s="338"/>
      <c r="BD32" s="338"/>
      <c r="BE32" s="338"/>
      <c r="BF32" s="338"/>
      <c r="BG32" s="338"/>
      <c r="BH32" s="338"/>
      <c r="BI32" s="338"/>
      <c r="BJ32" s="338"/>
      <c r="BK32" s="338"/>
      <c r="BL32" s="338"/>
      <c r="BM32" s="338"/>
      <c r="BN32" s="338"/>
      <c r="BO32" s="338"/>
      <c r="BP32" s="338"/>
      <c r="BQ32" s="338"/>
      <c r="BR32" s="338"/>
      <c r="BS32" s="338"/>
      <c r="BT32" s="338"/>
      <c r="BU32" s="338"/>
      <c r="BV32" s="338"/>
      <c r="BW32" s="338"/>
      <c r="BX32" s="338"/>
      <c r="BY32" s="338"/>
    </row>
    <row r="33" spans="1:77">
      <c r="A33" s="24">
        <v>0.40138888888888863</v>
      </c>
      <c r="B33" s="23">
        <v>12</v>
      </c>
      <c r="C33" s="23" t="s">
        <v>434</v>
      </c>
      <c r="D33" s="343" t="s">
        <v>435</v>
      </c>
      <c r="E33" s="343" t="s">
        <v>755</v>
      </c>
      <c r="F33" s="350">
        <f>AK41</f>
        <v>0</v>
      </c>
      <c r="G33" s="350"/>
      <c r="H33" s="350">
        <f>AVERAGE(F33,G34)</f>
        <v>0</v>
      </c>
      <c r="I33" s="351">
        <f>IF(R33&gt;T33,R33,T33)</f>
        <v>1</v>
      </c>
      <c r="J33" s="351">
        <f>IF(L33&gt;N33,L33,N33)</f>
        <v>1</v>
      </c>
      <c r="K33" s="351"/>
      <c r="L33" s="351">
        <f>RANK(F33,$F$11:$F$58,0)</f>
        <v>1</v>
      </c>
      <c r="M33" s="398">
        <f>AK31</f>
        <v>0</v>
      </c>
      <c r="N33" s="399"/>
      <c r="O33" s="351"/>
      <c r="P33" s="398"/>
      <c r="Q33" s="399"/>
      <c r="R33" s="351">
        <f>RANK(H33,$H$11:$H$58,0)</f>
        <v>1</v>
      </c>
      <c r="S33" s="398">
        <f>AK31+BM31</f>
        <v>0</v>
      </c>
      <c r="T33" s="399"/>
      <c r="U33" s="338"/>
      <c r="V33" s="338"/>
      <c r="W33" s="338" t="s">
        <v>99</v>
      </c>
      <c r="X33" s="338">
        <v>240</v>
      </c>
      <c r="Y33" s="338"/>
      <c r="Z33" s="356">
        <f t="shared" ref="Z33:AJ33" si="10">Z23+Z31</f>
        <v>0</v>
      </c>
      <c r="AA33" s="356">
        <f t="shared" si="10"/>
        <v>0</v>
      </c>
      <c r="AB33" s="356">
        <f t="shared" si="10"/>
        <v>0</v>
      </c>
      <c r="AC33" s="356">
        <f t="shared" si="10"/>
        <v>0</v>
      </c>
      <c r="AD33" s="356">
        <f t="shared" si="10"/>
        <v>0</v>
      </c>
      <c r="AE33" s="356">
        <f t="shared" si="10"/>
        <v>0</v>
      </c>
      <c r="AF33" s="356">
        <f t="shared" si="10"/>
        <v>0</v>
      </c>
      <c r="AG33" s="356">
        <f t="shared" si="10"/>
        <v>0</v>
      </c>
      <c r="AH33" s="356">
        <f t="shared" si="10"/>
        <v>0</v>
      </c>
      <c r="AI33" s="356">
        <f t="shared" si="10"/>
        <v>0</v>
      </c>
      <c r="AJ33" s="356">
        <f t="shared" si="10"/>
        <v>0</v>
      </c>
      <c r="AK33" s="356">
        <f t="shared" ref="AK33:AU33" si="11">AK23+AK31</f>
        <v>0</v>
      </c>
      <c r="AL33" s="356">
        <f t="shared" si="11"/>
        <v>0</v>
      </c>
      <c r="AM33" s="356">
        <f t="shared" si="11"/>
        <v>0</v>
      </c>
      <c r="AN33" s="356">
        <f t="shared" si="11"/>
        <v>0</v>
      </c>
      <c r="AO33" s="356">
        <f t="shared" si="11"/>
        <v>0</v>
      </c>
      <c r="AP33" s="356">
        <f t="shared" si="11"/>
        <v>0</v>
      </c>
      <c r="AQ33" s="356">
        <f t="shared" si="11"/>
        <v>0</v>
      </c>
      <c r="AR33" s="356">
        <f t="shared" si="11"/>
        <v>0</v>
      </c>
      <c r="AS33" s="356">
        <f t="shared" si="11"/>
        <v>0</v>
      </c>
      <c r="AT33" s="356">
        <f t="shared" si="11"/>
        <v>0</v>
      </c>
      <c r="AU33" s="356">
        <f t="shared" si="11"/>
        <v>0</v>
      </c>
      <c r="AV33" s="356">
        <f t="shared" ref="AV33:AW33" si="12">AV23+AV31</f>
        <v>0</v>
      </c>
      <c r="AW33" s="356">
        <f t="shared" si="12"/>
        <v>0</v>
      </c>
      <c r="AX33" s="338"/>
      <c r="AY33" s="338" t="s">
        <v>99</v>
      </c>
      <c r="AZ33" s="338">
        <v>240</v>
      </c>
      <c r="BA33" s="338"/>
      <c r="BB33" s="356">
        <f t="shared" ref="BB33:BL33" si="13">BB23+BB31</f>
        <v>0</v>
      </c>
      <c r="BC33" s="356">
        <f t="shared" si="13"/>
        <v>0</v>
      </c>
      <c r="BD33" s="356">
        <f t="shared" si="13"/>
        <v>0</v>
      </c>
      <c r="BE33" s="356">
        <f t="shared" si="13"/>
        <v>0</v>
      </c>
      <c r="BF33" s="356">
        <f t="shared" si="13"/>
        <v>0</v>
      </c>
      <c r="BG33" s="356">
        <f t="shared" si="13"/>
        <v>0</v>
      </c>
      <c r="BH33" s="356">
        <f t="shared" si="13"/>
        <v>0</v>
      </c>
      <c r="BI33" s="356">
        <f t="shared" si="13"/>
        <v>0</v>
      </c>
      <c r="BJ33" s="356">
        <f t="shared" si="13"/>
        <v>0</v>
      </c>
      <c r="BK33" s="356">
        <f t="shared" si="13"/>
        <v>0</v>
      </c>
      <c r="BL33" s="356">
        <f t="shared" si="13"/>
        <v>0</v>
      </c>
      <c r="BM33" s="356">
        <f t="shared" ref="BM33:BY33" si="14">BM23+BM31</f>
        <v>0</v>
      </c>
      <c r="BN33" s="356">
        <f t="shared" si="14"/>
        <v>0</v>
      </c>
      <c r="BO33" s="356">
        <f t="shared" si="14"/>
        <v>0</v>
      </c>
      <c r="BP33" s="356">
        <f t="shared" si="14"/>
        <v>0</v>
      </c>
      <c r="BQ33" s="356">
        <f t="shared" si="14"/>
        <v>0</v>
      </c>
      <c r="BR33" s="356">
        <f t="shared" si="14"/>
        <v>0</v>
      </c>
      <c r="BS33" s="356">
        <f t="shared" si="14"/>
        <v>0</v>
      </c>
      <c r="BT33" s="356">
        <f t="shared" si="14"/>
        <v>0</v>
      </c>
      <c r="BU33" s="356">
        <f t="shared" si="14"/>
        <v>0</v>
      </c>
      <c r="BV33" s="356">
        <f t="shared" si="14"/>
        <v>0</v>
      </c>
      <c r="BW33" s="356">
        <f t="shared" si="14"/>
        <v>0</v>
      </c>
      <c r="BX33" s="356">
        <f t="shared" si="14"/>
        <v>0</v>
      </c>
      <c r="BY33" s="356">
        <f t="shared" si="14"/>
        <v>0</v>
      </c>
    </row>
    <row r="34" spans="1:77">
      <c r="A34" s="24">
        <v>0.40138888888888863</v>
      </c>
      <c r="B34" s="23">
        <v>12</v>
      </c>
      <c r="C34" s="23" t="s">
        <v>534</v>
      </c>
      <c r="D34" s="343" t="s">
        <v>535</v>
      </c>
      <c r="E34" s="343" t="s">
        <v>755</v>
      </c>
      <c r="F34" s="382"/>
      <c r="G34" s="403">
        <f>BM41</f>
        <v>0</v>
      </c>
      <c r="H34" s="382"/>
      <c r="I34" s="382"/>
      <c r="J34" s="382"/>
      <c r="K34" s="405">
        <f>IF(O34&gt;Q34,O34,Q34)</f>
        <v>1</v>
      </c>
      <c r="L34" s="382"/>
      <c r="M34" s="406"/>
      <c r="N34" s="400"/>
      <c r="O34" s="382">
        <f>RANK(G34,$G$11:$G$58,0)</f>
        <v>1</v>
      </c>
      <c r="P34" s="406">
        <f>BM31</f>
        <v>0</v>
      </c>
      <c r="Q34" s="400"/>
      <c r="R34" s="382"/>
      <c r="S34" s="382"/>
      <c r="T34" s="400"/>
      <c r="U34" s="338"/>
      <c r="V34" s="338"/>
      <c r="W34" s="15" t="s">
        <v>100</v>
      </c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15" t="s">
        <v>100</v>
      </c>
      <c r="AZ34" s="338"/>
      <c r="BA34" s="338"/>
      <c r="BB34" s="338"/>
      <c r="BC34" s="338"/>
      <c r="BD34" s="338"/>
      <c r="BE34" s="338"/>
      <c r="BF34" s="338"/>
      <c r="BG34" s="338"/>
      <c r="BH34" s="338"/>
      <c r="BI34" s="338"/>
      <c r="BJ34" s="338"/>
      <c r="BK34" s="338"/>
      <c r="BL34" s="338"/>
      <c r="BM34" s="338"/>
      <c r="BN34" s="338"/>
      <c r="BO34" s="338"/>
      <c r="BP34" s="338"/>
      <c r="BQ34" s="338"/>
      <c r="BR34" s="338"/>
      <c r="BS34" s="338"/>
      <c r="BT34" s="338"/>
      <c r="BU34" s="338"/>
      <c r="BV34" s="338"/>
      <c r="BW34" s="338"/>
      <c r="BX34" s="338"/>
      <c r="BY34" s="338"/>
    </row>
    <row r="35" spans="1:77">
      <c r="A35" s="24">
        <v>0.40694444444444416</v>
      </c>
      <c r="B35" s="23">
        <v>13</v>
      </c>
      <c r="C35" s="23" t="s">
        <v>361</v>
      </c>
      <c r="D35" s="343" t="s">
        <v>362</v>
      </c>
      <c r="E35" s="343" t="s">
        <v>53</v>
      </c>
      <c r="F35" s="350">
        <f>AL41</f>
        <v>0</v>
      </c>
      <c r="G35" s="350"/>
      <c r="H35" s="350">
        <f>AVERAGE(F35,G36)</f>
        <v>0</v>
      </c>
      <c r="I35" s="351">
        <f>IF(R35&gt;T35,R35,T35)</f>
        <v>1</v>
      </c>
      <c r="J35" s="351">
        <f>IF(L35&gt;N35,L35,N35)</f>
        <v>1</v>
      </c>
      <c r="K35" s="351"/>
      <c r="L35" s="351">
        <f>RANK(F35,$F$11:$F$58,0)</f>
        <v>1</v>
      </c>
      <c r="M35" s="398">
        <f>AL31</f>
        <v>0</v>
      </c>
      <c r="N35" s="399"/>
      <c r="O35" s="351"/>
      <c r="P35" s="398"/>
      <c r="Q35" s="399"/>
      <c r="R35" s="351">
        <f>RANK(H35,$H$11:$H$58,0)</f>
        <v>1</v>
      </c>
      <c r="S35" s="398">
        <f>AL31+BN31</f>
        <v>0</v>
      </c>
      <c r="T35" s="399"/>
      <c r="U35" s="338"/>
      <c r="V35" s="338"/>
      <c r="W35" s="338" t="s">
        <v>101</v>
      </c>
      <c r="X35" s="338">
        <v>-2</v>
      </c>
      <c r="Y35" s="338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372"/>
      <c r="AO35" s="372"/>
      <c r="AP35" s="372"/>
      <c r="AQ35" s="372"/>
      <c r="AR35" s="372"/>
      <c r="AS35" s="372"/>
      <c r="AT35" s="372"/>
      <c r="AU35" s="372"/>
      <c r="AV35" s="372"/>
      <c r="AW35" s="372"/>
      <c r="AX35" s="338"/>
      <c r="AY35" s="338" t="s">
        <v>101</v>
      </c>
      <c r="AZ35" s="338">
        <v>-2</v>
      </c>
      <c r="BA35" s="338"/>
      <c r="BB35" s="372"/>
      <c r="BC35" s="372"/>
      <c r="BD35" s="372"/>
      <c r="BE35" s="372"/>
      <c r="BF35" s="372"/>
      <c r="BG35" s="372"/>
      <c r="BH35" s="372"/>
      <c r="BI35" s="372"/>
      <c r="BJ35" s="372"/>
      <c r="BK35" s="372"/>
      <c r="BL35" s="372"/>
      <c r="BM35" s="372"/>
      <c r="BN35" s="372"/>
      <c r="BO35" s="372"/>
      <c r="BP35" s="372"/>
      <c r="BQ35" s="372"/>
      <c r="BR35" s="372"/>
      <c r="BS35" s="372"/>
      <c r="BT35" s="372"/>
      <c r="BU35" s="372"/>
      <c r="BV35" s="372"/>
      <c r="BW35" s="372"/>
      <c r="BX35" s="372"/>
      <c r="BY35" s="372"/>
    </row>
    <row r="36" spans="1:77">
      <c r="A36" s="24">
        <v>0.40694444444444416</v>
      </c>
      <c r="B36" s="23">
        <v>13</v>
      </c>
      <c r="C36" s="23" t="s">
        <v>507</v>
      </c>
      <c r="D36" s="343" t="s">
        <v>508</v>
      </c>
      <c r="E36" s="343" t="s">
        <v>53</v>
      </c>
      <c r="F36" s="382"/>
      <c r="G36" s="403">
        <f>BN41</f>
        <v>0</v>
      </c>
      <c r="H36" s="382"/>
      <c r="I36" s="382"/>
      <c r="J36" s="382"/>
      <c r="K36" s="405">
        <f>IF(O36&gt;Q36,O36,Q36)</f>
        <v>1</v>
      </c>
      <c r="L36" s="382"/>
      <c r="M36" s="406"/>
      <c r="N36" s="400"/>
      <c r="O36" s="382">
        <f>RANK(G36,$G$11:$G$58,0)</f>
        <v>1</v>
      </c>
      <c r="P36" s="406">
        <f>BN31</f>
        <v>0</v>
      </c>
      <c r="Q36" s="400"/>
      <c r="R36" s="382"/>
      <c r="S36" s="382"/>
      <c r="T36" s="400"/>
      <c r="U36" s="338"/>
      <c r="V36" s="338"/>
      <c r="W36" s="338" t="s">
        <v>103</v>
      </c>
      <c r="X36" s="338">
        <v>-4</v>
      </c>
      <c r="Y36" s="338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372"/>
      <c r="AO36" s="372"/>
      <c r="AP36" s="372"/>
      <c r="AQ36" s="372"/>
      <c r="AR36" s="372"/>
      <c r="AS36" s="372"/>
      <c r="AT36" s="372"/>
      <c r="AU36" s="372"/>
      <c r="AV36" s="372"/>
      <c r="AW36" s="372"/>
      <c r="AX36" s="338"/>
      <c r="AY36" s="338" t="s">
        <v>103</v>
      </c>
      <c r="AZ36" s="338">
        <v>-4</v>
      </c>
      <c r="BA36" s="338"/>
      <c r="BB36" s="372"/>
      <c r="BC36" s="372"/>
      <c r="BD36" s="372"/>
      <c r="BE36" s="372"/>
      <c r="BF36" s="372"/>
      <c r="BG36" s="372"/>
      <c r="BH36" s="372"/>
      <c r="BI36" s="372"/>
      <c r="BJ36" s="372"/>
      <c r="BK36" s="372"/>
      <c r="BL36" s="372"/>
      <c r="BM36" s="372"/>
      <c r="BN36" s="372"/>
      <c r="BO36" s="372"/>
      <c r="BP36" s="372"/>
      <c r="BQ36" s="372"/>
      <c r="BR36" s="372"/>
      <c r="BS36" s="372"/>
      <c r="BT36" s="372"/>
      <c r="BU36" s="372"/>
      <c r="BV36" s="372"/>
      <c r="BW36" s="372"/>
      <c r="BX36" s="372"/>
      <c r="BY36" s="372"/>
    </row>
    <row r="37" spans="1:77">
      <c r="A37" s="24">
        <v>0.4124999999999997</v>
      </c>
      <c r="B37" s="23">
        <v>14</v>
      </c>
      <c r="C37" s="23" t="s">
        <v>300</v>
      </c>
      <c r="D37" s="343" t="s">
        <v>301</v>
      </c>
      <c r="E37" s="343" t="s">
        <v>600</v>
      </c>
      <c r="F37" s="350">
        <f>AM41</f>
        <v>0</v>
      </c>
      <c r="G37" s="350"/>
      <c r="H37" s="350">
        <f>AVERAGE(F37,G38)</f>
        <v>0</v>
      </c>
      <c r="I37" s="351">
        <f>IF(R37&gt;T37,R37,T37)</f>
        <v>1</v>
      </c>
      <c r="J37" s="351">
        <f>IF(L37&gt;N37,L37,N37)</f>
        <v>1</v>
      </c>
      <c r="K37" s="351"/>
      <c r="L37" s="351">
        <f>RANK(F37,$F$11:$F$58,0)</f>
        <v>1</v>
      </c>
      <c r="M37" s="398">
        <f>AM31</f>
        <v>0</v>
      </c>
      <c r="N37" s="399"/>
      <c r="O37" s="351"/>
      <c r="P37" s="398"/>
      <c r="Q37" s="399"/>
      <c r="R37" s="351">
        <f>RANK(H37,$H$11:$H$58,0)</f>
        <v>1</v>
      </c>
      <c r="S37" s="398">
        <f>AM31+BO31</f>
        <v>0</v>
      </c>
      <c r="T37" s="399"/>
      <c r="U37" s="338"/>
      <c r="V37" s="338"/>
      <c r="W37" s="338" t="s">
        <v>104</v>
      </c>
      <c r="X37" s="374" t="s">
        <v>105</v>
      </c>
      <c r="Y37" s="338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5"/>
      <c r="AO37" s="375"/>
      <c r="AP37" s="375"/>
      <c r="AQ37" s="375"/>
      <c r="AR37" s="375"/>
      <c r="AS37" s="375"/>
      <c r="AT37" s="375"/>
      <c r="AU37" s="375"/>
      <c r="AV37" s="375"/>
      <c r="AW37" s="375"/>
      <c r="AX37" s="338"/>
      <c r="AY37" s="338" t="s">
        <v>104</v>
      </c>
      <c r="AZ37" s="374" t="s">
        <v>105</v>
      </c>
      <c r="BA37" s="338"/>
      <c r="BB37" s="375"/>
      <c r="BC37" s="375"/>
      <c r="BD37" s="375"/>
      <c r="BE37" s="375"/>
      <c r="BF37" s="375"/>
      <c r="BG37" s="375"/>
      <c r="BH37" s="375"/>
      <c r="BI37" s="375"/>
      <c r="BJ37" s="375"/>
      <c r="BK37" s="375"/>
      <c r="BL37" s="375"/>
      <c r="BM37" s="375"/>
      <c r="BN37" s="375"/>
      <c r="BO37" s="375"/>
      <c r="BP37" s="375"/>
      <c r="BQ37" s="375"/>
      <c r="BR37" s="375"/>
      <c r="BS37" s="375"/>
      <c r="BT37" s="375"/>
      <c r="BU37" s="375"/>
      <c r="BV37" s="375"/>
      <c r="BW37" s="375"/>
      <c r="BX37" s="375"/>
      <c r="BY37" s="375"/>
    </row>
    <row r="38" spans="1:77">
      <c r="A38" s="24">
        <v>0.4124999999999997</v>
      </c>
      <c r="B38" s="23">
        <v>14</v>
      </c>
      <c r="C38" s="23" t="s">
        <v>476</v>
      </c>
      <c r="D38" s="343" t="s">
        <v>477</v>
      </c>
      <c r="E38" s="343" t="s">
        <v>600</v>
      </c>
      <c r="F38" s="382"/>
      <c r="G38" s="403">
        <f>BO41</f>
        <v>0</v>
      </c>
      <c r="H38" s="382"/>
      <c r="I38" s="382"/>
      <c r="J38" s="382"/>
      <c r="K38" s="405">
        <f>IF(O38&gt;Q38,O38,Q38)</f>
        <v>1</v>
      </c>
      <c r="L38" s="382"/>
      <c r="M38" s="406"/>
      <c r="N38" s="400"/>
      <c r="O38" s="382">
        <f>RANK(G38,$G$11:$G$58,0)</f>
        <v>1</v>
      </c>
      <c r="P38" s="406">
        <f>BO31</f>
        <v>0</v>
      </c>
      <c r="Q38" s="400"/>
      <c r="R38" s="382"/>
      <c r="S38" s="382"/>
      <c r="T38" s="400"/>
      <c r="U38" s="338"/>
      <c r="V38" s="338"/>
      <c r="W38" s="338" t="s">
        <v>106</v>
      </c>
      <c r="X38" s="374"/>
      <c r="Y38" s="338"/>
      <c r="Z38" s="447">
        <f>IF(Z35="Y",-2,0)+IF(Z36="Y",-4,0)</f>
        <v>0</v>
      </c>
      <c r="AA38" s="447">
        <f t="shared" ref="AA38:AW38" si="15">IF(AA35="Y",-2,0)+IF(AA36="Y",-4,0)</f>
        <v>0</v>
      </c>
      <c r="AB38" s="447">
        <f t="shared" si="15"/>
        <v>0</v>
      </c>
      <c r="AC38" s="447">
        <f t="shared" si="15"/>
        <v>0</v>
      </c>
      <c r="AD38" s="447">
        <f t="shared" si="15"/>
        <v>0</v>
      </c>
      <c r="AE38" s="447">
        <f t="shared" si="15"/>
        <v>0</v>
      </c>
      <c r="AF38" s="447">
        <f t="shared" si="15"/>
        <v>0</v>
      </c>
      <c r="AG38" s="447">
        <f t="shared" si="15"/>
        <v>0</v>
      </c>
      <c r="AH38" s="447">
        <f t="shared" si="15"/>
        <v>0</v>
      </c>
      <c r="AI38" s="447">
        <f t="shared" si="15"/>
        <v>0</v>
      </c>
      <c r="AJ38" s="447">
        <f t="shared" si="15"/>
        <v>0</v>
      </c>
      <c r="AK38" s="447">
        <f t="shared" si="15"/>
        <v>0</v>
      </c>
      <c r="AL38" s="447">
        <f t="shared" si="15"/>
        <v>0</v>
      </c>
      <c r="AM38" s="447">
        <f t="shared" si="15"/>
        <v>0</v>
      </c>
      <c r="AN38" s="447">
        <f t="shared" si="15"/>
        <v>0</v>
      </c>
      <c r="AO38" s="447">
        <f t="shared" si="15"/>
        <v>0</v>
      </c>
      <c r="AP38" s="447">
        <f t="shared" si="15"/>
        <v>0</v>
      </c>
      <c r="AQ38" s="447">
        <f t="shared" si="15"/>
        <v>0</v>
      </c>
      <c r="AR38" s="447">
        <f t="shared" si="15"/>
        <v>0</v>
      </c>
      <c r="AS38" s="447">
        <f t="shared" si="15"/>
        <v>0</v>
      </c>
      <c r="AT38" s="447">
        <f t="shared" si="15"/>
        <v>0</v>
      </c>
      <c r="AU38" s="447">
        <f t="shared" si="15"/>
        <v>0</v>
      </c>
      <c r="AV38" s="447">
        <f t="shared" si="15"/>
        <v>0</v>
      </c>
      <c r="AW38" s="447">
        <f t="shared" si="15"/>
        <v>0</v>
      </c>
      <c r="AX38" s="338"/>
      <c r="AY38" s="338" t="s">
        <v>106</v>
      </c>
      <c r="AZ38" s="374"/>
      <c r="BA38" s="338"/>
      <c r="BB38" s="447">
        <f>IF(BB35="Y",-2,0)+IF(BB36="Y",-4,0)</f>
        <v>0</v>
      </c>
      <c r="BC38" s="447">
        <f t="shared" ref="BC38:BY38" si="16">IF(BC35="Y",-2,0)+IF(BC36="Y",-4,0)</f>
        <v>0</v>
      </c>
      <c r="BD38" s="447">
        <f t="shared" si="16"/>
        <v>0</v>
      </c>
      <c r="BE38" s="447">
        <f t="shared" si="16"/>
        <v>0</v>
      </c>
      <c r="BF38" s="447">
        <f t="shared" si="16"/>
        <v>0</v>
      </c>
      <c r="BG38" s="447">
        <f t="shared" si="16"/>
        <v>0</v>
      </c>
      <c r="BH38" s="447">
        <f t="shared" si="16"/>
        <v>0</v>
      </c>
      <c r="BI38" s="447">
        <f t="shared" si="16"/>
        <v>0</v>
      </c>
      <c r="BJ38" s="447">
        <f t="shared" si="16"/>
        <v>0</v>
      </c>
      <c r="BK38" s="447">
        <f t="shared" si="16"/>
        <v>0</v>
      </c>
      <c r="BL38" s="447">
        <f t="shared" si="16"/>
        <v>0</v>
      </c>
      <c r="BM38" s="447">
        <f t="shared" si="16"/>
        <v>0</v>
      </c>
      <c r="BN38" s="447">
        <f t="shared" si="16"/>
        <v>0</v>
      </c>
      <c r="BO38" s="447">
        <f t="shared" si="16"/>
        <v>0</v>
      </c>
      <c r="BP38" s="447">
        <f t="shared" si="16"/>
        <v>0</v>
      </c>
      <c r="BQ38" s="447">
        <f t="shared" si="16"/>
        <v>0</v>
      </c>
      <c r="BR38" s="447">
        <f t="shared" si="16"/>
        <v>0</v>
      </c>
      <c r="BS38" s="447">
        <f t="shared" si="16"/>
        <v>0</v>
      </c>
      <c r="BT38" s="447">
        <f t="shared" si="16"/>
        <v>0</v>
      </c>
      <c r="BU38" s="447">
        <f t="shared" si="16"/>
        <v>0</v>
      </c>
      <c r="BV38" s="447">
        <f t="shared" si="16"/>
        <v>0</v>
      </c>
      <c r="BW38" s="447">
        <f t="shared" si="16"/>
        <v>0</v>
      </c>
      <c r="BX38" s="447">
        <f t="shared" si="16"/>
        <v>0</v>
      </c>
      <c r="BY38" s="447">
        <f t="shared" si="16"/>
        <v>0</v>
      </c>
    </row>
    <row r="39" spans="1:77">
      <c r="A39" s="24">
        <v>0.41805555555555524</v>
      </c>
      <c r="B39" s="23">
        <v>15</v>
      </c>
      <c r="C39" s="23" t="s">
        <v>384</v>
      </c>
      <c r="D39" s="343" t="s">
        <v>385</v>
      </c>
      <c r="E39" s="343" t="s">
        <v>756</v>
      </c>
      <c r="F39" s="350">
        <f>AN41</f>
        <v>0</v>
      </c>
      <c r="G39" s="350"/>
      <c r="H39" s="350">
        <f>AVERAGE(F39,G40)</f>
        <v>0</v>
      </c>
      <c r="I39" s="351">
        <f>IF(R39&gt;T39,R39,T39)</f>
        <v>1</v>
      </c>
      <c r="J39" s="351">
        <f>IF(L39&gt;N39,L39,N39)</f>
        <v>1</v>
      </c>
      <c r="K39" s="351"/>
      <c r="L39" s="351">
        <f>RANK(F39,$F$11:$F$58,0)</f>
        <v>1</v>
      </c>
      <c r="M39" s="398">
        <f>AN31</f>
        <v>0</v>
      </c>
      <c r="N39" s="399"/>
      <c r="O39" s="351"/>
      <c r="P39" s="398"/>
      <c r="Q39" s="399"/>
      <c r="R39" s="351">
        <f>RANK(H39,$H$11:$H$58,0)</f>
        <v>1</v>
      </c>
      <c r="S39" s="398">
        <f>AN31+BP31</f>
        <v>0</v>
      </c>
      <c r="T39" s="399"/>
      <c r="U39" s="338"/>
      <c r="V39" s="338"/>
      <c r="W39" s="338" t="s">
        <v>74</v>
      </c>
      <c r="X39" s="374"/>
      <c r="Y39" s="338"/>
      <c r="Z39" s="377">
        <f>Z33+Z38</f>
        <v>0</v>
      </c>
      <c r="AA39" s="377">
        <f t="shared" ref="AA39:AW39" si="17">AA33+AA38</f>
        <v>0</v>
      </c>
      <c r="AB39" s="377">
        <f t="shared" si="17"/>
        <v>0</v>
      </c>
      <c r="AC39" s="377">
        <f t="shared" si="17"/>
        <v>0</v>
      </c>
      <c r="AD39" s="377">
        <f t="shared" si="17"/>
        <v>0</v>
      </c>
      <c r="AE39" s="377">
        <f t="shared" si="17"/>
        <v>0</v>
      </c>
      <c r="AF39" s="377">
        <f t="shared" si="17"/>
        <v>0</v>
      </c>
      <c r="AG39" s="377">
        <f t="shared" si="17"/>
        <v>0</v>
      </c>
      <c r="AH39" s="377">
        <f t="shared" si="17"/>
        <v>0</v>
      </c>
      <c r="AI39" s="377">
        <f t="shared" si="17"/>
        <v>0</v>
      </c>
      <c r="AJ39" s="377">
        <f t="shared" si="17"/>
        <v>0</v>
      </c>
      <c r="AK39" s="377">
        <f t="shared" si="17"/>
        <v>0</v>
      </c>
      <c r="AL39" s="377">
        <f t="shared" si="17"/>
        <v>0</v>
      </c>
      <c r="AM39" s="377">
        <f t="shared" si="17"/>
        <v>0</v>
      </c>
      <c r="AN39" s="377">
        <f t="shared" si="17"/>
        <v>0</v>
      </c>
      <c r="AO39" s="377">
        <f t="shared" si="17"/>
        <v>0</v>
      </c>
      <c r="AP39" s="377">
        <f t="shared" si="17"/>
        <v>0</v>
      </c>
      <c r="AQ39" s="377">
        <f t="shared" si="17"/>
        <v>0</v>
      </c>
      <c r="AR39" s="377">
        <f t="shared" si="17"/>
        <v>0</v>
      </c>
      <c r="AS39" s="377">
        <f t="shared" si="17"/>
        <v>0</v>
      </c>
      <c r="AT39" s="377">
        <f t="shared" si="17"/>
        <v>0</v>
      </c>
      <c r="AU39" s="377">
        <f t="shared" si="17"/>
        <v>0</v>
      </c>
      <c r="AV39" s="377">
        <f t="shared" si="17"/>
        <v>0</v>
      </c>
      <c r="AW39" s="377">
        <f t="shared" si="17"/>
        <v>0</v>
      </c>
      <c r="AX39" s="338"/>
      <c r="AY39" s="338" t="s">
        <v>74</v>
      </c>
      <c r="AZ39" s="374"/>
      <c r="BA39" s="338"/>
      <c r="BB39" s="377">
        <f>BB33+BB38</f>
        <v>0</v>
      </c>
      <c r="BC39" s="377">
        <f t="shared" ref="BC39:BY39" si="18">BC33+BC38</f>
        <v>0</v>
      </c>
      <c r="BD39" s="377">
        <f t="shared" si="18"/>
        <v>0</v>
      </c>
      <c r="BE39" s="377">
        <f t="shared" si="18"/>
        <v>0</v>
      </c>
      <c r="BF39" s="377">
        <f t="shared" si="18"/>
        <v>0</v>
      </c>
      <c r="BG39" s="377">
        <f t="shared" si="18"/>
        <v>0</v>
      </c>
      <c r="BH39" s="377">
        <f t="shared" si="18"/>
        <v>0</v>
      </c>
      <c r="BI39" s="377">
        <f t="shared" si="18"/>
        <v>0</v>
      </c>
      <c r="BJ39" s="377">
        <f t="shared" si="18"/>
        <v>0</v>
      </c>
      <c r="BK39" s="377">
        <f t="shared" si="18"/>
        <v>0</v>
      </c>
      <c r="BL39" s="377">
        <f t="shared" si="18"/>
        <v>0</v>
      </c>
      <c r="BM39" s="377">
        <f t="shared" si="18"/>
        <v>0</v>
      </c>
      <c r="BN39" s="377">
        <f t="shared" si="18"/>
        <v>0</v>
      </c>
      <c r="BO39" s="377">
        <f t="shared" si="18"/>
        <v>0</v>
      </c>
      <c r="BP39" s="377">
        <f t="shared" si="18"/>
        <v>0</v>
      </c>
      <c r="BQ39" s="377">
        <f t="shared" si="18"/>
        <v>0</v>
      </c>
      <c r="BR39" s="377">
        <f t="shared" si="18"/>
        <v>0</v>
      </c>
      <c r="BS39" s="377">
        <f t="shared" si="18"/>
        <v>0</v>
      </c>
      <c r="BT39" s="377">
        <f t="shared" si="18"/>
        <v>0</v>
      </c>
      <c r="BU39" s="377">
        <f t="shared" si="18"/>
        <v>0</v>
      </c>
      <c r="BV39" s="377">
        <f t="shared" si="18"/>
        <v>0</v>
      </c>
      <c r="BW39" s="377">
        <f t="shared" si="18"/>
        <v>0</v>
      </c>
      <c r="BX39" s="377">
        <f t="shared" si="18"/>
        <v>0</v>
      </c>
      <c r="BY39" s="377">
        <f t="shared" si="18"/>
        <v>0</v>
      </c>
    </row>
    <row r="40" spans="1:77">
      <c r="A40" s="24">
        <v>0.41805555555555524</v>
      </c>
      <c r="B40" s="23">
        <v>15</v>
      </c>
      <c r="C40" s="23" t="s">
        <v>156</v>
      </c>
      <c r="D40" s="343" t="s">
        <v>157</v>
      </c>
      <c r="E40" s="343" t="s">
        <v>756</v>
      </c>
      <c r="F40" s="382"/>
      <c r="G40" s="403">
        <f>BP41</f>
        <v>0</v>
      </c>
      <c r="H40" s="382"/>
      <c r="I40" s="382"/>
      <c r="J40" s="382"/>
      <c r="K40" s="405">
        <f>IF(O40&gt;Q40,O40,Q40)</f>
        <v>1</v>
      </c>
      <c r="L40" s="382"/>
      <c r="M40" s="406"/>
      <c r="N40" s="400"/>
      <c r="O40" s="382">
        <f>RANK(G40,$G$11:$G$58,0)</f>
        <v>1</v>
      </c>
      <c r="P40" s="406">
        <f>BP31</f>
        <v>0</v>
      </c>
      <c r="Q40" s="400"/>
      <c r="R40" s="382"/>
      <c r="S40" s="382"/>
      <c r="T40" s="400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  <c r="AZ40" s="338"/>
      <c r="BA40" s="338"/>
      <c r="BB40" s="338"/>
      <c r="BC40" s="338"/>
      <c r="BD40" s="338"/>
      <c r="BE40" s="338"/>
      <c r="BF40" s="338"/>
      <c r="BG40" s="338"/>
      <c r="BH40" s="338"/>
      <c r="BI40" s="338"/>
      <c r="BJ40" s="338"/>
      <c r="BK40" s="338"/>
      <c r="BL40" s="338"/>
      <c r="BM40" s="338"/>
      <c r="BN40" s="338"/>
      <c r="BO40" s="338"/>
      <c r="BP40" s="338"/>
      <c r="BQ40" s="338"/>
      <c r="BR40" s="338"/>
      <c r="BS40" s="338"/>
      <c r="BT40" s="338"/>
      <c r="BU40" s="338"/>
      <c r="BV40" s="338"/>
      <c r="BW40" s="338"/>
      <c r="BX40" s="338"/>
      <c r="BY40" s="338"/>
    </row>
    <row r="41" spans="1:77">
      <c r="A41" s="24">
        <v>0.42361111111111077</v>
      </c>
      <c r="B41" s="23">
        <v>16</v>
      </c>
      <c r="C41" s="23" t="s">
        <v>441</v>
      </c>
      <c r="D41" s="343" t="s">
        <v>442</v>
      </c>
      <c r="E41" s="343" t="s">
        <v>757</v>
      </c>
      <c r="F41" s="350">
        <f>AO41</f>
        <v>0</v>
      </c>
      <c r="G41" s="350"/>
      <c r="H41" s="350">
        <f>AVERAGE(F41,G42)</f>
        <v>0</v>
      </c>
      <c r="I41" s="351">
        <f>IF(R41&gt;T41,R41,T41)</f>
        <v>1</v>
      </c>
      <c r="J41" s="351">
        <f>IF(L41&gt;N41,L41,N41)</f>
        <v>1</v>
      </c>
      <c r="K41" s="351"/>
      <c r="L41" s="351">
        <f>RANK(F41,$F$11:$F$58,0)</f>
        <v>1</v>
      </c>
      <c r="M41" s="398">
        <f>AO31</f>
        <v>0</v>
      </c>
      <c r="N41" s="399"/>
      <c r="O41" s="351"/>
      <c r="P41" s="398"/>
      <c r="Q41" s="399"/>
      <c r="R41" s="351">
        <f>RANK(H41,$H$11:$H$58,0)</f>
        <v>1</v>
      </c>
      <c r="S41" s="398">
        <f>AO31+BQ31</f>
        <v>0</v>
      </c>
      <c r="T41" s="399"/>
      <c r="U41" s="338"/>
      <c r="V41" s="338"/>
      <c r="W41" s="338" t="s">
        <v>67</v>
      </c>
      <c r="X41" s="338"/>
      <c r="Y41" s="338"/>
      <c r="Z41" s="357">
        <f t="shared" ref="Z41:AI41" si="19">Z39/$X$33</f>
        <v>0</v>
      </c>
      <c r="AA41" s="357">
        <f t="shared" si="19"/>
        <v>0</v>
      </c>
      <c r="AB41" s="357">
        <f t="shared" si="19"/>
        <v>0</v>
      </c>
      <c r="AC41" s="357">
        <f t="shared" si="19"/>
        <v>0</v>
      </c>
      <c r="AD41" s="357">
        <f t="shared" si="19"/>
        <v>0</v>
      </c>
      <c r="AE41" s="357">
        <f t="shared" si="19"/>
        <v>0</v>
      </c>
      <c r="AF41" s="357">
        <f t="shared" si="19"/>
        <v>0</v>
      </c>
      <c r="AG41" s="357">
        <f t="shared" si="19"/>
        <v>0</v>
      </c>
      <c r="AH41" s="357">
        <f t="shared" si="19"/>
        <v>0</v>
      </c>
      <c r="AI41" s="357">
        <f t="shared" si="19"/>
        <v>0</v>
      </c>
      <c r="AJ41" s="357">
        <f t="shared" ref="AJ41:AU41" si="20">AJ39/$X$33</f>
        <v>0</v>
      </c>
      <c r="AK41" s="357">
        <f t="shared" si="20"/>
        <v>0</v>
      </c>
      <c r="AL41" s="357">
        <f t="shared" si="20"/>
        <v>0</v>
      </c>
      <c r="AM41" s="357">
        <f t="shared" si="20"/>
        <v>0</v>
      </c>
      <c r="AN41" s="357">
        <f t="shared" si="20"/>
        <v>0</v>
      </c>
      <c r="AO41" s="357">
        <f t="shared" si="20"/>
        <v>0</v>
      </c>
      <c r="AP41" s="357">
        <f t="shared" si="20"/>
        <v>0</v>
      </c>
      <c r="AQ41" s="357">
        <f t="shared" si="20"/>
        <v>0</v>
      </c>
      <c r="AR41" s="357">
        <f t="shared" si="20"/>
        <v>0</v>
      </c>
      <c r="AS41" s="357">
        <f t="shared" si="20"/>
        <v>0</v>
      </c>
      <c r="AT41" s="357">
        <f t="shared" si="20"/>
        <v>0</v>
      </c>
      <c r="AU41" s="357">
        <f t="shared" si="20"/>
        <v>0</v>
      </c>
      <c r="AV41" s="357">
        <f t="shared" ref="AV41:AW41" si="21">AV39/$X$33</f>
        <v>0</v>
      </c>
      <c r="AW41" s="357">
        <f t="shared" si="21"/>
        <v>0</v>
      </c>
      <c r="AX41" s="338"/>
      <c r="AY41" s="338" t="s">
        <v>67</v>
      </c>
      <c r="AZ41" s="338"/>
      <c r="BA41" s="338"/>
      <c r="BB41" s="448">
        <f>BB39/$AZ$33</f>
        <v>0</v>
      </c>
      <c r="BC41" s="448">
        <f t="shared" ref="BC41:BL41" si="22">BC39/$AZ$33</f>
        <v>0</v>
      </c>
      <c r="BD41" s="448">
        <f t="shared" si="22"/>
        <v>0</v>
      </c>
      <c r="BE41" s="448">
        <f t="shared" si="22"/>
        <v>0</v>
      </c>
      <c r="BF41" s="448">
        <f t="shared" si="22"/>
        <v>0</v>
      </c>
      <c r="BG41" s="448">
        <f t="shared" si="22"/>
        <v>0</v>
      </c>
      <c r="BH41" s="448">
        <f t="shared" si="22"/>
        <v>0</v>
      </c>
      <c r="BI41" s="448">
        <f t="shared" si="22"/>
        <v>0</v>
      </c>
      <c r="BJ41" s="448">
        <f t="shared" si="22"/>
        <v>0</v>
      </c>
      <c r="BK41" s="448">
        <f t="shared" si="22"/>
        <v>0</v>
      </c>
      <c r="BL41" s="448">
        <f t="shared" si="22"/>
        <v>0</v>
      </c>
      <c r="BM41" s="448">
        <f t="shared" ref="BM41:BY41" si="23">BM39/$AZ$33</f>
        <v>0</v>
      </c>
      <c r="BN41" s="448">
        <f t="shared" si="23"/>
        <v>0</v>
      </c>
      <c r="BO41" s="448">
        <f t="shared" si="23"/>
        <v>0</v>
      </c>
      <c r="BP41" s="448">
        <f t="shared" si="23"/>
        <v>0</v>
      </c>
      <c r="BQ41" s="448">
        <f t="shared" si="23"/>
        <v>0</v>
      </c>
      <c r="BR41" s="448">
        <f t="shared" si="23"/>
        <v>0</v>
      </c>
      <c r="BS41" s="448">
        <f t="shared" si="23"/>
        <v>0</v>
      </c>
      <c r="BT41" s="448">
        <f t="shared" si="23"/>
        <v>0</v>
      </c>
      <c r="BU41" s="448">
        <f t="shared" si="23"/>
        <v>0</v>
      </c>
      <c r="BV41" s="448">
        <f t="shared" si="23"/>
        <v>0</v>
      </c>
      <c r="BW41" s="448">
        <f t="shared" si="23"/>
        <v>0</v>
      </c>
      <c r="BX41" s="448">
        <f t="shared" si="23"/>
        <v>0</v>
      </c>
      <c r="BY41" s="448">
        <f t="shared" si="23"/>
        <v>0</v>
      </c>
    </row>
    <row r="42" spans="1:77">
      <c r="A42" s="24">
        <v>0.42361111111111077</v>
      </c>
      <c r="B42" s="23">
        <v>16</v>
      </c>
      <c r="C42" s="23" t="s">
        <v>438</v>
      </c>
      <c r="D42" s="343" t="s">
        <v>439</v>
      </c>
      <c r="E42" s="343" t="s">
        <v>757</v>
      </c>
      <c r="F42" s="382"/>
      <c r="G42" s="403">
        <f>BQ41</f>
        <v>0</v>
      </c>
      <c r="H42" s="382"/>
      <c r="I42" s="382"/>
      <c r="J42" s="382"/>
      <c r="K42" s="382">
        <f>IF(O42&gt;Q42,O42,Q42)</f>
        <v>1</v>
      </c>
      <c r="L42" s="382"/>
      <c r="M42" s="406"/>
      <c r="N42" s="400"/>
      <c r="O42" s="382">
        <f>RANK(G42,$G$11:$G$58,0)</f>
        <v>1</v>
      </c>
      <c r="P42" s="406">
        <f>BQ31</f>
        <v>0</v>
      </c>
      <c r="Q42" s="400"/>
      <c r="R42" s="382"/>
      <c r="S42" s="382"/>
      <c r="T42" s="400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38"/>
      <c r="BC42" s="338"/>
      <c r="BD42" s="338"/>
      <c r="BE42" s="338"/>
      <c r="BF42" s="338"/>
      <c r="BG42" s="338"/>
      <c r="BH42" s="338"/>
      <c r="BI42" s="338"/>
      <c r="BJ42" s="338"/>
      <c r="BK42" s="338"/>
      <c r="BL42" s="338"/>
      <c r="BM42" s="338"/>
      <c r="BN42" s="338"/>
      <c r="BO42" s="338"/>
      <c r="BP42" s="338"/>
      <c r="BQ42" s="338"/>
      <c r="BR42" s="338"/>
      <c r="BS42" s="338"/>
      <c r="BT42" s="338"/>
      <c r="BU42" s="338"/>
      <c r="BV42" s="338"/>
      <c r="BW42" s="338"/>
      <c r="BX42" s="338"/>
      <c r="BY42" s="338"/>
    </row>
    <row r="43" spans="1:77">
      <c r="A43" s="24">
        <v>0.42916666666666631</v>
      </c>
      <c r="B43" s="23">
        <v>17</v>
      </c>
      <c r="C43" s="23" t="s">
        <v>666</v>
      </c>
      <c r="D43" s="343" t="s">
        <v>667</v>
      </c>
      <c r="E43" s="343" t="s">
        <v>203</v>
      </c>
      <c r="F43" s="350">
        <f>AP41</f>
        <v>0</v>
      </c>
      <c r="G43" s="350"/>
      <c r="H43" s="350">
        <f>AVERAGE(F43,G44)</f>
        <v>0</v>
      </c>
      <c r="I43" s="351">
        <f>IF(R43&gt;T43,R43,T43)</f>
        <v>1</v>
      </c>
      <c r="J43" s="351">
        <f>IF(L43&gt;N43,L43,N43)</f>
        <v>1</v>
      </c>
      <c r="K43" s="351"/>
      <c r="L43" s="351">
        <f>RANK(F43,$F$11:$F$58,0)</f>
        <v>1</v>
      </c>
      <c r="M43" s="398">
        <f>AP31</f>
        <v>0</v>
      </c>
      <c r="N43" s="399"/>
      <c r="O43" s="351"/>
      <c r="P43" s="398"/>
      <c r="Q43" s="399"/>
      <c r="R43" s="351">
        <f>RANK(H43,$H$11:$H$58,0)</f>
        <v>1</v>
      </c>
      <c r="S43" s="398">
        <f>AP31+BR31</f>
        <v>0</v>
      </c>
      <c r="T43" s="399"/>
      <c r="U43" s="338"/>
      <c r="V43" s="338"/>
      <c r="W43" s="338"/>
      <c r="X43" s="338"/>
      <c r="Y43" s="338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38"/>
      <c r="AY43" s="338"/>
      <c r="AZ43" s="338"/>
      <c r="BA43" s="338"/>
      <c r="BB43" s="356"/>
      <c r="BC43" s="356"/>
      <c r="BD43" s="356"/>
      <c r="BE43" s="356"/>
      <c r="BF43" s="356"/>
      <c r="BG43" s="356"/>
      <c r="BH43" s="356"/>
      <c r="BI43" s="356"/>
      <c r="BJ43" s="356"/>
      <c r="BK43" s="356"/>
      <c r="BL43" s="356"/>
      <c r="BM43" s="356"/>
      <c r="BN43" s="356"/>
      <c r="BO43" s="356"/>
      <c r="BP43" s="356"/>
      <c r="BQ43" s="356"/>
      <c r="BR43" s="356"/>
      <c r="BS43" s="356"/>
      <c r="BT43" s="356"/>
      <c r="BU43" s="356"/>
      <c r="BV43" s="356"/>
      <c r="BW43" s="356"/>
      <c r="BX43" s="356"/>
      <c r="BY43" s="356"/>
    </row>
    <row r="44" spans="1:77">
      <c r="A44" s="24">
        <v>0.42916666666666631</v>
      </c>
      <c r="B44" s="23">
        <v>17</v>
      </c>
      <c r="C44" s="23" t="s">
        <v>668</v>
      </c>
      <c r="D44" s="343" t="s">
        <v>669</v>
      </c>
      <c r="E44" s="343" t="s">
        <v>203</v>
      </c>
      <c r="F44" s="382"/>
      <c r="G44" s="403">
        <f>BR41</f>
        <v>0</v>
      </c>
      <c r="H44" s="382"/>
      <c r="I44" s="382"/>
      <c r="J44" s="382"/>
      <c r="K44" s="405">
        <f>IF(O44&gt;Q44,O44,Q44)</f>
        <v>1</v>
      </c>
      <c r="L44" s="382"/>
      <c r="M44" s="406"/>
      <c r="N44" s="400"/>
      <c r="O44" s="382">
        <f>RANK(G44,$G$11:$G$58,0)</f>
        <v>1</v>
      </c>
      <c r="P44" s="406">
        <f>BR31</f>
        <v>0</v>
      </c>
      <c r="Q44" s="400"/>
      <c r="R44" s="382"/>
      <c r="S44" s="382"/>
      <c r="T44" s="400"/>
      <c r="U44" s="338"/>
      <c r="V44" s="338"/>
      <c r="W44" s="338"/>
      <c r="X44" s="338"/>
      <c r="Y44" s="338"/>
      <c r="Z44" s="355"/>
      <c r="AA44" s="355"/>
      <c r="AB44" s="355"/>
      <c r="AC44" s="355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8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338"/>
      <c r="BI44" s="338"/>
      <c r="BJ44" s="338"/>
      <c r="BK44" s="338"/>
      <c r="BL44" s="338"/>
      <c r="BM44" s="338"/>
      <c r="BN44" s="338"/>
      <c r="BO44" s="338"/>
      <c r="BP44" s="338"/>
      <c r="BQ44" s="338"/>
      <c r="BR44" s="338"/>
      <c r="BS44" s="338"/>
      <c r="BT44" s="338"/>
      <c r="BU44" s="338"/>
      <c r="BV44" s="338"/>
      <c r="BW44" s="338"/>
      <c r="BX44" s="338"/>
      <c r="BY44" s="338"/>
    </row>
    <row r="45" spans="1:77">
      <c r="A45" s="24">
        <v>0.43472222222222184</v>
      </c>
      <c r="B45" s="23">
        <v>18</v>
      </c>
      <c r="C45" s="23" t="s">
        <v>524</v>
      </c>
      <c r="D45" s="343" t="s">
        <v>525</v>
      </c>
      <c r="E45" s="343" t="s">
        <v>568</v>
      </c>
      <c r="F45" s="350">
        <f>AQ41</f>
        <v>0</v>
      </c>
      <c r="G45" s="350"/>
      <c r="H45" s="350">
        <f>AVERAGE(F45,G46)</f>
        <v>0</v>
      </c>
      <c r="I45" s="351">
        <f>IF(R45&gt;T45,R45,T45)</f>
        <v>1</v>
      </c>
      <c r="J45" s="351">
        <f>IF(L45&gt;N45,L45,N45)</f>
        <v>1</v>
      </c>
      <c r="K45" s="351"/>
      <c r="L45" s="351">
        <f>RANK(F45,$F$11:$F$58,0)</f>
        <v>1</v>
      </c>
      <c r="M45" s="398">
        <f>AQ31</f>
        <v>0</v>
      </c>
      <c r="N45" s="399"/>
      <c r="O45" s="351"/>
      <c r="P45" s="398"/>
      <c r="Q45" s="399"/>
      <c r="R45" s="351">
        <f>RANK(H45,$H$11:$H$58,0)</f>
        <v>1</v>
      </c>
      <c r="S45" s="398">
        <f>AQ31+BS31</f>
        <v>0</v>
      </c>
      <c r="T45" s="399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  <c r="AS45" s="338"/>
      <c r="AT45" s="338"/>
      <c r="AU45" s="338"/>
      <c r="AV45" s="338"/>
      <c r="AW45" s="338"/>
      <c r="AX45" s="338"/>
      <c r="AY45" s="338"/>
      <c r="AZ45" s="338"/>
      <c r="BA45" s="338"/>
      <c r="BB45" s="338"/>
      <c r="BC45" s="338"/>
      <c r="BD45" s="338"/>
      <c r="BE45" s="338"/>
      <c r="BF45" s="338"/>
      <c r="BG45" s="338"/>
      <c r="BH45" s="338"/>
      <c r="BI45" s="338"/>
      <c r="BJ45" s="338"/>
      <c r="BK45" s="338"/>
      <c r="BL45" s="338"/>
      <c r="BM45" s="338"/>
      <c r="BN45" s="338"/>
      <c r="BO45" s="338"/>
      <c r="BP45" s="338"/>
      <c r="BQ45" s="338"/>
      <c r="BR45" s="338"/>
      <c r="BS45" s="338"/>
      <c r="BT45" s="338"/>
      <c r="BU45" s="338"/>
      <c r="BV45" s="338"/>
      <c r="BW45" s="338"/>
      <c r="BX45" s="338"/>
      <c r="BY45" s="338"/>
    </row>
    <row r="46" spans="1:77">
      <c r="A46" s="24">
        <v>0.43472222222222184</v>
      </c>
      <c r="B46" s="23">
        <v>18</v>
      </c>
      <c r="C46" s="23" t="s">
        <v>469</v>
      </c>
      <c r="D46" s="343" t="s">
        <v>470</v>
      </c>
      <c r="E46" s="343" t="s">
        <v>568</v>
      </c>
      <c r="F46" s="382"/>
      <c r="G46" s="403">
        <f>BS41</f>
        <v>0</v>
      </c>
      <c r="H46" s="382"/>
      <c r="I46" s="382"/>
      <c r="J46" s="382"/>
      <c r="K46" s="405">
        <f>IF(O46&gt;Q46,O46,Q46)</f>
        <v>1</v>
      </c>
      <c r="L46" s="382"/>
      <c r="M46" s="406"/>
      <c r="N46" s="400"/>
      <c r="O46" s="382">
        <f>RANK(G46,$G$11:$G$58,0)</f>
        <v>1</v>
      </c>
      <c r="P46" s="406">
        <f>BS31</f>
        <v>0</v>
      </c>
      <c r="Q46" s="400"/>
      <c r="R46" s="382"/>
      <c r="S46" s="382"/>
      <c r="T46" s="400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  <c r="AS46" s="338"/>
      <c r="AT46" s="338"/>
      <c r="AU46" s="338"/>
      <c r="AV46" s="338"/>
      <c r="AW46" s="338"/>
      <c r="AX46" s="338"/>
      <c r="AY46" s="338"/>
      <c r="AZ46" s="338"/>
      <c r="BA46" s="338"/>
      <c r="BB46" s="338"/>
      <c r="BC46" s="338"/>
      <c r="BD46" s="338"/>
      <c r="BE46" s="338"/>
      <c r="BF46" s="338"/>
      <c r="BG46" s="338"/>
      <c r="BH46" s="338"/>
      <c r="BI46" s="338"/>
      <c r="BJ46" s="338"/>
      <c r="BK46" s="338"/>
      <c r="BL46" s="338"/>
      <c r="BM46" s="338"/>
      <c r="BN46" s="338"/>
      <c r="BO46" s="338"/>
      <c r="BP46" s="338"/>
      <c r="BQ46" s="338"/>
      <c r="BR46" s="338"/>
      <c r="BS46" s="338"/>
      <c r="BT46" s="338"/>
      <c r="BU46" s="338"/>
      <c r="BV46" s="338"/>
      <c r="BW46" s="338"/>
      <c r="BX46" s="338"/>
      <c r="BY46" s="338"/>
    </row>
    <row r="47" spans="1:77">
      <c r="A47" s="24">
        <v>0.44027777777777738</v>
      </c>
      <c r="B47" s="23">
        <v>19</v>
      </c>
      <c r="C47" s="23" t="s">
        <v>304</v>
      </c>
      <c r="D47" s="343" t="s">
        <v>305</v>
      </c>
      <c r="E47" s="343" t="s">
        <v>150</v>
      </c>
      <c r="F47" s="350">
        <f>AR41</f>
        <v>0</v>
      </c>
      <c r="G47" s="350"/>
      <c r="H47" s="350">
        <f>AVERAGE(F47,G48)</f>
        <v>0</v>
      </c>
      <c r="I47" s="351">
        <f>IF(R47&gt;T47,R47,T47)</f>
        <v>1</v>
      </c>
      <c r="J47" s="351">
        <f>IF(L47&gt;N47,L47,N47)</f>
        <v>1</v>
      </c>
      <c r="K47" s="351"/>
      <c r="L47" s="351">
        <f>RANK(F47,$F$11:$F$58,0)</f>
        <v>1</v>
      </c>
      <c r="M47" s="398">
        <f>AR31</f>
        <v>0</v>
      </c>
      <c r="N47" s="399"/>
      <c r="O47" s="351"/>
      <c r="P47" s="398"/>
      <c r="Q47" s="399"/>
      <c r="R47" s="351">
        <f>RANK(H47,$H$11:$H$58,0)</f>
        <v>1</v>
      </c>
      <c r="S47" s="398">
        <f>AR31+BT31</f>
        <v>0</v>
      </c>
      <c r="T47" s="399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338"/>
      <c r="AM47" s="338"/>
      <c r="AN47" s="338"/>
      <c r="AO47" s="338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8"/>
      <c r="BT47" s="338"/>
      <c r="BU47" s="338"/>
      <c r="BV47" s="338"/>
      <c r="BW47" s="338"/>
      <c r="BX47" s="338"/>
      <c r="BY47" s="338"/>
    </row>
    <row r="48" spans="1:77">
      <c r="A48" s="24">
        <v>0.44027777777777738</v>
      </c>
      <c r="B48" s="23">
        <v>19</v>
      </c>
      <c r="C48" s="23" t="s">
        <v>148</v>
      </c>
      <c r="D48" s="343" t="s">
        <v>149</v>
      </c>
      <c r="E48" s="343" t="s">
        <v>150</v>
      </c>
      <c r="F48" s="382"/>
      <c r="G48" s="403">
        <f>BT41</f>
        <v>0</v>
      </c>
      <c r="H48" s="382"/>
      <c r="I48" s="382"/>
      <c r="J48" s="382"/>
      <c r="K48" s="405">
        <f>IF(O48&gt;Q48,O48,Q48)</f>
        <v>1</v>
      </c>
      <c r="L48" s="382"/>
      <c r="M48" s="406"/>
      <c r="N48" s="400"/>
      <c r="O48" s="382">
        <f>RANK(G48,$G$11:$G$58,0)</f>
        <v>1</v>
      </c>
      <c r="P48" s="406">
        <f>BT31</f>
        <v>0</v>
      </c>
      <c r="Q48" s="400"/>
      <c r="R48" s="382"/>
      <c r="S48" s="382"/>
      <c r="T48" s="400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  <c r="AQ48" s="338"/>
      <c r="AR48" s="338"/>
      <c r="AS48" s="338"/>
      <c r="AT48" s="338"/>
      <c r="AU48" s="338"/>
      <c r="AV48" s="338"/>
      <c r="AW48" s="338"/>
      <c r="AX48" s="338"/>
      <c r="AY48" s="338"/>
      <c r="AZ48" s="338"/>
      <c r="BA48" s="338"/>
      <c r="BB48" s="338"/>
      <c r="BC48" s="338"/>
      <c r="BD48" s="338"/>
      <c r="BE48" s="338"/>
      <c r="BF48" s="338"/>
      <c r="BG48" s="338"/>
      <c r="BH48" s="338"/>
      <c r="BI48" s="338"/>
      <c r="BJ48" s="338"/>
      <c r="BK48" s="338"/>
      <c r="BL48" s="338"/>
      <c r="BM48" s="338"/>
      <c r="BN48" s="338"/>
      <c r="BO48" s="338"/>
      <c r="BP48" s="338"/>
      <c r="BQ48" s="338"/>
      <c r="BR48" s="338"/>
      <c r="BS48" s="338"/>
      <c r="BT48" s="338"/>
      <c r="BU48" s="338"/>
      <c r="BV48" s="338"/>
      <c r="BW48" s="338"/>
      <c r="BX48" s="338"/>
      <c r="BY48" s="338"/>
    </row>
    <row r="49" spans="1:20">
      <c r="A49" s="24">
        <v>0.44583333333333292</v>
      </c>
      <c r="B49" s="23">
        <v>20</v>
      </c>
      <c r="C49" s="321" t="s">
        <v>526</v>
      </c>
      <c r="D49" s="425" t="s">
        <v>365</v>
      </c>
      <c r="E49" s="425" t="s">
        <v>758</v>
      </c>
      <c r="F49" s="350">
        <f>AS41</f>
        <v>0</v>
      </c>
      <c r="G49" s="350"/>
      <c r="H49" s="350">
        <f>AVERAGE(F49,G50)</f>
        <v>0</v>
      </c>
      <c r="I49" s="351">
        <f>IF(R49&gt;T49,R49,T49)</f>
        <v>1</v>
      </c>
      <c r="J49" s="351">
        <f>IF(L49&gt;N49,L49,N49)</f>
        <v>1</v>
      </c>
      <c r="K49" s="351"/>
      <c r="L49" s="351">
        <f>RANK(F49,$F$11:$F$58,0)</f>
        <v>1</v>
      </c>
      <c r="M49" s="398">
        <f>AS31</f>
        <v>0</v>
      </c>
      <c r="N49" s="399"/>
      <c r="O49" s="351"/>
      <c r="P49" s="398"/>
      <c r="Q49" s="399"/>
      <c r="R49" s="351">
        <f>RANK(H49,$H$11:$H$58,0)</f>
        <v>1</v>
      </c>
      <c r="S49" s="398">
        <f>AS31+BU31</f>
        <v>0</v>
      </c>
      <c r="T49" s="399"/>
    </row>
    <row r="50" spans="1:20">
      <c r="A50" s="24">
        <v>0.44583333333333292</v>
      </c>
      <c r="B50" s="23">
        <v>20</v>
      </c>
      <c r="C50" s="23" t="s">
        <v>54</v>
      </c>
      <c r="D50" s="343" t="s">
        <v>55</v>
      </c>
      <c r="E50" s="343" t="s">
        <v>758</v>
      </c>
      <c r="F50" s="382"/>
      <c r="G50" s="403">
        <f>BU41</f>
        <v>0</v>
      </c>
      <c r="H50" s="382"/>
      <c r="I50" s="382"/>
      <c r="J50" s="382"/>
      <c r="K50" s="405">
        <f>IF(O50&gt;Q50,O50,Q50)</f>
        <v>1</v>
      </c>
      <c r="L50" s="382"/>
      <c r="M50" s="406"/>
      <c r="N50" s="400"/>
      <c r="O50" s="382">
        <f>RANK(G50,$G$11:$G$58,0)</f>
        <v>1</v>
      </c>
      <c r="P50" s="406">
        <f>BU31</f>
        <v>0</v>
      </c>
      <c r="Q50" s="400"/>
      <c r="R50" s="382"/>
      <c r="S50" s="382"/>
      <c r="T50" s="400"/>
    </row>
    <row r="51" spans="1:20">
      <c r="A51" s="24">
        <v>0.45833333333333287</v>
      </c>
      <c r="B51" s="23">
        <v>21</v>
      </c>
      <c r="C51" s="23" t="s">
        <v>481</v>
      </c>
      <c r="D51" s="343" t="s">
        <v>482</v>
      </c>
      <c r="E51" s="343" t="s">
        <v>314</v>
      </c>
      <c r="F51" s="350">
        <f>AT41</f>
        <v>0</v>
      </c>
      <c r="G51" s="350"/>
      <c r="H51" s="350">
        <f>AVERAGE(F51,G52)</f>
        <v>0</v>
      </c>
      <c r="I51" s="351">
        <f>IF(R51&gt;T51,R51,T51)</f>
        <v>1</v>
      </c>
      <c r="J51" s="351">
        <f>IF(L51&gt;N51,L51,N51)</f>
        <v>1</v>
      </c>
      <c r="K51" s="351"/>
      <c r="L51" s="351">
        <f>RANK(F51,$F$11:$F$58,0)</f>
        <v>1</v>
      </c>
      <c r="M51" s="398">
        <f>AT31</f>
        <v>0</v>
      </c>
      <c r="N51" s="399"/>
      <c r="O51" s="351"/>
      <c r="P51" s="351"/>
      <c r="Q51" s="399"/>
      <c r="R51" s="351">
        <f>RANK(H51,$H$11:$H$58,0)</f>
        <v>1</v>
      </c>
      <c r="S51" s="398">
        <f>AT31+BV31</f>
        <v>0</v>
      </c>
      <c r="T51" s="399"/>
    </row>
    <row r="52" spans="1:20">
      <c r="A52" s="24">
        <v>0.45833333333333287</v>
      </c>
      <c r="B52" s="23">
        <v>21</v>
      </c>
      <c r="C52" s="23" t="s">
        <v>804</v>
      </c>
      <c r="D52" s="343" t="s">
        <v>805</v>
      </c>
      <c r="E52" s="343" t="s">
        <v>314</v>
      </c>
      <c r="F52" s="382"/>
      <c r="G52" s="403">
        <f>BV41</f>
        <v>0</v>
      </c>
      <c r="H52" s="382"/>
      <c r="I52" s="382"/>
      <c r="J52" s="382"/>
      <c r="K52" s="405">
        <f>IF(O52&gt;Q52,O52,Q52)</f>
        <v>1</v>
      </c>
      <c r="L52" s="382"/>
      <c r="M52" s="406"/>
      <c r="N52" s="400"/>
      <c r="O52" s="382">
        <f>RANK(G52,$G$11:$G$58,0)</f>
        <v>1</v>
      </c>
      <c r="P52" s="406">
        <f>BV31</f>
        <v>0</v>
      </c>
      <c r="Q52" s="400"/>
      <c r="R52" s="382"/>
      <c r="S52" s="382"/>
      <c r="T52" s="400"/>
    </row>
    <row r="53" spans="1:20">
      <c r="A53" s="24">
        <v>0.46388888888888841</v>
      </c>
      <c r="B53" s="23">
        <v>22</v>
      </c>
      <c r="C53" s="23" t="s">
        <v>489</v>
      </c>
      <c r="D53" s="343" t="s">
        <v>490</v>
      </c>
      <c r="E53" s="343" t="s">
        <v>588</v>
      </c>
      <c r="F53" s="350">
        <f>AU41</f>
        <v>0</v>
      </c>
      <c r="G53" s="350"/>
      <c r="H53" s="350">
        <f>AVERAGE(F53,G54)</f>
        <v>0</v>
      </c>
      <c r="I53" s="351">
        <f>IF(R53&gt;T53,R53,T53)</f>
        <v>1</v>
      </c>
      <c r="J53" s="351">
        <f>IF(L53&gt;N53,L53,N53)</f>
        <v>1</v>
      </c>
      <c r="K53" s="351"/>
      <c r="L53" s="351">
        <f>RANK(F53,$F$11:$F$58,0)</f>
        <v>1</v>
      </c>
      <c r="M53" s="398">
        <f>AU31</f>
        <v>0</v>
      </c>
      <c r="N53" s="399"/>
      <c r="O53" s="351"/>
      <c r="P53" s="398"/>
      <c r="Q53" s="399"/>
      <c r="R53" s="351">
        <f>RANK(H53,$H$11:$H$58,0)</f>
        <v>1</v>
      </c>
      <c r="S53" s="398">
        <f>AU31+BW31</f>
        <v>0</v>
      </c>
      <c r="T53" s="399"/>
    </row>
    <row r="54" spans="1:20">
      <c r="A54" s="24">
        <v>0.46388888888888841</v>
      </c>
      <c r="B54" s="23">
        <v>22</v>
      </c>
      <c r="C54" s="23" t="s">
        <v>452</v>
      </c>
      <c r="D54" s="343" t="s">
        <v>453</v>
      </c>
      <c r="E54" s="343" t="s">
        <v>588</v>
      </c>
      <c r="F54" s="382"/>
      <c r="G54" s="403">
        <f>BW41</f>
        <v>0</v>
      </c>
      <c r="H54" s="382"/>
      <c r="I54" s="382"/>
      <c r="J54" s="382"/>
      <c r="K54" s="405">
        <f>IF(O54&gt;Q54,O54,Q54)</f>
        <v>1</v>
      </c>
      <c r="L54" s="382"/>
      <c r="M54" s="406"/>
      <c r="N54" s="400"/>
      <c r="O54" s="382">
        <f>RANK(G54,$G$11:$G$58,0)</f>
        <v>1</v>
      </c>
      <c r="P54" s="406">
        <f>BW31</f>
        <v>0</v>
      </c>
      <c r="Q54" s="400"/>
      <c r="R54" s="382"/>
      <c r="S54" s="382"/>
      <c r="T54" s="400"/>
    </row>
    <row r="55" spans="1:20">
      <c r="A55" s="24">
        <v>0.46944444444444394</v>
      </c>
      <c r="B55" s="23">
        <v>23</v>
      </c>
      <c r="C55" s="23" t="s">
        <v>326</v>
      </c>
      <c r="D55" s="343" t="s">
        <v>327</v>
      </c>
      <c r="E55" s="343" t="s">
        <v>759</v>
      </c>
      <c r="F55" s="350">
        <f>AV41</f>
        <v>0</v>
      </c>
      <c r="G55" s="350"/>
      <c r="H55" s="350">
        <f>AVERAGE(F55,G56)</f>
        <v>0</v>
      </c>
      <c r="I55" s="351">
        <f>IF(R55&gt;T55,R55,T55)</f>
        <v>1</v>
      </c>
      <c r="J55" s="351">
        <f>IF(L55&gt;N55,L55,N55)</f>
        <v>1</v>
      </c>
      <c r="K55" s="351"/>
      <c r="L55" s="351">
        <f>RANK(F55,$F$11:$F$58,0)</f>
        <v>1</v>
      </c>
      <c r="M55" s="398">
        <f>AV31</f>
        <v>0</v>
      </c>
      <c r="N55" s="399"/>
      <c r="O55" s="351"/>
      <c r="P55" s="398"/>
      <c r="Q55" s="399"/>
      <c r="R55" s="351">
        <f>RANK(H55,$H$11:$H$58,0)</f>
        <v>1</v>
      </c>
      <c r="S55" s="398">
        <f>AV31+BX31</f>
        <v>0</v>
      </c>
      <c r="T55" s="399"/>
    </row>
    <row r="56" spans="1:20">
      <c r="A56" s="24">
        <v>0.46944444444444394</v>
      </c>
      <c r="B56" s="23">
        <v>23</v>
      </c>
      <c r="C56" s="23" t="s">
        <v>464</v>
      </c>
      <c r="D56" s="343" t="s">
        <v>465</v>
      </c>
      <c r="E56" s="343" t="s">
        <v>759</v>
      </c>
      <c r="F56" s="382"/>
      <c r="G56" s="403">
        <f>BX41</f>
        <v>0</v>
      </c>
      <c r="H56" s="382"/>
      <c r="I56" s="382"/>
      <c r="J56" s="382"/>
      <c r="K56" s="382">
        <f>IF(O56&gt;Q56,O56,Q56)</f>
        <v>1</v>
      </c>
      <c r="L56" s="382"/>
      <c r="M56" s="406"/>
      <c r="N56" s="400"/>
      <c r="O56" s="382">
        <f>RANK(G56,$G$11:$G$58,0)</f>
        <v>1</v>
      </c>
      <c r="P56" s="406">
        <f>BX31</f>
        <v>0</v>
      </c>
      <c r="Q56" s="400"/>
      <c r="R56" s="382"/>
      <c r="S56" s="382"/>
      <c r="T56" s="400"/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customProperties>
    <customPr name="_pios_id" r:id="rId2"/>
    <customPr name="GUID" r:id="rId3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F5603-0A26-43D8-B1B3-F28E3CCEC205}">
  <sheetPr>
    <tabColor theme="5" tint="-0.249977111117893"/>
    <pageSetUpPr fitToPage="1"/>
  </sheetPr>
  <dimension ref="A1:AQ40"/>
  <sheetViews>
    <sheetView workbookViewId="0">
      <selection activeCell="H40" sqref="H40"/>
    </sheetView>
  </sheetViews>
  <sheetFormatPr defaultColWidth="11" defaultRowHeight="15"/>
  <cols>
    <col min="1" max="1" width="11" style="51"/>
    <col min="2" max="2" width="10.625" style="51" customWidth="1"/>
    <col min="3" max="3" width="19.875" style="51" customWidth="1"/>
    <col min="4" max="4" width="26.5" style="51" bestFit="1" customWidth="1"/>
    <col min="5" max="5" width="16.875" style="51" bestFit="1" customWidth="1"/>
    <col min="6" max="6" width="11.75" style="51" bestFit="1" customWidth="1"/>
    <col min="7" max="7" width="9.125" style="51" bestFit="1" customWidth="1"/>
    <col min="8" max="8" width="9.75" style="51" bestFit="1" customWidth="1"/>
    <col min="9" max="9" width="13.25" style="51" customWidth="1"/>
    <col min="10" max="10" width="13.625" style="51" bestFit="1" customWidth="1"/>
    <col min="11" max="12" width="11" style="51"/>
    <col min="13" max="13" width="19.375" style="51" customWidth="1"/>
    <col min="14" max="14" width="11" style="51"/>
    <col min="15" max="15" width="3.625" style="51" customWidth="1"/>
    <col min="16" max="16" width="7.75" style="51" bestFit="1" customWidth="1"/>
    <col min="17" max="17" width="7.375" style="51" bestFit="1" customWidth="1"/>
    <col min="18" max="18" width="7.75" style="51" bestFit="1" customWidth="1"/>
    <col min="19" max="19" width="7.25" style="51" bestFit="1" customWidth="1"/>
    <col min="20" max="20" width="6.75" style="51" bestFit="1" customWidth="1"/>
    <col min="21" max="30" width="7.25" style="51" bestFit="1" customWidth="1"/>
    <col min="31" max="31" width="7.75" style="51" customWidth="1"/>
    <col min="32" max="32" width="7.25" style="51" bestFit="1" customWidth="1"/>
    <col min="33" max="33" width="7.75" style="51" customWidth="1"/>
    <col min="34" max="34" width="7.25" style="51" customWidth="1"/>
    <col min="35" max="35" width="7.75" style="51" customWidth="1"/>
    <col min="36" max="36" width="7.25" style="51" customWidth="1"/>
    <col min="37" max="37" width="7.75" style="51" customWidth="1"/>
    <col min="38" max="43" width="7.25" style="51" customWidth="1"/>
    <col min="44" max="16384" width="11" style="51"/>
  </cols>
  <sheetData>
    <row r="1" spans="1:43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15" t="s">
        <v>259</v>
      </c>
      <c r="N1" s="339" t="s">
        <v>260</v>
      </c>
      <c r="O1" s="339"/>
      <c r="P1" s="339"/>
      <c r="Q1" s="339"/>
      <c r="R1" s="339"/>
      <c r="S1" s="339"/>
      <c r="T1" s="339"/>
      <c r="U1" s="339"/>
      <c r="V1" s="339"/>
      <c r="W1" s="339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</row>
    <row r="2" spans="1:43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</row>
    <row r="3" spans="1:43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5" t="s">
        <v>806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</row>
    <row r="4" spans="1:43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4</v>
      </c>
      <c r="Q4" s="16"/>
      <c r="R4" s="18" t="s">
        <v>762</v>
      </c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</row>
    <row r="5" spans="1:43">
      <c r="A5" s="338" t="s">
        <v>6</v>
      </c>
      <c r="B5" s="331">
        <v>44779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10</v>
      </c>
      <c r="Z5" s="341">
        <f>B21</f>
        <v>11</v>
      </c>
      <c r="AA5" s="341">
        <f>B22</f>
        <v>12</v>
      </c>
      <c r="AB5" s="341">
        <f>B23</f>
        <v>13</v>
      </c>
      <c r="AC5" s="341">
        <f>B24</f>
        <v>14</v>
      </c>
      <c r="AD5" s="341">
        <f>B25</f>
        <v>15</v>
      </c>
      <c r="AE5" s="341">
        <f>B26</f>
        <v>16</v>
      </c>
      <c r="AF5" s="341">
        <f>B27</f>
        <v>17</v>
      </c>
      <c r="AG5" s="341">
        <f>B28</f>
        <v>18</v>
      </c>
      <c r="AH5" s="341">
        <f>B29</f>
        <v>19</v>
      </c>
      <c r="AI5" s="341">
        <f>B30</f>
        <v>20</v>
      </c>
      <c r="AJ5" s="341">
        <f>B31</f>
        <v>21</v>
      </c>
      <c r="AK5" s="341">
        <f>B32</f>
        <v>22</v>
      </c>
      <c r="AL5" s="341">
        <f>B33</f>
        <v>23</v>
      </c>
      <c r="AM5" s="341">
        <f>B34</f>
        <v>24</v>
      </c>
      <c r="AN5" s="341">
        <f>B35</f>
        <v>0</v>
      </c>
      <c r="AO5" s="341"/>
      <c r="AP5" s="341"/>
      <c r="AQ5" s="341"/>
    </row>
    <row r="6" spans="1:43">
      <c r="A6" s="338" t="s">
        <v>8</v>
      </c>
      <c r="B6" s="38" t="s">
        <v>807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Emily Stampalia</v>
      </c>
      <c r="Q6" s="338" t="str">
        <f>C12</f>
        <v>Mackenzie Sustek</v>
      </c>
      <c r="R6" s="338" t="str">
        <f>C13</f>
        <v>Elise Stampalia</v>
      </c>
      <c r="S6" s="338" t="str">
        <f>C14</f>
        <v>Sienna Chester</v>
      </c>
      <c r="T6" s="338" t="str">
        <f>C15</f>
        <v>Natalie Berzins</v>
      </c>
      <c r="U6" s="338" t="str">
        <f>C16</f>
        <v>Jenaveve Page</v>
      </c>
      <c r="V6" s="338" t="str">
        <f>C17</f>
        <v>Kate Berzins</v>
      </c>
      <c r="W6" s="338" t="str">
        <f>C18</f>
        <v>Pippa O'Neill</v>
      </c>
      <c r="X6" s="338" t="str">
        <f>C19</f>
        <v>Emma Bennett</v>
      </c>
      <c r="Y6" s="338" t="str">
        <f>C20</f>
        <v>Makenzie Hrubos</v>
      </c>
      <c r="Z6" s="338" t="str">
        <f>C21</f>
        <v>Sienna Balinski</v>
      </c>
      <c r="AA6" s="338" t="str">
        <f>C22</f>
        <v>Charlotte Henshall</v>
      </c>
      <c r="AB6" s="338" t="str">
        <f>C23</f>
        <v>Alice Colebrook</v>
      </c>
      <c r="AC6" s="338" t="str">
        <f>C24</f>
        <v>Jenna Perkins</v>
      </c>
      <c r="AD6" s="338" t="str">
        <f>C25</f>
        <v>Skye Boschetti</v>
      </c>
      <c r="AE6" s="338" t="str">
        <f>C26</f>
        <v>Mikayla Holden</v>
      </c>
      <c r="AF6" s="338" t="str">
        <f>C27</f>
        <v>Olive Beckley</v>
      </c>
      <c r="AG6" s="338" t="str">
        <f>C28</f>
        <v>Lexi O'Neill</v>
      </c>
      <c r="AH6" s="338" t="str">
        <f>C29</f>
        <v>Harpa Byrne</v>
      </c>
      <c r="AI6" s="338" t="str">
        <f>C30</f>
        <v>Willow Yeates</v>
      </c>
      <c r="AJ6" s="338" t="str">
        <f>C31</f>
        <v>Grace Cox</v>
      </c>
      <c r="AK6" s="338" t="str">
        <f>C32</f>
        <v>Eliza Hickman</v>
      </c>
      <c r="AL6" s="338" t="str">
        <f>C33</f>
        <v>Kate Watkins</v>
      </c>
      <c r="AM6" s="338" t="str">
        <f>C34</f>
        <v>Ebony Jones</v>
      </c>
      <c r="AN6" s="338">
        <f>C35</f>
        <v>0</v>
      </c>
      <c r="AO6" s="338"/>
      <c r="AP6" s="338"/>
      <c r="AQ6" s="338"/>
    </row>
    <row r="7" spans="1:43">
      <c r="A7" s="338" t="s">
        <v>10</v>
      </c>
      <c r="B7" s="338" t="s">
        <v>808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</row>
    <row r="8" spans="1:43">
      <c r="A8" s="38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</row>
    <row r="9" spans="1:43">
      <c r="A9" s="338"/>
      <c r="B9" s="338"/>
      <c r="C9" s="338"/>
      <c r="D9" s="338"/>
      <c r="E9" s="338"/>
      <c r="F9" s="28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</row>
    <row r="10" spans="1:43" ht="30">
      <c r="A10" s="39" t="s">
        <v>15</v>
      </c>
      <c r="B10" s="40" t="s">
        <v>809</v>
      </c>
      <c r="C10" s="40" t="s">
        <v>17</v>
      </c>
      <c r="D10" s="40" t="s">
        <v>18</v>
      </c>
      <c r="E10" s="40" t="s">
        <v>19</v>
      </c>
      <c r="F10" s="40" t="s">
        <v>810</v>
      </c>
      <c r="G10" s="40" t="s">
        <v>21</v>
      </c>
      <c r="H10" s="40" t="s">
        <v>22</v>
      </c>
      <c r="I10" s="40" t="s">
        <v>252</v>
      </c>
      <c r="J10" s="40" t="s">
        <v>24</v>
      </c>
      <c r="K10" s="338"/>
      <c r="L10" s="338"/>
      <c r="M10" s="338">
        <v>3</v>
      </c>
      <c r="N10" s="338"/>
      <c r="O10" s="338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</row>
    <row r="11" spans="1:43">
      <c r="A11" s="24">
        <v>0.50138888888888833</v>
      </c>
      <c r="B11" s="23">
        <v>1</v>
      </c>
      <c r="C11" s="23" t="s">
        <v>315</v>
      </c>
      <c r="D11" s="343" t="s">
        <v>316</v>
      </c>
      <c r="E11" s="343" t="s">
        <v>309</v>
      </c>
      <c r="F11" s="344">
        <f>P37</f>
        <v>0</v>
      </c>
      <c r="G11" s="343">
        <f>IF(H11&gt;J11,H11,J11)</f>
        <v>1</v>
      </c>
      <c r="H11" s="351">
        <f t="shared" ref="H11:H34" si="0">RANK(F11,$F$11:$F$35,0)</f>
        <v>1</v>
      </c>
      <c r="I11" s="434">
        <f>P27</f>
        <v>0</v>
      </c>
      <c r="J11" s="346"/>
      <c r="K11" s="338"/>
      <c r="L11" s="338"/>
      <c r="M11" s="338">
        <v>4</v>
      </c>
      <c r="N11" s="338"/>
      <c r="O11" s="338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</row>
    <row r="12" spans="1:43">
      <c r="A12" s="24">
        <v>0.50624999999999942</v>
      </c>
      <c r="B12" s="23">
        <v>2</v>
      </c>
      <c r="C12" s="23" t="s">
        <v>659</v>
      </c>
      <c r="D12" s="343" t="s">
        <v>660</v>
      </c>
      <c r="E12" s="343" t="s">
        <v>30</v>
      </c>
      <c r="F12" s="344">
        <f>Q37</f>
        <v>0</v>
      </c>
      <c r="G12" s="343">
        <f t="shared" ref="G12:G34" si="1">IF(H12&gt;J12,H12,J12)</f>
        <v>1</v>
      </c>
      <c r="H12" s="351">
        <f t="shared" si="0"/>
        <v>1</v>
      </c>
      <c r="I12" s="434">
        <f>Q27</f>
        <v>0</v>
      </c>
      <c r="J12" s="346"/>
      <c r="K12" s="338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</row>
    <row r="13" spans="1:43">
      <c r="A13" s="24">
        <v>0.51111111111111052</v>
      </c>
      <c r="B13" s="23">
        <v>3</v>
      </c>
      <c r="C13" s="23" t="s">
        <v>430</v>
      </c>
      <c r="D13" s="343" t="s">
        <v>431</v>
      </c>
      <c r="E13" s="343" t="s">
        <v>309</v>
      </c>
      <c r="F13" s="344">
        <f>R37</f>
        <v>0</v>
      </c>
      <c r="G13" s="343">
        <f t="shared" si="1"/>
        <v>1</v>
      </c>
      <c r="H13" s="351">
        <f t="shared" si="0"/>
        <v>1</v>
      </c>
      <c r="I13" s="434">
        <f>R27</f>
        <v>0</v>
      </c>
      <c r="J13" s="346"/>
      <c r="K13" s="338"/>
      <c r="L13" s="338"/>
      <c r="M13" s="338">
        <v>6</v>
      </c>
      <c r="N13" s="338">
        <v>2</v>
      </c>
      <c r="O13" s="338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</row>
    <row r="14" spans="1:43">
      <c r="A14" s="24">
        <v>0.51597222222222161</v>
      </c>
      <c r="B14" s="23">
        <v>4</v>
      </c>
      <c r="C14" s="23" t="s">
        <v>763</v>
      </c>
      <c r="D14" s="343" t="s">
        <v>764</v>
      </c>
      <c r="E14" s="343" t="s">
        <v>295</v>
      </c>
      <c r="F14" s="344">
        <f>S37</f>
        <v>0</v>
      </c>
      <c r="G14" s="343">
        <f t="shared" si="1"/>
        <v>1</v>
      </c>
      <c r="H14" s="351">
        <f t="shared" si="0"/>
        <v>1</v>
      </c>
      <c r="I14" s="434">
        <f>S27</f>
        <v>0</v>
      </c>
      <c r="J14" s="346"/>
      <c r="K14" s="338"/>
      <c r="L14" s="338"/>
      <c r="M14" s="338">
        <v>7</v>
      </c>
      <c r="N14" s="338"/>
      <c r="O14" s="338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</row>
    <row r="15" spans="1:43">
      <c r="A15" s="24">
        <v>0.5208333333333327</v>
      </c>
      <c r="B15" s="23">
        <v>5</v>
      </c>
      <c r="C15" s="23" t="s">
        <v>765</v>
      </c>
      <c r="D15" s="343" t="s">
        <v>766</v>
      </c>
      <c r="E15" s="343" t="s">
        <v>140</v>
      </c>
      <c r="F15" s="344">
        <f>T37</f>
        <v>0</v>
      </c>
      <c r="G15" s="343">
        <f t="shared" si="1"/>
        <v>1</v>
      </c>
      <c r="H15" s="351">
        <f t="shared" si="0"/>
        <v>1</v>
      </c>
      <c r="I15" s="434">
        <f>T27</f>
        <v>0</v>
      </c>
      <c r="J15" s="346"/>
      <c r="K15" s="338"/>
      <c r="L15" s="338"/>
      <c r="M15" s="338">
        <v>8</v>
      </c>
      <c r="N15" s="338"/>
      <c r="O15" s="338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</row>
    <row r="16" spans="1:43">
      <c r="A16" s="24">
        <v>0.5256944444444438</v>
      </c>
      <c r="B16" s="23">
        <v>6</v>
      </c>
      <c r="C16" s="23" t="s">
        <v>420</v>
      </c>
      <c r="D16" s="343" t="s">
        <v>421</v>
      </c>
      <c r="E16" s="343" t="s">
        <v>355</v>
      </c>
      <c r="F16" s="344">
        <f>U37</f>
        <v>0</v>
      </c>
      <c r="G16" s="343">
        <f t="shared" si="1"/>
        <v>1</v>
      </c>
      <c r="H16" s="351">
        <f t="shared" si="0"/>
        <v>1</v>
      </c>
      <c r="I16" s="434">
        <f>U27</f>
        <v>0</v>
      </c>
      <c r="J16" s="346"/>
      <c r="K16" s="338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</row>
    <row r="17" spans="1:43">
      <c r="A17" s="24">
        <v>0.53055555555555489</v>
      </c>
      <c r="B17" s="23">
        <v>7</v>
      </c>
      <c r="C17" s="23" t="s">
        <v>767</v>
      </c>
      <c r="D17" s="343" t="s">
        <v>768</v>
      </c>
      <c r="E17" s="343" t="s">
        <v>140</v>
      </c>
      <c r="F17" s="344">
        <f>V37</f>
        <v>0</v>
      </c>
      <c r="G17" s="343">
        <f t="shared" si="1"/>
        <v>1</v>
      </c>
      <c r="H17" s="351">
        <f t="shared" si="0"/>
        <v>1</v>
      </c>
      <c r="I17" s="434">
        <f>V27</f>
        <v>0</v>
      </c>
      <c r="J17" s="346"/>
      <c r="K17" s="338"/>
      <c r="L17" s="338"/>
      <c r="M17" s="338">
        <v>10</v>
      </c>
      <c r="N17" s="338"/>
      <c r="O17" s="338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</row>
    <row r="18" spans="1:43">
      <c r="A18" s="24">
        <v>0.53541666666666599</v>
      </c>
      <c r="B18" s="23">
        <v>8</v>
      </c>
      <c r="C18" s="23" t="s">
        <v>641</v>
      </c>
      <c r="D18" s="343" t="s">
        <v>642</v>
      </c>
      <c r="E18" s="343" t="s">
        <v>132</v>
      </c>
      <c r="F18" s="344">
        <f>W37</f>
        <v>0</v>
      </c>
      <c r="G18" s="343">
        <f t="shared" si="1"/>
        <v>1</v>
      </c>
      <c r="H18" s="351">
        <f t="shared" si="0"/>
        <v>1</v>
      </c>
      <c r="I18" s="434">
        <f>W27</f>
        <v>0</v>
      </c>
      <c r="J18" s="346"/>
      <c r="K18" s="338"/>
      <c r="L18" s="338"/>
      <c r="M18" s="338">
        <v>11</v>
      </c>
      <c r="N18" s="338"/>
      <c r="O18" s="33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8"/>
      <c r="AI18" s="348"/>
      <c r="AJ18" s="348"/>
      <c r="AK18" s="348"/>
      <c r="AL18" s="348"/>
      <c r="AM18" s="348"/>
      <c r="AN18" s="348"/>
      <c r="AO18" s="348"/>
      <c r="AP18" s="348"/>
      <c r="AQ18" s="348"/>
    </row>
    <row r="19" spans="1:43">
      <c r="A19" s="24">
        <v>0.54027777777777708</v>
      </c>
      <c r="B19" s="23">
        <v>9</v>
      </c>
      <c r="C19" s="23" t="s">
        <v>605</v>
      </c>
      <c r="D19" s="343" t="s">
        <v>606</v>
      </c>
      <c r="E19" s="343" t="s">
        <v>295</v>
      </c>
      <c r="F19" s="344">
        <f>X37</f>
        <v>0</v>
      </c>
      <c r="G19" s="343">
        <f t="shared" si="1"/>
        <v>1</v>
      </c>
      <c r="H19" s="351">
        <f t="shared" si="0"/>
        <v>1</v>
      </c>
      <c r="I19" s="434">
        <f>X27</f>
        <v>0</v>
      </c>
      <c r="J19" s="346"/>
      <c r="K19" s="338"/>
      <c r="L19" s="338"/>
      <c r="M19" s="338" t="s">
        <v>92</v>
      </c>
      <c r="N19" s="338"/>
      <c r="O19" s="338"/>
      <c r="P19" s="356">
        <f>SUM(P8:P18)+P13</f>
        <v>0</v>
      </c>
      <c r="Q19" s="356">
        <f t="shared" ref="Q19:AL19" si="2">SUM(Q8:Q18)+Q13</f>
        <v>0</v>
      </c>
      <c r="R19" s="356">
        <f t="shared" si="2"/>
        <v>0</v>
      </c>
      <c r="S19" s="356">
        <f t="shared" si="2"/>
        <v>0</v>
      </c>
      <c r="T19" s="356">
        <f t="shared" si="2"/>
        <v>0</v>
      </c>
      <c r="U19" s="356">
        <f t="shared" si="2"/>
        <v>0</v>
      </c>
      <c r="V19" s="356">
        <f t="shared" si="2"/>
        <v>0</v>
      </c>
      <c r="W19" s="356">
        <f t="shared" si="2"/>
        <v>0</v>
      </c>
      <c r="X19" s="356">
        <f t="shared" si="2"/>
        <v>0</v>
      </c>
      <c r="Y19" s="356">
        <f t="shared" si="2"/>
        <v>0</v>
      </c>
      <c r="Z19" s="356">
        <f t="shared" si="2"/>
        <v>0</v>
      </c>
      <c r="AA19" s="356">
        <f t="shared" si="2"/>
        <v>0</v>
      </c>
      <c r="AB19" s="356">
        <f t="shared" ref="AB19" si="3">SUM(AB8:AB18)+AB13</f>
        <v>0</v>
      </c>
      <c r="AC19" s="356">
        <f t="shared" si="2"/>
        <v>0</v>
      </c>
      <c r="AD19" s="356">
        <f t="shared" si="2"/>
        <v>0</v>
      </c>
      <c r="AE19" s="356">
        <f t="shared" si="2"/>
        <v>0</v>
      </c>
      <c r="AF19" s="356">
        <f t="shared" si="2"/>
        <v>0</v>
      </c>
      <c r="AG19" s="356">
        <f t="shared" si="2"/>
        <v>0</v>
      </c>
      <c r="AH19" s="356">
        <f t="shared" si="2"/>
        <v>0</v>
      </c>
      <c r="AI19" s="356">
        <f t="shared" si="2"/>
        <v>0</v>
      </c>
      <c r="AJ19" s="356">
        <f t="shared" si="2"/>
        <v>0</v>
      </c>
      <c r="AK19" s="356">
        <f t="shared" si="2"/>
        <v>0</v>
      </c>
      <c r="AL19" s="356">
        <f t="shared" si="2"/>
        <v>0</v>
      </c>
      <c r="AM19" s="356">
        <f t="shared" ref="AM19:AQ19" si="4">SUM(AM8:AM18)+AM13</f>
        <v>0</v>
      </c>
      <c r="AN19" s="356">
        <f t="shared" si="4"/>
        <v>0</v>
      </c>
      <c r="AO19" s="356">
        <f t="shared" si="4"/>
        <v>0</v>
      </c>
      <c r="AP19" s="356">
        <f t="shared" si="4"/>
        <v>0</v>
      </c>
      <c r="AQ19" s="356">
        <f t="shared" si="4"/>
        <v>0</v>
      </c>
    </row>
    <row r="20" spans="1:43">
      <c r="A20" s="24">
        <v>0.54513888888888817</v>
      </c>
      <c r="B20" s="23">
        <v>10</v>
      </c>
      <c r="C20" s="23" t="s">
        <v>781</v>
      </c>
      <c r="D20" s="343" t="s">
        <v>782</v>
      </c>
      <c r="E20" s="343" t="s">
        <v>309</v>
      </c>
      <c r="F20" s="344">
        <f>Y37</f>
        <v>0</v>
      </c>
      <c r="G20" s="343">
        <f t="shared" si="1"/>
        <v>1</v>
      </c>
      <c r="H20" s="351">
        <f t="shared" si="0"/>
        <v>1</v>
      </c>
      <c r="I20" s="434">
        <f>Y27</f>
        <v>0</v>
      </c>
      <c r="J20" s="346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</row>
    <row r="21" spans="1:43">
      <c r="A21" s="24">
        <v>0.55694444444444369</v>
      </c>
      <c r="B21" s="23">
        <v>11</v>
      </c>
      <c r="C21" s="23" t="s">
        <v>401</v>
      </c>
      <c r="D21" s="343" t="s">
        <v>402</v>
      </c>
      <c r="E21" s="343" t="s">
        <v>132</v>
      </c>
      <c r="F21" s="344">
        <f>Z37</f>
        <v>0</v>
      </c>
      <c r="G21" s="343">
        <f t="shared" si="1"/>
        <v>1</v>
      </c>
      <c r="H21" s="351">
        <f t="shared" si="0"/>
        <v>1</v>
      </c>
      <c r="I21" s="434">
        <f>Z27</f>
        <v>0</v>
      </c>
      <c r="J21" s="346"/>
      <c r="K21" s="338"/>
      <c r="L21" s="338"/>
      <c r="M21" s="338" t="s">
        <v>93</v>
      </c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</row>
    <row r="22" spans="1:43">
      <c r="A22" s="24">
        <v>0.56180555555555478</v>
      </c>
      <c r="B22" s="23">
        <v>12</v>
      </c>
      <c r="C22" s="23" t="s">
        <v>771</v>
      </c>
      <c r="D22" s="343" t="s">
        <v>772</v>
      </c>
      <c r="E22" s="343" t="s">
        <v>53</v>
      </c>
      <c r="F22" s="344">
        <f>AA37</f>
        <v>0</v>
      </c>
      <c r="G22" s="343">
        <f t="shared" si="1"/>
        <v>1</v>
      </c>
      <c r="H22" s="351">
        <f t="shared" si="0"/>
        <v>1</v>
      </c>
      <c r="I22" s="434">
        <f>AA27</f>
        <v>0</v>
      </c>
      <c r="J22" s="346"/>
      <c r="K22" s="338"/>
      <c r="L22" s="338"/>
      <c r="M22" s="338" t="s">
        <v>94</v>
      </c>
      <c r="N22" s="338"/>
      <c r="O22" s="338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</row>
    <row r="23" spans="1:43">
      <c r="A23" s="24">
        <v>0.56666666666666587</v>
      </c>
      <c r="B23" s="23">
        <v>13</v>
      </c>
      <c r="C23" s="23" t="s">
        <v>779</v>
      </c>
      <c r="D23" s="343" t="s">
        <v>780</v>
      </c>
      <c r="E23" s="343" t="s">
        <v>132</v>
      </c>
      <c r="F23" s="344">
        <f>AB37</f>
        <v>0</v>
      </c>
      <c r="G23" s="343">
        <f t="shared" si="1"/>
        <v>1</v>
      </c>
      <c r="H23" s="351">
        <f t="shared" si="0"/>
        <v>1</v>
      </c>
      <c r="I23" s="434">
        <f>AB27</f>
        <v>0</v>
      </c>
      <c r="J23" s="346"/>
      <c r="K23" s="338"/>
      <c r="L23" s="338"/>
      <c r="M23" s="338" t="s">
        <v>95</v>
      </c>
      <c r="N23" s="338"/>
      <c r="O23" s="338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</row>
    <row r="24" spans="1:43">
      <c r="A24" s="24">
        <v>0.57152777777777697</v>
      </c>
      <c r="B24" s="23">
        <v>14</v>
      </c>
      <c r="C24" s="23" t="s">
        <v>656</v>
      </c>
      <c r="D24" s="343" t="s">
        <v>657</v>
      </c>
      <c r="E24" s="343" t="s">
        <v>222</v>
      </c>
      <c r="F24" s="344">
        <f>AC37</f>
        <v>0</v>
      </c>
      <c r="G24" s="343">
        <f t="shared" si="1"/>
        <v>1</v>
      </c>
      <c r="H24" s="351">
        <f t="shared" si="0"/>
        <v>1</v>
      </c>
      <c r="I24" s="434">
        <f>AC27</f>
        <v>0</v>
      </c>
      <c r="J24" s="346"/>
      <c r="K24" s="338"/>
      <c r="L24" s="338"/>
      <c r="M24" s="338" t="s">
        <v>270</v>
      </c>
      <c r="N24" s="338"/>
      <c r="O24" s="338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</row>
    <row r="25" spans="1:43">
      <c r="A25" s="24">
        <v>0.57638888888888806</v>
      </c>
      <c r="B25" s="23">
        <v>15</v>
      </c>
      <c r="C25" s="23" t="s">
        <v>775</v>
      </c>
      <c r="D25" s="343" t="s">
        <v>776</v>
      </c>
      <c r="E25" s="343" t="s">
        <v>295</v>
      </c>
      <c r="F25" s="344">
        <f>AD37</f>
        <v>0</v>
      </c>
      <c r="G25" s="343">
        <f t="shared" si="1"/>
        <v>1</v>
      </c>
      <c r="H25" s="351">
        <f t="shared" si="0"/>
        <v>1</v>
      </c>
      <c r="I25" s="434">
        <f>AD27</f>
        <v>0</v>
      </c>
      <c r="J25" s="346"/>
      <c r="K25" s="338"/>
      <c r="L25" s="338"/>
      <c r="M25" s="338" t="s">
        <v>802</v>
      </c>
      <c r="N25" s="338">
        <v>2</v>
      </c>
      <c r="O25" s="338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</row>
    <row r="26" spans="1:43">
      <c r="A26" s="24">
        <v>0.58124999999999916</v>
      </c>
      <c r="B26" s="23">
        <v>16</v>
      </c>
      <c r="C26" s="23" t="s">
        <v>432</v>
      </c>
      <c r="D26" s="343" t="s">
        <v>433</v>
      </c>
      <c r="E26" s="343" t="s">
        <v>42</v>
      </c>
      <c r="F26" s="344">
        <f>AE37</f>
        <v>0</v>
      </c>
      <c r="G26" s="343">
        <f t="shared" si="1"/>
        <v>1</v>
      </c>
      <c r="H26" s="351">
        <f t="shared" si="0"/>
        <v>1</v>
      </c>
      <c r="I26" s="434">
        <f>AE27</f>
        <v>0</v>
      </c>
      <c r="J26" s="346"/>
      <c r="K26" s="338"/>
      <c r="L26" s="338"/>
      <c r="M26" s="338" t="s">
        <v>803</v>
      </c>
      <c r="N26" s="338">
        <v>2</v>
      </c>
      <c r="O26" s="33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348"/>
      <c r="AJ26" s="348"/>
      <c r="AK26" s="348"/>
      <c r="AL26" s="348"/>
      <c r="AM26" s="348"/>
      <c r="AN26" s="348"/>
      <c r="AO26" s="348"/>
      <c r="AP26" s="348"/>
      <c r="AQ26" s="348"/>
    </row>
    <row r="27" spans="1:43">
      <c r="A27" s="24">
        <v>0.58611111111111025</v>
      </c>
      <c r="B27" s="23">
        <v>17</v>
      </c>
      <c r="C27" s="23" t="s">
        <v>769</v>
      </c>
      <c r="D27" s="343" t="s">
        <v>770</v>
      </c>
      <c r="E27" s="343" t="s">
        <v>88</v>
      </c>
      <c r="F27" s="344">
        <f>AF37</f>
        <v>0</v>
      </c>
      <c r="G27" s="343">
        <f t="shared" si="1"/>
        <v>1</v>
      </c>
      <c r="H27" s="351">
        <f t="shared" si="0"/>
        <v>1</v>
      </c>
      <c r="I27" s="434">
        <f>AF27</f>
        <v>0</v>
      </c>
      <c r="J27" s="346"/>
      <c r="K27" s="338"/>
      <c r="L27" s="338"/>
      <c r="M27" s="338" t="s">
        <v>98</v>
      </c>
      <c r="N27" s="338"/>
      <c r="O27" s="338"/>
      <c r="P27" s="356">
        <f>SUM(P22:P26)+SUM(P25:P26)</f>
        <v>0</v>
      </c>
      <c r="Q27" s="356">
        <f t="shared" ref="Q27:AL27" si="5">SUM(Q22:Q26)+SUM(Q25:Q26)</f>
        <v>0</v>
      </c>
      <c r="R27" s="356">
        <f t="shared" si="5"/>
        <v>0</v>
      </c>
      <c r="S27" s="356">
        <f t="shared" si="5"/>
        <v>0</v>
      </c>
      <c r="T27" s="356">
        <f t="shared" si="5"/>
        <v>0</v>
      </c>
      <c r="U27" s="356">
        <f t="shared" si="5"/>
        <v>0</v>
      </c>
      <c r="V27" s="356">
        <f t="shared" si="5"/>
        <v>0</v>
      </c>
      <c r="W27" s="356">
        <f t="shared" si="5"/>
        <v>0</v>
      </c>
      <c r="X27" s="356">
        <f t="shared" si="5"/>
        <v>0</v>
      </c>
      <c r="Y27" s="356">
        <f t="shared" si="5"/>
        <v>0</v>
      </c>
      <c r="Z27" s="356">
        <f t="shared" si="5"/>
        <v>0</v>
      </c>
      <c r="AA27" s="356">
        <f t="shared" si="5"/>
        <v>0</v>
      </c>
      <c r="AB27" s="356">
        <f t="shared" ref="AB27" si="6">SUM(AB22:AB26)+SUM(AB25:AB26)</f>
        <v>0</v>
      </c>
      <c r="AC27" s="356">
        <f t="shared" si="5"/>
        <v>0</v>
      </c>
      <c r="AD27" s="356">
        <f t="shared" si="5"/>
        <v>0</v>
      </c>
      <c r="AE27" s="356">
        <f t="shared" si="5"/>
        <v>0</v>
      </c>
      <c r="AF27" s="356">
        <f t="shared" si="5"/>
        <v>0</v>
      </c>
      <c r="AG27" s="356">
        <f t="shared" si="5"/>
        <v>0</v>
      </c>
      <c r="AH27" s="356">
        <f t="shared" si="5"/>
        <v>0</v>
      </c>
      <c r="AI27" s="356">
        <f t="shared" si="5"/>
        <v>0</v>
      </c>
      <c r="AJ27" s="356">
        <f t="shared" si="5"/>
        <v>0</v>
      </c>
      <c r="AK27" s="356">
        <f t="shared" si="5"/>
        <v>0</v>
      </c>
      <c r="AL27" s="356">
        <f t="shared" si="5"/>
        <v>0</v>
      </c>
      <c r="AM27" s="356">
        <f t="shared" ref="AM27:AQ27" si="7">SUM(AM22:AM26)+SUM(AM25:AM26)</f>
        <v>0</v>
      </c>
      <c r="AN27" s="356">
        <f t="shared" si="7"/>
        <v>0</v>
      </c>
      <c r="AO27" s="356">
        <f t="shared" si="7"/>
        <v>0</v>
      </c>
      <c r="AP27" s="356">
        <f t="shared" si="7"/>
        <v>0</v>
      </c>
      <c r="AQ27" s="356">
        <f t="shared" si="7"/>
        <v>0</v>
      </c>
    </row>
    <row r="28" spans="1:43">
      <c r="A28" s="24">
        <v>0.59097222222222134</v>
      </c>
      <c r="B28" s="23">
        <v>18</v>
      </c>
      <c r="C28" s="23" t="s">
        <v>639</v>
      </c>
      <c r="D28" s="343" t="s">
        <v>640</v>
      </c>
      <c r="E28" s="343" t="s">
        <v>132</v>
      </c>
      <c r="F28" s="344">
        <f>AG37</f>
        <v>0</v>
      </c>
      <c r="G28" s="343">
        <f t="shared" si="1"/>
        <v>1</v>
      </c>
      <c r="H28" s="351">
        <f t="shared" si="0"/>
        <v>1</v>
      </c>
      <c r="I28" s="434">
        <f>AG27</f>
        <v>0</v>
      </c>
      <c r="J28" s="346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338"/>
      <c r="AQ28" s="338"/>
    </row>
    <row r="29" spans="1:43">
      <c r="A29" s="24">
        <v>0.59583333333333244</v>
      </c>
      <c r="B29" s="23">
        <v>19</v>
      </c>
      <c r="C29" s="23" t="s">
        <v>397</v>
      </c>
      <c r="D29" s="343" t="s">
        <v>398</v>
      </c>
      <c r="E29" s="343" t="s">
        <v>39</v>
      </c>
      <c r="F29" s="344">
        <f>AH37</f>
        <v>0</v>
      </c>
      <c r="G29" s="343">
        <f t="shared" si="1"/>
        <v>1</v>
      </c>
      <c r="H29" s="351">
        <f t="shared" si="0"/>
        <v>1</v>
      </c>
      <c r="I29" s="434">
        <f>AH27</f>
        <v>0</v>
      </c>
      <c r="J29" s="346"/>
      <c r="K29" s="338"/>
      <c r="L29" s="338"/>
      <c r="M29" s="338" t="s">
        <v>99</v>
      </c>
      <c r="N29" s="338">
        <v>190</v>
      </c>
      <c r="O29" s="338"/>
      <c r="P29" s="356">
        <f t="shared" ref="P29:AL29" si="8">P19+P27</f>
        <v>0</v>
      </c>
      <c r="Q29" s="356">
        <f t="shared" si="8"/>
        <v>0</v>
      </c>
      <c r="R29" s="356">
        <f t="shared" si="8"/>
        <v>0</v>
      </c>
      <c r="S29" s="356">
        <f t="shared" si="8"/>
        <v>0</v>
      </c>
      <c r="T29" s="356">
        <f t="shared" si="8"/>
        <v>0</v>
      </c>
      <c r="U29" s="356">
        <f t="shared" si="8"/>
        <v>0</v>
      </c>
      <c r="V29" s="356">
        <f t="shared" si="8"/>
        <v>0</v>
      </c>
      <c r="W29" s="356">
        <f t="shared" si="8"/>
        <v>0</v>
      </c>
      <c r="X29" s="356">
        <f t="shared" si="8"/>
        <v>0</v>
      </c>
      <c r="Y29" s="356">
        <f t="shared" si="8"/>
        <v>0</v>
      </c>
      <c r="Z29" s="356">
        <f t="shared" si="8"/>
        <v>0</v>
      </c>
      <c r="AA29" s="356">
        <f t="shared" si="8"/>
        <v>0</v>
      </c>
      <c r="AB29" s="356">
        <f t="shared" ref="AB29" si="9">AB19+AB27</f>
        <v>0</v>
      </c>
      <c r="AC29" s="356">
        <f t="shared" si="8"/>
        <v>0</v>
      </c>
      <c r="AD29" s="356">
        <f t="shared" si="8"/>
        <v>0</v>
      </c>
      <c r="AE29" s="356">
        <f t="shared" si="8"/>
        <v>0</v>
      </c>
      <c r="AF29" s="356">
        <f t="shared" si="8"/>
        <v>0</v>
      </c>
      <c r="AG29" s="356">
        <f t="shared" si="8"/>
        <v>0</v>
      </c>
      <c r="AH29" s="356">
        <f t="shared" si="8"/>
        <v>0</v>
      </c>
      <c r="AI29" s="356">
        <f t="shared" si="8"/>
        <v>0</v>
      </c>
      <c r="AJ29" s="356">
        <f t="shared" si="8"/>
        <v>0</v>
      </c>
      <c r="AK29" s="356">
        <f t="shared" si="8"/>
        <v>0</v>
      </c>
      <c r="AL29" s="356">
        <f t="shared" si="8"/>
        <v>0</v>
      </c>
      <c r="AM29" s="356">
        <f t="shared" ref="AM29:AQ29" si="10">AM19+AM27</f>
        <v>0</v>
      </c>
      <c r="AN29" s="356">
        <f t="shared" si="10"/>
        <v>0</v>
      </c>
      <c r="AO29" s="356">
        <f t="shared" si="10"/>
        <v>0</v>
      </c>
      <c r="AP29" s="356">
        <f t="shared" si="10"/>
        <v>0</v>
      </c>
      <c r="AQ29" s="356">
        <f t="shared" si="10"/>
        <v>0</v>
      </c>
    </row>
    <row r="30" spans="1:43">
      <c r="A30" s="24">
        <v>0.60069444444444353</v>
      </c>
      <c r="B30" s="23">
        <v>20</v>
      </c>
      <c r="C30" s="23" t="s">
        <v>777</v>
      </c>
      <c r="D30" s="343" t="s">
        <v>778</v>
      </c>
      <c r="E30" s="343" t="s">
        <v>328</v>
      </c>
      <c r="F30" s="344">
        <f>AI37</f>
        <v>0</v>
      </c>
      <c r="G30" s="343">
        <f t="shared" si="1"/>
        <v>1</v>
      </c>
      <c r="H30" s="351">
        <f t="shared" si="0"/>
        <v>1</v>
      </c>
      <c r="I30" s="434">
        <f>AI27</f>
        <v>0</v>
      </c>
      <c r="J30" s="346"/>
      <c r="K30" s="338"/>
      <c r="L30" s="338"/>
      <c r="M30" s="15" t="s">
        <v>100</v>
      </c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  <c r="AP30" s="338"/>
      <c r="AQ30" s="338"/>
    </row>
    <row r="31" spans="1:43">
      <c r="A31" s="24">
        <v>0.61249999999999905</v>
      </c>
      <c r="B31" s="23">
        <v>21</v>
      </c>
      <c r="C31" s="23" t="s">
        <v>393</v>
      </c>
      <c r="D31" s="343" t="s">
        <v>394</v>
      </c>
      <c r="E31" s="343" t="s">
        <v>222</v>
      </c>
      <c r="F31" s="344">
        <f>AJ37</f>
        <v>0</v>
      </c>
      <c r="G31" s="343">
        <f t="shared" si="1"/>
        <v>1</v>
      </c>
      <c r="H31" s="351">
        <f t="shared" si="0"/>
        <v>1</v>
      </c>
      <c r="I31" s="434">
        <f>AJ27</f>
        <v>0</v>
      </c>
      <c r="J31" s="346"/>
      <c r="K31" s="338"/>
      <c r="L31" s="338"/>
      <c r="M31" s="338" t="s">
        <v>101</v>
      </c>
      <c r="N31" s="338">
        <v>-2</v>
      </c>
      <c r="O31" s="338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372"/>
      <c r="AO31" s="372"/>
      <c r="AP31" s="372"/>
      <c r="AQ31" s="372"/>
    </row>
    <row r="32" spans="1:43">
      <c r="A32" s="24">
        <v>0.61736111111111014</v>
      </c>
      <c r="B32" s="23">
        <v>22</v>
      </c>
      <c r="C32" s="23" t="s">
        <v>449</v>
      </c>
      <c r="D32" s="343" t="s">
        <v>450</v>
      </c>
      <c r="E32" s="343" t="s">
        <v>295</v>
      </c>
      <c r="F32" s="344">
        <f>AK37</f>
        <v>0</v>
      </c>
      <c r="G32" s="343">
        <f t="shared" si="1"/>
        <v>1</v>
      </c>
      <c r="H32" s="351">
        <f t="shared" si="0"/>
        <v>1</v>
      </c>
      <c r="I32" s="434">
        <f>AK27</f>
        <v>0</v>
      </c>
      <c r="J32" s="346"/>
      <c r="K32" s="338"/>
      <c r="L32" s="338"/>
      <c r="M32" s="338" t="s">
        <v>103</v>
      </c>
      <c r="N32" s="338">
        <v>-4</v>
      </c>
      <c r="O32" s="338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372"/>
      <c r="AC32" s="372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372"/>
      <c r="AO32" s="372"/>
      <c r="AP32" s="372"/>
      <c r="AQ32" s="372"/>
    </row>
    <row r="33" spans="1:43">
      <c r="A33" s="24">
        <v>0.62222222222222123</v>
      </c>
      <c r="B33" s="23">
        <v>23</v>
      </c>
      <c r="C33" s="23" t="s">
        <v>403</v>
      </c>
      <c r="D33" s="343" t="s">
        <v>404</v>
      </c>
      <c r="E33" s="343" t="s">
        <v>132</v>
      </c>
      <c r="F33" s="344">
        <f>AK37</f>
        <v>0</v>
      </c>
      <c r="G33" s="343">
        <f t="shared" si="1"/>
        <v>1</v>
      </c>
      <c r="H33" s="351">
        <f t="shared" si="0"/>
        <v>1</v>
      </c>
      <c r="I33" s="434">
        <f>AK27</f>
        <v>0</v>
      </c>
      <c r="J33" s="346"/>
      <c r="K33" s="338"/>
      <c r="L33" s="338"/>
      <c r="M33" s="338" t="s">
        <v>104</v>
      </c>
      <c r="N33" s="374" t="s">
        <v>105</v>
      </c>
      <c r="O33" s="338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G33" s="375"/>
      <c r="AH33" s="375"/>
      <c r="AI33" s="375"/>
      <c r="AJ33" s="375"/>
      <c r="AK33" s="375"/>
      <c r="AL33" s="375"/>
      <c r="AM33" s="375"/>
      <c r="AN33" s="375"/>
      <c r="AO33" s="375"/>
      <c r="AP33" s="375"/>
      <c r="AQ33" s="375"/>
    </row>
    <row r="34" spans="1:43">
      <c r="A34" s="24">
        <v>0.62708333333333233</v>
      </c>
      <c r="B34" s="23">
        <v>24</v>
      </c>
      <c r="C34" s="23" t="s">
        <v>399</v>
      </c>
      <c r="D34" s="343" t="s">
        <v>400</v>
      </c>
      <c r="E34" s="343" t="s">
        <v>140</v>
      </c>
      <c r="F34" s="344">
        <f>AL37</f>
        <v>0</v>
      </c>
      <c r="G34" s="343">
        <f t="shared" si="1"/>
        <v>1</v>
      </c>
      <c r="H34" s="351">
        <f t="shared" si="0"/>
        <v>1</v>
      </c>
      <c r="I34" s="434">
        <f>AL27</f>
        <v>0</v>
      </c>
      <c r="J34" s="346"/>
      <c r="K34" s="338"/>
      <c r="L34" s="338"/>
      <c r="M34" s="338" t="s">
        <v>106</v>
      </c>
      <c r="N34" s="374"/>
      <c r="O34" s="338"/>
      <c r="P34" s="447">
        <f>IF(P31="Y",-2,0)+IF(P32="Y",-4,0)</f>
        <v>0</v>
      </c>
      <c r="Q34" s="447">
        <f t="shared" ref="Q34:AQ34" si="11">IF(Q31="Y",-2,0)+IF(Q32="Y",-4,0)</f>
        <v>0</v>
      </c>
      <c r="R34" s="447">
        <f t="shared" si="11"/>
        <v>0</v>
      </c>
      <c r="S34" s="447">
        <f t="shared" si="11"/>
        <v>0</v>
      </c>
      <c r="T34" s="447">
        <f t="shared" si="11"/>
        <v>0</v>
      </c>
      <c r="U34" s="447">
        <f t="shared" si="11"/>
        <v>0</v>
      </c>
      <c r="V34" s="447">
        <f t="shared" si="11"/>
        <v>0</v>
      </c>
      <c r="W34" s="447">
        <f t="shared" si="11"/>
        <v>0</v>
      </c>
      <c r="X34" s="447">
        <f t="shared" si="11"/>
        <v>0</v>
      </c>
      <c r="Y34" s="447">
        <f t="shared" si="11"/>
        <v>0</v>
      </c>
      <c r="Z34" s="447">
        <f t="shared" si="11"/>
        <v>0</v>
      </c>
      <c r="AA34" s="447">
        <f t="shared" si="11"/>
        <v>0</v>
      </c>
      <c r="AB34" s="447">
        <f t="shared" si="11"/>
        <v>0</v>
      </c>
      <c r="AC34" s="447">
        <f t="shared" si="11"/>
        <v>0</v>
      </c>
      <c r="AD34" s="447">
        <f t="shared" si="11"/>
        <v>0</v>
      </c>
      <c r="AE34" s="447">
        <f t="shared" si="11"/>
        <v>0</v>
      </c>
      <c r="AF34" s="447">
        <f t="shared" si="11"/>
        <v>0</v>
      </c>
      <c r="AG34" s="447">
        <f t="shared" si="11"/>
        <v>0</v>
      </c>
      <c r="AH34" s="447">
        <f t="shared" si="11"/>
        <v>0</v>
      </c>
      <c r="AI34" s="447">
        <f t="shared" si="11"/>
        <v>0</v>
      </c>
      <c r="AJ34" s="447">
        <f t="shared" si="11"/>
        <v>0</v>
      </c>
      <c r="AK34" s="447">
        <f t="shared" si="11"/>
        <v>0</v>
      </c>
      <c r="AL34" s="447">
        <f t="shared" si="11"/>
        <v>0</v>
      </c>
      <c r="AM34" s="447">
        <f t="shared" si="11"/>
        <v>0</v>
      </c>
      <c r="AN34" s="447">
        <f t="shared" si="11"/>
        <v>0</v>
      </c>
      <c r="AO34" s="447">
        <f t="shared" si="11"/>
        <v>0</v>
      </c>
      <c r="AP34" s="447">
        <f t="shared" si="11"/>
        <v>0</v>
      </c>
      <c r="AQ34" s="447">
        <f t="shared" si="11"/>
        <v>0</v>
      </c>
    </row>
    <row r="35" spans="1:43">
      <c r="A35" s="24"/>
      <c r="B35" s="23"/>
      <c r="C35" s="23"/>
      <c r="D35" s="343"/>
      <c r="E35" s="343"/>
      <c r="F35" s="344"/>
      <c r="G35" s="343"/>
      <c r="H35" s="343"/>
      <c r="I35" s="434"/>
      <c r="J35" s="346"/>
      <c r="K35" s="338"/>
      <c r="L35" s="338"/>
      <c r="M35" s="338" t="s">
        <v>74</v>
      </c>
      <c r="N35" s="374"/>
      <c r="O35" s="338"/>
      <c r="P35" s="377">
        <f>P29+P34</f>
        <v>0</v>
      </c>
      <c r="Q35" s="377">
        <f t="shared" ref="Q35:AQ35" si="12">Q29+Q34</f>
        <v>0</v>
      </c>
      <c r="R35" s="377">
        <f t="shared" si="12"/>
        <v>0</v>
      </c>
      <c r="S35" s="377">
        <f t="shared" si="12"/>
        <v>0</v>
      </c>
      <c r="T35" s="377">
        <f t="shared" si="12"/>
        <v>0</v>
      </c>
      <c r="U35" s="377">
        <f t="shared" si="12"/>
        <v>0</v>
      </c>
      <c r="V35" s="377">
        <f t="shared" si="12"/>
        <v>0</v>
      </c>
      <c r="W35" s="377">
        <f t="shared" si="12"/>
        <v>0</v>
      </c>
      <c r="X35" s="377">
        <f t="shared" si="12"/>
        <v>0</v>
      </c>
      <c r="Y35" s="377">
        <f t="shared" si="12"/>
        <v>0</v>
      </c>
      <c r="Z35" s="377">
        <f t="shared" si="12"/>
        <v>0</v>
      </c>
      <c r="AA35" s="377">
        <f t="shared" si="12"/>
        <v>0</v>
      </c>
      <c r="AB35" s="377">
        <f t="shared" si="12"/>
        <v>0</v>
      </c>
      <c r="AC35" s="377">
        <f t="shared" si="12"/>
        <v>0</v>
      </c>
      <c r="AD35" s="377">
        <f t="shared" si="12"/>
        <v>0</v>
      </c>
      <c r="AE35" s="377">
        <f t="shared" si="12"/>
        <v>0</v>
      </c>
      <c r="AF35" s="377">
        <f t="shared" si="12"/>
        <v>0</v>
      </c>
      <c r="AG35" s="377">
        <f t="shared" si="12"/>
        <v>0</v>
      </c>
      <c r="AH35" s="377">
        <f t="shared" si="12"/>
        <v>0</v>
      </c>
      <c r="AI35" s="377">
        <f t="shared" si="12"/>
        <v>0</v>
      </c>
      <c r="AJ35" s="377">
        <f t="shared" si="12"/>
        <v>0</v>
      </c>
      <c r="AK35" s="377">
        <f t="shared" si="12"/>
        <v>0</v>
      </c>
      <c r="AL35" s="377">
        <f t="shared" si="12"/>
        <v>0</v>
      </c>
      <c r="AM35" s="377">
        <f t="shared" si="12"/>
        <v>0</v>
      </c>
      <c r="AN35" s="377">
        <f t="shared" si="12"/>
        <v>0</v>
      </c>
      <c r="AO35" s="377">
        <f t="shared" si="12"/>
        <v>0</v>
      </c>
      <c r="AP35" s="377">
        <f t="shared" si="12"/>
        <v>0</v>
      </c>
      <c r="AQ35" s="377">
        <f t="shared" si="12"/>
        <v>0</v>
      </c>
    </row>
    <row r="37" spans="1:43">
      <c r="A37" s="338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 t="s">
        <v>67</v>
      </c>
      <c r="N37" s="338"/>
      <c r="O37" s="338"/>
      <c r="P37" s="357">
        <f t="shared" ref="P37:AI37" si="13">P35/$N$29</f>
        <v>0</v>
      </c>
      <c r="Q37" s="448">
        <f>Q35/$N$29</f>
        <v>0</v>
      </c>
      <c r="R37" s="357">
        <f t="shared" si="13"/>
        <v>0</v>
      </c>
      <c r="S37" s="357">
        <f>S35/$N$29</f>
        <v>0</v>
      </c>
      <c r="T37" s="357">
        <f t="shared" si="13"/>
        <v>0</v>
      </c>
      <c r="U37" s="357">
        <f>U35/$N$29</f>
        <v>0</v>
      </c>
      <c r="V37" s="357">
        <f t="shared" si="13"/>
        <v>0</v>
      </c>
      <c r="W37" s="357">
        <f>W35/$N$29</f>
        <v>0</v>
      </c>
      <c r="X37" s="357">
        <f t="shared" si="13"/>
        <v>0</v>
      </c>
      <c r="Y37" s="357">
        <f>Y35/$N$29</f>
        <v>0</v>
      </c>
      <c r="Z37" s="357">
        <f t="shared" si="13"/>
        <v>0</v>
      </c>
      <c r="AA37" s="357">
        <f>AA35/$N$29</f>
        <v>0</v>
      </c>
      <c r="AB37" s="357">
        <f>AB35/$N$29</f>
        <v>0</v>
      </c>
      <c r="AC37" s="357">
        <f t="shared" si="13"/>
        <v>0</v>
      </c>
      <c r="AD37" s="357">
        <f>AD35/$N$29</f>
        <v>0</v>
      </c>
      <c r="AE37" s="357">
        <f t="shared" si="13"/>
        <v>0</v>
      </c>
      <c r="AF37" s="357">
        <f>AF35/$N$29</f>
        <v>0</v>
      </c>
      <c r="AG37" s="357">
        <f t="shared" si="13"/>
        <v>0</v>
      </c>
      <c r="AH37" s="357">
        <f>AH35/$N$29</f>
        <v>0</v>
      </c>
      <c r="AI37" s="357">
        <f t="shared" si="13"/>
        <v>0</v>
      </c>
      <c r="AJ37" s="357">
        <f>AJ35/$N$29</f>
        <v>0</v>
      </c>
      <c r="AK37" s="357">
        <f t="shared" ref="AK37:AL37" si="14">AK35/$N$29</f>
        <v>0</v>
      </c>
      <c r="AL37" s="357">
        <f t="shared" si="14"/>
        <v>0</v>
      </c>
      <c r="AM37" s="357">
        <f t="shared" ref="AM37:AQ37" si="15">AM35/$N$29</f>
        <v>0</v>
      </c>
      <c r="AN37" s="357">
        <f t="shared" si="15"/>
        <v>0</v>
      </c>
      <c r="AO37" s="357">
        <f t="shared" si="15"/>
        <v>0</v>
      </c>
      <c r="AP37" s="357">
        <f t="shared" si="15"/>
        <v>0</v>
      </c>
      <c r="AQ37" s="357">
        <f t="shared" si="15"/>
        <v>0</v>
      </c>
    </row>
    <row r="39" spans="1:43">
      <c r="A39" s="338"/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58"/>
      <c r="AM39" s="358"/>
      <c r="AN39" s="358"/>
      <c r="AO39" s="358"/>
      <c r="AP39" s="358"/>
      <c r="AQ39" s="358"/>
    </row>
    <row r="40" spans="1:43">
      <c r="A40" s="338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55"/>
      <c r="Q40" s="338"/>
      <c r="R40" s="355"/>
      <c r="S40" s="338"/>
      <c r="T40" s="355"/>
      <c r="U40" s="338"/>
      <c r="V40" s="355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</row>
  </sheetData>
  <pageMargins left="0.7" right="0.7" top="0.75" bottom="0.75" header="0.3" footer="0.3"/>
  <pageSetup paperSize="9" scale="88" orientation="landscape" r:id="rId1"/>
  <customProperties>
    <customPr name="_pios_id" r:id="rId2"/>
    <customPr name="GUID" r:id="rId3"/>
  </customPropertie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EAE5-24A3-4AD9-A9BD-8FE2BE9A75F2}">
  <sheetPr>
    <tabColor theme="5" tint="0.39997558519241921"/>
  </sheetPr>
  <dimension ref="A1:N212"/>
  <sheetViews>
    <sheetView topLeftCell="A4" zoomScaleNormal="100" workbookViewId="0">
      <selection activeCell="H40" sqref="H40"/>
    </sheetView>
  </sheetViews>
  <sheetFormatPr defaultColWidth="9.5" defaultRowHeight="12.75"/>
  <cols>
    <col min="1" max="1" width="8.75" style="146" bestFit="1" customWidth="1"/>
    <col min="2" max="2" width="4.5" style="146" customWidth="1"/>
    <col min="3" max="3" width="7.25" style="146" customWidth="1"/>
    <col min="4" max="4" width="41.875" style="148" bestFit="1" customWidth="1"/>
    <col min="5" max="5" width="19.5" style="149" customWidth="1"/>
    <col min="6" max="6" width="28.625" style="150" bestFit="1" customWidth="1"/>
    <col min="7" max="7" width="28.625" style="150" customWidth="1"/>
    <col min="8" max="8" width="18.25" style="151" customWidth="1"/>
    <col min="9" max="9" width="22.875" style="146" bestFit="1" customWidth="1"/>
    <col min="10" max="10" width="13.25" style="148" bestFit="1" customWidth="1"/>
    <col min="11" max="11" width="4.375" style="146" customWidth="1"/>
    <col min="12" max="12" width="10.375" style="153" bestFit="1" customWidth="1"/>
    <col min="13" max="13" width="7.25" style="34" customWidth="1"/>
    <col min="14" max="16384" width="9.5" style="34"/>
  </cols>
  <sheetData>
    <row r="1" spans="1:13" s="214" customFormat="1" ht="23.25">
      <c r="C1" s="215" t="s">
        <v>273</v>
      </c>
      <c r="E1" s="216"/>
      <c r="F1" s="217"/>
      <c r="G1" s="217"/>
      <c r="H1" s="218"/>
      <c r="I1" s="219"/>
      <c r="J1" s="220"/>
      <c r="K1" s="221"/>
      <c r="L1" s="222"/>
    </row>
    <row r="2" spans="1:13" s="71" customFormat="1" ht="12.95" customHeight="1">
      <c r="A2" s="66" t="s">
        <v>15</v>
      </c>
      <c r="B2" s="223"/>
      <c r="C2" s="66" t="s">
        <v>274</v>
      </c>
      <c r="D2" s="68" t="s">
        <v>8</v>
      </c>
      <c r="E2" s="69" t="s">
        <v>17</v>
      </c>
      <c r="F2" s="68" t="s">
        <v>18</v>
      </c>
      <c r="G2" s="66" t="s">
        <v>275</v>
      </c>
      <c r="H2" s="68" t="s">
        <v>276</v>
      </c>
      <c r="I2" s="66"/>
      <c r="J2" s="68" t="s">
        <v>278</v>
      </c>
      <c r="K2" s="224" t="s">
        <v>279</v>
      </c>
      <c r="L2" s="66" t="s">
        <v>10</v>
      </c>
      <c r="M2" s="70"/>
    </row>
    <row r="3" spans="1:13" s="81" customFormat="1" ht="15" customHeight="1">
      <c r="A3" s="4">
        <v>0.33333333333333331</v>
      </c>
      <c r="B3" s="5">
        <v>5.5555555555555558E-3</v>
      </c>
      <c r="C3" s="73">
        <v>24</v>
      </c>
      <c r="D3" s="74" t="s">
        <v>751</v>
      </c>
      <c r="E3" s="104" t="s">
        <v>143</v>
      </c>
      <c r="F3" s="104" t="s">
        <v>144</v>
      </c>
      <c r="G3" s="104"/>
      <c r="H3" s="78" t="s">
        <v>752</v>
      </c>
      <c r="I3" s="98"/>
      <c r="J3" s="171" t="s">
        <v>784</v>
      </c>
      <c r="K3" s="155">
        <v>1</v>
      </c>
      <c r="L3" s="191" t="s">
        <v>787</v>
      </c>
    </row>
    <row r="4" spans="1:13" s="81" customFormat="1" ht="15" customHeight="1">
      <c r="A4" s="4">
        <f t="shared" ref="A4:A59" si="0">SUM(A3,B3)</f>
        <v>0.33888888888888885</v>
      </c>
      <c r="B4" s="5">
        <v>5.5555555555555558E-3</v>
      </c>
      <c r="C4" s="73">
        <v>24</v>
      </c>
      <c r="D4" s="74" t="s">
        <v>751</v>
      </c>
      <c r="E4" s="104" t="s">
        <v>622</v>
      </c>
      <c r="F4" s="104" t="s">
        <v>623</v>
      </c>
      <c r="G4" s="104"/>
      <c r="H4" s="78" t="s">
        <v>27</v>
      </c>
      <c r="I4" s="98"/>
      <c r="J4" s="171" t="s">
        <v>784</v>
      </c>
      <c r="K4" s="155">
        <v>2</v>
      </c>
      <c r="L4" s="191" t="s">
        <v>787</v>
      </c>
    </row>
    <row r="5" spans="1:13" s="81" customFormat="1" ht="15" customHeight="1">
      <c r="A5" s="4">
        <f t="shared" si="0"/>
        <v>0.34444444444444439</v>
      </c>
      <c r="B5" s="5">
        <v>5.5555555555555558E-3</v>
      </c>
      <c r="C5" s="73">
        <v>24</v>
      </c>
      <c r="D5" s="74" t="s">
        <v>751</v>
      </c>
      <c r="E5" s="104" t="s">
        <v>797</v>
      </c>
      <c r="F5" s="104" t="s">
        <v>388</v>
      </c>
      <c r="H5" s="78" t="s">
        <v>256</v>
      </c>
      <c r="I5" s="98"/>
      <c r="J5" s="171" t="s">
        <v>784</v>
      </c>
      <c r="K5" s="155">
        <v>3</v>
      </c>
      <c r="L5" s="191" t="s">
        <v>787</v>
      </c>
    </row>
    <row r="6" spans="1:13" s="81" customFormat="1" ht="15" customHeight="1">
      <c r="A6" s="4">
        <f t="shared" si="0"/>
        <v>0.34999999999999992</v>
      </c>
      <c r="B6" s="5">
        <v>5.5555555555555558E-3</v>
      </c>
      <c r="C6" s="73">
        <v>24</v>
      </c>
      <c r="D6" s="74" t="s">
        <v>751</v>
      </c>
      <c r="E6" s="104" t="s">
        <v>798</v>
      </c>
      <c r="F6" s="104" t="s">
        <v>799</v>
      </c>
      <c r="G6" s="104"/>
      <c r="H6" s="78" t="s">
        <v>360</v>
      </c>
      <c r="I6" s="98"/>
      <c r="J6" s="171" t="s">
        <v>784</v>
      </c>
      <c r="K6" s="155">
        <v>4</v>
      </c>
      <c r="L6" s="191" t="s">
        <v>787</v>
      </c>
    </row>
    <row r="7" spans="1:13" s="81" customFormat="1" ht="15" customHeight="1">
      <c r="A7" s="4">
        <f t="shared" si="0"/>
        <v>0.35555555555555546</v>
      </c>
      <c r="B7" s="5">
        <v>5.5555555555555601E-3</v>
      </c>
      <c r="C7" s="73">
        <v>24</v>
      </c>
      <c r="D7" s="74" t="s">
        <v>751</v>
      </c>
      <c r="E7" s="104" t="s">
        <v>114</v>
      </c>
      <c r="F7" s="104" t="s">
        <v>115</v>
      </c>
      <c r="G7" s="104"/>
      <c r="H7" s="78" t="s">
        <v>113</v>
      </c>
      <c r="I7" s="98"/>
      <c r="J7" s="171" t="s">
        <v>784</v>
      </c>
      <c r="K7" s="155">
        <v>5</v>
      </c>
      <c r="L7" s="191" t="s">
        <v>787</v>
      </c>
    </row>
    <row r="8" spans="1:13" s="81" customFormat="1" ht="15" customHeight="1">
      <c r="A8" s="4">
        <f t="shared" si="0"/>
        <v>0.36111111111111099</v>
      </c>
      <c r="B8" s="5">
        <v>5.5555555555555601E-3</v>
      </c>
      <c r="C8" s="73">
        <v>24</v>
      </c>
      <c r="D8" s="74" t="s">
        <v>751</v>
      </c>
      <c r="E8" s="104" t="s">
        <v>135</v>
      </c>
      <c r="F8" s="104" t="s">
        <v>136</v>
      </c>
      <c r="G8" s="104"/>
      <c r="H8" s="78" t="s">
        <v>800</v>
      </c>
      <c r="I8" s="98"/>
      <c r="J8" s="171" t="s">
        <v>784</v>
      </c>
      <c r="K8" s="155">
        <v>6</v>
      </c>
      <c r="L8" s="191" t="s">
        <v>787</v>
      </c>
    </row>
    <row r="9" spans="1:13" s="81" customFormat="1" ht="15" customHeight="1">
      <c r="A9" s="4">
        <f t="shared" si="0"/>
        <v>0.36666666666666653</v>
      </c>
      <c r="B9" s="5">
        <v>5.5555555555555601E-3</v>
      </c>
      <c r="C9" s="73">
        <v>24</v>
      </c>
      <c r="D9" s="74" t="s">
        <v>751</v>
      </c>
      <c r="E9" s="104" t="s">
        <v>445</v>
      </c>
      <c r="F9" s="104" t="s">
        <v>446</v>
      </c>
      <c r="G9" s="104"/>
      <c r="H9" s="78" t="s">
        <v>377</v>
      </c>
      <c r="I9" s="98"/>
      <c r="J9" s="171" t="s">
        <v>784</v>
      </c>
      <c r="K9" s="155">
        <v>7</v>
      </c>
      <c r="L9" s="191" t="s">
        <v>787</v>
      </c>
    </row>
    <row r="10" spans="1:13" s="81" customFormat="1" ht="15" customHeight="1">
      <c r="A10" s="4">
        <f t="shared" si="0"/>
        <v>0.37222222222222207</v>
      </c>
      <c r="B10" s="5">
        <v>5.5555555555555601E-3</v>
      </c>
      <c r="C10" s="73">
        <v>24</v>
      </c>
      <c r="D10" s="74" t="s">
        <v>751</v>
      </c>
      <c r="E10" s="104" t="s">
        <v>350</v>
      </c>
      <c r="F10" s="104" t="s">
        <v>351</v>
      </c>
      <c r="G10" s="104"/>
      <c r="H10" s="78" t="s">
        <v>215</v>
      </c>
      <c r="I10" s="98"/>
      <c r="J10" s="171" t="s">
        <v>784</v>
      </c>
      <c r="K10" s="155">
        <v>8</v>
      </c>
      <c r="L10" s="191" t="s">
        <v>787</v>
      </c>
    </row>
    <row r="11" spans="1:13" s="81" customFormat="1" ht="15" customHeight="1">
      <c r="A11" s="4">
        <f t="shared" si="0"/>
        <v>0.3777777777777776</v>
      </c>
      <c r="B11" s="5">
        <v>5.5555555555555601E-3</v>
      </c>
      <c r="C11" s="73">
        <v>24</v>
      </c>
      <c r="D11" s="74" t="s">
        <v>751</v>
      </c>
      <c r="E11" s="6" t="s">
        <v>811</v>
      </c>
      <c r="F11" s="6" t="s">
        <v>812</v>
      </c>
      <c r="G11" s="104"/>
      <c r="H11" s="78" t="s">
        <v>325</v>
      </c>
      <c r="I11" s="98"/>
      <c r="J11" s="171" t="s">
        <v>784</v>
      </c>
      <c r="K11" s="155">
        <v>9</v>
      </c>
      <c r="L11" s="191" t="s">
        <v>787</v>
      </c>
    </row>
    <row r="12" spans="1:13" s="81" customFormat="1" ht="15" customHeight="1">
      <c r="A12" s="4">
        <f t="shared" si="0"/>
        <v>0.38333333333333314</v>
      </c>
      <c r="B12" s="5">
        <v>5.5555555555555601E-3</v>
      </c>
      <c r="C12" s="73">
        <v>24</v>
      </c>
      <c r="D12" s="74" t="s">
        <v>751</v>
      </c>
      <c r="E12" s="6" t="s">
        <v>333</v>
      </c>
      <c r="F12" s="6" t="s">
        <v>334</v>
      </c>
      <c r="G12" s="104"/>
      <c r="H12" s="78" t="s">
        <v>59</v>
      </c>
      <c r="I12" s="98"/>
      <c r="J12" s="171" t="s">
        <v>784</v>
      </c>
      <c r="K12" s="155">
        <v>10</v>
      </c>
      <c r="L12" s="191" t="s">
        <v>787</v>
      </c>
    </row>
    <row r="13" spans="1:13" s="81" customFormat="1" ht="15" customHeight="1">
      <c r="A13" s="4">
        <f t="shared" si="0"/>
        <v>0.38888888888888867</v>
      </c>
      <c r="B13" s="157">
        <v>6.9444444444444441E-3</v>
      </c>
      <c r="C13" s="83"/>
      <c r="D13" s="84" t="s">
        <v>311</v>
      </c>
      <c r="E13" s="85"/>
      <c r="F13" s="85"/>
      <c r="G13" s="85"/>
      <c r="H13" s="84"/>
      <c r="I13" s="85"/>
      <c r="J13" s="175"/>
      <c r="K13" s="225"/>
      <c r="L13" s="192"/>
    </row>
    <row r="14" spans="1:13" s="81" customFormat="1" ht="15" customHeight="1">
      <c r="A14" s="4">
        <f t="shared" si="0"/>
        <v>0.39583333333333309</v>
      </c>
      <c r="B14" s="5">
        <v>5.5555555555555601E-3</v>
      </c>
      <c r="C14" s="73">
        <v>24</v>
      </c>
      <c r="D14" s="74" t="s">
        <v>751</v>
      </c>
      <c r="E14" s="104" t="s">
        <v>499</v>
      </c>
      <c r="F14" s="104" t="s">
        <v>500</v>
      </c>
      <c r="G14" s="104"/>
      <c r="H14" s="78" t="s">
        <v>322</v>
      </c>
      <c r="I14" s="98"/>
      <c r="J14" s="171" t="s">
        <v>784</v>
      </c>
      <c r="K14" s="155">
        <v>11</v>
      </c>
      <c r="L14" s="191" t="s">
        <v>787</v>
      </c>
    </row>
    <row r="15" spans="1:13" s="81" customFormat="1" ht="15" customHeight="1">
      <c r="A15" s="4">
        <f t="shared" si="0"/>
        <v>0.40138888888888863</v>
      </c>
      <c r="B15" s="5">
        <v>5.5555555555555601E-3</v>
      </c>
      <c r="C15" s="73">
        <v>24</v>
      </c>
      <c r="D15" s="74" t="s">
        <v>751</v>
      </c>
      <c r="E15" s="104" t="s">
        <v>133</v>
      </c>
      <c r="F15" s="104" t="s">
        <v>134</v>
      </c>
      <c r="G15" s="104"/>
      <c r="H15" s="78" t="s">
        <v>132</v>
      </c>
      <c r="I15" s="98"/>
      <c r="J15" s="171" t="s">
        <v>784</v>
      </c>
      <c r="K15" s="155">
        <v>12</v>
      </c>
      <c r="L15" s="191" t="s">
        <v>787</v>
      </c>
    </row>
    <row r="16" spans="1:13" s="81" customFormat="1" ht="15" customHeight="1">
      <c r="A16" s="4">
        <f t="shared" si="0"/>
        <v>0.40694444444444416</v>
      </c>
      <c r="B16" s="5">
        <v>5.5555555555555601E-3</v>
      </c>
      <c r="C16" s="73">
        <v>24</v>
      </c>
      <c r="D16" s="74" t="s">
        <v>751</v>
      </c>
      <c r="E16" s="104" t="s">
        <v>534</v>
      </c>
      <c r="F16" s="104" t="s">
        <v>535</v>
      </c>
      <c r="G16" s="104"/>
      <c r="H16" s="78" t="s">
        <v>755</v>
      </c>
      <c r="I16" s="98"/>
      <c r="J16" s="171" t="s">
        <v>784</v>
      </c>
      <c r="K16" s="155">
        <v>13</v>
      </c>
      <c r="L16" s="191" t="s">
        <v>787</v>
      </c>
    </row>
    <row r="17" spans="1:14" s="81" customFormat="1" ht="15" customHeight="1">
      <c r="A17" s="4">
        <f t="shared" si="0"/>
        <v>0.4124999999999997</v>
      </c>
      <c r="B17" s="5">
        <v>5.5555555555555601E-3</v>
      </c>
      <c r="C17" s="73">
        <v>24</v>
      </c>
      <c r="D17" s="74" t="s">
        <v>751</v>
      </c>
      <c r="E17" s="104" t="s">
        <v>507</v>
      </c>
      <c r="F17" s="104" t="s">
        <v>508</v>
      </c>
      <c r="G17" s="104"/>
      <c r="H17" s="78" t="s">
        <v>53</v>
      </c>
      <c r="I17" s="98"/>
      <c r="J17" s="171" t="s">
        <v>784</v>
      </c>
      <c r="K17" s="155">
        <v>14</v>
      </c>
      <c r="L17" s="191" t="s">
        <v>787</v>
      </c>
    </row>
    <row r="18" spans="1:14" s="81" customFormat="1" ht="15" customHeight="1">
      <c r="A18" s="4">
        <f t="shared" si="0"/>
        <v>0.41805555555555524</v>
      </c>
      <c r="B18" s="5">
        <v>5.5555555555555601E-3</v>
      </c>
      <c r="C18" s="73">
        <v>24</v>
      </c>
      <c r="D18" s="74" t="s">
        <v>751</v>
      </c>
      <c r="E18" s="104" t="s">
        <v>476</v>
      </c>
      <c r="F18" s="104" t="s">
        <v>477</v>
      </c>
      <c r="G18" s="104"/>
      <c r="H18" s="78" t="s">
        <v>600</v>
      </c>
      <c r="I18" s="98"/>
      <c r="J18" s="171" t="s">
        <v>784</v>
      </c>
      <c r="K18" s="155">
        <v>15</v>
      </c>
      <c r="L18" s="191" t="s">
        <v>787</v>
      </c>
    </row>
    <row r="19" spans="1:14" s="81" customFormat="1" ht="15" customHeight="1">
      <c r="A19" s="4">
        <f t="shared" si="0"/>
        <v>0.42361111111111077</v>
      </c>
      <c r="B19" s="5">
        <v>5.5555555555555601E-3</v>
      </c>
      <c r="C19" s="73">
        <v>24</v>
      </c>
      <c r="D19" s="74" t="s">
        <v>751</v>
      </c>
      <c r="E19" s="104" t="s">
        <v>156</v>
      </c>
      <c r="F19" s="104" t="s">
        <v>157</v>
      </c>
      <c r="G19" s="104"/>
      <c r="H19" s="78" t="s">
        <v>756</v>
      </c>
      <c r="I19" s="98"/>
      <c r="J19" s="171" t="s">
        <v>784</v>
      </c>
      <c r="K19" s="155">
        <v>16</v>
      </c>
      <c r="L19" s="191" t="s">
        <v>787</v>
      </c>
      <c r="N19" s="88"/>
    </row>
    <row r="20" spans="1:14" s="81" customFormat="1" ht="15" customHeight="1">
      <c r="A20" s="4">
        <f t="shared" si="0"/>
        <v>0.42916666666666631</v>
      </c>
      <c r="B20" s="5">
        <v>5.5555555555555601E-3</v>
      </c>
      <c r="C20" s="73">
        <v>24</v>
      </c>
      <c r="D20" s="74" t="s">
        <v>751</v>
      </c>
      <c r="E20" s="104" t="s">
        <v>438</v>
      </c>
      <c r="F20" s="104" t="s">
        <v>439</v>
      </c>
      <c r="G20" s="104"/>
      <c r="H20" s="78" t="s">
        <v>757</v>
      </c>
      <c r="I20" s="98"/>
      <c r="J20" s="171" t="s">
        <v>784</v>
      </c>
      <c r="K20" s="155">
        <v>17</v>
      </c>
      <c r="L20" s="191" t="s">
        <v>787</v>
      </c>
    </row>
    <row r="21" spans="1:14" s="81" customFormat="1" ht="15" customHeight="1">
      <c r="A21" s="4">
        <f t="shared" si="0"/>
        <v>0.43472222222222184</v>
      </c>
      <c r="B21" s="5">
        <v>5.5555555555555601E-3</v>
      </c>
      <c r="C21" s="73">
        <v>24</v>
      </c>
      <c r="D21" s="74" t="s">
        <v>751</v>
      </c>
      <c r="E21" s="104" t="s">
        <v>668</v>
      </c>
      <c r="F21" s="104" t="s">
        <v>669</v>
      </c>
      <c r="G21" s="104"/>
      <c r="H21" s="78" t="s">
        <v>203</v>
      </c>
      <c r="I21" s="98"/>
      <c r="J21" s="171" t="s">
        <v>784</v>
      </c>
      <c r="K21" s="155">
        <v>18</v>
      </c>
      <c r="L21" s="191" t="s">
        <v>787</v>
      </c>
    </row>
    <row r="22" spans="1:14" s="81" customFormat="1" ht="15" customHeight="1">
      <c r="A22" s="4">
        <f t="shared" si="0"/>
        <v>0.44027777777777738</v>
      </c>
      <c r="B22" s="5">
        <v>5.5555555555555601E-3</v>
      </c>
      <c r="C22" s="73">
        <v>24</v>
      </c>
      <c r="D22" s="74" t="s">
        <v>751</v>
      </c>
      <c r="E22" s="104" t="s">
        <v>469</v>
      </c>
      <c r="F22" s="104" t="s">
        <v>470</v>
      </c>
      <c r="G22" s="104"/>
      <c r="H22" s="78" t="s">
        <v>568</v>
      </c>
      <c r="I22" s="98"/>
      <c r="J22" s="171" t="s">
        <v>784</v>
      </c>
      <c r="K22" s="155">
        <v>19</v>
      </c>
      <c r="L22" s="191" t="s">
        <v>787</v>
      </c>
    </row>
    <row r="23" spans="1:14" s="81" customFormat="1" ht="15" customHeight="1">
      <c r="A23" s="4">
        <f t="shared" si="0"/>
        <v>0.44583333333333292</v>
      </c>
      <c r="B23" s="5">
        <v>5.5555555555555601E-3</v>
      </c>
      <c r="C23" s="73">
        <v>24</v>
      </c>
      <c r="D23" s="74" t="s">
        <v>751</v>
      </c>
      <c r="E23" s="104" t="s">
        <v>148</v>
      </c>
      <c r="F23" s="104" t="s">
        <v>149</v>
      </c>
      <c r="G23" s="104"/>
      <c r="H23" s="78" t="s">
        <v>150</v>
      </c>
      <c r="I23" s="98"/>
      <c r="J23" s="171" t="s">
        <v>784</v>
      </c>
      <c r="K23" s="155">
        <v>20</v>
      </c>
      <c r="L23" s="191" t="s">
        <v>787</v>
      </c>
    </row>
    <row r="24" spans="1:14" s="81" customFormat="1" ht="15" customHeight="1">
      <c r="A24" s="4">
        <f t="shared" si="0"/>
        <v>0.45138888888888845</v>
      </c>
      <c r="B24" s="157">
        <v>6.9444444444444441E-3</v>
      </c>
      <c r="C24" s="83"/>
      <c r="D24" s="84" t="s">
        <v>311</v>
      </c>
      <c r="E24" s="85"/>
      <c r="F24" s="85"/>
      <c r="G24" s="85"/>
      <c r="H24" s="84"/>
      <c r="I24" s="85"/>
      <c r="J24" s="175"/>
      <c r="K24" s="225"/>
      <c r="L24" s="192"/>
    </row>
    <row r="25" spans="1:14" s="81" customFormat="1" ht="15" customHeight="1">
      <c r="A25" s="4">
        <f t="shared" si="0"/>
        <v>0.45833333333333287</v>
      </c>
      <c r="B25" s="5">
        <v>5.5555555555555601E-3</v>
      </c>
      <c r="C25" s="73">
        <v>24</v>
      </c>
      <c r="D25" s="74" t="s">
        <v>751</v>
      </c>
      <c r="E25" s="104" t="s">
        <v>54</v>
      </c>
      <c r="F25" s="104" t="s">
        <v>55</v>
      </c>
      <c r="G25" s="104"/>
      <c r="H25" s="78" t="s">
        <v>758</v>
      </c>
      <c r="I25" s="98"/>
      <c r="J25" s="171" t="s">
        <v>784</v>
      </c>
      <c r="K25" s="155">
        <v>21</v>
      </c>
      <c r="L25" s="191" t="s">
        <v>787</v>
      </c>
    </row>
    <row r="26" spans="1:14" s="81" customFormat="1" ht="15" customHeight="1">
      <c r="A26" s="4">
        <f t="shared" si="0"/>
        <v>0.46388888888888841</v>
      </c>
      <c r="B26" s="5">
        <v>5.5555555555555601E-3</v>
      </c>
      <c r="C26" s="73">
        <v>24</v>
      </c>
      <c r="D26" s="74" t="s">
        <v>751</v>
      </c>
      <c r="E26" s="104" t="s">
        <v>804</v>
      </c>
      <c r="F26" s="104" t="s">
        <v>805</v>
      </c>
      <c r="G26" s="104"/>
      <c r="H26" s="78" t="s">
        <v>314</v>
      </c>
      <c r="I26" s="98"/>
      <c r="J26" s="171" t="s">
        <v>784</v>
      </c>
      <c r="K26" s="155">
        <v>22</v>
      </c>
      <c r="L26" s="191" t="s">
        <v>787</v>
      </c>
    </row>
    <row r="27" spans="1:14" s="95" customFormat="1" ht="15" customHeight="1">
      <c r="A27" s="4">
        <f t="shared" si="0"/>
        <v>0.46944444444444394</v>
      </c>
      <c r="B27" s="5">
        <v>5.5555555555555601E-3</v>
      </c>
      <c r="C27" s="73">
        <v>24</v>
      </c>
      <c r="D27" s="74" t="s">
        <v>751</v>
      </c>
      <c r="E27" s="104" t="s">
        <v>452</v>
      </c>
      <c r="F27" s="104" t="s">
        <v>453</v>
      </c>
      <c r="G27" s="104"/>
      <c r="H27" s="78" t="s">
        <v>588</v>
      </c>
      <c r="I27" s="98"/>
      <c r="J27" s="171" t="s">
        <v>784</v>
      </c>
      <c r="K27" s="193">
        <v>23</v>
      </c>
      <c r="L27" s="191" t="s">
        <v>787</v>
      </c>
    </row>
    <row r="28" spans="1:14" s="95" customFormat="1" ht="15" customHeight="1">
      <c r="A28" s="4">
        <f t="shared" si="0"/>
        <v>0.47499999999999948</v>
      </c>
      <c r="B28" s="5">
        <v>5.5555555555555601E-3</v>
      </c>
      <c r="C28" s="73">
        <v>24</v>
      </c>
      <c r="D28" s="74" t="s">
        <v>751</v>
      </c>
      <c r="E28" s="104" t="s">
        <v>464</v>
      </c>
      <c r="F28" s="104" t="s">
        <v>465</v>
      </c>
      <c r="G28" s="104"/>
      <c r="H28" s="78" t="s">
        <v>759</v>
      </c>
      <c r="I28" s="98"/>
      <c r="J28" s="171" t="s">
        <v>784</v>
      </c>
      <c r="K28" s="226">
        <v>24</v>
      </c>
      <c r="L28" s="191" t="s">
        <v>787</v>
      </c>
    </row>
    <row r="29" spans="1:14" s="95" customFormat="1" ht="15" customHeight="1">
      <c r="A29" s="4">
        <f t="shared" si="0"/>
        <v>0.48055555555555501</v>
      </c>
      <c r="B29" s="157">
        <v>2.0833333333333332E-2</v>
      </c>
      <c r="C29" s="83"/>
      <c r="D29" s="195" t="s">
        <v>813</v>
      </c>
      <c r="E29" s="85"/>
      <c r="F29" s="85"/>
      <c r="G29" s="85"/>
      <c r="H29" s="84"/>
      <c r="I29" s="83"/>
      <c r="J29" s="175"/>
      <c r="K29" s="158"/>
      <c r="L29" s="192"/>
    </row>
    <row r="30" spans="1:14" ht="15.75">
      <c r="A30" s="4">
        <f t="shared" si="0"/>
        <v>0.50138888888888833</v>
      </c>
      <c r="B30" s="5">
        <v>5.5555555555555601E-3</v>
      </c>
      <c r="C30" s="73">
        <v>26</v>
      </c>
      <c r="D30" s="74" t="s">
        <v>814</v>
      </c>
      <c r="E30" s="104" t="s">
        <v>454</v>
      </c>
      <c r="F30" s="104" t="s">
        <v>455</v>
      </c>
      <c r="G30" s="104"/>
      <c r="H30" s="78" t="s">
        <v>295</v>
      </c>
      <c r="I30" s="100"/>
      <c r="J30" s="171" t="s">
        <v>815</v>
      </c>
      <c r="K30" s="155">
        <v>1</v>
      </c>
      <c r="L30" s="191" t="s">
        <v>787</v>
      </c>
    </row>
    <row r="31" spans="1:14" ht="15.75">
      <c r="A31" s="4">
        <f t="shared" si="0"/>
        <v>0.50694444444444386</v>
      </c>
      <c r="B31" s="5">
        <v>5.5555555555555601E-3</v>
      </c>
      <c r="C31" s="73">
        <v>26</v>
      </c>
      <c r="D31" s="74" t="s">
        <v>814</v>
      </c>
      <c r="E31" s="104" t="s">
        <v>381</v>
      </c>
      <c r="F31" s="104" t="s">
        <v>382</v>
      </c>
      <c r="G31" s="104"/>
      <c r="H31" s="78" t="s">
        <v>383</v>
      </c>
      <c r="I31" s="100"/>
      <c r="J31" s="171" t="s">
        <v>815</v>
      </c>
      <c r="K31" s="155">
        <v>2</v>
      </c>
      <c r="L31" s="191" t="s">
        <v>787</v>
      </c>
    </row>
    <row r="32" spans="1:14" ht="15.75">
      <c r="A32" s="4">
        <f t="shared" si="0"/>
        <v>0.5124999999999994</v>
      </c>
      <c r="B32" s="5">
        <v>5.5555555555555601E-3</v>
      </c>
      <c r="C32" s="73">
        <v>26</v>
      </c>
      <c r="D32" s="74" t="s">
        <v>814</v>
      </c>
      <c r="E32" s="104" t="s">
        <v>597</v>
      </c>
      <c r="F32" s="104" t="s">
        <v>598</v>
      </c>
      <c r="G32" s="104"/>
      <c r="H32" s="78" t="s">
        <v>27</v>
      </c>
      <c r="I32" s="100"/>
      <c r="J32" s="171" t="s">
        <v>815</v>
      </c>
      <c r="K32" s="155">
        <v>3</v>
      </c>
      <c r="L32" s="191" t="s">
        <v>787</v>
      </c>
    </row>
    <row r="33" spans="1:12" ht="15.75">
      <c r="A33" s="4">
        <f t="shared" si="0"/>
        <v>0.51805555555555494</v>
      </c>
      <c r="B33" s="5">
        <v>5.5555555555555601E-3</v>
      </c>
      <c r="C33" s="73">
        <v>26</v>
      </c>
      <c r="D33" s="74" t="s">
        <v>814</v>
      </c>
      <c r="E33" s="104" t="s">
        <v>546</v>
      </c>
      <c r="F33" s="104" t="s">
        <v>547</v>
      </c>
      <c r="G33" s="104"/>
      <c r="H33" s="78" t="s">
        <v>140</v>
      </c>
      <c r="I33" s="100"/>
      <c r="J33" s="171" t="s">
        <v>815</v>
      </c>
      <c r="K33" s="155">
        <v>4</v>
      </c>
      <c r="L33" s="191" t="s">
        <v>787</v>
      </c>
    </row>
    <row r="34" spans="1:12" ht="15.75">
      <c r="A34" s="4">
        <f t="shared" si="0"/>
        <v>0.52361111111111047</v>
      </c>
      <c r="B34" s="5">
        <v>5.5555555555555601E-3</v>
      </c>
      <c r="C34" s="73">
        <v>26</v>
      </c>
      <c r="D34" s="74" t="s">
        <v>814</v>
      </c>
      <c r="E34" s="104" t="s">
        <v>436</v>
      </c>
      <c r="F34" s="104" t="s">
        <v>437</v>
      </c>
      <c r="G34" s="104"/>
      <c r="H34" s="78" t="s">
        <v>88</v>
      </c>
      <c r="I34" s="100"/>
      <c r="J34" s="171" t="s">
        <v>815</v>
      </c>
      <c r="K34" s="155">
        <v>5</v>
      </c>
      <c r="L34" s="191" t="s">
        <v>787</v>
      </c>
    </row>
    <row r="35" spans="1:12" ht="15.75">
      <c r="A35" s="4">
        <f t="shared" si="0"/>
        <v>0.52916666666666601</v>
      </c>
      <c r="B35" s="5">
        <v>5.5555555555555601E-3</v>
      </c>
      <c r="C35" s="73">
        <v>26</v>
      </c>
      <c r="D35" s="74" t="s">
        <v>814</v>
      </c>
      <c r="E35" s="104" t="s">
        <v>483</v>
      </c>
      <c r="F35" s="104" t="s">
        <v>484</v>
      </c>
      <c r="G35" s="104"/>
      <c r="H35" s="78" t="s">
        <v>284</v>
      </c>
      <c r="I35" s="100"/>
      <c r="J35" s="171" t="s">
        <v>815</v>
      </c>
      <c r="K35" s="155">
        <v>6</v>
      </c>
      <c r="L35" s="191" t="s">
        <v>787</v>
      </c>
    </row>
    <row r="36" spans="1:12" ht="15.75">
      <c r="A36" s="4">
        <f t="shared" si="0"/>
        <v>0.53472222222222154</v>
      </c>
      <c r="B36" s="5">
        <v>5.5555555555555601E-3</v>
      </c>
      <c r="C36" s="73">
        <v>26</v>
      </c>
      <c r="D36" s="74" t="s">
        <v>814</v>
      </c>
      <c r="E36" s="104" t="s">
        <v>293</v>
      </c>
      <c r="F36" s="104" t="s">
        <v>294</v>
      </c>
      <c r="G36" s="104"/>
      <c r="H36" s="78" t="s">
        <v>295</v>
      </c>
      <c r="I36" s="100"/>
      <c r="J36" s="171" t="s">
        <v>815</v>
      </c>
      <c r="K36" s="155">
        <v>7</v>
      </c>
      <c r="L36" s="191" t="s">
        <v>787</v>
      </c>
    </row>
    <row r="37" spans="1:12" ht="15.75">
      <c r="A37" s="4">
        <f t="shared" si="0"/>
        <v>0.54027777777777708</v>
      </c>
      <c r="B37" s="5">
        <v>5.5555555555555601E-3</v>
      </c>
      <c r="C37" s="73">
        <v>26</v>
      </c>
      <c r="D37" s="74" t="s">
        <v>814</v>
      </c>
      <c r="E37" s="104" t="s">
        <v>347</v>
      </c>
      <c r="F37" s="104" t="s">
        <v>348</v>
      </c>
      <c r="G37" s="104"/>
      <c r="H37" s="78" t="s">
        <v>47</v>
      </c>
      <c r="I37" s="100"/>
      <c r="J37" s="171" t="s">
        <v>815</v>
      </c>
      <c r="K37" s="155">
        <v>8</v>
      </c>
      <c r="L37" s="191" t="s">
        <v>787</v>
      </c>
    </row>
    <row r="38" spans="1:12" ht="15.75">
      <c r="A38" s="4">
        <f t="shared" si="0"/>
        <v>0.54583333333333262</v>
      </c>
      <c r="B38" s="5">
        <v>5.5555555555555601E-3</v>
      </c>
      <c r="C38" s="73">
        <v>26</v>
      </c>
      <c r="D38" s="74" t="s">
        <v>814</v>
      </c>
      <c r="E38" s="104" t="s">
        <v>479</v>
      </c>
      <c r="F38" s="104" t="s">
        <v>480</v>
      </c>
      <c r="G38" s="104"/>
      <c r="H38" s="78" t="s">
        <v>309</v>
      </c>
      <c r="I38" s="100"/>
      <c r="J38" s="171" t="s">
        <v>815</v>
      </c>
      <c r="K38" s="155">
        <v>9</v>
      </c>
      <c r="L38" s="191" t="s">
        <v>787</v>
      </c>
    </row>
    <row r="39" spans="1:12" ht="15.75">
      <c r="A39" s="4">
        <f t="shared" si="0"/>
        <v>0.55138888888888815</v>
      </c>
      <c r="B39" s="5">
        <v>5.5555555555555601E-3</v>
      </c>
      <c r="C39" s="73">
        <v>26</v>
      </c>
      <c r="D39" s="74" t="s">
        <v>814</v>
      </c>
      <c r="E39" s="104" t="s">
        <v>345</v>
      </c>
      <c r="F39" s="104" t="s">
        <v>346</v>
      </c>
      <c r="G39" s="104"/>
      <c r="H39" s="78" t="s">
        <v>212</v>
      </c>
      <c r="I39" s="100"/>
      <c r="J39" s="171" t="s">
        <v>815</v>
      </c>
      <c r="K39" s="155">
        <v>10</v>
      </c>
      <c r="L39" s="191" t="s">
        <v>787</v>
      </c>
    </row>
    <row r="40" spans="1:12" ht="15.75">
      <c r="A40" s="4">
        <f t="shared" si="0"/>
        <v>0.55694444444444369</v>
      </c>
      <c r="B40" s="157">
        <v>6.9444444444444441E-3</v>
      </c>
      <c r="C40" s="83"/>
      <c r="D40" s="84" t="s">
        <v>311</v>
      </c>
      <c r="E40" s="85"/>
      <c r="F40" s="85"/>
      <c r="G40" s="85"/>
      <c r="H40" s="84"/>
      <c r="I40" s="85"/>
      <c r="J40" s="175"/>
      <c r="K40" s="225"/>
      <c r="L40" s="192"/>
    </row>
    <row r="41" spans="1:12" ht="15.75">
      <c r="A41" s="4">
        <f t="shared" si="0"/>
        <v>0.56388888888888811</v>
      </c>
      <c r="B41" s="5">
        <v>5.5555555555555601E-3</v>
      </c>
      <c r="C41" s="73">
        <v>26</v>
      </c>
      <c r="D41" s="74" t="s">
        <v>814</v>
      </c>
      <c r="E41" s="104" t="s">
        <v>51</v>
      </c>
      <c r="F41" s="104" t="s">
        <v>52</v>
      </c>
      <c r="G41" s="104"/>
      <c r="H41" s="78" t="s">
        <v>53</v>
      </c>
      <c r="I41" s="100"/>
      <c r="J41" s="171" t="s">
        <v>815</v>
      </c>
      <c r="K41" s="155">
        <v>11</v>
      </c>
      <c r="L41" s="191" t="s">
        <v>787</v>
      </c>
    </row>
    <row r="42" spans="1:12" ht="15.75">
      <c r="A42" s="4">
        <f t="shared" si="0"/>
        <v>0.56944444444444364</v>
      </c>
      <c r="B42" s="5">
        <v>5.5555555555555601E-3</v>
      </c>
      <c r="C42" s="178">
        <v>26</v>
      </c>
      <c r="D42" s="179" t="s">
        <v>814</v>
      </c>
      <c r="E42" s="104" t="s">
        <v>485</v>
      </c>
      <c r="F42" s="104" t="s">
        <v>486</v>
      </c>
      <c r="G42" s="104"/>
      <c r="H42" s="78" t="s">
        <v>222</v>
      </c>
      <c r="I42" s="100"/>
      <c r="J42" s="171" t="s">
        <v>815</v>
      </c>
      <c r="K42" s="155">
        <v>12</v>
      </c>
      <c r="L42" s="191" t="s">
        <v>787</v>
      </c>
    </row>
    <row r="43" spans="1:12" ht="15.75">
      <c r="A43" s="4">
        <f t="shared" si="0"/>
        <v>0.57499999999999918</v>
      </c>
      <c r="B43" s="5">
        <v>5.5555555555555601E-3</v>
      </c>
      <c r="C43" s="73">
        <v>26</v>
      </c>
      <c r="D43" s="74" t="s">
        <v>814</v>
      </c>
      <c r="E43" s="104" t="s">
        <v>315</v>
      </c>
      <c r="F43" s="104" t="s">
        <v>816</v>
      </c>
      <c r="G43" s="104"/>
      <c r="H43" s="78" t="s">
        <v>309</v>
      </c>
      <c r="I43" s="100"/>
      <c r="J43" s="171" t="s">
        <v>815</v>
      </c>
      <c r="K43" s="155">
        <v>13</v>
      </c>
      <c r="L43" s="191" t="s">
        <v>787</v>
      </c>
    </row>
    <row r="44" spans="1:12" ht="15.75">
      <c r="A44" s="4">
        <f t="shared" si="0"/>
        <v>0.58055555555555471</v>
      </c>
      <c r="B44" s="5">
        <v>5.5555555555555601E-3</v>
      </c>
      <c r="C44" s="73">
        <v>26</v>
      </c>
      <c r="D44" s="74" t="s">
        <v>814</v>
      </c>
      <c r="E44" s="104" t="s">
        <v>659</v>
      </c>
      <c r="F44" s="104" t="s">
        <v>660</v>
      </c>
      <c r="G44" s="104"/>
      <c r="H44" s="78" t="s">
        <v>30</v>
      </c>
      <c r="I44" s="100"/>
      <c r="J44" s="171" t="s">
        <v>815</v>
      </c>
      <c r="K44" s="155">
        <v>14</v>
      </c>
      <c r="L44" s="191" t="s">
        <v>787</v>
      </c>
    </row>
    <row r="45" spans="1:12" ht="15.75">
      <c r="A45" s="4">
        <f t="shared" si="0"/>
        <v>0.58611111111111025</v>
      </c>
      <c r="B45" s="5">
        <v>5.5555555555555601E-3</v>
      </c>
      <c r="C45" s="73">
        <v>26</v>
      </c>
      <c r="D45" s="74" t="s">
        <v>814</v>
      </c>
      <c r="E45" s="104" t="s">
        <v>471</v>
      </c>
      <c r="F45" s="104" t="s">
        <v>472</v>
      </c>
      <c r="G45" s="104"/>
      <c r="H45" s="78" t="s">
        <v>473</v>
      </c>
      <c r="I45" s="100"/>
      <c r="J45" s="171" t="s">
        <v>815</v>
      </c>
      <c r="K45" s="155">
        <v>15</v>
      </c>
      <c r="L45" s="191" t="s">
        <v>787</v>
      </c>
    </row>
    <row r="46" spans="1:12" ht="15.75">
      <c r="A46" s="4">
        <f t="shared" si="0"/>
        <v>0.59166666666666579</v>
      </c>
      <c r="B46" s="5">
        <v>5.5555555555555601E-3</v>
      </c>
      <c r="C46" s="73">
        <v>26</v>
      </c>
      <c r="D46" s="74" t="s">
        <v>814</v>
      </c>
      <c r="E46" s="104" t="s">
        <v>670</v>
      </c>
      <c r="F46" s="104" t="s">
        <v>671</v>
      </c>
      <c r="G46" s="104"/>
      <c r="H46" s="78" t="s">
        <v>85</v>
      </c>
      <c r="I46" s="100"/>
      <c r="J46" s="171" t="s">
        <v>815</v>
      </c>
      <c r="K46" s="155">
        <v>16</v>
      </c>
      <c r="L46" s="191" t="s">
        <v>787</v>
      </c>
    </row>
    <row r="47" spans="1:12" ht="15.75">
      <c r="A47" s="4">
        <f t="shared" si="0"/>
        <v>0.59722222222222132</v>
      </c>
      <c r="B47" s="5">
        <v>5.5555555555555601E-3</v>
      </c>
      <c r="C47" s="73">
        <v>26</v>
      </c>
      <c r="D47" s="74" t="s">
        <v>814</v>
      </c>
      <c r="E47" s="104" t="s">
        <v>371</v>
      </c>
      <c r="F47" s="104" t="s">
        <v>372</v>
      </c>
      <c r="G47" s="104"/>
      <c r="H47" s="78" t="s">
        <v>150</v>
      </c>
      <c r="I47" s="100"/>
      <c r="J47" s="171" t="s">
        <v>815</v>
      </c>
      <c r="K47" s="155">
        <v>17</v>
      </c>
      <c r="L47" s="191" t="s">
        <v>787</v>
      </c>
    </row>
    <row r="48" spans="1:12" ht="15.75">
      <c r="A48" s="4">
        <f t="shared" si="0"/>
        <v>0.60277777777777686</v>
      </c>
      <c r="B48" s="5">
        <v>5.5555555555555601E-3</v>
      </c>
      <c r="C48" s="73">
        <v>26</v>
      </c>
      <c r="D48" s="74" t="s">
        <v>814</v>
      </c>
      <c r="E48" s="104" t="s">
        <v>527</v>
      </c>
      <c r="F48" s="104" t="s">
        <v>528</v>
      </c>
      <c r="G48" s="104"/>
      <c r="H48" s="78" t="s">
        <v>309</v>
      </c>
      <c r="I48" s="100"/>
      <c r="J48" s="171" t="s">
        <v>815</v>
      </c>
      <c r="K48" s="155">
        <v>18</v>
      </c>
      <c r="L48" s="191" t="s">
        <v>787</v>
      </c>
    </row>
    <row r="49" spans="1:12" ht="15.75">
      <c r="A49" s="4">
        <f t="shared" si="0"/>
        <v>0.60833333333333239</v>
      </c>
      <c r="B49" s="5">
        <v>5.5555555555555601E-3</v>
      </c>
      <c r="C49" s="73">
        <v>26</v>
      </c>
      <c r="D49" s="74" t="s">
        <v>814</v>
      </c>
      <c r="E49" s="104" t="s">
        <v>57</v>
      </c>
      <c r="F49" s="104" t="s">
        <v>58</v>
      </c>
      <c r="G49" s="104"/>
      <c r="H49" s="78" t="s">
        <v>59</v>
      </c>
      <c r="I49" s="100"/>
      <c r="J49" s="171" t="s">
        <v>815</v>
      </c>
      <c r="K49" s="155">
        <v>19</v>
      </c>
      <c r="L49" s="191" t="s">
        <v>787</v>
      </c>
    </row>
    <row r="50" spans="1:12" s="95" customFormat="1" ht="15" customHeight="1">
      <c r="A50" s="4">
        <f t="shared" si="0"/>
        <v>0.61388888888888793</v>
      </c>
      <c r="B50" s="5">
        <v>5.5555555555555601E-3</v>
      </c>
      <c r="C50" s="73">
        <v>26</v>
      </c>
      <c r="D50" s="74" t="s">
        <v>814</v>
      </c>
      <c r="E50" s="104" t="s">
        <v>409</v>
      </c>
      <c r="F50" s="104" t="s">
        <v>410</v>
      </c>
      <c r="G50" s="104"/>
      <c r="H50" s="78" t="s">
        <v>140</v>
      </c>
      <c r="I50" s="100"/>
      <c r="J50" s="171" t="s">
        <v>815</v>
      </c>
      <c r="K50" s="155">
        <v>20</v>
      </c>
      <c r="L50" s="191" t="s">
        <v>787</v>
      </c>
    </row>
    <row r="51" spans="1:12" s="95" customFormat="1" ht="15" customHeight="1">
      <c r="A51" s="4">
        <f t="shared" si="0"/>
        <v>0.61944444444444346</v>
      </c>
      <c r="B51" s="157">
        <v>6.9444444444444441E-3</v>
      </c>
      <c r="C51" s="83"/>
      <c r="D51" s="84" t="s">
        <v>311</v>
      </c>
      <c r="E51" s="85"/>
      <c r="F51" s="85"/>
      <c r="G51" s="85"/>
      <c r="H51" s="84"/>
      <c r="I51" s="85"/>
      <c r="J51" s="175"/>
      <c r="K51" s="225"/>
      <c r="L51" s="192"/>
    </row>
    <row r="52" spans="1:12" s="95" customFormat="1" ht="15" customHeight="1">
      <c r="A52" s="4">
        <f t="shared" si="0"/>
        <v>0.62638888888888788</v>
      </c>
      <c r="B52" s="5">
        <v>5.5555555555555601E-3</v>
      </c>
      <c r="C52" s="73">
        <v>26</v>
      </c>
      <c r="D52" s="74" t="s">
        <v>814</v>
      </c>
      <c r="E52" s="104" t="s">
        <v>40</v>
      </c>
      <c r="F52" s="104" t="s">
        <v>41</v>
      </c>
      <c r="G52" s="104"/>
      <c r="H52" s="78" t="s">
        <v>42</v>
      </c>
      <c r="I52" s="100"/>
      <c r="J52" s="171" t="s">
        <v>815</v>
      </c>
      <c r="K52" s="155">
        <v>21</v>
      </c>
      <c r="L52" s="191" t="s">
        <v>787</v>
      </c>
    </row>
    <row r="53" spans="1:12" s="81" customFormat="1" ht="15" customHeight="1">
      <c r="A53" s="4">
        <f t="shared" si="0"/>
        <v>0.63194444444444342</v>
      </c>
      <c r="B53" s="5">
        <v>5.5555555555555601E-3</v>
      </c>
      <c r="C53" s="73">
        <v>26</v>
      </c>
      <c r="D53" s="74" t="s">
        <v>814</v>
      </c>
      <c r="E53" s="104" t="s">
        <v>416</v>
      </c>
      <c r="F53" s="104" t="s">
        <v>417</v>
      </c>
      <c r="G53" s="104"/>
      <c r="H53" s="78" t="s">
        <v>227</v>
      </c>
      <c r="I53" s="100"/>
      <c r="J53" s="171" t="s">
        <v>815</v>
      </c>
      <c r="K53" s="155">
        <v>22</v>
      </c>
      <c r="L53" s="191" t="s">
        <v>787</v>
      </c>
    </row>
    <row r="54" spans="1:12" s="95" customFormat="1" ht="15" customHeight="1">
      <c r="A54" s="4">
        <f t="shared" si="0"/>
        <v>0.63749999999999896</v>
      </c>
      <c r="B54" s="5">
        <v>5.5555555555555601E-3</v>
      </c>
      <c r="C54" s="73">
        <v>26</v>
      </c>
      <c r="D54" s="74" t="s">
        <v>814</v>
      </c>
      <c r="E54" s="104" t="s">
        <v>373</v>
      </c>
      <c r="F54" s="104" t="s">
        <v>374</v>
      </c>
      <c r="G54" s="104"/>
      <c r="H54" s="78" t="s">
        <v>140</v>
      </c>
      <c r="I54" s="100"/>
      <c r="J54" s="171" t="s">
        <v>815</v>
      </c>
      <c r="K54" s="193">
        <v>23</v>
      </c>
      <c r="L54" s="191" t="s">
        <v>787</v>
      </c>
    </row>
    <row r="55" spans="1:12" s="95" customFormat="1" ht="15" customHeight="1">
      <c r="A55" s="4">
        <f t="shared" si="0"/>
        <v>0.64305555555555449</v>
      </c>
      <c r="B55" s="5">
        <v>5.5555555555555601E-3</v>
      </c>
      <c r="C55" s="73">
        <v>26</v>
      </c>
      <c r="D55" s="74" t="s">
        <v>814</v>
      </c>
      <c r="E55" s="104" t="s">
        <v>378</v>
      </c>
      <c r="F55" s="104" t="s">
        <v>379</v>
      </c>
      <c r="G55" s="104"/>
      <c r="H55" s="78" t="s">
        <v>380</v>
      </c>
      <c r="I55" s="100"/>
      <c r="J55" s="171" t="s">
        <v>815</v>
      </c>
      <c r="K55" s="155">
        <v>24</v>
      </c>
      <c r="L55" s="191" t="s">
        <v>787</v>
      </c>
    </row>
    <row r="56" spans="1:12" s="95" customFormat="1" ht="15" customHeight="1">
      <c r="A56" s="4">
        <f t="shared" si="0"/>
        <v>0.64861111111111003</v>
      </c>
      <c r="B56" s="5">
        <v>5.5555555555555601E-3</v>
      </c>
      <c r="C56" s="73">
        <v>26</v>
      </c>
      <c r="D56" s="74" t="s">
        <v>814</v>
      </c>
      <c r="E56" s="104" t="s">
        <v>817</v>
      </c>
      <c r="F56" s="104" t="s">
        <v>818</v>
      </c>
      <c r="G56" s="104"/>
      <c r="H56" s="78" t="s">
        <v>819</v>
      </c>
      <c r="I56" s="100"/>
      <c r="J56" s="171" t="s">
        <v>815</v>
      </c>
      <c r="K56" s="155">
        <v>25</v>
      </c>
      <c r="L56" s="191" t="s">
        <v>787</v>
      </c>
    </row>
    <row r="57" spans="1:12" s="95" customFormat="1" ht="15" customHeight="1">
      <c r="A57" s="4">
        <f t="shared" si="0"/>
        <v>0.65416666666666556</v>
      </c>
      <c r="B57" s="5">
        <v>5.5555555555555601E-3</v>
      </c>
      <c r="C57" s="73">
        <v>26</v>
      </c>
      <c r="D57" s="74" t="s">
        <v>814</v>
      </c>
      <c r="E57" s="104" t="s">
        <v>297</v>
      </c>
      <c r="F57" s="104" t="s">
        <v>298</v>
      </c>
      <c r="G57" s="104"/>
      <c r="H57" s="78" t="s">
        <v>33</v>
      </c>
      <c r="I57" s="100"/>
      <c r="J57" s="171" t="s">
        <v>815</v>
      </c>
      <c r="K57" s="193">
        <v>26</v>
      </c>
      <c r="L57" s="191" t="s">
        <v>787</v>
      </c>
    </row>
    <row r="58" spans="1:12" s="95" customFormat="1" ht="15" customHeight="1">
      <c r="A58" s="4">
        <f t="shared" si="0"/>
        <v>0.6597222222222211</v>
      </c>
      <c r="B58" s="5">
        <v>5.5555555555555601E-3</v>
      </c>
      <c r="C58" s="73">
        <v>26</v>
      </c>
      <c r="D58" s="74" t="s">
        <v>814</v>
      </c>
      <c r="E58" s="131" t="s">
        <v>456</v>
      </c>
      <c r="F58" s="104" t="s">
        <v>457</v>
      </c>
      <c r="G58" s="227"/>
      <c r="H58" s="132" t="s">
        <v>458</v>
      </c>
      <c r="I58" s="100"/>
      <c r="J58" s="171" t="s">
        <v>815</v>
      </c>
      <c r="K58" s="155">
        <v>27</v>
      </c>
      <c r="L58" s="191" t="s">
        <v>787</v>
      </c>
    </row>
    <row r="59" spans="1:12" s="95" customFormat="1" ht="15" customHeight="1">
      <c r="A59" s="4">
        <f t="shared" si="0"/>
        <v>0.66527777777777664</v>
      </c>
      <c r="B59" s="164"/>
      <c r="C59" s="165"/>
      <c r="D59" s="166" t="s">
        <v>389</v>
      </c>
      <c r="E59" s="167"/>
      <c r="F59" s="167"/>
      <c r="G59" s="168"/>
      <c r="H59" s="166"/>
      <c r="I59" s="167"/>
      <c r="J59" s="167"/>
      <c r="K59" s="228"/>
      <c r="L59" s="134"/>
    </row>
    <row r="91" s="34" customFormat="1" ht="10.5"/>
    <row r="92" s="34" customFormat="1" ht="10.5"/>
    <row r="93" s="34" customFormat="1" ht="10.5"/>
    <row r="94" s="34" customFormat="1" ht="10.5"/>
    <row r="95" s="34" customFormat="1" ht="10.5"/>
    <row r="96" s="34" customFormat="1" ht="10.5"/>
    <row r="97" s="34" customFormat="1" ht="10.5"/>
    <row r="98" s="34" customFormat="1" ht="10.5"/>
    <row r="99" s="34" customFormat="1" ht="10.5"/>
    <row r="100" s="34" customFormat="1" ht="10.5"/>
    <row r="101" s="34" customFormat="1" ht="10.5"/>
    <row r="102" s="34" customFormat="1" ht="10.5"/>
    <row r="103" s="34" customFormat="1" ht="10.5"/>
    <row r="104" s="34" customFormat="1" ht="10.5"/>
    <row r="105" s="34" customFormat="1" ht="10.5"/>
    <row r="106" s="34" customFormat="1" ht="10.5"/>
    <row r="107" s="34" customFormat="1" ht="10.5"/>
    <row r="108" s="34" customFormat="1" ht="10.5"/>
    <row r="109" s="34" customFormat="1" ht="10.5"/>
    <row r="110" s="34" customFormat="1" ht="10.5"/>
    <row r="111" s="34" customFormat="1" ht="10.5"/>
    <row r="112" s="34" customFormat="1" ht="10.5"/>
    <row r="113" s="34" customFormat="1" ht="10.5"/>
    <row r="114" s="34" customFormat="1" ht="10.5"/>
    <row r="115" s="34" customFormat="1" ht="10.5"/>
    <row r="116" s="34" customFormat="1" ht="10.5"/>
    <row r="117" s="34" customFormat="1" ht="10.5"/>
    <row r="118" s="34" customFormat="1" ht="10.5"/>
    <row r="119" s="34" customFormat="1" ht="10.5"/>
    <row r="120" s="34" customFormat="1" ht="10.5"/>
    <row r="121" s="34" customFormat="1" ht="10.5"/>
    <row r="122" s="34" customFormat="1" ht="10.5"/>
    <row r="123" s="34" customFormat="1" ht="10.5"/>
    <row r="124" s="34" customFormat="1" ht="10.5"/>
    <row r="125" s="34" customFormat="1" ht="10.5"/>
    <row r="126" s="34" customFormat="1" ht="10.5"/>
    <row r="127" s="34" customFormat="1" ht="10.5"/>
    <row r="128" s="34" customFormat="1" ht="10.5"/>
    <row r="129" s="34" customFormat="1" ht="10.5"/>
    <row r="130" s="34" customFormat="1" ht="10.5"/>
    <row r="131" s="34" customFormat="1" ht="10.5"/>
    <row r="132" s="34" customFormat="1" ht="10.5"/>
    <row r="133" s="34" customFormat="1" ht="10.5"/>
    <row r="134" s="34" customFormat="1" ht="10.5"/>
    <row r="135" s="34" customFormat="1" ht="10.5"/>
    <row r="136" s="34" customFormat="1" ht="10.5"/>
    <row r="137" s="34" customFormat="1" ht="10.5"/>
    <row r="138" s="34" customFormat="1" ht="10.5"/>
    <row r="139" s="34" customFormat="1" ht="10.5"/>
    <row r="140" s="34" customFormat="1" ht="10.5"/>
    <row r="141" s="34" customFormat="1" ht="10.5"/>
    <row r="142" s="34" customFormat="1" ht="10.5"/>
    <row r="143" s="34" customFormat="1" ht="10.5"/>
    <row r="144" s="34" customFormat="1" ht="10.5"/>
    <row r="145" s="34" customFormat="1" ht="10.5"/>
    <row r="146" s="34" customFormat="1" ht="10.5"/>
    <row r="147" s="34" customFormat="1" ht="10.5"/>
    <row r="148" s="34" customFormat="1" ht="10.5"/>
    <row r="149" s="34" customFormat="1" ht="10.5"/>
    <row r="150" s="34" customFormat="1" ht="10.5"/>
    <row r="151" s="34" customFormat="1" ht="10.5"/>
    <row r="152" s="34" customFormat="1" ht="10.5"/>
    <row r="153" s="34" customFormat="1" ht="10.5"/>
    <row r="154" s="34" customFormat="1" ht="10.5"/>
    <row r="155" s="34" customFormat="1" ht="10.5"/>
    <row r="156" s="34" customFormat="1" ht="10.5"/>
    <row r="157" s="34" customFormat="1" ht="10.5"/>
    <row r="158" s="34" customFormat="1" ht="10.5"/>
    <row r="159" s="34" customFormat="1" ht="10.5"/>
    <row r="160" s="34" customFormat="1" ht="10.5"/>
    <row r="161" s="34" customFormat="1" ht="10.5"/>
    <row r="162" s="34" customFormat="1" ht="10.5"/>
    <row r="163" s="34" customFormat="1" ht="10.5"/>
    <row r="164" s="34" customFormat="1" ht="10.5"/>
    <row r="165" s="34" customFormat="1" ht="10.5"/>
    <row r="166" s="34" customFormat="1" ht="10.5"/>
    <row r="167" s="34" customFormat="1" ht="10.5"/>
    <row r="168" s="34" customFormat="1" ht="10.5"/>
    <row r="169" s="34" customFormat="1" ht="10.5"/>
    <row r="170" s="34" customFormat="1" ht="10.5"/>
    <row r="171" s="34" customFormat="1" ht="10.5"/>
    <row r="172" s="34" customFormat="1" ht="10.5"/>
    <row r="173" s="34" customFormat="1" ht="10.5"/>
    <row r="174" s="34" customFormat="1" ht="10.5"/>
    <row r="175" s="34" customFormat="1" ht="10.5"/>
    <row r="176" s="34" customFormat="1" ht="10.5"/>
    <row r="177" s="34" customFormat="1" ht="10.5"/>
    <row r="178" s="34" customFormat="1" ht="10.5"/>
    <row r="179" s="34" customFormat="1" ht="10.5"/>
    <row r="180" s="34" customFormat="1" ht="10.5"/>
    <row r="181" s="34" customFormat="1" ht="10.5"/>
    <row r="182" s="34" customFormat="1" ht="10.5"/>
    <row r="183" s="34" customFormat="1" ht="10.5"/>
    <row r="184" s="34" customFormat="1" ht="10.5"/>
    <row r="185" s="34" customFormat="1" ht="10.5"/>
    <row r="186" s="34" customFormat="1" ht="10.5"/>
    <row r="187" s="34" customFormat="1" ht="10.5"/>
    <row r="188" s="34" customFormat="1" ht="10.5"/>
    <row r="189" s="34" customFormat="1" ht="10.5"/>
    <row r="190" s="34" customFormat="1" ht="10.5"/>
    <row r="191" s="34" customFormat="1" ht="10.5"/>
    <row r="192" s="34" customFormat="1" ht="10.5"/>
    <row r="193" spans="1:12" ht="10.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</row>
    <row r="194" spans="1:12" ht="10.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</row>
    <row r="195" spans="1:12" ht="10.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</row>
    <row r="196" spans="1:12" ht="10.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</row>
    <row r="197" spans="1:12" ht="10.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</row>
    <row r="198" spans="1:12" ht="10.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</row>
    <row r="199" spans="1:12" ht="10.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</row>
    <row r="200" spans="1:12" ht="10.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</row>
    <row r="201" spans="1:12" ht="10.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</row>
    <row r="202" spans="1:12" ht="10.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</row>
    <row r="203" spans="1:12" ht="10.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</row>
    <row r="204" spans="1:12" ht="10.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</row>
    <row r="205" spans="1:12" ht="10.5"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</row>
    <row r="206" spans="1:12" ht="10.5"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</row>
    <row r="207" spans="1:12" ht="10.5"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</row>
    <row r="208" spans="1:12" ht="10.5"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</row>
    <row r="209" spans="2:12" ht="10.5"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</row>
    <row r="210" spans="2:12" ht="10.5"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</row>
    <row r="211" spans="2:12" ht="10.5"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</row>
    <row r="212" spans="2:12" ht="10.5"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</row>
  </sheetData>
  <pageMargins left="0.7" right="0.7" top="0.75" bottom="0.75" header="0.3" footer="0.3"/>
  <pageSetup paperSize="9" orientation="portrait" horizontalDpi="0" verticalDpi="0"/>
  <rowBreaks count="1" manualBreakCount="1">
    <brk id="37" max="16383" man="1"/>
  </rowBreaks>
  <customProperties>
    <customPr name="_pios_id" r:id="rId1"/>
    <customPr name="GUID" r:id="rId2"/>
  </customPropertie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9475-8F63-40B5-96D1-1AC337B2C8B0}">
  <sheetPr>
    <tabColor theme="5" tint="-0.249977111117893"/>
    <pageSetUpPr fitToPage="1"/>
  </sheetPr>
  <dimension ref="A1:AP44"/>
  <sheetViews>
    <sheetView topLeftCell="A4" workbookViewId="0">
      <selection activeCell="D95" sqref="D95"/>
    </sheetView>
  </sheetViews>
  <sheetFormatPr defaultColWidth="11" defaultRowHeight="15"/>
  <cols>
    <col min="1" max="1" width="11" style="51"/>
    <col min="2" max="2" width="10.625" style="51" customWidth="1"/>
    <col min="3" max="3" width="28.75" style="51" customWidth="1"/>
    <col min="4" max="4" width="27.5" style="51" bestFit="1" customWidth="1"/>
    <col min="5" max="5" width="16.875" style="51" bestFit="1" customWidth="1"/>
    <col min="6" max="6" width="11.75" style="51" bestFit="1" customWidth="1"/>
    <col min="7" max="7" width="9.125" style="51" bestFit="1" customWidth="1"/>
    <col min="8" max="8" width="9.75" style="51" bestFit="1" customWidth="1"/>
    <col min="9" max="9" width="13.25" style="51" customWidth="1"/>
    <col min="10" max="10" width="13.625" style="51" bestFit="1" customWidth="1"/>
    <col min="11" max="12" width="11" style="51"/>
    <col min="13" max="13" width="19.375" style="51" customWidth="1"/>
    <col min="14" max="14" width="11" style="51"/>
    <col min="15" max="15" width="3.625" style="51" customWidth="1"/>
    <col min="16" max="16" width="7.75" style="51" bestFit="1" customWidth="1"/>
    <col min="17" max="17" width="7.375" style="51" bestFit="1" customWidth="1"/>
    <col min="18" max="18" width="7.75" style="51" bestFit="1" customWidth="1"/>
    <col min="19" max="19" width="7.25" style="51" bestFit="1" customWidth="1"/>
    <col min="20" max="20" width="6.75" style="51" bestFit="1" customWidth="1"/>
    <col min="21" max="30" width="7.25" style="51" bestFit="1" customWidth="1"/>
    <col min="31" max="31" width="7.75" style="51" customWidth="1"/>
    <col min="32" max="32" width="7.25" style="51" bestFit="1" customWidth="1"/>
    <col min="33" max="33" width="7.75" style="51" customWidth="1"/>
    <col min="34" max="34" width="7.25" style="51" customWidth="1"/>
    <col min="35" max="35" width="7.75" style="51" customWidth="1"/>
    <col min="36" max="36" width="7.25" style="51" customWidth="1"/>
    <col min="37" max="37" width="7.75" style="51" customWidth="1"/>
    <col min="38" max="42" width="7.25" style="51" customWidth="1"/>
    <col min="43" max="16384" width="11" style="51"/>
  </cols>
  <sheetData>
    <row r="1" spans="1:42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15" t="s">
        <v>259</v>
      </c>
      <c r="N1" s="339" t="s">
        <v>260</v>
      </c>
      <c r="O1" s="339"/>
      <c r="P1" s="339"/>
      <c r="Q1" s="339"/>
      <c r="R1" s="339"/>
      <c r="S1" s="339"/>
      <c r="T1" s="339"/>
      <c r="U1" s="339"/>
      <c r="V1" s="339"/>
      <c r="W1" s="339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</row>
    <row r="2" spans="1:42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</row>
    <row r="3" spans="1:42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5" t="s">
        <v>783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</row>
    <row r="4" spans="1:42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550</v>
      </c>
      <c r="Q4" s="16"/>
      <c r="R4" s="18" t="s">
        <v>5</v>
      </c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>
      <c r="A5" s="338" t="s">
        <v>6</v>
      </c>
      <c r="B5" s="331">
        <v>44779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10</v>
      </c>
      <c r="Z5" s="341">
        <f>B21</f>
        <v>11</v>
      </c>
      <c r="AA5" s="341">
        <f>B22</f>
        <v>12</v>
      </c>
      <c r="AB5" s="341">
        <f>B23</f>
        <v>13</v>
      </c>
      <c r="AC5" s="341">
        <f>B24</f>
        <v>14</v>
      </c>
      <c r="AD5" s="341">
        <f>B25</f>
        <v>15</v>
      </c>
      <c r="AE5" s="341">
        <f>B26</f>
        <v>16</v>
      </c>
      <c r="AF5" s="341">
        <f>B27</f>
        <v>17</v>
      </c>
      <c r="AG5" s="341">
        <f>B28</f>
        <v>18</v>
      </c>
      <c r="AH5" s="341">
        <f>B29</f>
        <v>19</v>
      </c>
      <c r="AI5" s="341">
        <f>B30</f>
        <v>20</v>
      </c>
      <c r="AJ5" s="341">
        <f>B31</f>
        <v>21</v>
      </c>
      <c r="AK5" s="341">
        <f>B32</f>
        <v>22</v>
      </c>
      <c r="AL5" s="341">
        <f>B33</f>
        <v>23</v>
      </c>
      <c r="AM5" s="341">
        <f>B34</f>
        <v>24</v>
      </c>
      <c r="AN5" s="341">
        <f>B35</f>
        <v>25</v>
      </c>
      <c r="AO5" s="341">
        <f>B36</f>
        <v>26</v>
      </c>
      <c r="AP5" s="341">
        <f>B37</f>
        <v>0</v>
      </c>
    </row>
    <row r="6" spans="1:42">
      <c r="A6" s="338" t="s">
        <v>8</v>
      </c>
      <c r="B6" s="38" t="s">
        <v>820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Amelia Chester</v>
      </c>
      <c r="Q6" s="338" t="str">
        <f>C12</f>
        <v>Lieve Ludgate</v>
      </c>
      <c r="R6" s="338" t="str">
        <f>C13</f>
        <v>Kady Middlecoat</v>
      </c>
      <c r="S6" s="338" t="str">
        <f>C14</f>
        <v>Jaye Barnesby-Buie</v>
      </c>
      <c r="T6" s="338" t="str">
        <f>C15</f>
        <v>Sophie Mosey</v>
      </c>
      <c r="U6" s="338" t="str">
        <f>C16</f>
        <v>Krystina Bercene</v>
      </c>
      <c r="V6" s="338" t="str">
        <f>C17</f>
        <v>Mikayla Downey</v>
      </c>
      <c r="W6" s="338" t="str">
        <f>C18</f>
        <v>Zahara Winters</v>
      </c>
      <c r="X6" s="338" t="str">
        <f>C19</f>
        <v>Annalyce Page</v>
      </c>
      <c r="Y6" s="338" t="str">
        <f>C20</f>
        <v>Chenin Hislop</v>
      </c>
      <c r="Z6" s="338" t="str">
        <f>C21</f>
        <v>Ashlyn O'Brien</v>
      </c>
      <c r="AA6" s="338" t="str">
        <f>C22</f>
        <v>Imogen Murray</v>
      </c>
      <c r="AB6" s="338" t="str">
        <f>C23</f>
        <v>Emily Stampalia</v>
      </c>
      <c r="AC6" s="338" t="str">
        <f>C24</f>
        <v>Caitlin Pritchard</v>
      </c>
      <c r="AD6" s="338" t="str">
        <f>C25</f>
        <v>Tiana Woollams</v>
      </c>
      <c r="AE6" s="338" t="str">
        <f>C26</f>
        <v>Kiara Fitze</v>
      </c>
      <c r="AF6" s="338" t="str">
        <f>C27</f>
        <v>Rylee Dawe</v>
      </c>
      <c r="AG6" s="338" t="str">
        <f>C28</f>
        <v>Ella Mccrum</v>
      </c>
      <c r="AH6" s="338" t="str">
        <f>C29</f>
        <v>Jayne Travers</v>
      </c>
      <c r="AI6" s="338" t="str">
        <f>C30</f>
        <v>Pippa Black</v>
      </c>
      <c r="AJ6" s="338" t="str">
        <f>C31</f>
        <v>Marni Bercene</v>
      </c>
      <c r="AK6" s="338" t="str">
        <f>C32</f>
        <v>Ruby Luty</v>
      </c>
      <c r="AL6" s="338" t="str">
        <f>C33</f>
        <v>Sheridan Clarson</v>
      </c>
      <c r="AM6" s="338" t="str">
        <f>C34</f>
        <v>Emily Sweetman</v>
      </c>
      <c r="AN6" s="338" t="str">
        <f>C35</f>
        <v>Tea Groot</v>
      </c>
      <c r="AO6" s="338" t="str">
        <f>C36</f>
        <v>Demi Perkins</v>
      </c>
      <c r="AP6" s="338">
        <f>C37</f>
        <v>0</v>
      </c>
    </row>
    <row r="7" spans="1:42">
      <c r="A7" s="338" t="s">
        <v>10</v>
      </c>
      <c r="B7" s="338" t="s">
        <v>821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</row>
    <row r="8" spans="1:42">
      <c r="A8" s="38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</row>
    <row r="9" spans="1:42">
      <c r="A9" s="338"/>
      <c r="B9" s="338"/>
      <c r="C9" s="338"/>
      <c r="D9" s="338"/>
      <c r="E9" s="338"/>
      <c r="F9" s="28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</row>
    <row r="10" spans="1:42" ht="30">
      <c r="A10" s="39" t="s">
        <v>15</v>
      </c>
      <c r="B10" s="40" t="s">
        <v>809</v>
      </c>
      <c r="C10" s="40" t="s">
        <v>17</v>
      </c>
      <c r="D10" s="40" t="s">
        <v>18</v>
      </c>
      <c r="E10" s="312" t="s">
        <v>19</v>
      </c>
      <c r="F10" s="40" t="s">
        <v>20</v>
      </c>
      <c r="G10" s="40" t="s">
        <v>21</v>
      </c>
      <c r="H10" s="40" t="s">
        <v>22</v>
      </c>
      <c r="I10" s="40" t="s">
        <v>252</v>
      </c>
      <c r="J10" s="40" t="s">
        <v>24</v>
      </c>
      <c r="K10" s="338"/>
      <c r="L10" s="338"/>
      <c r="M10" s="338">
        <v>3</v>
      </c>
      <c r="N10" s="338"/>
      <c r="O10" s="338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</row>
    <row r="11" spans="1:42">
      <c r="A11" s="24">
        <v>0.50138888888888833</v>
      </c>
      <c r="B11" s="23">
        <v>1</v>
      </c>
      <c r="C11" s="449" t="s">
        <v>454</v>
      </c>
      <c r="D11" s="449" t="s">
        <v>455</v>
      </c>
      <c r="E11" s="449" t="s">
        <v>295</v>
      </c>
      <c r="F11" s="344">
        <f>P41</f>
        <v>0</v>
      </c>
      <c r="G11" s="343">
        <f>IF(H11&gt;J11,H11,J11)</f>
        <v>1</v>
      </c>
      <c r="H11" s="351">
        <f>RANK(F11,$F$11:$F$37,0)</f>
        <v>1</v>
      </c>
      <c r="I11" s="434">
        <f>P31</f>
        <v>0</v>
      </c>
      <c r="J11" s="346"/>
      <c r="K11" s="338"/>
      <c r="L11" s="338"/>
      <c r="M11" s="338">
        <v>4</v>
      </c>
      <c r="N11" s="338"/>
      <c r="O11" s="338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</row>
    <row r="12" spans="1:42">
      <c r="A12" s="24">
        <v>0.50694444444444386</v>
      </c>
      <c r="B12" s="23">
        <v>2</v>
      </c>
      <c r="C12" s="449" t="s">
        <v>381</v>
      </c>
      <c r="D12" s="449" t="s">
        <v>382</v>
      </c>
      <c r="E12" s="449" t="s">
        <v>383</v>
      </c>
      <c r="F12" s="344">
        <f>Q41</f>
        <v>0</v>
      </c>
      <c r="G12" s="343">
        <f t="shared" ref="G12:G36" si="0">IF(H12&gt;J12,H12,J12)</f>
        <v>1</v>
      </c>
      <c r="H12" s="351">
        <f t="shared" ref="H12:H36" si="1">RANK(F12,$F$11:$F$37,0)</f>
        <v>1</v>
      </c>
      <c r="I12" s="434">
        <f>Q31</f>
        <v>0</v>
      </c>
      <c r="J12" s="346"/>
      <c r="K12" s="338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</row>
    <row r="13" spans="1:42">
      <c r="A13" s="24">
        <v>0.5124999999999994</v>
      </c>
      <c r="B13" s="23">
        <v>3</v>
      </c>
      <c r="C13" s="449" t="s">
        <v>597</v>
      </c>
      <c r="D13" s="449" t="s">
        <v>598</v>
      </c>
      <c r="E13" s="449" t="s">
        <v>27</v>
      </c>
      <c r="F13" s="344">
        <f>R41</f>
        <v>0</v>
      </c>
      <c r="G13" s="343">
        <f t="shared" si="0"/>
        <v>1</v>
      </c>
      <c r="H13" s="351">
        <f t="shared" si="1"/>
        <v>1</v>
      </c>
      <c r="I13" s="434">
        <f>R31</f>
        <v>0</v>
      </c>
      <c r="J13" s="346"/>
      <c r="K13" s="338"/>
      <c r="L13" s="338"/>
      <c r="M13" s="338">
        <v>6</v>
      </c>
      <c r="N13" s="338"/>
      <c r="O13" s="338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</row>
    <row r="14" spans="1:42">
      <c r="A14" s="24">
        <v>0.51805555555555494</v>
      </c>
      <c r="B14" s="23">
        <v>4</v>
      </c>
      <c r="C14" s="449" t="s">
        <v>546</v>
      </c>
      <c r="D14" s="449" t="s">
        <v>547</v>
      </c>
      <c r="E14" s="449" t="s">
        <v>140</v>
      </c>
      <c r="F14" s="344">
        <f>S41</f>
        <v>0</v>
      </c>
      <c r="G14" s="343">
        <f t="shared" si="0"/>
        <v>1</v>
      </c>
      <c r="H14" s="351">
        <f t="shared" si="1"/>
        <v>1</v>
      </c>
      <c r="I14" s="434">
        <f>S31</f>
        <v>0</v>
      </c>
      <c r="J14" s="346"/>
      <c r="K14" s="338"/>
      <c r="L14" s="338"/>
      <c r="M14" s="338">
        <v>7</v>
      </c>
      <c r="N14" s="338">
        <v>2</v>
      </c>
      <c r="O14" s="338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</row>
    <row r="15" spans="1:42">
      <c r="A15" s="24">
        <v>0.52361111111111047</v>
      </c>
      <c r="B15" s="23">
        <v>5</v>
      </c>
      <c r="C15" s="449" t="s">
        <v>436</v>
      </c>
      <c r="D15" s="449" t="s">
        <v>437</v>
      </c>
      <c r="E15" s="449" t="s">
        <v>88</v>
      </c>
      <c r="F15" s="344">
        <f>T41</f>
        <v>0</v>
      </c>
      <c r="G15" s="343">
        <f t="shared" si="0"/>
        <v>1</v>
      </c>
      <c r="H15" s="351">
        <f t="shared" si="1"/>
        <v>1</v>
      </c>
      <c r="I15" s="434">
        <f>T31</f>
        <v>0</v>
      </c>
      <c r="J15" s="346"/>
      <c r="K15" s="338"/>
      <c r="L15" s="338"/>
      <c r="M15" s="338">
        <v>8</v>
      </c>
      <c r="N15" s="338"/>
      <c r="O15" s="338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</row>
    <row r="16" spans="1:42">
      <c r="A16" s="24">
        <v>0.52916666666666601</v>
      </c>
      <c r="B16" s="23">
        <v>6</v>
      </c>
      <c r="C16" s="449" t="s">
        <v>483</v>
      </c>
      <c r="D16" s="449" t="s">
        <v>484</v>
      </c>
      <c r="E16" s="449" t="s">
        <v>284</v>
      </c>
      <c r="F16" s="344">
        <f>U41</f>
        <v>0</v>
      </c>
      <c r="G16" s="343">
        <f t="shared" si="0"/>
        <v>1</v>
      </c>
      <c r="H16" s="351">
        <f t="shared" si="1"/>
        <v>1</v>
      </c>
      <c r="I16" s="434">
        <f>U31</f>
        <v>0</v>
      </c>
      <c r="J16" s="346"/>
      <c r="K16" s="338"/>
      <c r="L16" s="338"/>
      <c r="M16" s="338">
        <v>9</v>
      </c>
      <c r="N16" s="338">
        <v>2</v>
      </c>
      <c r="O16" s="338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</row>
    <row r="17" spans="1:42">
      <c r="A17" s="24">
        <v>0.53472222222222154</v>
      </c>
      <c r="B17" s="23">
        <v>7</v>
      </c>
      <c r="C17" s="449" t="s">
        <v>293</v>
      </c>
      <c r="D17" s="449" t="s">
        <v>294</v>
      </c>
      <c r="E17" s="449" t="s">
        <v>295</v>
      </c>
      <c r="F17" s="344">
        <f>V41</f>
        <v>0</v>
      </c>
      <c r="G17" s="343">
        <f t="shared" si="0"/>
        <v>1</v>
      </c>
      <c r="H17" s="351">
        <f t="shared" si="1"/>
        <v>1</v>
      </c>
      <c r="I17" s="434">
        <f>V31</f>
        <v>0</v>
      </c>
      <c r="J17" s="346"/>
      <c r="K17" s="338"/>
      <c r="L17" s="338"/>
      <c r="M17" s="338">
        <v>10</v>
      </c>
      <c r="N17" s="338"/>
      <c r="O17" s="338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</row>
    <row r="18" spans="1:42">
      <c r="A18" s="24">
        <v>0.54027777777777708</v>
      </c>
      <c r="B18" s="23">
        <v>8</v>
      </c>
      <c r="C18" s="449" t="s">
        <v>347</v>
      </c>
      <c r="D18" s="449" t="s">
        <v>348</v>
      </c>
      <c r="E18" s="449" t="s">
        <v>47</v>
      </c>
      <c r="F18" s="344">
        <f>W41</f>
        <v>0</v>
      </c>
      <c r="G18" s="343">
        <f t="shared" si="0"/>
        <v>1</v>
      </c>
      <c r="H18" s="351">
        <f t="shared" si="1"/>
        <v>1</v>
      </c>
      <c r="I18" s="434">
        <f>W31</f>
        <v>0</v>
      </c>
      <c r="J18" s="346"/>
      <c r="K18" s="338"/>
      <c r="L18" s="338"/>
      <c r="M18" s="338">
        <v>11</v>
      </c>
      <c r="N18" s="338"/>
      <c r="O18" s="338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</row>
    <row r="19" spans="1:42">
      <c r="A19" s="24">
        <v>0.54583333333333262</v>
      </c>
      <c r="B19" s="23">
        <v>9</v>
      </c>
      <c r="C19" s="449" t="s">
        <v>353</v>
      </c>
      <c r="D19" s="449" t="s">
        <v>354</v>
      </c>
      <c r="E19" s="449" t="s">
        <v>355</v>
      </c>
      <c r="F19" s="344">
        <f>X41</f>
        <v>0</v>
      </c>
      <c r="G19" s="343">
        <f t="shared" si="0"/>
        <v>1</v>
      </c>
      <c r="H19" s="351">
        <f t="shared" si="1"/>
        <v>1</v>
      </c>
      <c r="I19" s="434">
        <f>X31</f>
        <v>0</v>
      </c>
      <c r="J19" s="346"/>
      <c r="K19" s="338"/>
      <c r="L19" s="338"/>
      <c r="M19" s="338">
        <v>12</v>
      </c>
      <c r="N19" s="338"/>
      <c r="O19" s="338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</row>
    <row r="20" spans="1:42">
      <c r="A20" s="24">
        <v>0.55138888888888815</v>
      </c>
      <c r="B20" s="23">
        <v>10</v>
      </c>
      <c r="C20" s="449" t="s">
        <v>345</v>
      </c>
      <c r="D20" s="449" t="s">
        <v>346</v>
      </c>
      <c r="E20" s="449" t="s">
        <v>212</v>
      </c>
      <c r="F20" s="344">
        <f>Y41</f>
        <v>0</v>
      </c>
      <c r="G20" s="343">
        <f t="shared" si="0"/>
        <v>1</v>
      </c>
      <c r="H20" s="351">
        <f t="shared" si="1"/>
        <v>1</v>
      </c>
      <c r="I20" s="434">
        <f>Y31</f>
        <v>0</v>
      </c>
      <c r="J20" s="346"/>
      <c r="K20" s="338"/>
      <c r="L20" s="338"/>
      <c r="M20" s="338">
        <v>13</v>
      </c>
      <c r="N20" s="338"/>
      <c r="O20" s="338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</row>
    <row r="21" spans="1:42">
      <c r="A21" s="24">
        <v>0.56388888888888811</v>
      </c>
      <c r="B21" s="23">
        <v>11</v>
      </c>
      <c r="C21" s="449" t="s">
        <v>51</v>
      </c>
      <c r="D21" s="449" t="s">
        <v>52</v>
      </c>
      <c r="E21" s="449" t="s">
        <v>53</v>
      </c>
      <c r="F21" s="344">
        <f>Z41</f>
        <v>0</v>
      </c>
      <c r="G21" s="343">
        <f t="shared" si="0"/>
        <v>1</v>
      </c>
      <c r="H21" s="351">
        <f t="shared" si="1"/>
        <v>1</v>
      </c>
      <c r="I21" s="434">
        <f>Z31</f>
        <v>0</v>
      </c>
      <c r="J21" s="346"/>
      <c r="K21" s="338"/>
      <c r="L21" s="338"/>
      <c r="M21" s="338">
        <v>14</v>
      </c>
      <c r="N21" s="338"/>
      <c r="O21" s="338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</row>
    <row r="22" spans="1:42">
      <c r="A22" s="24">
        <v>0.56944444444444364</v>
      </c>
      <c r="B22" s="23">
        <v>12</v>
      </c>
      <c r="C22" s="449" t="s">
        <v>485</v>
      </c>
      <c r="D22" s="449" t="s">
        <v>486</v>
      </c>
      <c r="E22" s="449" t="s">
        <v>222</v>
      </c>
      <c r="F22" s="358">
        <f>AA41</f>
        <v>0</v>
      </c>
      <c r="G22" s="343">
        <f t="shared" si="0"/>
        <v>1</v>
      </c>
      <c r="H22" s="351">
        <f t="shared" si="1"/>
        <v>1</v>
      </c>
      <c r="I22" s="356">
        <f>AA31</f>
        <v>0</v>
      </c>
      <c r="J22" s="346"/>
      <c r="K22" s="338"/>
      <c r="L22" s="338"/>
      <c r="M22" s="338">
        <v>15</v>
      </c>
      <c r="N22" s="338"/>
      <c r="O22" s="33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8"/>
    </row>
    <row r="23" spans="1:42">
      <c r="A23" s="24">
        <v>0.57499999999999918</v>
      </c>
      <c r="B23" s="23">
        <v>13</v>
      </c>
      <c r="C23" s="449" t="s">
        <v>315</v>
      </c>
      <c r="D23" s="449" t="s">
        <v>816</v>
      </c>
      <c r="E23" s="449" t="s">
        <v>309</v>
      </c>
      <c r="F23" s="344">
        <f>AB41</f>
        <v>0</v>
      </c>
      <c r="G23" s="343">
        <f t="shared" si="0"/>
        <v>1</v>
      </c>
      <c r="H23" s="351">
        <f t="shared" si="1"/>
        <v>1</v>
      </c>
      <c r="I23" s="434">
        <f>AB31</f>
        <v>0</v>
      </c>
      <c r="J23" s="346"/>
      <c r="K23" s="338"/>
      <c r="L23" s="338"/>
      <c r="M23" s="338" t="s">
        <v>92</v>
      </c>
      <c r="N23" s="338"/>
      <c r="O23" s="338"/>
      <c r="P23" s="356">
        <f>SUM(P8:P22)+P14+P16</f>
        <v>0</v>
      </c>
      <c r="Q23" s="356">
        <f t="shared" ref="Q23:AP23" si="2">SUM(Q8:Q22)+Q14+Q16</f>
        <v>0</v>
      </c>
      <c r="R23" s="356">
        <f t="shared" si="2"/>
        <v>0</v>
      </c>
      <c r="S23" s="356">
        <f t="shared" si="2"/>
        <v>0</v>
      </c>
      <c r="T23" s="356">
        <f t="shared" si="2"/>
        <v>0</v>
      </c>
      <c r="U23" s="356">
        <f t="shared" si="2"/>
        <v>0</v>
      </c>
      <c r="V23" s="356">
        <f t="shared" si="2"/>
        <v>0</v>
      </c>
      <c r="W23" s="356">
        <f t="shared" si="2"/>
        <v>0</v>
      </c>
      <c r="X23" s="356">
        <f t="shared" si="2"/>
        <v>0</v>
      </c>
      <c r="Y23" s="356">
        <f t="shared" si="2"/>
        <v>0</v>
      </c>
      <c r="Z23" s="356">
        <f t="shared" si="2"/>
        <v>0</v>
      </c>
      <c r="AA23" s="356">
        <f t="shared" si="2"/>
        <v>0</v>
      </c>
      <c r="AB23" s="356">
        <f t="shared" si="2"/>
        <v>0</v>
      </c>
      <c r="AC23" s="356">
        <f t="shared" si="2"/>
        <v>0</v>
      </c>
      <c r="AD23" s="356">
        <f t="shared" si="2"/>
        <v>0</v>
      </c>
      <c r="AE23" s="356">
        <f t="shared" si="2"/>
        <v>0</v>
      </c>
      <c r="AF23" s="356">
        <f t="shared" si="2"/>
        <v>0</v>
      </c>
      <c r="AG23" s="356">
        <f t="shared" si="2"/>
        <v>0</v>
      </c>
      <c r="AH23" s="356">
        <f t="shared" si="2"/>
        <v>0</v>
      </c>
      <c r="AI23" s="356">
        <f t="shared" si="2"/>
        <v>0</v>
      </c>
      <c r="AJ23" s="356">
        <f t="shared" si="2"/>
        <v>0</v>
      </c>
      <c r="AK23" s="356">
        <f t="shared" si="2"/>
        <v>0</v>
      </c>
      <c r="AL23" s="356">
        <f t="shared" si="2"/>
        <v>0</v>
      </c>
      <c r="AM23" s="356">
        <f t="shared" si="2"/>
        <v>0</v>
      </c>
      <c r="AN23" s="356">
        <f t="shared" si="2"/>
        <v>0</v>
      </c>
      <c r="AO23" s="356">
        <f t="shared" si="2"/>
        <v>0</v>
      </c>
      <c r="AP23" s="356">
        <f t="shared" si="2"/>
        <v>0</v>
      </c>
    </row>
    <row r="24" spans="1:42">
      <c r="A24" s="24">
        <v>0.58055555555555471</v>
      </c>
      <c r="B24" s="23">
        <v>14</v>
      </c>
      <c r="C24" s="449" t="s">
        <v>40</v>
      </c>
      <c r="D24" s="449" t="s">
        <v>41</v>
      </c>
      <c r="E24" s="449" t="s">
        <v>42</v>
      </c>
      <c r="F24" s="344">
        <f>AC41</f>
        <v>0</v>
      </c>
      <c r="G24" s="343">
        <f t="shared" si="0"/>
        <v>1</v>
      </c>
      <c r="H24" s="351">
        <f t="shared" si="1"/>
        <v>1</v>
      </c>
      <c r="I24" s="434">
        <f>AC31</f>
        <v>0</v>
      </c>
      <c r="J24" s="346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</row>
    <row r="25" spans="1:42">
      <c r="A25" s="24">
        <v>0.58611111111111025</v>
      </c>
      <c r="B25" s="23">
        <v>15</v>
      </c>
      <c r="C25" s="449" t="s">
        <v>471</v>
      </c>
      <c r="D25" s="449" t="s">
        <v>472</v>
      </c>
      <c r="E25" s="449" t="s">
        <v>473</v>
      </c>
      <c r="F25" s="344">
        <f>AD41</f>
        <v>0</v>
      </c>
      <c r="G25" s="343">
        <f t="shared" si="0"/>
        <v>1</v>
      </c>
      <c r="H25" s="351">
        <f t="shared" si="1"/>
        <v>1</v>
      </c>
      <c r="I25" s="434">
        <f>AD31</f>
        <v>0</v>
      </c>
      <c r="J25" s="346"/>
      <c r="K25" s="338"/>
      <c r="L25" s="338"/>
      <c r="M25" s="338" t="s">
        <v>93</v>
      </c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</row>
    <row r="26" spans="1:42">
      <c r="A26" s="24">
        <v>0.59166666666666579</v>
      </c>
      <c r="B26" s="23">
        <v>16</v>
      </c>
      <c r="C26" s="449" t="s">
        <v>670</v>
      </c>
      <c r="D26" s="449" t="s">
        <v>671</v>
      </c>
      <c r="E26" s="449" t="s">
        <v>85</v>
      </c>
      <c r="F26" s="344">
        <f>AE41</f>
        <v>0</v>
      </c>
      <c r="G26" s="343">
        <f t="shared" si="0"/>
        <v>1</v>
      </c>
      <c r="H26" s="351">
        <f t="shared" si="1"/>
        <v>1</v>
      </c>
      <c r="I26" s="434">
        <f>AE31</f>
        <v>0</v>
      </c>
      <c r="J26" s="346"/>
      <c r="K26" s="338"/>
      <c r="L26" s="338"/>
      <c r="M26" s="338" t="s">
        <v>94</v>
      </c>
      <c r="N26" s="338"/>
      <c r="O26" s="338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</row>
    <row r="27" spans="1:42">
      <c r="A27" s="24">
        <v>0.59722222222222132</v>
      </c>
      <c r="B27" s="23">
        <v>17</v>
      </c>
      <c r="C27" s="449" t="s">
        <v>371</v>
      </c>
      <c r="D27" s="449" t="s">
        <v>372</v>
      </c>
      <c r="E27" s="449" t="s">
        <v>150</v>
      </c>
      <c r="F27" s="344">
        <f>AF41</f>
        <v>0</v>
      </c>
      <c r="G27" s="343">
        <f t="shared" si="0"/>
        <v>1</v>
      </c>
      <c r="H27" s="351">
        <f t="shared" si="1"/>
        <v>1</v>
      </c>
      <c r="I27" s="434">
        <f>AF31</f>
        <v>0</v>
      </c>
      <c r="J27" s="346"/>
      <c r="K27" s="338"/>
      <c r="L27" s="338"/>
      <c r="M27" s="338" t="s">
        <v>95</v>
      </c>
      <c r="N27" s="338"/>
      <c r="O27" s="338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</row>
    <row r="28" spans="1:42">
      <c r="A28" s="24">
        <v>0.60277777777777686</v>
      </c>
      <c r="B28" s="23">
        <v>18</v>
      </c>
      <c r="C28" s="449" t="s">
        <v>527</v>
      </c>
      <c r="D28" s="449" t="s">
        <v>528</v>
      </c>
      <c r="E28" s="449" t="s">
        <v>309</v>
      </c>
      <c r="F28" s="344">
        <f>AG41</f>
        <v>0</v>
      </c>
      <c r="G28" s="343">
        <f t="shared" si="0"/>
        <v>1</v>
      </c>
      <c r="H28" s="351">
        <f t="shared" si="1"/>
        <v>1</v>
      </c>
      <c r="I28" s="434">
        <f>AG31</f>
        <v>0</v>
      </c>
      <c r="J28" s="346"/>
      <c r="K28" s="338"/>
      <c r="L28" s="338"/>
      <c r="M28" s="338" t="s">
        <v>270</v>
      </c>
      <c r="N28" s="338"/>
      <c r="O28" s="338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</row>
    <row r="29" spans="1:42">
      <c r="A29" s="24">
        <v>0.60833333333333239</v>
      </c>
      <c r="B29" s="23">
        <v>19</v>
      </c>
      <c r="C29" s="449" t="s">
        <v>57</v>
      </c>
      <c r="D29" s="449" t="s">
        <v>58</v>
      </c>
      <c r="E29" s="449" t="s">
        <v>59</v>
      </c>
      <c r="F29" s="344">
        <f>AH41</f>
        <v>0</v>
      </c>
      <c r="G29" s="343">
        <f t="shared" si="0"/>
        <v>1</v>
      </c>
      <c r="H29" s="351">
        <f t="shared" si="1"/>
        <v>1</v>
      </c>
      <c r="I29" s="434">
        <f>AH31</f>
        <v>0</v>
      </c>
      <c r="J29" s="346"/>
      <c r="K29" s="338"/>
      <c r="L29" s="338"/>
      <c r="M29" s="338" t="s">
        <v>802</v>
      </c>
      <c r="N29" s="338">
        <v>2</v>
      </c>
      <c r="O29" s="338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</row>
    <row r="30" spans="1:42">
      <c r="A30" s="24">
        <v>0.61388888888888793</v>
      </c>
      <c r="B30" s="23">
        <v>20</v>
      </c>
      <c r="C30" s="449" t="s">
        <v>409</v>
      </c>
      <c r="D30" s="449" t="s">
        <v>410</v>
      </c>
      <c r="E30" s="449" t="s">
        <v>140</v>
      </c>
      <c r="F30" s="344">
        <f>AI41</f>
        <v>0</v>
      </c>
      <c r="G30" s="343">
        <f t="shared" si="0"/>
        <v>1</v>
      </c>
      <c r="H30" s="351">
        <f t="shared" si="1"/>
        <v>1</v>
      </c>
      <c r="I30" s="434">
        <f>AI31</f>
        <v>0</v>
      </c>
      <c r="J30" s="346"/>
      <c r="K30" s="338"/>
      <c r="L30" s="338"/>
      <c r="M30" s="338" t="s">
        <v>803</v>
      </c>
      <c r="N30" s="338">
        <v>2</v>
      </c>
      <c r="O30" s="33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8"/>
      <c r="AO30" s="348"/>
      <c r="AP30" s="348"/>
    </row>
    <row r="31" spans="1:42">
      <c r="A31" s="24">
        <v>0.62638888888888788</v>
      </c>
      <c r="B31" s="23">
        <v>21</v>
      </c>
      <c r="C31" s="449" t="s">
        <v>282</v>
      </c>
      <c r="D31" s="449" t="s">
        <v>283</v>
      </c>
      <c r="E31" s="449" t="s">
        <v>284</v>
      </c>
      <c r="F31" s="344">
        <f>AJ41</f>
        <v>0</v>
      </c>
      <c r="G31" s="343">
        <f t="shared" si="0"/>
        <v>1</v>
      </c>
      <c r="H31" s="351">
        <f t="shared" si="1"/>
        <v>1</v>
      </c>
      <c r="I31" s="434">
        <f>AJ31</f>
        <v>0</v>
      </c>
      <c r="J31" s="346"/>
      <c r="K31" s="338"/>
      <c r="L31" s="338"/>
      <c r="M31" s="338" t="s">
        <v>98</v>
      </c>
      <c r="N31" s="338"/>
      <c r="O31" s="338"/>
      <c r="P31" s="356">
        <f>SUM(P26:P30)+SUM(P29:P30)</f>
        <v>0</v>
      </c>
      <c r="Q31" s="356">
        <f t="shared" ref="Q31:AP31" si="3">SUM(Q26:Q30)+SUM(Q29:Q30)</f>
        <v>0</v>
      </c>
      <c r="R31" s="356">
        <f t="shared" si="3"/>
        <v>0</v>
      </c>
      <c r="S31" s="356">
        <f t="shared" si="3"/>
        <v>0</v>
      </c>
      <c r="T31" s="356">
        <f t="shared" si="3"/>
        <v>0</v>
      </c>
      <c r="U31" s="356">
        <f t="shared" si="3"/>
        <v>0</v>
      </c>
      <c r="V31" s="356">
        <f t="shared" si="3"/>
        <v>0</v>
      </c>
      <c r="W31" s="356">
        <f t="shared" si="3"/>
        <v>0</v>
      </c>
      <c r="X31" s="356">
        <f t="shared" si="3"/>
        <v>0</v>
      </c>
      <c r="Y31" s="356">
        <f t="shared" si="3"/>
        <v>0</v>
      </c>
      <c r="Z31" s="356">
        <f t="shared" si="3"/>
        <v>0</v>
      </c>
      <c r="AA31" s="356">
        <f t="shared" si="3"/>
        <v>0</v>
      </c>
      <c r="AB31" s="356">
        <f t="shared" si="3"/>
        <v>0</v>
      </c>
      <c r="AC31" s="356">
        <f t="shared" si="3"/>
        <v>0</v>
      </c>
      <c r="AD31" s="356">
        <f t="shared" si="3"/>
        <v>0</v>
      </c>
      <c r="AE31" s="356">
        <f t="shared" si="3"/>
        <v>0</v>
      </c>
      <c r="AF31" s="356">
        <f t="shared" si="3"/>
        <v>0</v>
      </c>
      <c r="AG31" s="356">
        <f t="shared" si="3"/>
        <v>0</v>
      </c>
      <c r="AH31" s="356">
        <f t="shared" si="3"/>
        <v>0</v>
      </c>
      <c r="AI31" s="356">
        <f t="shared" si="3"/>
        <v>0</v>
      </c>
      <c r="AJ31" s="356">
        <f t="shared" si="3"/>
        <v>0</v>
      </c>
      <c r="AK31" s="356">
        <f t="shared" si="3"/>
        <v>0</v>
      </c>
      <c r="AL31" s="356">
        <f t="shared" si="3"/>
        <v>0</v>
      </c>
      <c r="AM31" s="356">
        <f t="shared" si="3"/>
        <v>0</v>
      </c>
      <c r="AN31" s="356">
        <f t="shared" si="3"/>
        <v>0</v>
      </c>
      <c r="AO31" s="356">
        <f t="shared" si="3"/>
        <v>0</v>
      </c>
      <c r="AP31" s="356">
        <f t="shared" si="3"/>
        <v>0</v>
      </c>
    </row>
    <row r="32" spans="1:42">
      <c r="A32" s="24">
        <v>0.63194444444444342</v>
      </c>
      <c r="B32" s="23">
        <v>22</v>
      </c>
      <c r="C32" s="449" t="s">
        <v>416</v>
      </c>
      <c r="D32" s="449" t="s">
        <v>417</v>
      </c>
      <c r="E32" s="449" t="s">
        <v>227</v>
      </c>
      <c r="F32" s="344">
        <f>AK41</f>
        <v>0</v>
      </c>
      <c r="G32" s="343">
        <f t="shared" si="0"/>
        <v>1</v>
      </c>
      <c r="H32" s="351">
        <f t="shared" si="1"/>
        <v>1</v>
      </c>
      <c r="I32" s="434">
        <f>AK31</f>
        <v>0</v>
      </c>
      <c r="J32" s="346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</row>
    <row r="33" spans="1:42">
      <c r="A33" s="24">
        <v>0.63749999999999896</v>
      </c>
      <c r="B33" s="23">
        <v>23</v>
      </c>
      <c r="C33" s="449" t="s">
        <v>511</v>
      </c>
      <c r="D33" s="449" t="s">
        <v>512</v>
      </c>
      <c r="E33" s="449" t="s">
        <v>140</v>
      </c>
      <c r="F33" s="344">
        <f>AL41</f>
        <v>0</v>
      </c>
      <c r="G33" s="343">
        <f t="shared" si="0"/>
        <v>1</v>
      </c>
      <c r="H33" s="351">
        <f t="shared" si="1"/>
        <v>1</v>
      </c>
      <c r="I33" s="434">
        <f>AL31</f>
        <v>0</v>
      </c>
      <c r="J33" s="346"/>
      <c r="K33" s="338"/>
      <c r="L33" s="338"/>
      <c r="M33" s="338" t="s">
        <v>99</v>
      </c>
      <c r="N33" s="338">
        <v>240</v>
      </c>
      <c r="O33" s="338"/>
      <c r="P33" s="356">
        <f t="shared" ref="P33:AL33" si="4">P23+P31</f>
        <v>0</v>
      </c>
      <c r="Q33" s="356">
        <f t="shared" si="4"/>
        <v>0</v>
      </c>
      <c r="R33" s="356">
        <f t="shared" si="4"/>
        <v>0</v>
      </c>
      <c r="S33" s="356">
        <f t="shared" si="4"/>
        <v>0</v>
      </c>
      <c r="T33" s="356">
        <f t="shared" si="4"/>
        <v>0</v>
      </c>
      <c r="U33" s="356">
        <f t="shared" si="4"/>
        <v>0</v>
      </c>
      <c r="V33" s="356">
        <f t="shared" si="4"/>
        <v>0</v>
      </c>
      <c r="W33" s="356">
        <f t="shared" si="4"/>
        <v>0</v>
      </c>
      <c r="X33" s="356">
        <f t="shared" si="4"/>
        <v>0</v>
      </c>
      <c r="Y33" s="356">
        <f t="shared" si="4"/>
        <v>0</v>
      </c>
      <c r="Z33" s="356">
        <f t="shared" si="4"/>
        <v>0</v>
      </c>
      <c r="AA33" s="356">
        <f t="shared" ref="AA33" si="5">AA23+AA31</f>
        <v>0</v>
      </c>
      <c r="AB33" s="356">
        <f t="shared" si="4"/>
        <v>0</v>
      </c>
      <c r="AC33" s="356">
        <f t="shared" si="4"/>
        <v>0</v>
      </c>
      <c r="AD33" s="356">
        <f t="shared" si="4"/>
        <v>0</v>
      </c>
      <c r="AE33" s="356">
        <f t="shared" si="4"/>
        <v>0</v>
      </c>
      <c r="AF33" s="356">
        <f t="shared" si="4"/>
        <v>0</v>
      </c>
      <c r="AG33" s="356">
        <f t="shared" si="4"/>
        <v>0</v>
      </c>
      <c r="AH33" s="356">
        <f t="shared" si="4"/>
        <v>0</v>
      </c>
      <c r="AI33" s="356">
        <f t="shared" si="4"/>
        <v>0</v>
      </c>
      <c r="AJ33" s="356">
        <f t="shared" si="4"/>
        <v>0</v>
      </c>
      <c r="AK33" s="356">
        <f t="shared" si="4"/>
        <v>0</v>
      </c>
      <c r="AL33" s="356">
        <f t="shared" si="4"/>
        <v>0</v>
      </c>
      <c r="AM33" s="356">
        <f t="shared" ref="AM33:AP33" si="6">AM23+AM31</f>
        <v>0</v>
      </c>
      <c r="AN33" s="356">
        <f t="shared" si="6"/>
        <v>0</v>
      </c>
      <c r="AO33" s="356">
        <f t="shared" si="6"/>
        <v>0</v>
      </c>
      <c r="AP33" s="356">
        <f t="shared" si="6"/>
        <v>0</v>
      </c>
    </row>
    <row r="34" spans="1:42">
      <c r="A34" s="24">
        <v>0.64305555555555449</v>
      </c>
      <c r="B34" s="23">
        <v>24</v>
      </c>
      <c r="C34" s="449" t="s">
        <v>378</v>
      </c>
      <c r="D34" s="449" t="s">
        <v>379</v>
      </c>
      <c r="E34" s="449" t="s">
        <v>380</v>
      </c>
      <c r="F34" s="344">
        <f>AM41</f>
        <v>0</v>
      </c>
      <c r="G34" s="343">
        <f t="shared" si="0"/>
        <v>1</v>
      </c>
      <c r="H34" s="351">
        <f t="shared" si="1"/>
        <v>1</v>
      </c>
      <c r="I34" s="434">
        <f>AM31</f>
        <v>0</v>
      </c>
      <c r="J34" s="346"/>
      <c r="K34" s="338"/>
      <c r="L34" s="338"/>
      <c r="M34" s="15" t="s">
        <v>100</v>
      </c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</row>
    <row r="35" spans="1:42">
      <c r="A35" s="24">
        <v>0.64861111111111003</v>
      </c>
      <c r="B35" s="23">
        <v>25</v>
      </c>
      <c r="C35" s="449" t="s">
        <v>817</v>
      </c>
      <c r="D35" s="449" t="s">
        <v>818</v>
      </c>
      <c r="E35" s="449" t="s">
        <v>819</v>
      </c>
      <c r="F35" s="344">
        <f>AN41</f>
        <v>0</v>
      </c>
      <c r="G35" s="343">
        <f t="shared" si="0"/>
        <v>1</v>
      </c>
      <c r="H35" s="351">
        <f t="shared" si="1"/>
        <v>1</v>
      </c>
      <c r="I35" s="434">
        <f>AN31</f>
        <v>0</v>
      </c>
      <c r="J35" s="346"/>
      <c r="K35" s="338"/>
      <c r="L35" s="338"/>
      <c r="M35" s="338" t="s">
        <v>101</v>
      </c>
      <c r="N35" s="338">
        <v>-2</v>
      </c>
      <c r="O35" s="338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372"/>
      <c r="AO35" s="372"/>
      <c r="AP35" s="372"/>
    </row>
    <row r="36" spans="1:42">
      <c r="A36" s="24">
        <v>0.65416666666666556</v>
      </c>
      <c r="B36" s="23">
        <v>26</v>
      </c>
      <c r="C36" s="449" t="s">
        <v>297</v>
      </c>
      <c r="D36" s="449" t="s">
        <v>555</v>
      </c>
      <c r="E36" s="449" t="s">
        <v>33</v>
      </c>
      <c r="F36" s="344">
        <f>AO41</f>
        <v>0</v>
      </c>
      <c r="G36" s="343">
        <f t="shared" si="0"/>
        <v>1</v>
      </c>
      <c r="H36" s="351">
        <f t="shared" si="1"/>
        <v>1</v>
      </c>
      <c r="I36" s="434">
        <f>AO31</f>
        <v>0</v>
      </c>
      <c r="J36" s="346"/>
      <c r="K36" s="338"/>
      <c r="L36" s="338"/>
      <c r="M36" s="338" t="s">
        <v>103</v>
      </c>
      <c r="N36" s="338">
        <v>-4</v>
      </c>
      <c r="O36" s="338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372"/>
      <c r="AO36" s="372"/>
      <c r="AP36" s="372"/>
    </row>
    <row r="37" spans="1:42">
      <c r="A37" s="24"/>
      <c r="B37" s="23"/>
      <c r="C37" s="449"/>
      <c r="D37" s="449"/>
      <c r="E37" s="449"/>
      <c r="F37" s="344"/>
      <c r="G37" s="343"/>
      <c r="H37" s="343"/>
      <c r="I37" s="434"/>
      <c r="J37" s="346"/>
      <c r="K37" s="338"/>
      <c r="L37" s="338"/>
      <c r="M37" s="338" t="s">
        <v>104</v>
      </c>
      <c r="N37" s="374" t="s">
        <v>105</v>
      </c>
      <c r="O37" s="338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5"/>
      <c r="AO37" s="375"/>
      <c r="AP37" s="375"/>
    </row>
    <row r="38" spans="1:42">
      <c r="A38" s="338"/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 t="s">
        <v>106</v>
      </c>
      <c r="N38" s="374"/>
      <c r="O38" s="338"/>
      <c r="P38" s="447">
        <f>IF(P35="Y",-2,0)+IF(P36="Y",-4,0)</f>
        <v>0</v>
      </c>
      <c r="Q38" s="447">
        <f t="shared" ref="Q38:AP38" si="7">IF(Q35="Y",-2,0)+IF(Q36="Y",-4,0)</f>
        <v>0</v>
      </c>
      <c r="R38" s="447">
        <f t="shared" si="7"/>
        <v>0</v>
      </c>
      <c r="S38" s="447">
        <f t="shared" si="7"/>
        <v>0</v>
      </c>
      <c r="T38" s="447">
        <f t="shared" si="7"/>
        <v>0</v>
      </c>
      <c r="U38" s="447">
        <f t="shared" si="7"/>
        <v>0</v>
      </c>
      <c r="V38" s="447">
        <f t="shared" si="7"/>
        <v>0</v>
      </c>
      <c r="W38" s="447">
        <f t="shared" si="7"/>
        <v>0</v>
      </c>
      <c r="X38" s="447">
        <f t="shared" si="7"/>
        <v>0</v>
      </c>
      <c r="Y38" s="447">
        <f t="shared" si="7"/>
        <v>0</v>
      </c>
      <c r="Z38" s="447">
        <f t="shared" si="7"/>
        <v>0</v>
      </c>
      <c r="AA38" s="447">
        <f t="shared" si="7"/>
        <v>0</v>
      </c>
      <c r="AB38" s="447">
        <f t="shared" si="7"/>
        <v>0</v>
      </c>
      <c r="AC38" s="447">
        <f t="shared" si="7"/>
        <v>0</v>
      </c>
      <c r="AD38" s="447">
        <f t="shared" si="7"/>
        <v>0</v>
      </c>
      <c r="AE38" s="447">
        <f t="shared" si="7"/>
        <v>0</v>
      </c>
      <c r="AF38" s="447">
        <f t="shared" si="7"/>
        <v>0</v>
      </c>
      <c r="AG38" s="447">
        <f t="shared" si="7"/>
        <v>0</v>
      </c>
      <c r="AH38" s="447">
        <f t="shared" si="7"/>
        <v>0</v>
      </c>
      <c r="AI38" s="447">
        <f t="shared" si="7"/>
        <v>0</v>
      </c>
      <c r="AJ38" s="447">
        <f t="shared" si="7"/>
        <v>0</v>
      </c>
      <c r="AK38" s="447">
        <f t="shared" si="7"/>
        <v>0</v>
      </c>
      <c r="AL38" s="447">
        <f t="shared" si="7"/>
        <v>0</v>
      </c>
      <c r="AM38" s="447">
        <f t="shared" si="7"/>
        <v>0</v>
      </c>
      <c r="AN38" s="447">
        <f t="shared" si="7"/>
        <v>0</v>
      </c>
      <c r="AO38" s="447">
        <f t="shared" si="7"/>
        <v>0</v>
      </c>
      <c r="AP38" s="447">
        <f t="shared" si="7"/>
        <v>0</v>
      </c>
    </row>
    <row r="39" spans="1:42">
      <c r="A39" s="338"/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 t="s">
        <v>74</v>
      </c>
      <c r="N39" s="374"/>
      <c r="O39" s="338"/>
      <c r="P39" s="377">
        <f>P33+P38</f>
        <v>0</v>
      </c>
      <c r="Q39" s="377">
        <f t="shared" ref="Q39:AP39" si="8">Q33+Q38</f>
        <v>0</v>
      </c>
      <c r="R39" s="377">
        <f t="shared" si="8"/>
        <v>0</v>
      </c>
      <c r="S39" s="377">
        <f t="shared" si="8"/>
        <v>0</v>
      </c>
      <c r="T39" s="377">
        <f t="shared" si="8"/>
        <v>0</v>
      </c>
      <c r="U39" s="377">
        <f t="shared" si="8"/>
        <v>0</v>
      </c>
      <c r="V39" s="377">
        <f t="shared" si="8"/>
        <v>0</v>
      </c>
      <c r="W39" s="377">
        <f t="shared" si="8"/>
        <v>0</v>
      </c>
      <c r="X39" s="377">
        <f t="shared" si="8"/>
        <v>0</v>
      </c>
      <c r="Y39" s="377">
        <f t="shared" si="8"/>
        <v>0</v>
      </c>
      <c r="Z39" s="377">
        <f t="shared" si="8"/>
        <v>0</v>
      </c>
      <c r="AA39" s="377">
        <f t="shared" si="8"/>
        <v>0</v>
      </c>
      <c r="AB39" s="377">
        <f t="shared" si="8"/>
        <v>0</v>
      </c>
      <c r="AC39" s="377">
        <f t="shared" si="8"/>
        <v>0</v>
      </c>
      <c r="AD39" s="377">
        <f t="shared" si="8"/>
        <v>0</v>
      </c>
      <c r="AE39" s="377">
        <f t="shared" si="8"/>
        <v>0</v>
      </c>
      <c r="AF39" s="377">
        <f t="shared" si="8"/>
        <v>0</v>
      </c>
      <c r="AG39" s="377">
        <f t="shared" si="8"/>
        <v>0</v>
      </c>
      <c r="AH39" s="377">
        <f t="shared" si="8"/>
        <v>0</v>
      </c>
      <c r="AI39" s="377">
        <f t="shared" si="8"/>
        <v>0</v>
      </c>
      <c r="AJ39" s="377">
        <f t="shared" si="8"/>
        <v>0</v>
      </c>
      <c r="AK39" s="377">
        <f t="shared" si="8"/>
        <v>0</v>
      </c>
      <c r="AL39" s="377">
        <f t="shared" si="8"/>
        <v>0</v>
      </c>
      <c r="AM39" s="377">
        <f t="shared" si="8"/>
        <v>0</v>
      </c>
      <c r="AN39" s="377">
        <f t="shared" si="8"/>
        <v>0</v>
      </c>
      <c r="AO39" s="377">
        <f t="shared" si="8"/>
        <v>0</v>
      </c>
      <c r="AP39" s="377">
        <f t="shared" si="8"/>
        <v>0</v>
      </c>
    </row>
    <row r="41" spans="1:42">
      <c r="A41" s="338"/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 t="s">
        <v>67</v>
      </c>
      <c r="N41" s="338"/>
      <c r="O41" s="338"/>
      <c r="P41" s="357">
        <f t="shared" ref="P41:AI41" si="9">P39/$N$33</f>
        <v>0</v>
      </c>
      <c r="Q41" s="448">
        <f>Q39/$N$33</f>
        <v>0</v>
      </c>
      <c r="R41" s="357">
        <f t="shared" si="9"/>
        <v>0</v>
      </c>
      <c r="S41" s="357">
        <f>S39/$N$33</f>
        <v>0</v>
      </c>
      <c r="T41" s="357">
        <f t="shared" si="9"/>
        <v>0</v>
      </c>
      <c r="U41" s="357">
        <f>U39/$N$33</f>
        <v>0</v>
      </c>
      <c r="V41" s="357">
        <f t="shared" si="9"/>
        <v>0</v>
      </c>
      <c r="W41" s="357">
        <f>W39/$N$33</f>
        <v>0</v>
      </c>
      <c r="X41" s="357">
        <f t="shared" si="9"/>
        <v>0</v>
      </c>
      <c r="Y41" s="357">
        <f>Y39/$N$33</f>
        <v>0</v>
      </c>
      <c r="Z41" s="357">
        <f t="shared" si="9"/>
        <v>0</v>
      </c>
      <c r="AA41" s="357">
        <f t="shared" ref="AA41" si="10">AA39/$N$33</f>
        <v>0</v>
      </c>
      <c r="AB41" s="357">
        <f>AB39/$N$33</f>
        <v>0</v>
      </c>
      <c r="AC41" s="357">
        <f t="shared" si="9"/>
        <v>0</v>
      </c>
      <c r="AD41" s="357">
        <f>AD39/$N$33</f>
        <v>0</v>
      </c>
      <c r="AE41" s="357">
        <f t="shared" si="9"/>
        <v>0</v>
      </c>
      <c r="AF41" s="357">
        <f>AF39/$N$33</f>
        <v>0</v>
      </c>
      <c r="AG41" s="357">
        <f t="shared" si="9"/>
        <v>0</v>
      </c>
      <c r="AH41" s="357">
        <f>AH39/$N$33</f>
        <v>0</v>
      </c>
      <c r="AI41" s="357">
        <f t="shared" si="9"/>
        <v>0</v>
      </c>
      <c r="AJ41" s="357">
        <f>AJ39/$N$33</f>
        <v>0</v>
      </c>
      <c r="AK41" s="357">
        <f t="shared" ref="AK41:AL41" si="11">AK39/$N$33</f>
        <v>0</v>
      </c>
      <c r="AL41" s="357">
        <f t="shared" si="11"/>
        <v>0</v>
      </c>
      <c r="AM41" s="357">
        <f t="shared" ref="AM41:AP41" si="12">AM39/$N$33</f>
        <v>0</v>
      </c>
      <c r="AN41" s="357">
        <f t="shared" si="12"/>
        <v>0</v>
      </c>
      <c r="AO41" s="357">
        <f t="shared" si="12"/>
        <v>0</v>
      </c>
      <c r="AP41" s="357">
        <f t="shared" si="12"/>
        <v>0</v>
      </c>
    </row>
    <row r="43" spans="1:42">
      <c r="A43" s="338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56"/>
      <c r="Q43" s="338"/>
      <c r="R43" s="356"/>
      <c r="S43" s="338"/>
      <c r="T43" s="356"/>
      <c r="U43" s="338"/>
      <c r="V43" s="356"/>
      <c r="W43" s="338"/>
      <c r="X43" s="349"/>
      <c r="Y43" s="338"/>
      <c r="Z43" s="349"/>
      <c r="AA43" s="349"/>
      <c r="AB43" s="338"/>
      <c r="AC43" s="349"/>
      <c r="AD43" s="338"/>
      <c r="AE43" s="349"/>
      <c r="AF43" s="338"/>
      <c r="AG43" s="349"/>
      <c r="AH43" s="338"/>
      <c r="AI43" s="349"/>
      <c r="AJ43" s="338"/>
      <c r="AK43" s="349"/>
      <c r="AL43" s="338"/>
      <c r="AM43" s="338"/>
      <c r="AN43" s="338"/>
      <c r="AO43" s="338"/>
      <c r="AP43" s="338"/>
    </row>
    <row r="44" spans="1:42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55"/>
      <c r="Q44" s="338"/>
      <c r="R44" s="355"/>
      <c r="S44" s="338"/>
      <c r="T44" s="355"/>
      <c r="U44" s="338"/>
      <c r="V44" s="355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</row>
  </sheetData>
  <pageMargins left="0.7" right="0.7" top="0.75" bottom="0.75" header="0.3" footer="0.3"/>
  <pageSetup paperSize="9" scale="84" orientation="landscape" r:id="rId1"/>
  <customProperties>
    <customPr name="_pios_id" r:id="rId2"/>
    <customPr name="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CB11D-978B-4C73-85F1-488CBC913DBE}">
  <sheetPr>
    <tabColor rgb="FFFFCCFF"/>
  </sheetPr>
  <dimension ref="A1:S45"/>
  <sheetViews>
    <sheetView workbookViewId="0"/>
  </sheetViews>
  <sheetFormatPr defaultRowHeight="15.75"/>
  <cols>
    <col min="1" max="1" width="9.875" customWidth="1"/>
    <col min="2" max="2" width="18.875" bestFit="1" customWidth="1"/>
    <col min="3" max="3" width="27.375" bestFit="1" customWidth="1"/>
    <col min="4" max="4" width="28.625" customWidth="1"/>
    <col min="5" max="5" width="9.25" bestFit="1" customWidth="1"/>
    <col min="6" max="6" width="15.5" customWidth="1"/>
    <col min="7" max="7" width="7.75" bestFit="1" customWidth="1"/>
  </cols>
  <sheetData>
    <row r="1" spans="1:19" s="326" customFormat="1" ht="15">
      <c r="A1" s="15"/>
      <c r="B1" s="338"/>
      <c r="C1" s="338"/>
      <c r="D1" s="359"/>
      <c r="E1" s="359"/>
      <c r="F1" s="359"/>
      <c r="G1" s="359"/>
      <c r="H1" s="359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19" s="37" customFormat="1" ht="15">
      <c r="A2" s="454" t="s">
        <v>76</v>
      </c>
      <c r="B2" s="338"/>
      <c r="C2" s="338"/>
      <c r="D2" s="359"/>
      <c r="E2" s="359"/>
      <c r="F2" s="359"/>
      <c r="G2" s="359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3" spans="1:19" s="37" customFormat="1" ht="15">
      <c r="A3" s="454" t="s">
        <v>77</v>
      </c>
      <c r="B3" s="338"/>
      <c r="C3" s="338"/>
      <c r="D3" s="359"/>
      <c r="E3" s="359"/>
      <c r="F3" s="359"/>
      <c r="G3" s="359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</row>
    <row r="4" spans="1:19">
      <c r="A4" s="455" t="s">
        <v>163</v>
      </c>
      <c r="B4" s="338"/>
      <c r="C4" s="338"/>
      <c r="D4" s="338"/>
      <c r="E4" s="338"/>
      <c r="F4" s="338"/>
      <c r="G4" s="338"/>
      <c r="H4" s="338"/>
    </row>
    <row r="5" spans="1:19">
      <c r="A5" s="338"/>
      <c r="B5" s="338"/>
      <c r="C5" s="338"/>
      <c r="D5" s="338"/>
      <c r="E5" s="338"/>
      <c r="F5" s="338"/>
      <c r="G5" s="338"/>
      <c r="H5" s="338"/>
    </row>
    <row r="6" spans="1:19">
      <c r="A6" s="338"/>
      <c r="B6" s="338"/>
      <c r="C6" s="338"/>
      <c r="D6" s="338"/>
      <c r="E6" s="338"/>
      <c r="F6" s="338"/>
      <c r="G6" s="338"/>
    </row>
    <row r="7" spans="1:19">
      <c r="A7" s="28" t="s">
        <v>8</v>
      </c>
      <c r="B7" s="28" t="s">
        <v>17</v>
      </c>
      <c r="C7" s="28" t="s">
        <v>18</v>
      </c>
      <c r="D7" s="28" t="s">
        <v>19</v>
      </c>
      <c r="E7" s="28" t="s">
        <v>164</v>
      </c>
      <c r="F7" s="28" t="s">
        <v>82</v>
      </c>
      <c r="G7" s="28" t="s">
        <v>21</v>
      </c>
    </row>
    <row r="8" spans="1:19">
      <c r="A8" s="365">
        <v>1</v>
      </c>
      <c r="B8" s="31" t="s">
        <v>165</v>
      </c>
      <c r="C8" s="382" t="s">
        <v>166</v>
      </c>
      <c r="D8" s="383" t="s">
        <v>167</v>
      </c>
      <c r="E8" s="365">
        <v>35</v>
      </c>
      <c r="F8" s="333"/>
      <c r="G8" s="333"/>
    </row>
    <row r="9" spans="1:19">
      <c r="A9" s="367">
        <v>1</v>
      </c>
      <c r="B9" s="23" t="s">
        <v>168</v>
      </c>
      <c r="C9" s="343" t="s">
        <v>169</v>
      </c>
      <c r="D9" s="384" t="s">
        <v>167</v>
      </c>
      <c r="E9" s="367">
        <v>33</v>
      </c>
      <c r="F9" s="333">
        <v>103</v>
      </c>
      <c r="G9" s="333" t="s">
        <v>170</v>
      </c>
    </row>
    <row r="10" spans="1:19">
      <c r="A10" s="367">
        <v>1</v>
      </c>
      <c r="B10" s="322" t="s">
        <v>171</v>
      </c>
      <c r="C10" s="343" t="s">
        <v>172</v>
      </c>
      <c r="D10" s="384" t="s">
        <v>167</v>
      </c>
      <c r="E10" s="367">
        <v>35</v>
      </c>
      <c r="F10" s="385"/>
      <c r="G10" s="333"/>
    </row>
    <row r="11" spans="1:19">
      <c r="A11" s="386"/>
      <c r="B11" s="48"/>
      <c r="C11" s="387"/>
      <c r="D11" s="388"/>
      <c r="E11" s="386"/>
      <c r="F11" s="389"/>
      <c r="G11" s="390"/>
    </row>
    <row r="12" spans="1:19">
      <c r="A12" s="365">
        <v>2</v>
      </c>
      <c r="B12" s="31" t="s">
        <v>37</v>
      </c>
      <c r="C12" s="382" t="s">
        <v>38</v>
      </c>
      <c r="D12" s="383" t="s">
        <v>173</v>
      </c>
      <c r="E12" s="365">
        <v>32</v>
      </c>
      <c r="F12" s="333"/>
      <c r="G12" s="333"/>
    </row>
    <row r="13" spans="1:19">
      <c r="A13" s="367">
        <v>2</v>
      </c>
      <c r="B13" s="23" t="s">
        <v>174</v>
      </c>
      <c r="C13" s="343" t="s">
        <v>175</v>
      </c>
      <c r="D13" s="384" t="s">
        <v>173</v>
      </c>
      <c r="E13" s="367">
        <v>34</v>
      </c>
      <c r="F13" s="385">
        <v>99</v>
      </c>
      <c r="G13" s="333" t="s">
        <v>176</v>
      </c>
    </row>
    <row r="14" spans="1:19">
      <c r="A14" s="367">
        <v>2</v>
      </c>
      <c r="B14" s="29" t="s">
        <v>177</v>
      </c>
      <c r="C14" s="343" t="s">
        <v>178</v>
      </c>
      <c r="D14" s="384" t="s">
        <v>173</v>
      </c>
      <c r="E14" s="367">
        <v>33</v>
      </c>
      <c r="F14" s="385"/>
      <c r="G14" s="333"/>
    </row>
    <row r="15" spans="1:19">
      <c r="A15" s="386">
        <v>2</v>
      </c>
      <c r="B15" s="48"/>
      <c r="C15" s="387"/>
      <c r="D15" s="388"/>
      <c r="E15" s="386"/>
      <c r="F15" s="389"/>
      <c r="G15" s="390"/>
    </row>
    <row r="16" spans="1:19">
      <c r="A16" s="365">
        <v>3</v>
      </c>
      <c r="B16" s="31" t="s">
        <v>83</v>
      </c>
      <c r="C16" s="382" t="s">
        <v>84</v>
      </c>
      <c r="D16" s="383" t="s">
        <v>85</v>
      </c>
      <c r="E16" s="365">
        <v>33</v>
      </c>
      <c r="F16" s="333"/>
      <c r="G16" s="333"/>
    </row>
    <row r="17" spans="1:7">
      <c r="A17" s="367">
        <v>3</v>
      </c>
      <c r="B17" s="29" t="s">
        <v>179</v>
      </c>
      <c r="C17" s="343" t="s">
        <v>180</v>
      </c>
      <c r="D17" s="384" t="s">
        <v>85</v>
      </c>
      <c r="E17" s="367">
        <v>35</v>
      </c>
      <c r="F17" s="385">
        <v>102</v>
      </c>
      <c r="G17" s="333" t="s">
        <v>181</v>
      </c>
    </row>
    <row r="18" spans="1:7">
      <c r="A18" s="367">
        <v>3</v>
      </c>
      <c r="B18" s="29" t="s">
        <v>86</v>
      </c>
      <c r="C18" s="343" t="s">
        <v>87</v>
      </c>
      <c r="D18" s="384" t="s">
        <v>85</v>
      </c>
      <c r="E18" s="367">
        <v>34</v>
      </c>
      <c r="F18" s="385"/>
      <c r="G18" s="333"/>
    </row>
    <row r="19" spans="1:7">
      <c r="A19" s="386"/>
      <c r="B19" s="48"/>
      <c r="C19" s="387"/>
      <c r="D19" s="388"/>
      <c r="E19" s="386"/>
      <c r="F19" s="389"/>
      <c r="G19" s="390"/>
    </row>
    <row r="20" spans="1:7">
      <c r="A20" s="365">
        <v>4</v>
      </c>
      <c r="B20" s="31" t="s">
        <v>28</v>
      </c>
      <c r="C20" s="382" t="s">
        <v>29</v>
      </c>
      <c r="D20" s="383" t="s">
        <v>182</v>
      </c>
      <c r="E20" s="365">
        <v>34</v>
      </c>
      <c r="F20" s="333"/>
      <c r="G20" s="333"/>
    </row>
    <row r="21" spans="1:7">
      <c r="A21" s="367">
        <v>4</v>
      </c>
      <c r="B21" s="29" t="s">
        <v>183</v>
      </c>
      <c r="C21" s="343" t="s">
        <v>184</v>
      </c>
      <c r="D21" s="343" t="s">
        <v>182</v>
      </c>
      <c r="E21" s="367">
        <v>32</v>
      </c>
      <c r="F21" s="385">
        <v>101</v>
      </c>
      <c r="G21" s="333" t="s">
        <v>185</v>
      </c>
    </row>
    <row r="22" spans="1:7">
      <c r="A22" s="367">
        <v>4</v>
      </c>
      <c r="B22" s="29" t="s">
        <v>186</v>
      </c>
      <c r="C22" s="343" t="s">
        <v>187</v>
      </c>
      <c r="D22" s="384" t="s">
        <v>182</v>
      </c>
      <c r="E22" s="367">
        <v>35</v>
      </c>
      <c r="F22" s="385"/>
      <c r="G22" s="333"/>
    </row>
    <row r="23" spans="1:7">
      <c r="A23" s="386"/>
      <c r="B23" s="48"/>
      <c r="C23" s="387"/>
      <c r="D23" s="387"/>
      <c r="E23" s="386"/>
      <c r="F23" s="389"/>
      <c r="G23" s="390"/>
    </row>
    <row r="24" spans="1:7" ht="27.75" customHeight="1">
      <c r="A24" s="338"/>
      <c r="B24" s="338"/>
      <c r="C24" s="338"/>
      <c r="D24" s="338"/>
      <c r="E24" s="27" t="s">
        <v>14</v>
      </c>
      <c r="F24" s="338"/>
      <c r="G24" s="338"/>
    </row>
    <row r="25" spans="1:7">
      <c r="A25" s="28" t="s">
        <v>8</v>
      </c>
      <c r="B25" s="28" t="s">
        <v>17</v>
      </c>
      <c r="C25" s="28" t="s">
        <v>18</v>
      </c>
      <c r="D25" s="28" t="s">
        <v>19</v>
      </c>
      <c r="E25" s="27" t="s">
        <v>188</v>
      </c>
      <c r="F25" s="27" t="s">
        <v>189</v>
      </c>
      <c r="G25" s="27" t="s">
        <v>164</v>
      </c>
    </row>
    <row r="26" spans="1:7">
      <c r="A26" s="29" t="s">
        <v>190</v>
      </c>
      <c r="B26" s="23" t="s">
        <v>171</v>
      </c>
      <c r="C26" s="343" t="s">
        <v>172</v>
      </c>
      <c r="D26" s="384" t="s">
        <v>167</v>
      </c>
      <c r="E26" s="368">
        <v>0.60263157894736841</v>
      </c>
      <c r="F26" s="367">
        <v>1</v>
      </c>
      <c r="G26" s="367">
        <v>35</v>
      </c>
    </row>
    <row r="27" spans="1:7">
      <c r="A27" s="29"/>
      <c r="B27" s="29"/>
      <c r="C27" s="29"/>
      <c r="D27" s="322"/>
      <c r="E27" s="335"/>
      <c r="F27" s="334"/>
      <c r="G27" s="334"/>
    </row>
    <row r="28" spans="1:7">
      <c r="A28" s="29" t="s">
        <v>191</v>
      </c>
      <c r="B28" s="29" t="s">
        <v>174</v>
      </c>
      <c r="C28" s="343" t="s">
        <v>175</v>
      </c>
      <c r="D28" s="384" t="s">
        <v>173</v>
      </c>
      <c r="E28" s="335">
        <v>0.65833333333333333</v>
      </c>
      <c r="F28" s="367">
        <v>2</v>
      </c>
      <c r="G28" s="367">
        <v>34</v>
      </c>
    </row>
    <row r="29" spans="1:7">
      <c r="A29" s="29" t="s">
        <v>191</v>
      </c>
      <c r="B29" s="29" t="s">
        <v>168</v>
      </c>
      <c r="C29" s="343" t="s">
        <v>169</v>
      </c>
      <c r="D29" s="384" t="s">
        <v>167</v>
      </c>
      <c r="E29" s="335">
        <v>0.61250000000000004</v>
      </c>
      <c r="F29" s="367">
        <v>3</v>
      </c>
      <c r="G29" s="367">
        <v>33</v>
      </c>
    </row>
    <row r="30" spans="1:7">
      <c r="A30" s="29" t="s">
        <v>191</v>
      </c>
      <c r="B30" s="29" t="s">
        <v>179</v>
      </c>
      <c r="C30" s="343" t="s">
        <v>180</v>
      </c>
      <c r="D30" s="384" t="s">
        <v>85</v>
      </c>
      <c r="E30" s="335">
        <v>0.67500000000000004</v>
      </c>
      <c r="F30" s="367">
        <v>1</v>
      </c>
      <c r="G30" s="367">
        <v>35</v>
      </c>
    </row>
    <row r="31" spans="1:7">
      <c r="A31" s="29" t="s">
        <v>191</v>
      </c>
      <c r="B31" s="29" t="s">
        <v>183</v>
      </c>
      <c r="C31" s="343" t="s">
        <v>184</v>
      </c>
      <c r="D31" s="384" t="s">
        <v>182</v>
      </c>
      <c r="E31" s="335">
        <v>0.61250000000000004</v>
      </c>
      <c r="F31" s="367">
        <v>4</v>
      </c>
      <c r="G31" s="367">
        <v>32</v>
      </c>
    </row>
    <row r="32" spans="1:7">
      <c r="A32" s="29"/>
      <c r="B32" s="29"/>
      <c r="C32" s="343"/>
      <c r="D32" s="384"/>
      <c r="E32" s="335"/>
      <c r="F32" s="334"/>
      <c r="G32" s="334"/>
    </row>
    <row r="33" spans="1:7">
      <c r="A33" s="29" t="s">
        <v>192</v>
      </c>
      <c r="B33" s="29" t="s">
        <v>86</v>
      </c>
      <c r="C33" s="343" t="s">
        <v>87</v>
      </c>
      <c r="D33" s="384" t="s">
        <v>85</v>
      </c>
      <c r="E33" s="335">
        <v>0.63249999999999995</v>
      </c>
      <c r="F33" s="367">
        <v>2</v>
      </c>
      <c r="G33" s="367">
        <v>34</v>
      </c>
    </row>
    <row r="34" spans="1:7">
      <c r="A34" s="29" t="s">
        <v>192</v>
      </c>
      <c r="B34" s="29" t="s">
        <v>186</v>
      </c>
      <c r="C34" s="343" t="s">
        <v>187</v>
      </c>
      <c r="D34" s="384" t="s">
        <v>182</v>
      </c>
      <c r="E34" s="335">
        <v>0.7</v>
      </c>
      <c r="F34" s="367">
        <v>1</v>
      </c>
      <c r="G34" s="367">
        <v>35</v>
      </c>
    </row>
    <row r="35" spans="1:7">
      <c r="A35" s="29" t="s">
        <v>192</v>
      </c>
      <c r="B35" s="29" t="s">
        <v>177</v>
      </c>
      <c r="C35" s="343" t="s">
        <v>178</v>
      </c>
      <c r="D35" s="384" t="s">
        <v>173</v>
      </c>
      <c r="E35" s="335">
        <v>0.625</v>
      </c>
      <c r="F35" s="367">
        <v>3</v>
      </c>
      <c r="G35" s="367">
        <v>33</v>
      </c>
    </row>
    <row r="36" spans="1:7">
      <c r="A36" s="29"/>
      <c r="B36" s="29"/>
      <c r="C36" s="343"/>
      <c r="D36" s="384"/>
      <c r="E36" s="335"/>
      <c r="F36" s="334"/>
      <c r="G36" s="334"/>
    </row>
    <row r="37" spans="1:7">
      <c r="A37" s="29" t="s">
        <v>193</v>
      </c>
      <c r="B37" s="29" t="s">
        <v>28</v>
      </c>
      <c r="C37" s="343" t="s">
        <v>29</v>
      </c>
      <c r="D37" s="384" t="s">
        <v>182</v>
      </c>
      <c r="E37" s="335">
        <v>0.63214285714285712</v>
      </c>
      <c r="F37" s="367">
        <v>2</v>
      </c>
      <c r="G37" s="367">
        <v>34</v>
      </c>
    </row>
    <row r="38" spans="1:7">
      <c r="A38" s="29" t="s">
        <v>193</v>
      </c>
      <c r="B38" s="29" t="s">
        <v>83</v>
      </c>
      <c r="C38" s="343" t="s">
        <v>84</v>
      </c>
      <c r="D38" s="384" t="s">
        <v>85</v>
      </c>
      <c r="E38" s="335">
        <v>0.62321428571428572</v>
      </c>
      <c r="F38" s="367">
        <v>3</v>
      </c>
      <c r="G38" s="367">
        <v>33</v>
      </c>
    </row>
    <row r="39" spans="1:7">
      <c r="A39" s="29" t="s">
        <v>193</v>
      </c>
      <c r="B39" s="29" t="s">
        <v>165</v>
      </c>
      <c r="C39" s="343" t="s">
        <v>166</v>
      </c>
      <c r="D39" s="384" t="s">
        <v>167</v>
      </c>
      <c r="E39" s="335">
        <v>0.6696428571428571</v>
      </c>
      <c r="F39" s="367">
        <v>1</v>
      </c>
      <c r="G39" s="367">
        <v>35</v>
      </c>
    </row>
    <row r="40" spans="1:7">
      <c r="A40" s="42" t="s">
        <v>193</v>
      </c>
      <c r="B40" s="42" t="s">
        <v>37</v>
      </c>
      <c r="C40" s="351" t="s">
        <v>38</v>
      </c>
      <c r="D40" s="391" t="s">
        <v>173</v>
      </c>
      <c r="E40" s="336">
        <v>0.62142857142857144</v>
      </c>
      <c r="F40" s="364">
        <v>4</v>
      </c>
      <c r="G40" s="364">
        <v>32</v>
      </c>
    </row>
    <row r="41" spans="1:7">
      <c r="A41" s="29"/>
      <c r="B41" s="29"/>
      <c r="C41" s="29"/>
      <c r="D41" s="384"/>
      <c r="E41" s="335"/>
      <c r="F41" s="29"/>
      <c r="G41" s="29"/>
    </row>
    <row r="42" spans="1:7">
      <c r="A42" s="338"/>
      <c r="B42" s="338"/>
      <c r="C42" s="338"/>
      <c r="D42" s="338"/>
      <c r="E42" s="338"/>
      <c r="F42" s="338"/>
      <c r="G42" s="338"/>
    </row>
    <row r="43" spans="1:7">
      <c r="A43" s="338"/>
      <c r="B43" s="338"/>
      <c r="C43" s="338"/>
      <c r="D43" s="338"/>
      <c r="E43" s="338"/>
      <c r="F43" s="338"/>
      <c r="G43" s="338"/>
    </row>
    <row r="44" spans="1:7">
      <c r="A44" s="338"/>
      <c r="B44" s="338"/>
      <c r="C44" s="338"/>
      <c r="D44" s="338"/>
      <c r="E44" s="338"/>
      <c r="F44" s="338"/>
      <c r="G44" s="338"/>
    </row>
    <row r="45" spans="1:7">
      <c r="A45" s="338"/>
      <c r="B45" s="338"/>
      <c r="C45" s="338"/>
      <c r="D45" s="338"/>
      <c r="E45" s="338"/>
      <c r="F45" s="338"/>
      <c r="G45" s="338"/>
    </row>
  </sheetData>
  <sheetProtection algorithmName="SHA-512" hashValue="9tE22WxfMwfcVPwmqWYyQJJvt6Sy3tOUx0mjjAcwRT9ELLoA0RkI+EC7xgQQFwP+cym3HM3aznjNP68DHhZOOQ==" saltValue="llbdIG0Lv75CKSeIYIdEfg==" spinCount="100000" sheet="1" objects="1" scenarios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23C15-6800-A74E-A142-7C8C3A161CAF}">
  <sheetPr codeName="Sheet8">
    <tabColor rgb="FFFFCCFF"/>
  </sheetPr>
  <dimension ref="A1:M199"/>
  <sheetViews>
    <sheetView topLeftCell="A10" zoomScaleNormal="100" workbookViewId="0">
      <selection activeCell="D95" sqref="D95"/>
    </sheetView>
  </sheetViews>
  <sheetFormatPr defaultColWidth="9.5" defaultRowHeight="15"/>
  <cols>
    <col min="1" max="1" width="8.75" style="257" bestFit="1" customWidth="1"/>
    <col min="2" max="2" width="4.5" style="257" customWidth="1"/>
    <col min="3" max="3" width="7.25" style="257" customWidth="1"/>
    <col min="4" max="4" width="41.875" style="258" bestFit="1" customWidth="1"/>
    <col min="5" max="5" width="19.5" style="259" customWidth="1"/>
    <col min="6" max="6" width="28.625" style="260" bestFit="1" customWidth="1"/>
    <col min="7" max="7" width="8" style="261" bestFit="1" customWidth="1"/>
    <col min="8" max="8" width="18.25" style="262" customWidth="1"/>
    <col min="9" max="9" width="22.875" style="257" bestFit="1" customWidth="1"/>
    <col min="10" max="10" width="13.25" style="258" bestFit="1" customWidth="1"/>
    <col min="11" max="11" width="4.375" style="257" customWidth="1"/>
    <col min="12" max="12" width="10.375" style="257" bestFit="1" customWidth="1"/>
    <col min="13" max="13" width="7.25" style="234" customWidth="1"/>
    <col min="14" max="16384" width="9.5" style="234"/>
  </cols>
  <sheetData>
    <row r="1" spans="1:13" s="235" customFormat="1">
      <c r="C1" s="236" t="s">
        <v>822</v>
      </c>
      <c r="E1" s="237"/>
      <c r="F1" s="238"/>
      <c r="G1" s="239"/>
      <c r="H1" s="240"/>
      <c r="I1" s="241"/>
      <c r="J1" s="242"/>
      <c r="K1" s="243"/>
      <c r="L1" s="244"/>
    </row>
    <row r="2" spans="1:13" s="246" customFormat="1" ht="12.95" customHeight="1">
      <c r="A2" s="233" t="s">
        <v>15</v>
      </c>
      <c r="B2" s="233"/>
      <c r="C2" s="233" t="s">
        <v>274</v>
      </c>
      <c r="D2" s="233" t="s">
        <v>8</v>
      </c>
      <c r="E2" s="233" t="s">
        <v>17</v>
      </c>
      <c r="F2" s="233" t="s">
        <v>18</v>
      </c>
      <c r="G2" s="233" t="s">
        <v>275</v>
      </c>
      <c r="H2" s="233" t="s">
        <v>276</v>
      </c>
      <c r="I2" s="233" t="s">
        <v>823</v>
      </c>
      <c r="J2" s="233" t="s">
        <v>278</v>
      </c>
      <c r="K2" s="233" t="s">
        <v>279</v>
      </c>
      <c r="L2" s="233" t="s">
        <v>10</v>
      </c>
      <c r="M2" s="245"/>
    </row>
    <row r="3" spans="1:13" s="81" customFormat="1" ht="15" customHeight="1">
      <c r="A3" s="4">
        <v>0.3125</v>
      </c>
      <c r="B3" s="247">
        <v>4.8611111111111112E-3</v>
      </c>
      <c r="C3" s="248">
        <v>27</v>
      </c>
      <c r="D3" s="249" t="s">
        <v>824</v>
      </c>
      <c r="E3" s="249" t="s">
        <v>443</v>
      </c>
      <c r="F3" s="249" t="s">
        <v>444</v>
      </c>
      <c r="G3" s="250"/>
      <c r="H3" s="251" t="s">
        <v>380</v>
      </c>
      <c r="I3" s="251" t="s">
        <v>825</v>
      </c>
      <c r="J3" s="252" t="s">
        <v>762</v>
      </c>
      <c r="K3" s="253">
        <v>1</v>
      </c>
      <c r="L3" s="253" t="s">
        <v>563</v>
      </c>
    </row>
    <row r="4" spans="1:13" s="81" customFormat="1" ht="15" customHeight="1">
      <c r="A4" s="4">
        <f>SUM(A3,B3)</f>
        <v>0.31736111111111109</v>
      </c>
      <c r="B4" s="247">
        <v>4.8611111111111112E-3</v>
      </c>
      <c r="C4" s="248">
        <v>27</v>
      </c>
      <c r="D4" s="249" t="s">
        <v>824</v>
      </c>
      <c r="E4" s="249" t="s">
        <v>414</v>
      </c>
      <c r="F4" s="249" t="s">
        <v>415</v>
      </c>
      <c r="G4" s="250"/>
      <c r="H4" s="251" t="s">
        <v>182</v>
      </c>
      <c r="I4" s="254" t="s">
        <v>569</v>
      </c>
      <c r="J4" s="252" t="s">
        <v>762</v>
      </c>
      <c r="K4" s="253">
        <v>2</v>
      </c>
      <c r="L4" s="253" t="s">
        <v>563</v>
      </c>
    </row>
    <row r="5" spans="1:13" s="81" customFormat="1" ht="15" customHeight="1">
      <c r="A5" s="4">
        <f t="shared" ref="A5:A68" si="0">SUM(A4,B4)</f>
        <v>0.32222222222222219</v>
      </c>
      <c r="B5" s="247">
        <v>4.8611111111111112E-3</v>
      </c>
      <c r="C5" s="248">
        <v>27</v>
      </c>
      <c r="D5" s="249" t="s">
        <v>824</v>
      </c>
      <c r="E5" s="249" t="s">
        <v>430</v>
      </c>
      <c r="F5" s="249" t="s">
        <v>431</v>
      </c>
      <c r="G5" s="250"/>
      <c r="H5" s="251" t="s">
        <v>309</v>
      </c>
      <c r="I5" s="251" t="s">
        <v>826</v>
      </c>
      <c r="J5" s="252" t="s">
        <v>762</v>
      </c>
      <c r="K5" s="253">
        <v>3</v>
      </c>
      <c r="L5" s="253" t="s">
        <v>563</v>
      </c>
    </row>
    <row r="6" spans="1:13" s="81" customFormat="1" ht="15" customHeight="1">
      <c r="A6" s="4">
        <f t="shared" si="0"/>
        <v>0.32708333333333328</v>
      </c>
      <c r="B6" s="247">
        <v>4.8611111111111103E-3</v>
      </c>
      <c r="C6" s="248">
        <v>27</v>
      </c>
      <c r="D6" s="249" t="s">
        <v>824</v>
      </c>
      <c r="E6" s="249" t="s">
        <v>605</v>
      </c>
      <c r="F6" s="249" t="s">
        <v>606</v>
      </c>
      <c r="G6" s="250"/>
      <c r="H6" s="251" t="s">
        <v>295</v>
      </c>
      <c r="I6" s="251" t="s">
        <v>593</v>
      </c>
      <c r="J6" s="252" t="s">
        <v>762</v>
      </c>
      <c r="K6" s="253">
        <v>4</v>
      </c>
      <c r="L6" s="253" t="s">
        <v>563</v>
      </c>
    </row>
    <row r="7" spans="1:13" s="81" customFormat="1" ht="15" customHeight="1">
      <c r="A7" s="4">
        <f t="shared" si="0"/>
        <v>0.33194444444444438</v>
      </c>
      <c r="B7" s="247">
        <v>4.8611111111111103E-3</v>
      </c>
      <c r="C7" s="248">
        <v>27</v>
      </c>
      <c r="D7" s="249" t="s">
        <v>824</v>
      </c>
      <c r="E7" s="249" t="s">
        <v>397</v>
      </c>
      <c r="F7" s="249" t="s">
        <v>398</v>
      </c>
      <c r="G7" s="250"/>
      <c r="H7" s="251" t="s">
        <v>39</v>
      </c>
      <c r="I7" s="251" t="s">
        <v>827</v>
      </c>
      <c r="J7" s="252" t="s">
        <v>762</v>
      </c>
      <c r="K7" s="253">
        <v>5</v>
      </c>
      <c r="L7" s="253" t="s">
        <v>563</v>
      </c>
    </row>
    <row r="8" spans="1:13" s="81" customFormat="1" ht="15" customHeight="1">
      <c r="A8" s="4">
        <f t="shared" si="0"/>
        <v>0.33680555555555547</v>
      </c>
      <c r="B8" s="247">
        <v>4.8611111111111103E-3</v>
      </c>
      <c r="C8" s="248">
        <v>27</v>
      </c>
      <c r="D8" s="249" t="s">
        <v>824</v>
      </c>
      <c r="E8" s="249" t="s">
        <v>420</v>
      </c>
      <c r="F8" s="249" t="s">
        <v>421</v>
      </c>
      <c r="G8" s="250"/>
      <c r="H8" s="251" t="s">
        <v>355</v>
      </c>
      <c r="I8" s="251" t="s">
        <v>828</v>
      </c>
      <c r="J8" s="252" t="s">
        <v>762</v>
      </c>
      <c r="K8" s="253">
        <v>6</v>
      </c>
      <c r="L8" s="253" t="s">
        <v>563</v>
      </c>
    </row>
    <row r="9" spans="1:13" s="81" customFormat="1" ht="15" customHeight="1">
      <c r="A9" s="4">
        <f t="shared" si="0"/>
        <v>0.34166666666666656</v>
      </c>
      <c r="B9" s="247">
        <v>4.8611111111111103E-3</v>
      </c>
      <c r="C9" s="248">
        <v>27</v>
      </c>
      <c r="D9" s="249" t="s">
        <v>824</v>
      </c>
      <c r="E9" s="249" t="s">
        <v>422</v>
      </c>
      <c r="F9" s="249" t="s">
        <v>423</v>
      </c>
      <c r="G9" s="250"/>
      <c r="H9" s="251" t="s">
        <v>140</v>
      </c>
      <c r="I9" s="251" t="s">
        <v>829</v>
      </c>
      <c r="J9" s="252" t="s">
        <v>762</v>
      </c>
      <c r="K9" s="253">
        <v>7</v>
      </c>
      <c r="L9" s="253" t="s">
        <v>563</v>
      </c>
    </row>
    <row r="10" spans="1:13" s="81" customFormat="1" ht="15" customHeight="1">
      <c r="A10" s="4">
        <f t="shared" si="0"/>
        <v>0.34652777777777766</v>
      </c>
      <c r="B10" s="247">
        <v>4.8611111111111103E-3</v>
      </c>
      <c r="C10" s="248">
        <v>27</v>
      </c>
      <c r="D10" s="249" t="s">
        <v>824</v>
      </c>
      <c r="E10" s="249" t="s">
        <v>438</v>
      </c>
      <c r="F10" s="249" t="s">
        <v>439</v>
      </c>
      <c r="G10" s="250"/>
      <c r="H10" s="251" t="s">
        <v>440</v>
      </c>
      <c r="I10" s="251" t="s">
        <v>830</v>
      </c>
      <c r="J10" s="252" t="s">
        <v>762</v>
      </c>
      <c r="K10" s="253">
        <v>8</v>
      </c>
      <c r="L10" s="253" t="s">
        <v>563</v>
      </c>
    </row>
    <row r="11" spans="1:13" s="81" customFormat="1" ht="15" customHeight="1">
      <c r="A11" s="4">
        <f t="shared" si="0"/>
        <v>0.35138888888888875</v>
      </c>
      <c r="B11" s="247">
        <v>4.8611111111111103E-3</v>
      </c>
      <c r="C11" s="248">
        <v>27</v>
      </c>
      <c r="D11" s="249" t="s">
        <v>824</v>
      </c>
      <c r="E11" s="249" t="s">
        <v>441</v>
      </c>
      <c r="F11" s="249" t="s">
        <v>442</v>
      </c>
      <c r="G11" s="250"/>
      <c r="H11" s="251" t="s">
        <v>36</v>
      </c>
      <c r="I11" s="251" t="s">
        <v>831</v>
      </c>
      <c r="J11" s="252" t="s">
        <v>762</v>
      </c>
      <c r="K11" s="253">
        <v>9</v>
      </c>
      <c r="L11" s="253" t="s">
        <v>563</v>
      </c>
    </row>
    <row r="12" spans="1:13" s="81" customFormat="1" ht="15" customHeight="1">
      <c r="A12" s="4">
        <f t="shared" si="0"/>
        <v>0.35624999999999984</v>
      </c>
      <c r="B12" s="255">
        <v>6.9444444444444441E-3</v>
      </c>
      <c r="C12" s="233"/>
      <c r="D12" s="256" t="s">
        <v>311</v>
      </c>
      <c r="E12" s="233"/>
      <c r="F12" s="233"/>
      <c r="G12" s="233"/>
      <c r="H12" s="233"/>
      <c r="I12" s="233"/>
      <c r="J12" s="233"/>
      <c r="K12" s="233"/>
      <c r="L12" s="233"/>
    </row>
    <row r="13" spans="1:13" s="81" customFormat="1" ht="15" customHeight="1">
      <c r="A13" s="4">
        <f t="shared" si="0"/>
        <v>0.36319444444444426</v>
      </c>
      <c r="B13" s="247">
        <v>4.8611111111111112E-3</v>
      </c>
      <c r="C13" s="248">
        <v>27</v>
      </c>
      <c r="D13" s="249" t="s">
        <v>824</v>
      </c>
      <c r="E13" s="249" t="s">
        <v>405</v>
      </c>
      <c r="F13" s="249" t="s">
        <v>406</v>
      </c>
      <c r="G13" s="250"/>
      <c r="H13" s="251" t="s">
        <v>36</v>
      </c>
      <c r="I13" s="251" t="s">
        <v>832</v>
      </c>
      <c r="J13" s="252" t="s">
        <v>762</v>
      </c>
      <c r="K13" s="253">
        <v>10</v>
      </c>
      <c r="L13" s="253" t="s">
        <v>563</v>
      </c>
    </row>
    <row r="14" spans="1:13" s="81" customFormat="1" ht="15" customHeight="1">
      <c r="A14" s="4">
        <f t="shared" si="0"/>
        <v>0.36805555555555536</v>
      </c>
      <c r="B14" s="247">
        <v>4.8611111111111112E-3</v>
      </c>
      <c r="C14" s="248">
        <v>27</v>
      </c>
      <c r="D14" s="249" t="s">
        <v>824</v>
      </c>
      <c r="E14" s="249" t="s">
        <v>773</v>
      </c>
      <c r="F14" s="249" t="s">
        <v>774</v>
      </c>
      <c r="G14" s="250"/>
      <c r="H14" s="251" t="s">
        <v>284</v>
      </c>
      <c r="I14" s="251" t="s">
        <v>833</v>
      </c>
      <c r="J14" s="252" t="s">
        <v>762</v>
      </c>
      <c r="K14" s="253">
        <v>11</v>
      </c>
      <c r="L14" s="253" t="s">
        <v>563</v>
      </c>
    </row>
    <row r="15" spans="1:13" s="81" customFormat="1" ht="15" customHeight="1">
      <c r="A15" s="4">
        <f t="shared" si="0"/>
        <v>0.37291666666666645</v>
      </c>
      <c r="B15" s="247">
        <v>4.8611111111111112E-3</v>
      </c>
      <c r="C15" s="248">
        <v>27</v>
      </c>
      <c r="D15" s="249" t="s">
        <v>824</v>
      </c>
      <c r="E15" s="249" t="s">
        <v>428</v>
      </c>
      <c r="F15" s="249" t="s">
        <v>429</v>
      </c>
      <c r="G15" s="250"/>
      <c r="H15" s="251" t="s">
        <v>140</v>
      </c>
      <c r="I15" s="251" t="s">
        <v>834</v>
      </c>
      <c r="J15" s="252" t="s">
        <v>762</v>
      </c>
      <c r="K15" s="253">
        <v>12</v>
      </c>
      <c r="L15" s="253" t="s">
        <v>563</v>
      </c>
    </row>
    <row r="16" spans="1:13" s="81" customFormat="1" ht="15" customHeight="1">
      <c r="A16" s="4">
        <f t="shared" si="0"/>
        <v>0.37777777777777755</v>
      </c>
      <c r="B16" s="247">
        <v>4.8611111111111103E-3</v>
      </c>
      <c r="C16" s="248">
        <v>27</v>
      </c>
      <c r="D16" s="249" t="s">
        <v>824</v>
      </c>
      <c r="E16" s="249" t="s">
        <v>445</v>
      </c>
      <c r="F16" s="249" t="s">
        <v>446</v>
      </c>
      <c r="G16" s="250"/>
      <c r="H16" s="251" t="s">
        <v>88</v>
      </c>
      <c r="I16" s="251" t="s">
        <v>835</v>
      </c>
      <c r="J16" s="252" t="s">
        <v>762</v>
      </c>
      <c r="K16" s="253">
        <v>13</v>
      </c>
      <c r="L16" s="253" t="s">
        <v>563</v>
      </c>
    </row>
    <row r="17" spans="1:12" s="81" customFormat="1" ht="15" customHeight="1">
      <c r="A17" s="4">
        <f t="shared" si="0"/>
        <v>0.38263888888888864</v>
      </c>
      <c r="B17" s="247">
        <v>4.8611111111111103E-3</v>
      </c>
      <c r="C17" s="248">
        <v>27</v>
      </c>
      <c r="D17" s="249" t="s">
        <v>824</v>
      </c>
      <c r="E17" s="249" t="s">
        <v>432</v>
      </c>
      <c r="F17" s="249" t="s">
        <v>433</v>
      </c>
      <c r="G17" s="250"/>
      <c r="H17" s="251" t="s">
        <v>42</v>
      </c>
      <c r="I17" s="251" t="s">
        <v>836</v>
      </c>
      <c r="J17" s="252" t="s">
        <v>762</v>
      </c>
      <c r="K17" s="253">
        <v>14</v>
      </c>
      <c r="L17" s="253" t="s">
        <v>563</v>
      </c>
    </row>
    <row r="18" spans="1:12" s="81" customFormat="1" ht="15" customHeight="1">
      <c r="A18" s="4">
        <f t="shared" si="0"/>
        <v>0.38749999999999973</v>
      </c>
      <c r="B18" s="247">
        <v>4.8611111111111103E-3</v>
      </c>
      <c r="C18" s="248">
        <v>27</v>
      </c>
      <c r="D18" s="249" t="s">
        <v>824</v>
      </c>
      <c r="E18" s="249" t="s">
        <v>403</v>
      </c>
      <c r="F18" s="249" t="s">
        <v>404</v>
      </c>
      <c r="G18" s="250"/>
      <c r="H18" s="251" t="s">
        <v>132</v>
      </c>
      <c r="I18" s="251" t="s">
        <v>837</v>
      </c>
      <c r="J18" s="252" t="s">
        <v>762</v>
      </c>
      <c r="K18" s="253">
        <v>15</v>
      </c>
      <c r="L18" s="253" t="s">
        <v>563</v>
      </c>
    </row>
    <row r="19" spans="1:12" s="81" customFormat="1" ht="15" customHeight="1">
      <c r="A19" s="4">
        <f t="shared" si="0"/>
        <v>0.39236111111111083</v>
      </c>
      <c r="B19" s="255">
        <v>3.472222222222222E-3</v>
      </c>
      <c r="C19" s="233"/>
      <c r="D19" s="256" t="s">
        <v>311</v>
      </c>
      <c r="E19" s="233"/>
      <c r="F19" s="233"/>
      <c r="G19" s="233"/>
      <c r="H19" s="233"/>
      <c r="I19" s="233"/>
      <c r="J19" s="233"/>
      <c r="K19" s="233"/>
      <c r="L19" s="233"/>
    </row>
    <row r="20" spans="1:12" s="81" customFormat="1" ht="15" customHeight="1">
      <c r="A20" s="4">
        <f t="shared" si="0"/>
        <v>0.39583333333333304</v>
      </c>
      <c r="B20" s="247">
        <v>4.8611111111111103E-3</v>
      </c>
      <c r="C20" s="248">
        <v>28</v>
      </c>
      <c r="D20" s="249" t="s">
        <v>838</v>
      </c>
      <c r="E20" s="249" t="s">
        <v>183</v>
      </c>
      <c r="F20" s="249" t="s">
        <v>498</v>
      </c>
      <c r="G20" s="250"/>
      <c r="H20" s="251" t="s">
        <v>182</v>
      </c>
      <c r="I20" s="251" t="s">
        <v>835</v>
      </c>
      <c r="J20" s="252" t="s">
        <v>688</v>
      </c>
      <c r="K20" s="253">
        <v>1</v>
      </c>
      <c r="L20" s="253" t="s">
        <v>563</v>
      </c>
    </row>
    <row r="21" spans="1:12" s="81" customFormat="1" ht="15" customHeight="1">
      <c r="A21" s="4">
        <f t="shared" si="0"/>
        <v>0.40069444444444413</v>
      </c>
      <c r="B21" s="247">
        <v>4.8611111111111103E-3</v>
      </c>
      <c r="C21" s="248">
        <v>28</v>
      </c>
      <c r="D21" s="249" t="s">
        <v>838</v>
      </c>
      <c r="E21" s="249" t="s">
        <v>312</v>
      </c>
      <c r="F21" s="249" t="s">
        <v>313</v>
      </c>
      <c r="G21" s="250"/>
      <c r="H21" s="251" t="s">
        <v>88</v>
      </c>
      <c r="I21" s="251" t="s">
        <v>839</v>
      </c>
      <c r="J21" s="252" t="s">
        <v>688</v>
      </c>
      <c r="K21" s="253">
        <v>2</v>
      </c>
      <c r="L21" s="253" t="s">
        <v>563</v>
      </c>
    </row>
    <row r="22" spans="1:12" s="81" customFormat="1" ht="15" customHeight="1">
      <c r="A22" s="4">
        <f t="shared" si="0"/>
        <v>0.40555555555555522</v>
      </c>
      <c r="B22" s="247">
        <v>4.8611111111111103E-3</v>
      </c>
      <c r="C22" s="248">
        <v>28</v>
      </c>
      <c r="D22" s="249" t="s">
        <v>838</v>
      </c>
      <c r="E22" s="249" t="s">
        <v>384</v>
      </c>
      <c r="F22" s="249" t="s">
        <v>385</v>
      </c>
      <c r="G22" s="250"/>
      <c r="H22" s="251" t="s">
        <v>42</v>
      </c>
      <c r="I22" s="251" t="s">
        <v>840</v>
      </c>
      <c r="J22" s="252" t="s">
        <v>688</v>
      </c>
      <c r="K22" s="253">
        <v>3</v>
      </c>
      <c r="L22" s="253" t="s">
        <v>563</v>
      </c>
    </row>
    <row r="23" spans="1:12" s="81" customFormat="1" ht="15" customHeight="1">
      <c r="A23" s="4">
        <f t="shared" si="0"/>
        <v>0.41041666666666632</v>
      </c>
      <c r="B23" s="247">
        <v>4.8611111111111103E-3</v>
      </c>
      <c r="C23" s="248">
        <v>28</v>
      </c>
      <c r="D23" s="249" t="s">
        <v>838</v>
      </c>
      <c r="E23" s="249" t="s">
        <v>128</v>
      </c>
      <c r="F23" s="249" t="s">
        <v>129</v>
      </c>
      <c r="G23" s="250"/>
      <c r="H23" s="251" t="s">
        <v>30</v>
      </c>
      <c r="I23" s="254" t="s">
        <v>569</v>
      </c>
      <c r="J23" s="252" t="s">
        <v>688</v>
      </c>
      <c r="K23" s="253">
        <v>4</v>
      </c>
      <c r="L23" s="253" t="s">
        <v>563</v>
      </c>
    </row>
    <row r="24" spans="1:12" s="81" customFormat="1" ht="15" customHeight="1">
      <c r="A24" s="4">
        <f t="shared" si="0"/>
        <v>0.41527777777777741</v>
      </c>
      <c r="B24" s="247">
        <v>4.8611111111111103E-3</v>
      </c>
      <c r="C24" s="248">
        <v>28</v>
      </c>
      <c r="D24" s="249" t="s">
        <v>838</v>
      </c>
      <c r="E24" s="249" t="s">
        <v>345</v>
      </c>
      <c r="F24" s="249" t="s">
        <v>346</v>
      </c>
      <c r="G24" s="250"/>
      <c r="H24" s="251" t="s">
        <v>212</v>
      </c>
      <c r="I24" s="251" t="s">
        <v>841</v>
      </c>
      <c r="J24" s="252" t="s">
        <v>688</v>
      </c>
      <c r="K24" s="253">
        <v>5</v>
      </c>
      <c r="L24" s="253" t="s">
        <v>563</v>
      </c>
    </row>
    <row r="25" spans="1:12" s="81" customFormat="1" ht="15" customHeight="1">
      <c r="A25" s="4">
        <f t="shared" si="0"/>
        <v>0.42013888888888851</v>
      </c>
      <c r="B25" s="247">
        <v>4.8611111111111103E-3</v>
      </c>
      <c r="C25" s="248">
        <v>28</v>
      </c>
      <c r="D25" s="249" t="s">
        <v>838</v>
      </c>
      <c r="E25" s="249" t="s">
        <v>133</v>
      </c>
      <c r="F25" s="249" t="s">
        <v>134</v>
      </c>
      <c r="G25" s="250"/>
      <c r="H25" s="251" t="s">
        <v>132</v>
      </c>
      <c r="I25" s="251" t="s">
        <v>842</v>
      </c>
      <c r="J25" s="252" t="s">
        <v>688</v>
      </c>
      <c r="K25" s="253">
        <v>6</v>
      </c>
      <c r="L25" s="253" t="s">
        <v>563</v>
      </c>
    </row>
    <row r="26" spans="1:12" s="81" customFormat="1" ht="15" customHeight="1">
      <c r="A26" s="4">
        <f t="shared" si="0"/>
        <v>0.4249999999999996</v>
      </c>
      <c r="B26" s="247">
        <v>4.8611111111111103E-3</v>
      </c>
      <c r="C26" s="248">
        <v>28</v>
      </c>
      <c r="D26" s="249" t="s">
        <v>838</v>
      </c>
      <c r="E26" s="249" t="s">
        <v>297</v>
      </c>
      <c r="F26" s="249" t="s">
        <v>298</v>
      </c>
      <c r="G26" s="250"/>
      <c r="H26" s="251" t="s">
        <v>33</v>
      </c>
      <c r="I26" s="251" t="s">
        <v>843</v>
      </c>
      <c r="J26" s="252" t="s">
        <v>688</v>
      </c>
      <c r="K26" s="253">
        <v>7</v>
      </c>
      <c r="L26" s="253" t="s">
        <v>563</v>
      </c>
    </row>
    <row r="27" spans="1:12" ht="15" customHeight="1">
      <c r="A27" s="4">
        <f t="shared" si="0"/>
        <v>0.42986111111111069</v>
      </c>
      <c r="B27" s="247">
        <v>4.8611111111111103E-3</v>
      </c>
      <c r="C27" s="248">
        <v>28</v>
      </c>
      <c r="D27" s="249" t="s">
        <v>838</v>
      </c>
      <c r="E27" s="249" t="s">
        <v>156</v>
      </c>
      <c r="F27" s="249" t="s">
        <v>157</v>
      </c>
      <c r="G27" s="250"/>
      <c r="H27" s="251" t="s">
        <v>42</v>
      </c>
      <c r="I27" s="251" t="s">
        <v>844</v>
      </c>
      <c r="J27" s="252" t="s">
        <v>688</v>
      </c>
      <c r="K27" s="253">
        <v>8</v>
      </c>
      <c r="L27" s="253" t="s">
        <v>563</v>
      </c>
    </row>
    <row r="28" spans="1:12" ht="15" customHeight="1">
      <c r="A28" s="4">
        <f t="shared" si="0"/>
        <v>0.43472222222222179</v>
      </c>
      <c r="B28" s="247">
        <v>4.8611111111111103E-3</v>
      </c>
      <c r="C28" s="248">
        <v>28</v>
      </c>
      <c r="D28" s="249" t="s">
        <v>838</v>
      </c>
      <c r="E28" s="249" t="s">
        <v>138</v>
      </c>
      <c r="F28" s="249" t="s">
        <v>139</v>
      </c>
      <c r="G28" s="250"/>
      <c r="H28" s="251" t="s">
        <v>140</v>
      </c>
      <c r="I28" s="251" t="s">
        <v>845</v>
      </c>
      <c r="J28" s="252" t="s">
        <v>688</v>
      </c>
      <c r="K28" s="253">
        <v>9</v>
      </c>
      <c r="L28" s="253" t="s">
        <v>563</v>
      </c>
    </row>
    <row r="29" spans="1:12">
      <c r="A29" s="4">
        <f t="shared" si="0"/>
        <v>0.43958333333333288</v>
      </c>
      <c r="B29" s="247">
        <v>4.8611111111111103E-3</v>
      </c>
      <c r="C29" s="248">
        <v>28</v>
      </c>
      <c r="D29" s="249" t="s">
        <v>838</v>
      </c>
      <c r="E29" s="249" t="s">
        <v>315</v>
      </c>
      <c r="F29" s="249" t="s">
        <v>816</v>
      </c>
      <c r="G29" s="250"/>
      <c r="H29" s="251" t="s">
        <v>309</v>
      </c>
      <c r="I29" s="251" t="s">
        <v>831</v>
      </c>
      <c r="J29" s="252" t="s">
        <v>688</v>
      </c>
      <c r="K29" s="253">
        <v>10</v>
      </c>
      <c r="L29" s="253" t="s">
        <v>563</v>
      </c>
    </row>
    <row r="30" spans="1:12" s="81" customFormat="1" ht="15" customHeight="1">
      <c r="A30" s="4">
        <f t="shared" si="0"/>
        <v>0.44444444444444398</v>
      </c>
      <c r="B30" s="255">
        <v>6.9444444444444441E-3</v>
      </c>
      <c r="C30" s="233"/>
      <c r="D30" s="256" t="s">
        <v>311</v>
      </c>
      <c r="E30" s="233"/>
      <c r="F30" s="233"/>
      <c r="G30" s="233"/>
      <c r="H30" s="233"/>
      <c r="I30" s="233"/>
      <c r="J30" s="233"/>
      <c r="K30" s="233"/>
      <c r="L30" s="233"/>
    </row>
    <row r="31" spans="1:12">
      <c r="A31" s="4">
        <f t="shared" si="0"/>
        <v>0.4513888888888884</v>
      </c>
      <c r="B31" s="247">
        <v>4.8611111111111103E-3</v>
      </c>
      <c r="C31" s="248">
        <v>28</v>
      </c>
      <c r="D31" s="249" t="s">
        <v>838</v>
      </c>
      <c r="E31" s="249" t="s">
        <v>323</v>
      </c>
      <c r="F31" s="249" t="s">
        <v>324</v>
      </c>
      <c r="G31" s="250"/>
      <c r="H31" s="251" t="s">
        <v>140</v>
      </c>
      <c r="I31" s="251" t="s">
        <v>846</v>
      </c>
      <c r="J31" s="252" t="s">
        <v>688</v>
      </c>
      <c r="K31" s="253">
        <v>9</v>
      </c>
      <c r="L31" s="253" t="s">
        <v>563</v>
      </c>
    </row>
    <row r="32" spans="1:12">
      <c r="A32" s="4">
        <f t="shared" si="0"/>
        <v>0.45624999999999949</v>
      </c>
      <c r="B32" s="247">
        <v>4.8611111111111103E-3</v>
      </c>
      <c r="C32" s="248">
        <v>28</v>
      </c>
      <c r="D32" s="249" t="s">
        <v>838</v>
      </c>
      <c r="E32" s="249" t="s">
        <v>329</v>
      </c>
      <c r="F32" s="249" t="s">
        <v>330</v>
      </c>
      <c r="G32" s="250"/>
      <c r="H32" s="251" t="s">
        <v>331</v>
      </c>
      <c r="I32" s="251" t="s">
        <v>847</v>
      </c>
      <c r="J32" s="252" t="s">
        <v>688</v>
      </c>
      <c r="K32" s="253">
        <v>10</v>
      </c>
      <c r="L32" s="253" t="s">
        <v>563</v>
      </c>
    </row>
    <row r="33" spans="1:12">
      <c r="A33" s="4">
        <f t="shared" si="0"/>
        <v>0.46111111111111058</v>
      </c>
      <c r="B33" s="247">
        <v>4.8611111111111103E-3</v>
      </c>
      <c r="C33" s="248">
        <v>28</v>
      </c>
      <c r="D33" s="249" t="s">
        <v>838</v>
      </c>
      <c r="E33" s="249" t="s">
        <v>288</v>
      </c>
      <c r="F33" s="249" t="s">
        <v>289</v>
      </c>
      <c r="G33" s="250"/>
      <c r="H33" s="251" t="s">
        <v>53</v>
      </c>
      <c r="I33" s="251" t="s">
        <v>848</v>
      </c>
      <c r="J33" s="252" t="s">
        <v>688</v>
      </c>
      <c r="K33" s="253">
        <v>11</v>
      </c>
      <c r="L33" s="253" t="s">
        <v>563</v>
      </c>
    </row>
    <row r="34" spans="1:12">
      <c r="A34" s="4">
        <f t="shared" si="0"/>
        <v>0.46597222222222168</v>
      </c>
      <c r="B34" s="247">
        <v>4.8611111111111103E-3</v>
      </c>
      <c r="C34" s="248">
        <v>28</v>
      </c>
      <c r="D34" s="249" t="s">
        <v>838</v>
      </c>
      <c r="E34" s="249" t="s">
        <v>357</v>
      </c>
      <c r="F34" s="249" t="s">
        <v>358</v>
      </c>
      <c r="G34" s="250"/>
      <c r="H34" s="251" t="s">
        <v>234</v>
      </c>
      <c r="I34" s="251" t="s">
        <v>849</v>
      </c>
      <c r="J34" s="252" t="s">
        <v>688</v>
      </c>
      <c r="K34" s="253">
        <v>12</v>
      </c>
      <c r="L34" s="253" t="s">
        <v>563</v>
      </c>
    </row>
    <row r="35" spans="1:12">
      <c r="A35" s="4">
        <f t="shared" si="0"/>
        <v>0.47083333333333277</v>
      </c>
      <c r="B35" s="247">
        <v>4.8611111111111103E-3</v>
      </c>
      <c r="C35" s="248">
        <v>28</v>
      </c>
      <c r="D35" s="249" t="s">
        <v>838</v>
      </c>
      <c r="E35" s="249" t="s">
        <v>524</v>
      </c>
      <c r="F35" s="249" t="s">
        <v>525</v>
      </c>
      <c r="G35" s="250"/>
      <c r="H35" s="251" t="s">
        <v>42</v>
      </c>
      <c r="I35" s="251" t="s">
        <v>850</v>
      </c>
      <c r="J35" s="252" t="s">
        <v>688</v>
      </c>
      <c r="K35" s="253">
        <v>13</v>
      </c>
      <c r="L35" s="253" t="s">
        <v>563</v>
      </c>
    </row>
    <row r="36" spans="1:12">
      <c r="A36" s="4">
        <f t="shared" si="0"/>
        <v>0.47569444444444386</v>
      </c>
      <c r="B36" s="247">
        <v>4.8611111111111103E-3</v>
      </c>
      <c r="C36" s="248">
        <v>28</v>
      </c>
      <c r="D36" s="249" t="s">
        <v>838</v>
      </c>
      <c r="E36" s="249" t="s">
        <v>302</v>
      </c>
      <c r="F36" s="249" t="s">
        <v>303</v>
      </c>
      <c r="G36" s="250"/>
      <c r="H36" s="251" t="s">
        <v>36</v>
      </c>
      <c r="I36" s="251" t="s">
        <v>851</v>
      </c>
      <c r="J36" s="252" t="s">
        <v>688</v>
      </c>
      <c r="K36" s="253">
        <v>14</v>
      </c>
      <c r="L36" s="253" t="s">
        <v>563</v>
      </c>
    </row>
    <row r="37" spans="1:12">
      <c r="A37" s="4">
        <f t="shared" si="0"/>
        <v>0.48055555555555496</v>
      </c>
      <c r="B37" s="247">
        <v>4.8611111111111103E-3</v>
      </c>
      <c r="C37" s="248">
        <v>28</v>
      </c>
      <c r="D37" s="249" t="s">
        <v>838</v>
      </c>
      <c r="E37" s="249" t="s">
        <v>591</v>
      </c>
      <c r="F37" s="249" t="s">
        <v>592</v>
      </c>
      <c r="G37" s="250"/>
      <c r="H37" s="251" t="s">
        <v>222</v>
      </c>
      <c r="I37" s="251" t="s">
        <v>593</v>
      </c>
      <c r="J37" s="252" t="s">
        <v>688</v>
      </c>
      <c r="K37" s="253">
        <v>15</v>
      </c>
      <c r="L37" s="253" t="s">
        <v>563</v>
      </c>
    </row>
    <row r="38" spans="1:12">
      <c r="A38" s="4">
        <f t="shared" si="0"/>
        <v>0.48541666666666605</v>
      </c>
      <c r="B38" s="247">
        <v>4.8611111111111103E-3</v>
      </c>
      <c r="C38" s="248">
        <v>28</v>
      </c>
      <c r="D38" s="249" t="s">
        <v>838</v>
      </c>
      <c r="E38" s="249" t="s">
        <v>375</v>
      </c>
      <c r="F38" s="249" t="s">
        <v>376</v>
      </c>
      <c r="G38" s="250"/>
      <c r="H38" s="251" t="s">
        <v>88</v>
      </c>
      <c r="I38" s="251" t="s">
        <v>852</v>
      </c>
      <c r="J38" s="252" t="s">
        <v>688</v>
      </c>
      <c r="K38" s="253">
        <v>16</v>
      </c>
      <c r="L38" s="253" t="s">
        <v>563</v>
      </c>
    </row>
    <row r="39" spans="1:12">
      <c r="A39" s="4">
        <f t="shared" si="0"/>
        <v>0.49027777777777715</v>
      </c>
      <c r="B39" s="247">
        <v>4.8611111111111103E-3</v>
      </c>
      <c r="C39" s="248">
        <v>28</v>
      </c>
      <c r="D39" s="249" t="s">
        <v>838</v>
      </c>
      <c r="E39" s="249" t="s">
        <v>364</v>
      </c>
      <c r="F39" s="249" t="s">
        <v>365</v>
      </c>
      <c r="G39" s="250"/>
      <c r="H39" s="251" t="s">
        <v>47</v>
      </c>
      <c r="I39" s="251" t="s">
        <v>853</v>
      </c>
      <c r="J39" s="252" t="s">
        <v>688</v>
      </c>
      <c r="K39" s="253">
        <v>17</v>
      </c>
      <c r="L39" s="253" t="s">
        <v>563</v>
      </c>
    </row>
    <row r="40" spans="1:12">
      <c r="A40" s="4">
        <f t="shared" si="0"/>
        <v>0.49513888888888824</v>
      </c>
      <c r="B40" s="247">
        <v>4.8611111111111103E-3</v>
      </c>
      <c r="C40" s="248">
        <v>28</v>
      </c>
      <c r="D40" s="249" t="s">
        <v>838</v>
      </c>
      <c r="E40" s="249" t="s">
        <v>333</v>
      </c>
      <c r="F40" s="249" t="s">
        <v>334</v>
      </c>
      <c r="G40" s="250"/>
      <c r="H40" s="251" t="s">
        <v>59</v>
      </c>
      <c r="I40" s="251" t="s">
        <v>854</v>
      </c>
      <c r="J40" s="252" t="s">
        <v>688</v>
      </c>
      <c r="K40" s="253">
        <v>18</v>
      </c>
      <c r="L40" s="253" t="s">
        <v>563</v>
      </c>
    </row>
    <row r="41" spans="1:12" s="81" customFormat="1" ht="15" customHeight="1">
      <c r="A41" s="4">
        <f t="shared" si="0"/>
        <v>0.49999999999999933</v>
      </c>
      <c r="B41" s="255">
        <v>6.9444444444444441E-3</v>
      </c>
      <c r="C41" s="233"/>
      <c r="D41" s="256" t="s">
        <v>311</v>
      </c>
      <c r="E41" s="233"/>
      <c r="F41" s="233"/>
      <c r="G41" s="233"/>
      <c r="H41" s="233"/>
      <c r="I41" s="233"/>
      <c r="J41" s="233"/>
      <c r="K41" s="233"/>
      <c r="L41" s="233"/>
    </row>
    <row r="42" spans="1:12">
      <c r="A42" s="4">
        <f t="shared" si="0"/>
        <v>0.50694444444444375</v>
      </c>
      <c r="B42" s="247">
        <v>4.8611111111111103E-3</v>
      </c>
      <c r="C42" s="248">
        <v>28</v>
      </c>
      <c r="D42" s="249" t="s">
        <v>838</v>
      </c>
      <c r="E42" s="249" t="s">
        <v>153</v>
      </c>
      <c r="F42" s="249" t="s">
        <v>154</v>
      </c>
      <c r="G42" s="250"/>
      <c r="H42" s="251" t="s">
        <v>42</v>
      </c>
      <c r="I42" s="251" t="s">
        <v>855</v>
      </c>
      <c r="J42" s="252" t="s">
        <v>688</v>
      </c>
      <c r="K42" s="253">
        <v>17</v>
      </c>
      <c r="L42" s="253" t="s">
        <v>563</v>
      </c>
    </row>
    <row r="43" spans="1:12">
      <c r="A43" s="4">
        <f t="shared" si="0"/>
        <v>0.51180555555555485</v>
      </c>
      <c r="B43" s="247">
        <v>4.8611111111111103E-3</v>
      </c>
      <c r="C43" s="248">
        <v>28</v>
      </c>
      <c r="D43" s="249" t="s">
        <v>838</v>
      </c>
      <c r="E43" s="249" t="s">
        <v>666</v>
      </c>
      <c r="F43" s="249" t="s">
        <v>667</v>
      </c>
      <c r="G43" s="250"/>
      <c r="H43" s="251" t="s">
        <v>203</v>
      </c>
      <c r="I43" s="251" t="s">
        <v>856</v>
      </c>
      <c r="J43" s="252" t="s">
        <v>688</v>
      </c>
      <c r="K43" s="253">
        <v>18</v>
      </c>
      <c r="L43" s="253" t="s">
        <v>563</v>
      </c>
    </row>
    <row r="44" spans="1:12">
      <c r="A44" s="4">
        <f t="shared" si="0"/>
        <v>0.51666666666666594</v>
      </c>
      <c r="B44" s="247">
        <v>4.8611111111111103E-3</v>
      </c>
      <c r="C44" s="248">
        <v>28</v>
      </c>
      <c r="D44" s="249" t="s">
        <v>838</v>
      </c>
      <c r="E44" s="249" t="s">
        <v>857</v>
      </c>
      <c r="F44" s="249" t="s">
        <v>858</v>
      </c>
      <c r="G44" s="250"/>
      <c r="H44" s="251" t="s">
        <v>309</v>
      </c>
      <c r="I44" s="251" t="s">
        <v>859</v>
      </c>
      <c r="J44" s="252" t="s">
        <v>688</v>
      </c>
      <c r="K44" s="253">
        <v>19</v>
      </c>
      <c r="L44" s="253" t="s">
        <v>563</v>
      </c>
    </row>
    <row r="45" spans="1:12">
      <c r="A45" s="4">
        <f t="shared" si="0"/>
        <v>0.52152777777777704</v>
      </c>
      <c r="B45" s="247">
        <v>4.8611111111111103E-3</v>
      </c>
      <c r="C45" s="248">
        <v>28</v>
      </c>
      <c r="D45" s="249" t="s">
        <v>838</v>
      </c>
      <c r="E45" s="249" t="s">
        <v>300</v>
      </c>
      <c r="F45" s="249" t="s">
        <v>301</v>
      </c>
      <c r="G45" s="250"/>
      <c r="H45" s="251" t="s">
        <v>39</v>
      </c>
      <c r="I45" s="254" t="s">
        <v>569</v>
      </c>
      <c r="J45" s="252" t="s">
        <v>688</v>
      </c>
      <c r="K45" s="253">
        <v>20</v>
      </c>
      <c r="L45" s="253" t="s">
        <v>563</v>
      </c>
    </row>
    <row r="46" spans="1:12">
      <c r="A46" s="4">
        <f t="shared" si="0"/>
        <v>0.52638888888888813</v>
      </c>
      <c r="B46" s="247">
        <v>4.8611111111111103E-3</v>
      </c>
      <c r="C46" s="248">
        <v>28</v>
      </c>
      <c r="D46" s="249" t="s">
        <v>838</v>
      </c>
      <c r="E46" s="249" t="s">
        <v>594</v>
      </c>
      <c r="F46" s="249" t="s">
        <v>595</v>
      </c>
      <c r="G46" s="250"/>
      <c r="H46" s="251" t="s">
        <v>222</v>
      </c>
      <c r="I46" s="251" t="s">
        <v>860</v>
      </c>
      <c r="J46" s="252" t="s">
        <v>688</v>
      </c>
      <c r="K46" s="253">
        <v>21</v>
      </c>
      <c r="L46" s="253" t="s">
        <v>563</v>
      </c>
    </row>
    <row r="47" spans="1:12">
      <c r="A47" s="4">
        <f t="shared" si="0"/>
        <v>0.53124999999999922</v>
      </c>
      <c r="B47" s="247">
        <v>4.8611111111111103E-3</v>
      </c>
      <c r="C47" s="248">
        <v>28</v>
      </c>
      <c r="D47" s="249" t="s">
        <v>838</v>
      </c>
      <c r="E47" s="249" t="s">
        <v>347</v>
      </c>
      <c r="F47" s="249" t="s">
        <v>348</v>
      </c>
      <c r="G47" s="250"/>
      <c r="H47" s="251" t="s">
        <v>47</v>
      </c>
      <c r="I47" s="251" t="s">
        <v>589</v>
      </c>
      <c r="J47" s="252" t="s">
        <v>688</v>
      </c>
      <c r="K47" s="253">
        <v>22</v>
      </c>
      <c r="L47" s="253" t="s">
        <v>563</v>
      </c>
    </row>
    <row r="48" spans="1:12">
      <c r="A48" s="4">
        <f t="shared" si="0"/>
        <v>0.53611111111111032</v>
      </c>
      <c r="B48" s="247">
        <v>4.8611111111111103E-3</v>
      </c>
      <c r="C48" s="248">
        <v>28</v>
      </c>
      <c r="D48" s="249" t="s">
        <v>838</v>
      </c>
      <c r="E48" s="249" t="s">
        <v>507</v>
      </c>
      <c r="F48" s="249" t="s">
        <v>508</v>
      </c>
      <c r="G48" s="250"/>
      <c r="H48" s="251" t="s">
        <v>53</v>
      </c>
      <c r="I48" s="251" t="s">
        <v>861</v>
      </c>
      <c r="J48" s="252" t="s">
        <v>688</v>
      </c>
      <c r="K48" s="253">
        <v>23</v>
      </c>
      <c r="L48" s="253" t="s">
        <v>563</v>
      </c>
    </row>
    <row r="49" spans="1:12" s="81" customFormat="1" ht="15" customHeight="1">
      <c r="A49" s="4">
        <f t="shared" si="0"/>
        <v>0.54097222222222141</v>
      </c>
      <c r="B49" s="255">
        <v>3.472222222222222E-3</v>
      </c>
      <c r="C49" s="233"/>
      <c r="D49" s="256" t="s">
        <v>311</v>
      </c>
      <c r="E49" s="233"/>
      <c r="F49" s="233"/>
      <c r="G49" s="233"/>
      <c r="H49" s="233"/>
      <c r="I49" s="233"/>
      <c r="J49" s="233"/>
      <c r="K49" s="233"/>
      <c r="L49" s="233"/>
    </row>
    <row r="50" spans="1:12">
      <c r="A50" s="4">
        <f t="shared" si="0"/>
        <v>0.54444444444444362</v>
      </c>
      <c r="B50" s="247">
        <v>4.8611111111111103E-3</v>
      </c>
      <c r="C50" s="248">
        <v>29</v>
      </c>
      <c r="D50" s="249" t="s">
        <v>862</v>
      </c>
      <c r="E50" s="249" t="s">
        <v>863</v>
      </c>
      <c r="F50" s="249" t="s">
        <v>864</v>
      </c>
      <c r="G50" s="250"/>
      <c r="H50" s="251" t="s">
        <v>53</v>
      </c>
      <c r="I50" s="251" t="s">
        <v>593</v>
      </c>
      <c r="J50" s="252" t="s">
        <v>246</v>
      </c>
      <c r="K50" s="253">
        <v>1</v>
      </c>
      <c r="L50" s="253" t="s">
        <v>563</v>
      </c>
    </row>
    <row r="51" spans="1:12" ht="15" customHeight="1">
      <c r="A51" s="4">
        <f t="shared" si="0"/>
        <v>0.54930555555555471</v>
      </c>
      <c r="B51" s="247">
        <v>4.8611111111111103E-3</v>
      </c>
      <c r="C51" s="248">
        <v>29</v>
      </c>
      <c r="D51" s="249" t="s">
        <v>862</v>
      </c>
      <c r="E51" s="249" t="s">
        <v>130</v>
      </c>
      <c r="F51" s="249" t="s">
        <v>131</v>
      </c>
      <c r="G51" s="250"/>
      <c r="H51" s="251" t="s">
        <v>132</v>
      </c>
      <c r="I51" s="251" t="s">
        <v>576</v>
      </c>
      <c r="J51" s="252" t="s">
        <v>246</v>
      </c>
      <c r="K51" s="253">
        <v>2</v>
      </c>
      <c r="L51" s="253" t="s">
        <v>563</v>
      </c>
    </row>
    <row r="52" spans="1:12" ht="15" customHeight="1">
      <c r="A52" s="4">
        <f t="shared" si="0"/>
        <v>0.55416666666666581</v>
      </c>
      <c r="B52" s="247">
        <v>4.8611111111111103E-3</v>
      </c>
      <c r="C52" s="248">
        <v>29</v>
      </c>
      <c r="D52" s="249" t="s">
        <v>862</v>
      </c>
      <c r="E52" s="249" t="s">
        <v>485</v>
      </c>
      <c r="F52" s="249" t="s">
        <v>486</v>
      </c>
      <c r="G52" s="250"/>
      <c r="H52" s="251" t="s">
        <v>222</v>
      </c>
      <c r="I52" s="251" t="s">
        <v>865</v>
      </c>
      <c r="J52" s="252" t="s">
        <v>246</v>
      </c>
      <c r="K52" s="253">
        <v>3</v>
      </c>
      <c r="L52" s="253" t="s">
        <v>563</v>
      </c>
    </row>
    <row r="53" spans="1:12" s="81" customFormat="1" ht="15" customHeight="1">
      <c r="A53" s="4">
        <f t="shared" si="0"/>
        <v>0.5590277777777769</v>
      </c>
      <c r="B53" s="247">
        <v>4.8611111111111103E-3</v>
      </c>
      <c r="C53" s="248">
        <v>29</v>
      </c>
      <c r="D53" s="249" t="s">
        <v>862</v>
      </c>
      <c r="E53" s="249" t="s">
        <v>866</v>
      </c>
      <c r="F53" s="249" t="s">
        <v>867</v>
      </c>
      <c r="G53" s="250"/>
      <c r="H53" s="251" t="s">
        <v>212</v>
      </c>
      <c r="I53" s="251" t="s">
        <v>868</v>
      </c>
      <c r="J53" s="252" t="s">
        <v>246</v>
      </c>
      <c r="K53" s="253">
        <v>4</v>
      </c>
      <c r="L53" s="253" t="s">
        <v>563</v>
      </c>
    </row>
    <row r="54" spans="1:12" ht="15" customHeight="1">
      <c r="A54" s="4">
        <f t="shared" si="0"/>
        <v>0.563888888888888</v>
      </c>
      <c r="B54" s="247">
        <v>4.8611111111111103E-3</v>
      </c>
      <c r="C54" s="248">
        <v>29</v>
      </c>
      <c r="D54" s="249" t="s">
        <v>862</v>
      </c>
      <c r="E54" s="249" t="s">
        <v>662</v>
      </c>
      <c r="F54" s="249" t="s">
        <v>663</v>
      </c>
      <c r="G54" s="250"/>
      <c r="H54" s="251" t="s">
        <v>203</v>
      </c>
      <c r="I54" s="251" t="s">
        <v>576</v>
      </c>
      <c r="J54" s="252" t="s">
        <v>246</v>
      </c>
      <c r="K54" s="253">
        <v>5</v>
      </c>
      <c r="L54" s="253" t="s">
        <v>563</v>
      </c>
    </row>
    <row r="55" spans="1:12" ht="15" customHeight="1">
      <c r="A55" s="4">
        <f t="shared" si="0"/>
        <v>0.56874999999999909</v>
      </c>
      <c r="B55" s="247">
        <v>4.8611111111111103E-3</v>
      </c>
      <c r="C55" s="248">
        <v>29</v>
      </c>
      <c r="D55" s="249" t="s">
        <v>862</v>
      </c>
      <c r="E55" s="249" t="s">
        <v>460</v>
      </c>
      <c r="F55" s="249" t="s">
        <v>461</v>
      </c>
      <c r="G55" s="250"/>
      <c r="H55" s="251" t="s">
        <v>53</v>
      </c>
      <c r="I55" s="254" t="s">
        <v>569</v>
      </c>
      <c r="J55" s="252" t="s">
        <v>246</v>
      </c>
      <c r="K55" s="253">
        <v>6</v>
      </c>
      <c r="L55" s="253" t="s">
        <v>563</v>
      </c>
    </row>
    <row r="56" spans="1:12" ht="15" customHeight="1">
      <c r="A56" s="4">
        <f t="shared" si="0"/>
        <v>0.57361111111111018</v>
      </c>
      <c r="B56" s="247">
        <v>4.8611111111111103E-3</v>
      </c>
      <c r="C56" s="248">
        <v>29</v>
      </c>
      <c r="D56" s="249" t="s">
        <v>862</v>
      </c>
      <c r="E56" s="249" t="s">
        <v>668</v>
      </c>
      <c r="F56" s="249" t="s">
        <v>669</v>
      </c>
      <c r="G56" s="250"/>
      <c r="H56" s="251" t="s">
        <v>203</v>
      </c>
      <c r="I56" s="251" t="s">
        <v>869</v>
      </c>
      <c r="J56" s="252" t="s">
        <v>246</v>
      </c>
      <c r="K56" s="253">
        <v>7</v>
      </c>
      <c r="L56" s="253" t="s">
        <v>563</v>
      </c>
    </row>
    <row r="57" spans="1:12" ht="15" customHeight="1">
      <c r="A57" s="4">
        <f t="shared" si="0"/>
        <v>0.57847222222222128</v>
      </c>
      <c r="B57" s="247">
        <v>4.8611111111111103E-3</v>
      </c>
      <c r="C57" s="248">
        <v>29</v>
      </c>
      <c r="D57" s="249" t="s">
        <v>862</v>
      </c>
      <c r="E57" s="249" t="s">
        <v>817</v>
      </c>
      <c r="F57" s="249" t="s">
        <v>818</v>
      </c>
      <c r="G57" s="250"/>
      <c r="H57" s="251" t="s">
        <v>819</v>
      </c>
      <c r="I57" s="251" t="s">
        <v>870</v>
      </c>
      <c r="J57" s="252" t="s">
        <v>246</v>
      </c>
      <c r="K57" s="253">
        <v>8</v>
      </c>
      <c r="L57" s="253" t="s">
        <v>563</v>
      </c>
    </row>
    <row r="58" spans="1:12" ht="15" customHeight="1">
      <c r="A58" s="4">
        <f t="shared" si="0"/>
        <v>0.58333333333333237</v>
      </c>
      <c r="B58" s="247">
        <v>4.8611111111111103E-3</v>
      </c>
      <c r="C58" s="248">
        <v>29</v>
      </c>
      <c r="D58" s="249" t="s">
        <v>862</v>
      </c>
      <c r="E58" s="249" t="s">
        <v>135</v>
      </c>
      <c r="F58" s="249" t="s">
        <v>136</v>
      </c>
      <c r="G58" s="250"/>
      <c r="H58" s="251" t="s">
        <v>36</v>
      </c>
      <c r="I58" s="251" t="s">
        <v>871</v>
      </c>
      <c r="J58" s="252" t="s">
        <v>246</v>
      </c>
      <c r="K58" s="253">
        <v>9</v>
      </c>
      <c r="L58" s="253" t="s">
        <v>563</v>
      </c>
    </row>
    <row r="59" spans="1:12" ht="15" customHeight="1">
      <c r="A59" s="4">
        <f t="shared" si="0"/>
        <v>0.58819444444444346</v>
      </c>
      <c r="B59" s="247">
        <v>4.8611111111111103E-3</v>
      </c>
      <c r="C59" s="248">
        <v>29</v>
      </c>
      <c r="D59" s="249" t="s">
        <v>862</v>
      </c>
      <c r="E59" s="249" t="s">
        <v>501</v>
      </c>
      <c r="F59" s="249" t="s">
        <v>502</v>
      </c>
      <c r="G59" s="250"/>
      <c r="H59" s="251" t="s">
        <v>227</v>
      </c>
      <c r="I59" s="254" t="s">
        <v>872</v>
      </c>
      <c r="J59" s="252" t="s">
        <v>246</v>
      </c>
      <c r="K59" s="253">
        <v>10</v>
      </c>
      <c r="L59" s="253" t="s">
        <v>563</v>
      </c>
    </row>
    <row r="60" spans="1:12" s="81" customFormat="1" ht="15" customHeight="1">
      <c r="A60" s="4">
        <f t="shared" si="0"/>
        <v>0.59305555555555456</v>
      </c>
      <c r="B60" s="255">
        <v>3.472222222222222E-3</v>
      </c>
      <c r="C60" s="233"/>
      <c r="D60" s="256" t="s">
        <v>311</v>
      </c>
      <c r="E60" s="233"/>
      <c r="F60" s="233"/>
      <c r="G60" s="233"/>
      <c r="H60" s="233"/>
      <c r="I60" s="233"/>
      <c r="J60" s="233"/>
      <c r="K60" s="233"/>
      <c r="L60" s="233"/>
    </row>
    <row r="61" spans="1:12" ht="15" customHeight="1">
      <c r="A61" s="4">
        <f t="shared" si="0"/>
        <v>0.59652777777777677</v>
      </c>
      <c r="B61" s="247">
        <v>4.8611111111111103E-3</v>
      </c>
      <c r="C61" s="248">
        <v>30</v>
      </c>
      <c r="D61" s="249" t="s">
        <v>873</v>
      </c>
      <c r="E61" s="249" t="s">
        <v>318</v>
      </c>
      <c r="F61" s="249" t="s">
        <v>319</v>
      </c>
      <c r="G61" s="250"/>
      <c r="H61" s="251" t="s">
        <v>295</v>
      </c>
      <c r="I61" s="251" t="s">
        <v>874</v>
      </c>
      <c r="J61" s="252" t="s">
        <v>680</v>
      </c>
      <c r="K61" s="253">
        <v>1</v>
      </c>
      <c r="L61" s="253" t="s">
        <v>563</v>
      </c>
    </row>
    <row r="62" spans="1:12" ht="15" customHeight="1">
      <c r="A62" s="4">
        <f t="shared" si="0"/>
        <v>0.60138888888888786</v>
      </c>
      <c r="B62" s="247">
        <v>4.8611111111111103E-3</v>
      </c>
      <c r="C62" s="248">
        <v>30</v>
      </c>
      <c r="D62" s="249" t="s">
        <v>873</v>
      </c>
      <c r="E62" s="249" t="s">
        <v>353</v>
      </c>
      <c r="F62" s="249" t="s">
        <v>354</v>
      </c>
      <c r="G62" s="250"/>
      <c r="H62" s="251" t="s">
        <v>355</v>
      </c>
      <c r="I62" s="251" t="s">
        <v>875</v>
      </c>
      <c r="J62" s="252" t="s">
        <v>680</v>
      </c>
      <c r="K62" s="253">
        <v>2</v>
      </c>
      <c r="L62" s="253" t="s">
        <v>563</v>
      </c>
    </row>
    <row r="63" spans="1:12" ht="15" customHeight="1">
      <c r="A63" s="4">
        <f t="shared" si="0"/>
        <v>0.60624999999999896</v>
      </c>
      <c r="B63" s="247">
        <v>4.8611111111111103E-3</v>
      </c>
      <c r="C63" s="248">
        <v>30</v>
      </c>
      <c r="D63" s="249" t="s">
        <v>873</v>
      </c>
      <c r="E63" s="249" t="s">
        <v>466</v>
      </c>
      <c r="F63" s="249" t="s">
        <v>467</v>
      </c>
      <c r="G63" s="250"/>
      <c r="H63" s="251" t="s">
        <v>88</v>
      </c>
      <c r="I63" s="251" t="s">
        <v>852</v>
      </c>
      <c r="J63" s="252" t="s">
        <v>680</v>
      </c>
      <c r="K63" s="253">
        <v>3</v>
      </c>
      <c r="L63" s="253" t="s">
        <v>563</v>
      </c>
    </row>
    <row r="64" spans="1:12" ht="15" customHeight="1">
      <c r="A64" s="4">
        <f t="shared" si="0"/>
        <v>0.61111111111111005</v>
      </c>
      <c r="B64" s="247">
        <v>4.8611111111111103E-3</v>
      </c>
      <c r="C64" s="248">
        <v>30</v>
      </c>
      <c r="D64" s="249" t="s">
        <v>873</v>
      </c>
      <c r="E64" s="249" t="s">
        <v>291</v>
      </c>
      <c r="F64" s="249" t="s">
        <v>292</v>
      </c>
      <c r="G64" s="250"/>
      <c r="H64" s="251" t="s">
        <v>182</v>
      </c>
      <c r="I64" s="254" t="s">
        <v>569</v>
      </c>
      <c r="J64" s="252" t="s">
        <v>680</v>
      </c>
      <c r="K64" s="253">
        <v>4</v>
      </c>
      <c r="L64" s="253" t="s">
        <v>563</v>
      </c>
    </row>
    <row r="65" spans="1:12" ht="15" customHeight="1">
      <c r="A65" s="4">
        <f t="shared" si="0"/>
        <v>0.61597222222222114</v>
      </c>
      <c r="B65" s="247">
        <v>4.8611111111111103E-3</v>
      </c>
      <c r="C65" s="248">
        <v>30</v>
      </c>
      <c r="D65" s="249" t="s">
        <v>873</v>
      </c>
      <c r="E65" s="249" t="s">
        <v>367</v>
      </c>
      <c r="F65" s="249" t="s">
        <v>368</v>
      </c>
      <c r="G65" s="250"/>
      <c r="H65" s="251" t="s">
        <v>132</v>
      </c>
      <c r="I65" s="251" t="s">
        <v>876</v>
      </c>
      <c r="J65" s="252" t="s">
        <v>680</v>
      </c>
      <c r="K65" s="253">
        <v>5</v>
      </c>
      <c r="L65" s="253" t="s">
        <v>563</v>
      </c>
    </row>
    <row r="66" spans="1:12" s="81" customFormat="1" ht="15" customHeight="1">
      <c r="A66" s="4">
        <f t="shared" si="0"/>
        <v>0.62083333333333224</v>
      </c>
      <c r="B66" s="247">
        <v>4.8611111111111103E-3</v>
      </c>
      <c r="C66" s="248">
        <v>30</v>
      </c>
      <c r="D66" s="249" t="s">
        <v>873</v>
      </c>
      <c r="E66" s="249" t="s">
        <v>361</v>
      </c>
      <c r="F66" s="249" t="s">
        <v>362</v>
      </c>
      <c r="G66" s="250"/>
      <c r="H66" s="251" t="s">
        <v>53</v>
      </c>
      <c r="I66" s="251" t="s">
        <v>877</v>
      </c>
      <c r="J66" s="252" t="s">
        <v>680</v>
      </c>
      <c r="K66" s="253">
        <v>6</v>
      </c>
      <c r="L66" s="253" t="s">
        <v>563</v>
      </c>
    </row>
    <row r="67" spans="1:12" ht="15" customHeight="1">
      <c r="A67" s="4">
        <f t="shared" si="0"/>
        <v>0.62569444444444333</v>
      </c>
      <c r="B67" s="247">
        <v>4.8611111111111103E-3</v>
      </c>
      <c r="C67" s="248">
        <v>30</v>
      </c>
      <c r="D67" s="249" t="s">
        <v>873</v>
      </c>
      <c r="E67" s="249" t="s">
        <v>341</v>
      </c>
      <c r="F67" s="249" t="s">
        <v>342</v>
      </c>
      <c r="G67" s="250"/>
      <c r="H67" s="251" t="s">
        <v>30</v>
      </c>
      <c r="I67" s="254" t="s">
        <v>569</v>
      </c>
      <c r="J67" s="252" t="s">
        <v>680</v>
      </c>
      <c r="K67" s="253">
        <v>7</v>
      </c>
      <c r="L67" s="253" t="s">
        <v>563</v>
      </c>
    </row>
    <row r="68" spans="1:12" ht="15" customHeight="1">
      <c r="A68" s="4">
        <f t="shared" si="0"/>
        <v>0.63055555555555443</v>
      </c>
      <c r="B68" s="247">
        <v>4.8611111111111103E-3</v>
      </c>
      <c r="C68" s="248">
        <v>30</v>
      </c>
      <c r="D68" s="249" t="s">
        <v>873</v>
      </c>
      <c r="E68" s="249" t="s">
        <v>282</v>
      </c>
      <c r="F68" s="249" t="s">
        <v>283</v>
      </c>
      <c r="G68" s="250"/>
      <c r="H68" s="251" t="s">
        <v>284</v>
      </c>
      <c r="I68" s="251" t="s">
        <v>878</v>
      </c>
      <c r="J68" s="252" t="s">
        <v>680</v>
      </c>
      <c r="K68" s="253">
        <v>8</v>
      </c>
      <c r="L68" s="253" t="s">
        <v>563</v>
      </c>
    </row>
    <row r="69" spans="1:12" s="81" customFormat="1" ht="15" customHeight="1">
      <c r="A69" s="4">
        <f t="shared" ref="A69:A78" si="1">SUM(A68,B68)</f>
        <v>0.63541666666666552</v>
      </c>
      <c r="B69" s="247">
        <v>4.8611111111111103E-3</v>
      </c>
      <c r="C69" s="248">
        <v>30</v>
      </c>
      <c r="D69" s="249" t="s">
        <v>873</v>
      </c>
      <c r="E69" s="249" t="s">
        <v>304</v>
      </c>
      <c r="F69" s="249" t="s">
        <v>305</v>
      </c>
      <c r="G69" s="250"/>
      <c r="H69" s="251" t="s">
        <v>150</v>
      </c>
      <c r="I69" s="251" t="s">
        <v>874</v>
      </c>
      <c r="J69" s="252" t="s">
        <v>680</v>
      </c>
      <c r="K69" s="253">
        <v>9</v>
      </c>
      <c r="L69" s="253" t="s">
        <v>563</v>
      </c>
    </row>
    <row r="70" spans="1:12" s="81" customFormat="1" ht="15" customHeight="1">
      <c r="A70" s="4">
        <f t="shared" si="1"/>
        <v>0.64027777777777661</v>
      </c>
      <c r="B70" s="255">
        <v>3.472222222222222E-3</v>
      </c>
      <c r="C70" s="233"/>
      <c r="D70" s="256" t="s">
        <v>311</v>
      </c>
      <c r="E70" s="233"/>
      <c r="F70" s="233"/>
      <c r="G70" s="233"/>
      <c r="H70" s="233"/>
      <c r="I70" s="233"/>
      <c r="J70" s="233"/>
      <c r="K70" s="233"/>
      <c r="L70" s="233"/>
    </row>
    <row r="71" spans="1:12" ht="15" customHeight="1">
      <c r="A71" s="4">
        <f t="shared" si="1"/>
        <v>0.64374999999999882</v>
      </c>
      <c r="B71" s="247">
        <v>4.8611111111111103E-3</v>
      </c>
      <c r="C71" s="248">
        <v>31</v>
      </c>
      <c r="D71" s="249" t="s">
        <v>879</v>
      </c>
      <c r="E71" s="249" t="s">
        <v>116</v>
      </c>
      <c r="F71" s="249" t="s">
        <v>117</v>
      </c>
      <c r="G71" s="250"/>
      <c r="H71" s="251" t="s">
        <v>47</v>
      </c>
      <c r="I71" s="254" t="s">
        <v>569</v>
      </c>
      <c r="J71" s="252" t="s">
        <v>680</v>
      </c>
      <c r="K71" s="253">
        <v>1</v>
      </c>
      <c r="L71" s="253" t="s">
        <v>563</v>
      </c>
    </row>
    <row r="72" spans="1:12" ht="15" customHeight="1">
      <c r="A72" s="4">
        <f t="shared" si="1"/>
        <v>0.64861111111110992</v>
      </c>
      <c r="B72" s="247">
        <v>4.8611111111111103E-3</v>
      </c>
      <c r="C72" s="248">
        <v>31</v>
      </c>
      <c r="D72" s="249" t="s">
        <v>879</v>
      </c>
      <c r="E72" s="249" t="s">
        <v>483</v>
      </c>
      <c r="F72" s="249" t="s">
        <v>484</v>
      </c>
      <c r="G72" s="250"/>
      <c r="H72" s="251" t="s">
        <v>284</v>
      </c>
      <c r="I72" s="251" t="s">
        <v>880</v>
      </c>
      <c r="J72" s="252" t="s">
        <v>680</v>
      </c>
      <c r="K72" s="253">
        <v>2</v>
      </c>
      <c r="L72" s="253" t="s">
        <v>563</v>
      </c>
    </row>
    <row r="73" spans="1:12" ht="15" customHeight="1">
      <c r="A73" s="4">
        <f t="shared" si="1"/>
        <v>0.65347222222222101</v>
      </c>
      <c r="B73" s="247">
        <v>4.8611111111111103E-3</v>
      </c>
      <c r="C73" s="248">
        <v>31</v>
      </c>
      <c r="D73" s="249" t="s">
        <v>879</v>
      </c>
      <c r="E73" s="249" t="s">
        <v>119</v>
      </c>
      <c r="F73" s="249" t="s">
        <v>120</v>
      </c>
      <c r="G73" s="250"/>
      <c r="H73" s="251" t="s">
        <v>42</v>
      </c>
      <c r="I73" s="251" t="s">
        <v>881</v>
      </c>
      <c r="J73" s="252" t="s">
        <v>680</v>
      </c>
      <c r="K73" s="253">
        <v>3</v>
      </c>
      <c r="L73" s="253" t="s">
        <v>563</v>
      </c>
    </row>
    <row r="74" spans="1:12" ht="15" customHeight="1">
      <c r="A74" s="4">
        <f t="shared" si="1"/>
        <v>0.6583333333333321</v>
      </c>
      <c r="B74" s="247">
        <v>4.8611111111111103E-3</v>
      </c>
      <c r="C74" s="248">
        <v>31</v>
      </c>
      <c r="D74" s="249" t="s">
        <v>879</v>
      </c>
      <c r="E74" s="249" t="s">
        <v>204</v>
      </c>
      <c r="F74" s="249" t="s">
        <v>478</v>
      </c>
      <c r="G74" s="250"/>
      <c r="H74" s="251" t="s">
        <v>33</v>
      </c>
      <c r="I74" s="251" t="s">
        <v>882</v>
      </c>
      <c r="J74" s="252" t="s">
        <v>680</v>
      </c>
      <c r="K74" s="253">
        <v>4</v>
      </c>
      <c r="L74" s="253" t="s">
        <v>563</v>
      </c>
    </row>
    <row r="75" spans="1:12" ht="15" customHeight="1">
      <c r="A75" s="4">
        <f t="shared" si="1"/>
        <v>0.6631944444444432</v>
      </c>
      <c r="B75" s="247">
        <v>4.8611111111111103E-3</v>
      </c>
      <c r="C75" s="248">
        <v>31</v>
      </c>
      <c r="D75" s="249" t="s">
        <v>879</v>
      </c>
      <c r="E75" s="249" t="s">
        <v>804</v>
      </c>
      <c r="F75" s="249" t="s">
        <v>805</v>
      </c>
      <c r="G75" s="250"/>
      <c r="H75" s="251" t="s">
        <v>88</v>
      </c>
      <c r="I75" s="254" t="s">
        <v>569</v>
      </c>
      <c r="J75" s="252" t="s">
        <v>680</v>
      </c>
      <c r="K75" s="253">
        <v>5</v>
      </c>
      <c r="L75" s="253" t="s">
        <v>563</v>
      </c>
    </row>
    <row r="76" spans="1:12" s="81" customFormat="1" ht="15" customHeight="1">
      <c r="A76" s="4">
        <f t="shared" si="1"/>
        <v>0.66805555555555429</v>
      </c>
      <c r="B76" s="247">
        <v>4.8611111111111103E-3</v>
      </c>
      <c r="C76" s="248">
        <v>31</v>
      </c>
      <c r="D76" s="249" t="s">
        <v>879</v>
      </c>
      <c r="E76" s="249" t="s">
        <v>126</v>
      </c>
      <c r="F76" s="249" t="s">
        <v>127</v>
      </c>
      <c r="G76" s="250"/>
      <c r="H76" s="251" t="s">
        <v>30</v>
      </c>
      <c r="I76" s="251" t="s">
        <v>861</v>
      </c>
      <c r="J76" s="252" t="s">
        <v>680</v>
      </c>
      <c r="K76" s="253">
        <v>6</v>
      </c>
      <c r="L76" s="253" t="s">
        <v>563</v>
      </c>
    </row>
    <row r="77" spans="1:12">
      <c r="A77" s="4">
        <f t="shared" si="1"/>
        <v>0.67291666666666539</v>
      </c>
      <c r="B77" s="247">
        <v>4.8611111111111103E-3</v>
      </c>
      <c r="C77" s="248">
        <v>31</v>
      </c>
      <c r="D77" s="249" t="s">
        <v>879</v>
      </c>
      <c r="E77" s="249" t="s">
        <v>503</v>
      </c>
      <c r="F77" s="249" t="s">
        <v>504</v>
      </c>
      <c r="G77" s="250"/>
      <c r="H77" s="251" t="s">
        <v>295</v>
      </c>
      <c r="I77" s="251" t="s">
        <v>883</v>
      </c>
      <c r="J77" s="252" t="s">
        <v>680</v>
      </c>
      <c r="K77" s="253">
        <v>7</v>
      </c>
      <c r="L77" s="253" t="s">
        <v>563</v>
      </c>
    </row>
    <row r="78" spans="1:12">
      <c r="A78" s="4">
        <f t="shared" si="1"/>
        <v>0.67777777777777648</v>
      </c>
      <c r="B78" s="255" t="s">
        <v>253</v>
      </c>
      <c r="C78" s="233"/>
      <c r="D78" s="256" t="s">
        <v>389</v>
      </c>
      <c r="E78" s="233"/>
      <c r="F78" s="233"/>
      <c r="G78" s="233"/>
      <c r="H78" s="233"/>
      <c r="I78" s="233"/>
      <c r="J78" s="233"/>
      <c r="K78" s="233"/>
      <c r="L78" s="233"/>
    </row>
    <row r="79" spans="1:12">
      <c r="A79" s="234"/>
      <c r="B79" s="234"/>
      <c r="C79" s="234"/>
      <c r="D79" s="234"/>
      <c r="E79" s="234"/>
      <c r="F79" s="234"/>
      <c r="G79" s="257"/>
      <c r="H79" s="234"/>
      <c r="I79" s="234"/>
      <c r="J79" s="234"/>
      <c r="K79" s="234"/>
      <c r="L79" s="234"/>
    </row>
    <row r="80" spans="1:12">
      <c r="A80" s="234"/>
      <c r="B80" s="234"/>
      <c r="C80" s="234"/>
      <c r="D80" s="234"/>
      <c r="E80" s="234"/>
      <c r="F80" s="234"/>
      <c r="G80" s="257"/>
      <c r="H80" s="234"/>
      <c r="I80" s="234"/>
      <c r="J80" s="234"/>
      <c r="K80" s="234"/>
      <c r="L80" s="234"/>
    </row>
    <row r="81" spans="7:7" s="234" customFormat="1"/>
    <row r="82" spans="7:7" s="234" customFormat="1"/>
    <row r="83" spans="7:7" s="234" customFormat="1">
      <c r="G83" s="257"/>
    </row>
    <row r="84" spans="7:7" s="234" customFormat="1">
      <c r="G84" s="257"/>
    </row>
    <row r="85" spans="7:7" s="234" customFormat="1">
      <c r="G85" s="257"/>
    </row>
    <row r="86" spans="7:7" s="234" customFormat="1"/>
    <row r="87" spans="7:7" s="234" customFormat="1">
      <c r="G87" s="257"/>
    </row>
    <row r="88" spans="7:7" s="234" customFormat="1">
      <c r="G88" s="257"/>
    </row>
    <row r="89" spans="7:7" s="234" customFormat="1">
      <c r="G89" s="257"/>
    </row>
    <row r="90" spans="7:7" s="234" customFormat="1">
      <c r="G90" s="257"/>
    </row>
    <row r="91" spans="7:7" s="234" customFormat="1">
      <c r="G91" s="257"/>
    </row>
    <row r="92" spans="7:7" s="234" customFormat="1">
      <c r="G92" s="257"/>
    </row>
    <row r="93" spans="7:7" s="234" customFormat="1">
      <c r="G93" s="257"/>
    </row>
    <row r="94" spans="7:7" s="234" customFormat="1">
      <c r="G94" s="257"/>
    </row>
    <row r="95" spans="7:7" s="234" customFormat="1">
      <c r="G95" s="257"/>
    </row>
    <row r="96" spans="7:7" s="234" customFormat="1">
      <c r="G96" s="257"/>
    </row>
    <row r="97" spans="7:7" s="234" customFormat="1">
      <c r="G97" s="257"/>
    </row>
    <row r="98" spans="7:7" s="234" customFormat="1">
      <c r="G98" s="257"/>
    </row>
    <row r="99" spans="7:7" s="234" customFormat="1">
      <c r="G99" s="257"/>
    </row>
    <row r="100" spans="7:7" s="234" customFormat="1">
      <c r="G100" s="257"/>
    </row>
    <row r="101" spans="7:7" s="234" customFormat="1">
      <c r="G101" s="257"/>
    </row>
    <row r="102" spans="7:7" s="234" customFormat="1">
      <c r="G102" s="257"/>
    </row>
    <row r="103" spans="7:7" s="234" customFormat="1">
      <c r="G103" s="257"/>
    </row>
    <row r="104" spans="7:7" s="234" customFormat="1">
      <c r="G104" s="257"/>
    </row>
    <row r="105" spans="7:7" s="234" customFormat="1">
      <c r="G105" s="257"/>
    </row>
    <row r="106" spans="7:7" s="234" customFormat="1">
      <c r="G106" s="257"/>
    </row>
    <row r="107" spans="7:7" s="234" customFormat="1">
      <c r="G107" s="257"/>
    </row>
    <row r="108" spans="7:7" s="234" customFormat="1">
      <c r="G108" s="257"/>
    </row>
    <row r="109" spans="7:7" s="234" customFormat="1">
      <c r="G109" s="257"/>
    </row>
    <row r="110" spans="7:7" s="234" customFormat="1">
      <c r="G110" s="257"/>
    </row>
    <row r="111" spans="7:7" s="234" customFormat="1">
      <c r="G111" s="257"/>
    </row>
    <row r="112" spans="7:7" s="234" customFormat="1">
      <c r="G112" s="257"/>
    </row>
    <row r="113" spans="7:7" s="234" customFormat="1">
      <c r="G113" s="257"/>
    </row>
    <row r="114" spans="7:7" s="234" customFormat="1">
      <c r="G114" s="257"/>
    </row>
    <row r="115" spans="7:7" s="234" customFormat="1">
      <c r="G115" s="257"/>
    </row>
    <row r="116" spans="7:7" s="234" customFormat="1">
      <c r="G116" s="257"/>
    </row>
    <row r="117" spans="7:7" s="234" customFormat="1">
      <c r="G117" s="257"/>
    </row>
    <row r="118" spans="7:7" s="234" customFormat="1">
      <c r="G118" s="257"/>
    </row>
    <row r="119" spans="7:7" s="234" customFormat="1">
      <c r="G119" s="257"/>
    </row>
    <row r="120" spans="7:7" s="234" customFormat="1">
      <c r="G120" s="257"/>
    </row>
    <row r="121" spans="7:7" s="234" customFormat="1">
      <c r="G121" s="257"/>
    </row>
    <row r="122" spans="7:7" s="234" customFormat="1">
      <c r="G122" s="257"/>
    </row>
    <row r="123" spans="7:7" s="234" customFormat="1">
      <c r="G123" s="257"/>
    </row>
    <row r="124" spans="7:7" s="234" customFormat="1">
      <c r="G124" s="257"/>
    </row>
    <row r="125" spans="7:7" s="234" customFormat="1">
      <c r="G125" s="257"/>
    </row>
    <row r="126" spans="7:7" s="234" customFormat="1">
      <c r="G126" s="257"/>
    </row>
    <row r="127" spans="7:7" s="234" customFormat="1">
      <c r="G127" s="257"/>
    </row>
    <row r="128" spans="7:7" s="234" customFormat="1">
      <c r="G128" s="257"/>
    </row>
    <row r="129" spans="7:7" s="234" customFormat="1">
      <c r="G129" s="257"/>
    </row>
    <row r="130" spans="7:7" s="234" customFormat="1">
      <c r="G130" s="257"/>
    </row>
    <row r="131" spans="7:7" s="234" customFormat="1">
      <c r="G131" s="257"/>
    </row>
    <row r="132" spans="7:7" s="234" customFormat="1">
      <c r="G132" s="257"/>
    </row>
    <row r="133" spans="7:7" s="234" customFormat="1">
      <c r="G133" s="257"/>
    </row>
    <row r="134" spans="7:7" s="234" customFormat="1">
      <c r="G134" s="257"/>
    </row>
    <row r="135" spans="7:7" s="234" customFormat="1">
      <c r="G135" s="257"/>
    </row>
    <row r="136" spans="7:7" s="234" customFormat="1">
      <c r="G136" s="257"/>
    </row>
    <row r="137" spans="7:7" s="234" customFormat="1">
      <c r="G137" s="257"/>
    </row>
    <row r="138" spans="7:7" s="234" customFormat="1">
      <c r="G138" s="257"/>
    </row>
    <row r="139" spans="7:7" s="234" customFormat="1">
      <c r="G139" s="257"/>
    </row>
    <row r="140" spans="7:7" s="234" customFormat="1">
      <c r="G140" s="257"/>
    </row>
    <row r="141" spans="7:7" s="234" customFormat="1">
      <c r="G141" s="257"/>
    </row>
    <row r="142" spans="7:7" s="234" customFormat="1">
      <c r="G142" s="257"/>
    </row>
    <row r="143" spans="7:7" s="234" customFormat="1">
      <c r="G143" s="257"/>
    </row>
    <row r="144" spans="7:7" s="234" customFormat="1">
      <c r="G144" s="257"/>
    </row>
    <row r="145" spans="7:7" s="234" customFormat="1">
      <c r="G145" s="257"/>
    </row>
    <row r="146" spans="7:7" s="234" customFormat="1">
      <c r="G146" s="257"/>
    </row>
    <row r="147" spans="7:7" s="234" customFormat="1">
      <c r="G147" s="257"/>
    </row>
    <row r="148" spans="7:7" s="234" customFormat="1">
      <c r="G148" s="257"/>
    </row>
    <row r="149" spans="7:7" s="234" customFormat="1">
      <c r="G149" s="257"/>
    </row>
    <row r="150" spans="7:7" s="234" customFormat="1">
      <c r="G150" s="257"/>
    </row>
    <row r="151" spans="7:7" s="234" customFormat="1">
      <c r="G151" s="257"/>
    </row>
    <row r="152" spans="7:7" s="234" customFormat="1">
      <c r="G152" s="257"/>
    </row>
    <row r="153" spans="7:7" s="234" customFormat="1">
      <c r="G153" s="257"/>
    </row>
    <row r="154" spans="7:7" s="234" customFormat="1">
      <c r="G154" s="257"/>
    </row>
    <row r="155" spans="7:7" s="234" customFormat="1">
      <c r="G155" s="257"/>
    </row>
    <row r="156" spans="7:7" s="234" customFormat="1">
      <c r="G156" s="257"/>
    </row>
    <row r="157" spans="7:7" s="234" customFormat="1">
      <c r="G157" s="257"/>
    </row>
    <row r="158" spans="7:7" s="234" customFormat="1">
      <c r="G158" s="257"/>
    </row>
    <row r="159" spans="7:7" s="234" customFormat="1">
      <c r="G159" s="257"/>
    </row>
    <row r="160" spans="7:7" s="234" customFormat="1">
      <c r="G160" s="257"/>
    </row>
    <row r="161" spans="7:7" s="234" customFormat="1">
      <c r="G161" s="257"/>
    </row>
    <row r="162" spans="7:7" s="234" customFormat="1">
      <c r="G162" s="257"/>
    </row>
    <row r="163" spans="7:7" s="234" customFormat="1">
      <c r="G163" s="257"/>
    </row>
    <row r="164" spans="7:7" s="234" customFormat="1">
      <c r="G164" s="257"/>
    </row>
    <row r="165" spans="7:7" s="234" customFormat="1">
      <c r="G165" s="257"/>
    </row>
    <row r="166" spans="7:7" s="234" customFormat="1">
      <c r="G166" s="257"/>
    </row>
    <row r="167" spans="7:7" s="234" customFormat="1">
      <c r="G167" s="257"/>
    </row>
    <row r="168" spans="7:7" s="234" customFormat="1">
      <c r="G168" s="257"/>
    </row>
    <row r="169" spans="7:7" s="234" customFormat="1">
      <c r="G169" s="257"/>
    </row>
    <row r="170" spans="7:7" s="234" customFormat="1">
      <c r="G170" s="257"/>
    </row>
    <row r="171" spans="7:7" s="234" customFormat="1">
      <c r="G171" s="257"/>
    </row>
    <row r="172" spans="7:7" s="234" customFormat="1">
      <c r="G172" s="257"/>
    </row>
    <row r="173" spans="7:7" s="234" customFormat="1">
      <c r="G173" s="257"/>
    </row>
    <row r="174" spans="7:7" s="234" customFormat="1">
      <c r="G174" s="257"/>
    </row>
    <row r="175" spans="7:7" s="234" customFormat="1">
      <c r="G175" s="257"/>
    </row>
    <row r="176" spans="7:7" s="234" customFormat="1">
      <c r="G176" s="257"/>
    </row>
    <row r="177" spans="1:12">
      <c r="A177" s="234"/>
      <c r="B177" s="234"/>
      <c r="C177" s="234"/>
      <c r="D177" s="234"/>
      <c r="E177" s="234"/>
      <c r="F177" s="234"/>
      <c r="G177" s="257"/>
      <c r="H177" s="234"/>
      <c r="I177" s="234"/>
      <c r="J177" s="234"/>
      <c r="K177" s="234"/>
      <c r="L177" s="234"/>
    </row>
    <row r="178" spans="1:12">
      <c r="A178" s="234"/>
      <c r="B178" s="234"/>
      <c r="C178" s="234"/>
      <c r="D178" s="234"/>
      <c r="E178" s="234"/>
      <c r="F178" s="234"/>
      <c r="G178" s="257"/>
      <c r="H178" s="234"/>
      <c r="I178" s="234"/>
      <c r="J178" s="234"/>
      <c r="K178" s="234"/>
      <c r="L178" s="234"/>
    </row>
    <row r="179" spans="1:12">
      <c r="A179" s="234"/>
      <c r="B179" s="234"/>
      <c r="C179" s="234"/>
      <c r="D179" s="234"/>
      <c r="E179" s="234"/>
      <c r="F179" s="234"/>
      <c r="G179" s="257"/>
      <c r="H179" s="234"/>
      <c r="I179" s="234"/>
      <c r="J179" s="234"/>
      <c r="K179" s="234"/>
      <c r="L179" s="234"/>
    </row>
    <row r="180" spans="1:12">
      <c r="A180" s="234"/>
      <c r="B180" s="234"/>
      <c r="C180" s="234"/>
      <c r="D180" s="234"/>
      <c r="E180" s="234"/>
      <c r="F180" s="234"/>
      <c r="G180" s="257"/>
      <c r="H180" s="234"/>
      <c r="I180" s="234"/>
      <c r="J180" s="234"/>
      <c r="K180" s="234"/>
      <c r="L180" s="234"/>
    </row>
    <row r="181" spans="1:12">
      <c r="A181" s="234"/>
      <c r="B181" s="234"/>
      <c r="C181" s="234"/>
      <c r="D181" s="234"/>
      <c r="E181" s="234"/>
      <c r="F181" s="234"/>
      <c r="G181" s="257"/>
      <c r="H181" s="234"/>
      <c r="I181" s="234"/>
      <c r="J181" s="234"/>
      <c r="K181" s="234"/>
      <c r="L181" s="234"/>
    </row>
    <row r="182" spans="1:12">
      <c r="A182" s="234"/>
      <c r="B182" s="234"/>
      <c r="C182" s="234"/>
      <c r="D182" s="234"/>
      <c r="E182" s="234"/>
      <c r="F182" s="234"/>
      <c r="G182" s="257"/>
      <c r="H182" s="234"/>
      <c r="I182" s="234"/>
      <c r="J182" s="234"/>
      <c r="K182" s="234"/>
      <c r="L182" s="234"/>
    </row>
    <row r="183" spans="1:12">
      <c r="A183" s="234"/>
      <c r="B183" s="234"/>
      <c r="C183" s="234"/>
      <c r="D183" s="234"/>
      <c r="E183" s="234"/>
      <c r="F183" s="234"/>
      <c r="G183" s="257"/>
      <c r="H183" s="234"/>
      <c r="I183" s="234"/>
      <c r="J183" s="234"/>
      <c r="K183" s="234"/>
      <c r="L183" s="234"/>
    </row>
    <row r="184" spans="1:12">
      <c r="A184" s="234"/>
      <c r="B184" s="234"/>
      <c r="C184" s="234"/>
      <c r="D184" s="234"/>
      <c r="E184" s="234"/>
      <c r="F184" s="234"/>
      <c r="G184" s="257"/>
      <c r="H184" s="234"/>
      <c r="I184" s="234"/>
      <c r="J184" s="234"/>
      <c r="K184" s="234"/>
      <c r="L184" s="234"/>
    </row>
    <row r="185" spans="1:12">
      <c r="A185" s="234"/>
      <c r="B185" s="234"/>
      <c r="C185" s="234"/>
      <c r="D185" s="234"/>
      <c r="E185" s="234"/>
      <c r="F185" s="234"/>
      <c r="G185" s="257"/>
      <c r="H185" s="234"/>
      <c r="I185" s="234"/>
      <c r="J185" s="234"/>
      <c r="K185" s="234"/>
      <c r="L185" s="234"/>
    </row>
    <row r="186" spans="1:12">
      <c r="A186" s="234"/>
      <c r="B186" s="234"/>
      <c r="C186" s="234"/>
      <c r="D186" s="234"/>
      <c r="E186" s="234"/>
      <c r="F186" s="234"/>
      <c r="G186" s="257"/>
      <c r="H186" s="234"/>
      <c r="I186" s="234"/>
      <c r="J186" s="234"/>
      <c r="K186" s="234"/>
      <c r="L186" s="234"/>
    </row>
    <row r="187" spans="1:12">
      <c r="A187" s="234"/>
      <c r="B187" s="234"/>
      <c r="C187" s="234"/>
      <c r="D187" s="234"/>
      <c r="E187" s="234"/>
      <c r="F187" s="234"/>
      <c r="G187" s="257"/>
      <c r="H187" s="234"/>
      <c r="I187" s="234"/>
      <c r="J187" s="234"/>
      <c r="K187" s="234"/>
      <c r="L187" s="234"/>
    </row>
    <row r="188" spans="1:12">
      <c r="A188" s="234"/>
      <c r="B188" s="234"/>
      <c r="C188" s="234"/>
      <c r="D188" s="234"/>
      <c r="E188" s="234"/>
      <c r="F188" s="234"/>
      <c r="G188" s="257"/>
      <c r="H188" s="234"/>
      <c r="I188" s="234"/>
      <c r="J188" s="234"/>
      <c r="K188" s="234"/>
      <c r="L188" s="234"/>
    </row>
    <row r="189" spans="1:12">
      <c r="A189" s="234"/>
      <c r="B189" s="234"/>
      <c r="C189" s="234"/>
      <c r="D189" s="234"/>
      <c r="E189" s="234"/>
      <c r="F189" s="234"/>
      <c r="G189" s="257"/>
      <c r="H189" s="234"/>
      <c r="I189" s="234"/>
      <c r="J189" s="234"/>
      <c r="K189" s="234"/>
      <c r="L189" s="234"/>
    </row>
    <row r="190" spans="1:12">
      <c r="A190" s="234"/>
      <c r="B190" s="234"/>
      <c r="C190" s="234"/>
      <c r="D190" s="234"/>
      <c r="E190" s="234"/>
      <c r="F190" s="234"/>
      <c r="G190" s="257"/>
      <c r="H190" s="234"/>
      <c r="I190" s="234"/>
      <c r="J190" s="234"/>
      <c r="K190" s="234"/>
      <c r="L190" s="234"/>
    </row>
    <row r="191" spans="1:12">
      <c r="A191" s="234"/>
      <c r="B191" s="234"/>
      <c r="C191" s="234"/>
      <c r="D191" s="234"/>
      <c r="E191" s="234"/>
      <c r="F191" s="234"/>
      <c r="G191" s="257"/>
      <c r="H191" s="234"/>
      <c r="I191" s="234"/>
      <c r="J191" s="234"/>
      <c r="K191" s="234"/>
      <c r="L191" s="234"/>
    </row>
    <row r="192" spans="1:12">
      <c r="B192" s="234"/>
      <c r="C192" s="234"/>
      <c r="D192" s="234"/>
      <c r="E192" s="234"/>
      <c r="F192" s="234"/>
      <c r="G192" s="257"/>
      <c r="H192" s="234"/>
      <c r="I192" s="234"/>
      <c r="J192" s="234"/>
      <c r="K192" s="234"/>
      <c r="L192" s="234"/>
    </row>
    <row r="193" spans="2:12">
      <c r="B193" s="234"/>
      <c r="C193" s="234"/>
      <c r="D193" s="234"/>
      <c r="E193" s="234"/>
      <c r="F193" s="234"/>
      <c r="G193" s="257"/>
      <c r="H193" s="234"/>
      <c r="I193" s="234"/>
      <c r="J193" s="234"/>
      <c r="K193" s="234"/>
      <c r="L193" s="234"/>
    </row>
    <row r="194" spans="2:12">
      <c r="B194" s="234"/>
      <c r="C194" s="234"/>
      <c r="D194" s="234"/>
      <c r="E194" s="234"/>
      <c r="F194" s="234"/>
      <c r="G194" s="257"/>
      <c r="H194" s="234"/>
      <c r="I194" s="234"/>
      <c r="J194" s="234"/>
      <c r="K194" s="234"/>
      <c r="L194" s="234"/>
    </row>
    <row r="195" spans="2:12">
      <c r="B195" s="234"/>
      <c r="C195" s="234"/>
      <c r="D195" s="234"/>
      <c r="E195" s="234"/>
      <c r="F195" s="234"/>
      <c r="G195" s="257"/>
      <c r="H195" s="234"/>
      <c r="I195" s="234"/>
      <c r="J195" s="234"/>
      <c r="K195" s="234"/>
      <c r="L195" s="234"/>
    </row>
    <row r="196" spans="2:12">
      <c r="B196" s="234"/>
      <c r="C196" s="234"/>
      <c r="D196" s="234"/>
      <c r="E196" s="234"/>
      <c r="F196" s="234"/>
      <c r="G196" s="257"/>
      <c r="H196" s="234"/>
      <c r="I196" s="234"/>
      <c r="J196" s="234"/>
      <c r="K196" s="234"/>
      <c r="L196" s="234"/>
    </row>
    <row r="197" spans="2:12">
      <c r="B197" s="234"/>
      <c r="C197" s="234"/>
      <c r="D197" s="234"/>
      <c r="E197" s="234"/>
      <c r="F197" s="234"/>
      <c r="G197" s="257"/>
      <c r="H197" s="234"/>
      <c r="I197" s="234"/>
      <c r="J197" s="234"/>
      <c r="K197" s="234"/>
      <c r="L197" s="234"/>
    </row>
    <row r="198" spans="2:12">
      <c r="B198" s="234"/>
      <c r="C198" s="234"/>
      <c r="D198" s="234"/>
      <c r="E198" s="234"/>
      <c r="F198" s="234"/>
      <c r="G198" s="257"/>
      <c r="H198" s="234"/>
      <c r="I198" s="234"/>
      <c r="J198" s="234"/>
      <c r="K198" s="234"/>
      <c r="L198" s="234"/>
    </row>
    <row r="199" spans="2:12">
      <c r="B199" s="234"/>
      <c r="C199" s="234"/>
      <c r="D199" s="234"/>
      <c r="E199" s="234"/>
      <c r="F199" s="234"/>
      <c r="G199" s="257"/>
      <c r="H199" s="234"/>
      <c r="I199" s="234"/>
      <c r="J199" s="234"/>
      <c r="K199" s="234"/>
      <c r="L199" s="234"/>
    </row>
  </sheetData>
  <pageMargins left="0.7" right="0.7" top="0.75" bottom="0.75" header="0.3" footer="0.3"/>
  <pageSetup paperSize="9" orientation="portrait" horizontalDpi="0" verticalDpi="0"/>
  <rowBreaks count="1" manualBreakCount="1">
    <brk id="37" max="16383" man="1"/>
  </rowBreaks>
  <customProperties>
    <customPr name="_pios_id" r:id="rId1"/>
    <customPr name="GUID" r:id="rId2"/>
  </customPropertie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8AEA0-8996-49E3-8EB2-B15F50031242}">
  <sheetPr>
    <tabColor rgb="FFFF85FF"/>
    <pageSetUpPr fitToPage="1"/>
  </sheetPr>
  <dimension ref="A1:AA50"/>
  <sheetViews>
    <sheetView topLeftCell="A17" zoomScale="90" zoomScaleNormal="90" workbookViewId="0">
      <selection activeCell="D95" sqref="D95"/>
    </sheetView>
  </sheetViews>
  <sheetFormatPr defaultColWidth="11" defaultRowHeight="15"/>
  <cols>
    <col min="1" max="1" width="11" style="14"/>
    <col min="2" max="2" width="12.375" style="14" customWidth="1"/>
    <col min="3" max="3" width="21.25" style="14" customWidth="1"/>
    <col min="4" max="4" width="22.75" style="14" customWidth="1"/>
    <col min="5" max="5" width="16.875" style="14" bestFit="1" customWidth="1"/>
    <col min="6" max="12" width="11" style="14"/>
    <col min="13" max="13" width="19.375" style="14" customWidth="1"/>
    <col min="14" max="14" width="11" style="14"/>
    <col min="15" max="15" width="3.625" style="14" customWidth="1"/>
    <col min="16" max="17" width="7.75" style="14" bestFit="1" customWidth="1"/>
    <col min="18" max="18" width="6.75" style="14" bestFit="1" customWidth="1"/>
    <col min="19" max="22" width="7.25" style="14" bestFit="1" customWidth="1"/>
    <col min="23" max="23" width="7.75" style="14" customWidth="1"/>
    <col min="24" max="16384" width="11" style="14"/>
  </cols>
  <sheetData>
    <row r="1" spans="1:25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9" t="s">
        <v>884</v>
      </c>
      <c r="N1" s="339"/>
      <c r="O1" s="339"/>
      <c r="P1" s="339"/>
      <c r="Q1" s="339"/>
      <c r="R1" s="339"/>
      <c r="S1" s="339"/>
      <c r="T1" s="339"/>
      <c r="U1" s="339"/>
      <c r="V1" s="339"/>
      <c r="W1" s="338"/>
      <c r="X1" s="338"/>
      <c r="Y1" s="338"/>
    </row>
    <row r="2" spans="1:25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1:25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245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</row>
    <row r="4" spans="1:2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4</v>
      </c>
      <c r="Q4" s="17"/>
      <c r="R4" s="18" t="s">
        <v>680</v>
      </c>
      <c r="S4" s="18"/>
      <c r="T4" s="18"/>
      <c r="U4" s="18"/>
      <c r="V4" s="18"/>
      <c r="W4" s="18"/>
      <c r="X4" s="338"/>
      <c r="Y4" s="338"/>
    </row>
    <row r="5" spans="1:25">
      <c r="A5" s="338" t="s">
        <v>6</v>
      </c>
      <c r="B5" s="331">
        <v>44780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38"/>
      <c r="Y5" s="338"/>
    </row>
    <row r="6" spans="1:25">
      <c r="A6" s="338" t="s">
        <v>8</v>
      </c>
      <c r="B6" s="13" t="s">
        <v>885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Zoe Purser</v>
      </c>
      <c r="Q6" s="338" t="str">
        <f>C12</f>
        <v>Amy Lockhart</v>
      </c>
      <c r="R6" s="338" t="str">
        <f>C13</f>
        <v>Krystina Bercene</v>
      </c>
      <c r="S6" s="338" t="str">
        <f>C14</f>
        <v>Rosie Mcconigley</v>
      </c>
      <c r="T6" s="338" t="str">
        <f>C15</f>
        <v>Jorja Wareham</v>
      </c>
      <c r="U6" s="338" t="str">
        <f>C16</f>
        <v>Reagan Hughan</v>
      </c>
      <c r="V6" s="338" t="str">
        <f>C17</f>
        <v>Meg Fowler</v>
      </c>
      <c r="W6" s="338" t="str">
        <f>C18</f>
        <v>Ebonie Richardson</v>
      </c>
      <c r="X6" s="338"/>
      <c r="Y6" s="338"/>
    </row>
    <row r="7" spans="1:25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</row>
    <row r="8" spans="1:25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38"/>
      <c r="Y8" s="338"/>
    </row>
    <row r="9" spans="1:25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38"/>
      <c r="Y9" s="338"/>
    </row>
    <row r="10" spans="1:25" ht="30">
      <c r="A10" s="35" t="s">
        <v>15</v>
      </c>
      <c r="B10" s="36" t="s">
        <v>16</v>
      </c>
      <c r="C10" s="36" t="s">
        <v>17</v>
      </c>
      <c r="D10" s="36" t="s">
        <v>18</v>
      </c>
      <c r="E10" s="36" t="s">
        <v>19</v>
      </c>
      <c r="F10" s="36" t="s">
        <v>109</v>
      </c>
      <c r="G10" s="36" t="s">
        <v>21</v>
      </c>
      <c r="H10" s="36" t="s">
        <v>22</v>
      </c>
      <c r="I10" s="36" t="s">
        <v>23</v>
      </c>
      <c r="J10" s="36" t="s">
        <v>24</v>
      </c>
      <c r="K10" s="338"/>
      <c r="L10" s="338"/>
      <c r="M10" s="338">
        <v>3</v>
      </c>
      <c r="N10" s="338"/>
      <c r="O10" s="338"/>
      <c r="P10" s="342"/>
      <c r="Q10" s="342"/>
      <c r="R10" s="342"/>
      <c r="S10" s="342"/>
      <c r="T10" s="342"/>
      <c r="U10" s="342"/>
      <c r="V10" s="342"/>
      <c r="W10" s="342"/>
      <c r="X10" s="338"/>
      <c r="Y10" s="338"/>
    </row>
    <row r="11" spans="1:25">
      <c r="A11" s="4">
        <v>0.3125</v>
      </c>
      <c r="B11" s="3">
        <v>1</v>
      </c>
      <c r="C11" s="3" t="s">
        <v>501</v>
      </c>
      <c r="D11" s="343" t="s">
        <v>502</v>
      </c>
      <c r="E11" s="343" t="s">
        <v>227</v>
      </c>
      <c r="F11" s="344">
        <f>P38</f>
        <v>0</v>
      </c>
      <c r="G11" s="343">
        <f t="shared" ref="G11:G17" si="0">IF(H11&gt;J11,H11,J11)</f>
        <v>1</v>
      </c>
      <c r="H11" s="343">
        <f>RANK(F11,$F$11:$F$19,0)</f>
        <v>1</v>
      </c>
      <c r="I11" s="345">
        <f>P34</f>
        <v>0</v>
      </c>
      <c r="J11" s="346"/>
      <c r="K11" s="338"/>
      <c r="L11" s="338"/>
      <c r="M11" s="338">
        <v>4</v>
      </c>
      <c r="N11" s="338"/>
      <c r="O11" s="338"/>
      <c r="P11" s="342"/>
      <c r="Q11" s="342"/>
      <c r="R11" s="342"/>
      <c r="S11" s="342"/>
      <c r="T11" s="342"/>
      <c r="U11" s="342"/>
      <c r="V11" s="342"/>
      <c r="W11" s="342"/>
      <c r="X11" s="338"/>
      <c r="Y11" s="338"/>
    </row>
    <row r="12" spans="1:25">
      <c r="A12" s="4">
        <v>0.31736111111111109</v>
      </c>
      <c r="B12" s="3">
        <v>2</v>
      </c>
      <c r="C12" s="3" t="s">
        <v>116</v>
      </c>
      <c r="D12" s="343" t="s">
        <v>117</v>
      </c>
      <c r="E12" s="343" t="s">
        <v>47</v>
      </c>
      <c r="F12" s="347">
        <f>Q38</f>
        <v>0</v>
      </c>
      <c r="G12" s="343">
        <f t="shared" si="0"/>
        <v>1</v>
      </c>
      <c r="H12" s="343">
        <f t="shared" ref="H12:H18" si="1">RANK(F12,$F$11:$F$19,0)</f>
        <v>1</v>
      </c>
      <c r="I12" s="345">
        <f>Q34</f>
        <v>0</v>
      </c>
      <c r="J12" s="346"/>
      <c r="K12" s="338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38"/>
      <c r="Y12" s="338"/>
    </row>
    <row r="13" spans="1:25">
      <c r="A13" s="4">
        <v>0.32222222222222219</v>
      </c>
      <c r="B13" s="3">
        <v>3</v>
      </c>
      <c r="C13" s="3" t="s">
        <v>483</v>
      </c>
      <c r="D13" s="343" t="s">
        <v>484</v>
      </c>
      <c r="E13" s="343" t="s">
        <v>284</v>
      </c>
      <c r="F13" s="347">
        <f>R38</f>
        <v>0</v>
      </c>
      <c r="G13" s="343">
        <f t="shared" si="0"/>
        <v>1</v>
      </c>
      <c r="H13" s="343">
        <f t="shared" si="1"/>
        <v>1</v>
      </c>
      <c r="I13" s="345">
        <f>R34</f>
        <v>0</v>
      </c>
      <c r="J13" s="346"/>
      <c r="K13" s="338"/>
      <c r="L13" s="338"/>
      <c r="M13" s="338">
        <v>6</v>
      </c>
      <c r="N13" s="338"/>
      <c r="O13" s="338"/>
      <c r="P13" s="342"/>
      <c r="Q13" s="342"/>
      <c r="R13" s="342"/>
      <c r="S13" s="342"/>
      <c r="T13" s="342"/>
      <c r="U13" s="342"/>
      <c r="V13" s="342"/>
      <c r="W13" s="342"/>
      <c r="X13" s="338"/>
      <c r="Y13" s="338"/>
    </row>
    <row r="14" spans="1:25">
      <c r="A14" s="4">
        <v>0.32708333333333328</v>
      </c>
      <c r="B14" s="3">
        <v>4</v>
      </c>
      <c r="C14" s="3" t="s">
        <v>119</v>
      </c>
      <c r="D14" s="343" t="s">
        <v>120</v>
      </c>
      <c r="E14" s="343" t="s">
        <v>42</v>
      </c>
      <c r="F14" s="347">
        <f>S38</f>
        <v>0</v>
      </c>
      <c r="G14" s="343">
        <f t="shared" si="0"/>
        <v>1</v>
      </c>
      <c r="H14" s="343">
        <f t="shared" si="1"/>
        <v>1</v>
      </c>
      <c r="I14" s="345">
        <f>S34</f>
        <v>0</v>
      </c>
      <c r="J14" s="346"/>
      <c r="K14" s="338"/>
      <c r="L14" s="338"/>
      <c r="M14" s="338">
        <v>7</v>
      </c>
      <c r="N14" s="338"/>
      <c r="O14" s="338"/>
      <c r="P14" s="342"/>
      <c r="Q14" s="342"/>
      <c r="R14" s="342"/>
      <c r="S14" s="342"/>
      <c r="T14" s="342"/>
      <c r="U14" s="342"/>
      <c r="V14" s="342"/>
      <c r="W14" s="342"/>
      <c r="X14" s="338"/>
      <c r="Y14" s="338"/>
    </row>
    <row r="15" spans="1:25">
      <c r="A15" s="4">
        <v>0.33194444444444438</v>
      </c>
      <c r="B15" s="3">
        <v>5</v>
      </c>
      <c r="C15" s="3" t="s">
        <v>204</v>
      </c>
      <c r="D15" s="343" t="s">
        <v>478</v>
      </c>
      <c r="E15" s="343" t="s">
        <v>33</v>
      </c>
      <c r="F15" s="347">
        <f>T38</f>
        <v>0</v>
      </c>
      <c r="G15" s="343">
        <f t="shared" si="0"/>
        <v>1</v>
      </c>
      <c r="H15" s="343">
        <f t="shared" si="1"/>
        <v>1</v>
      </c>
      <c r="I15" s="345">
        <f>T34</f>
        <v>0</v>
      </c>
      <c r="J15" s="346"/>
      <c r="K15" s="338"/>
      <c r="L15" s="338"/>
      <c r="M15" s="338">
        <v>8</v>
      </c>
      <c r="N15" s="338"/>
      <c r="O15" s="338"/>
      <c r="P15" s="342"/>
      <c r="Q15" s="342"/>
      <c r="R15" s="342"/>
      <c r="S15" s="342"/>
      <c r="T15" s="342"/>
      <c r="U15" s="342"/>
      <c r="V15" s="342"/>
      <c r="W15" s="342"/>
      <c r="X15" s="338"/>
      <c r="Y15" s="338"/>
    </row>
    <row r="16" spans="1:25">
      <c r="A16" s="4">
        <v>0.33680555555555547</v>
      </c>
      <c r="B16" s="3">
        <v>6</v>
      </c>
      <c r="C16" s="3" t="s">
        <v>126</v>
      </c>
      <c r="D16" s="343" t="s">
        <v>127</v>
      </c>
      <c r="E16" s="343" t="s">
        <v>30</v>
      </c>
      <c r="F16" s="347">
        <f>U38</f>
        <v>0</v>
      </c>
      <c r="G16" s="343">
        <f t="shared" si="0"/>
        <v>1</v>
      </c>
      <c r="H16" s="343">
        <f t="shared" si="1"/>
        <v>1</v>
      </c>
      <c r="I16" s="345">
        <f>U34</f>
        <v>0</v>
      </c>
      <c r="J16" s="346"/>
      <c r="K16" s="338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42"/>
      <c r="X16" s="338"/>
      <c r="Y16" s="338"/>
    </row>
    <row r="17" spans="1:23">
      <c r="A17" s="4">
        <v>0.34166666666666656</v>
      </c>
      <c r="B17" s="3">
        <v>7</v>
      </c>
      <c r="C17" s="3" t="s">
        <v>503</v>
      </c>
      <c r="D17" s="343" t="s">
        <v>504</v>
      </c>
      <c r="E17" s="343" t="s">
        <v>295</v>
      </c>
      <c r="F17" s="347">
        <f>V38</f>
        <v>0</v>
      </c>
      <c r="G17" s="343">
        <f t="shared" si="0"/>
        <v>1</v>
      </c>
      <c r="H17" s="343">
        <f t="shared" si="1"/>
        <v>1</v>
      </c>
      <c r="I17" s="345">
        <f>V34</f>
        <v>0</v>
      </c>
      <c r="J17" s="346"/>
      <c r="K17" s="338"/>
      <c r="L17" s="338"/>
      <c r="M17" s="338">
        <v>10</v>
      </c>
      <c r="N17" s="338"/>
      <c r="O17" s="338"/>
      <c r="P17" s="342"/>
      <c r="Q17" s="342"/>
      <c r="R17" s="342"/>
      <c r="S17" s="342"/>
      <c r="T17" s="342"/>
      <c r="U17" s="342"/>
      <c r="V17" s="342"/>
      <c r="W17" s="342"/>
    </row>
    <row r="18" spans="1:23">
      <c r="A18" s="4">
        <v>0.34652777777777766</v>
      </c>
      <c r="B18" s="3">
        <v>8</v>
      </c>
      <c r="C18" s="3" t="s">
        <v>804</v>
      </c>
      <c r="D18" s="343" t="s">
        <v>805</v>
      </c>
      <c r="E18" s="343" t="s">
        <v>88</v>
      </c>
      <c r="F18" s="347">
        <f>W38</f>
        <v>0</v>
      </c>
      <c r="G18" s="343">
        <f t="shared" ref="G18" si="2">IF(H18&gt;J18,H18,J18)</f>
        <v>1</v>
      </c>
      <c r="H18" s="343">
        <f t="shared" si="1"/>
        <v>1</v>
      </c>
      <c r="I18" s="345">
        <f>W34</f>
        <v>0</v>
      </c>
      <c r="J18" s="346"/>
      <c r="K18" s="338"/>
      <c r="L18" s="338"/>
      <c r="M18" s="338">
        <v>11</v>
      </c>
      <c r="N18" s="338"/>
      <c r="O18" s="338"/>
      <c r="P18" s="342"/>
      <c r="Q18" s="342"/>
      <c r="R18" s="342"/>
      <c r="S18" s="342"/>
      <c r="T18" s="342"/>
      <c r="U18" s="342"/>
      <c r="V18" s="342"/>
      <c r="W18" s="342"/>
    </row>
    <row r="19" spans="1:23">
      <c r="A19" s="338"/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>
        <v>12</v>
      </c>
      <c r="N19" s="338"/>
      <c r="O19" s="338"/>
      <c r="P19" s="342"/>
      <c r="Q19" s="342"/>
      <c r="R19" s="342"/>
      <c r="S19" s="342"/>
      <c r="T19" s="342"/>
      <c r="U19" s="342"/>
      <c r="V19" s="342"/>
      <c r="W19" s="342"/>
    </row>
    <row r="20" spans="1:23">
      <c r="A20" s="338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>
        <v>13</v>
      </c>
      <c r="N20" s="338"/>
      <c r="O20" s="338"/>
      <c r="P20" s="342"/>
      <c r="Q20" s="342"/>
      <c r="R20" s="342"/>
      <c r="S20" s="342"/>
      <c r="T20" s="342"/>
      <c r="U20" s="342"/>
      <c r="V20" s="342"/>
      <c r="W20" s="342"/>
    </row>
    <row r="21" spans="1:23" ht="30">
      <c r="A21" s="39" t="s">
        <v>15</v>
      </c>
      <c r="B21" s="40" t="s">
        <v>16</v>
      </c>
      <c r="C21" s="40" t="s">
        <v>17</v>
      </c>
      <c r="D21" s="40" t="s">
        <v>18</v>
      </c>
      <c r="E21" s="40" t="s">
        <v>19</v>
      </c>
      <c r="F21" s="40" t="s">
        <v>60</v>
      </c>
      <c r="G21" s="40" t="s">
        <v>21</v>
      </c>
      <c r="H21" s="338"/>
      <c r="I21" s="338"/>
      <c r="J21" s="338"/>
      <c r="K21" s="338"/>
      <c r="L21" s="338"/>
      <c r="M21" s="338" t="s">
        <v>235</v>
      </c>
      <c r="N21" s="393" t="s">
        <v>207</v>
      </c>
      <c r="O21" s="338"/>
      <c r="P21" s="394"/>
      <c r="Q21" s="394"/>
      <c r="R21" s="394"/>
      <c r="S21" s="394"/>
      <c r="T21" s="394"/>
      <c r="U21" s="394"/>
      <c r="V21" s="394"/>
      <c r="W21" s="394"/>
    </row>
    <row r="22" spans="1:23">
      <c r="A22" s="24"/>
      <c r="B22" s="23">
        <f>B11</f>
        <v>1</v>
      </c>
      <c r="C22" s="23" t="str">
        <f t="shared" ref="C22:E22" si="3">C11</f>
        <v>Zoe Purser</v>
      </c>
      <c r="D22" s="23" t="str">
        <f t="shared" si="3"/>
        <v>BALMONT BOY</v>
      </c>
      <c r="E22" s="23" t="str">
        <f t="shared" si="3"/>
        <v>Wanneroo</v>
      </c>
      <c r="F22" s="350">
        <f>P50</f>
        <v>0</v>
      </c>
      <c r="G22" s="351">
        <f>RANK(F22,$F$22:$F$29,0)</f>
        <v>1</v>
      </c>
      <c r="H22" s="338"/>
      <c r="I22" s="338"/>
      <c r="J22" s="338"/>
      <c r="K22" s="338"/>
      <c r="L22" s="338"/>
      <c r="M22" s="338"/>
      <c r="N22" s="338">
        <v>-5</v>
      </c>
      <c r="O22" s="338"/>
      <c r="P22" s="395">
        <f>IF(P21="Y",$N$22,0)</f>
        <v>0</v>
      </c>
      <c r="Q22" s="395">
        <f t="shared" ref="Q22:W22" si="4">IF(Q21="Y",$N$22,0)</f>
        <v>0</v>
      </c>
      <c r="R22" s="395">
        <f t="shared" si="4"/>
        <v>0</v>
      </c>
      <c r="S22" s="395">
        <f t="shared" si="4"/>
        <v>0</v>
      </c>
      <c r="T22" s="395">
        <f t="shared" si="4"/>
        <v>0</v>
      </c>
      <c r="U22" s="395">
        <f t="shared" si="4"/>
        <v>0</v>
      </c>
      <c r="V22" s="395">
        <f t="shared" si="4"/>
        <v>0</v>
      </c>
      <c r="W22" s="395">
        <f t="shared" si="4"/>
        <v>0</v>
      </c>
    </row>
    <row r="23" spans="1:23">
      <c r="A23" s="343"/>
      <c r="B23" s="23">
        <f t="shared" ref="B23:E23" si="5">B12</f>
        <v>2</v>
      </c>
      <c r="C23" s="23" t="str">
        <f t="shared" si="5"/>
        <v>Amy Lockhart</v>
      </c>
      <c r="D23" s="23" t="str">
        <f t="shared" si="5"/>
        <v>KINGSBURY</v>
      </c>
      <c r="E23" s="23" t="str">
        <f t="shared" si="5"/>
        <v xml:space="preserve">Capel </v>
      </c>
      <c r="F23" s="350">
        <f>Q50</f>
        <v>0</v>
      </c>
      <c r="G23" s="351">
        <f t="shared" ref="G23:G29" si="6">RANK(F23,$F$22:$F$29,0)</f>
        <v>1</v>
      </c>
      <c r="H23" s="338"/>
      <c r="I23" s="338"/>
      <c r="J23" s="338"/>
      <c r="K23" s="338"/>
      <c r="L23" s="338"/>
      <c r="M23" s="338" t="s">
        <v>50</v>
      </c>
      <c r="N23" s="338">
        <v>130</v>
      </c>
      <c r="O23" s="338"/>
      <c r="P23" s="356">
        <f>SUM(P8:P20)+P22</f>
        <v>0</v>
      </c>
      <c r="Q23" s="356">
        <f t="shared" ref="Q23:W23" si="7">SUM(Q8:Q20)+Q22</f>
        <v>0</v>
      </c>
      <c r="R23" s="356">
        <f t="shared" si="7"/>
        <v>0</v>
      </c>
      <c r="S23" s="356">
        <f t="shared" si="7"/>
        <v>0</v>
      </c>
      <c r="T23" s="356">
        <f t="shared" si="7"/>
        <v>0</v>
      </c>
      <c r="U23" s="356">
        <f t="shared" si="7"/>
        <v>0</v>
      </c>
      <c r="V23" s="356">
        <f t="shared" si="7"/>
        <v>0</v>
      </c>
      <c r="W23" s="356">
        <f t="shared" si="7"/>
        <v>0</v>
      </c>
    </row>
    <row r="24" spans="1:23">
      <c r="A24" s="343"/>
      <c r="B24" s="23">
        <f t="shared" ref="B24:E24" si="8">B13</f>
        <v>3</v>
      </c>
      <c r="C24" s="23" t="str">
        <f t="shared" si="8"/>
        <v>Krystina Bercene</v>
      </c>
      <c r="D24" s="23" t="str">
        <f t="shared" si="8"/>
        <v>MY OPHELIA</v>
      </c>
      <c r="E24" s="23" t="str">
        <f t="shared" si="8"/>
        <v>Wellington District</v>
      </c>
      <c r="F24" s="350">
        <f>R50</f>
        <v>0</v>
      </c>
      <c r="G24" s="351">
        <f t="shared" si="6"/>
        <v>1</v>
      </c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</row>
    <row r="25" spans="1:23">
      <c r="A25" s="343"/>
      <c r="B25" s="23">
        <f t="shared" ref="B25:E25" si="9">B14</f>
        <v>4</v>
      </c>
      <c r="C25" s="23" t="str">
        <f t="shared" si="9"/>
        <v>Rosie Mcconigley</v>
      </c>
      <c r="D25" s="23" t="str">
        <f t="shared" si="9"/>
        <v>KELLERAINS VANCHER</v>
      </c>
      <c r="E25" s="23" t="str">
        <f t="shared" si="9"/>
        <v xml:space="preserve">King River </v>
      </c>
      <c r="F25" s="350">
        <f>S50</f>
        <v>0</v>
      </c>
      <c r="G25" s="351">
        <f t="shared" si="6"/>
        <v>1</v>
      </c>
      <c r="H25" s="338"/>
      <c r="I25" s="338"/>
      <c r="J25" s="338"/>
      <c r="K25" s="338"/>
      <c r="L25" s="338"/>
      <c r="M25" s="338" t="s">
        <v>56</v>
      </c>
      <c r="N25" s="338"/>
      <c r="O25" s="338"/>
      <c r="P25" s="338"/>
      <c r="Q25" s="338"/>
      <c r="R25" s="338"/>
      <c r="S25" s="338"/>
      <c r="T25" s="338"/>
      <c r="U25" s="338"/>
      <c r="V25" s="338"/>
      <c r="W25" s="338"/>
    </row>
    <row r="26" spans="1:23">
      <c r="A26" s="343"/>
      <c r="B26" s="23">
        <f t="shared" ref="B26:E26" si="10">B15</f>
        <v>5</v>
      </c>
      <c r="C26" s="23" t="str">
        <f t="shared" si="10"/>
        <v>Jorja Wareham</v>
      </c>
      <c r="D26" s="23" t="str">
        <f t="shared" si="10"/>
        <v>TIAJA PARK FEARLESS</v>
      </c>
      <c r="E26" s="23" t="str">
        <f t="shared" si="10"/>
        <v>Bunbury</v>
      </c>
      <c r="F26" s="350">
        <f>T50</f>
        <v>0</v>
      </c>
      <c r="G26" s="351">
        <f t="shared" si="6"/>
        <v>1</v>
      </c>
      <c r="H26" s="338"/>
      <c r="I26" s="338"/>
      <c r="J26" s="338"/>
      <c r="K26" s="338"/>
      <c r="L26" s="338"/>
      <c r="M26" s="338">
        <v>13</v>
      </c>
      <c r="N26" s="338">
        <v>3</v>
      </c>
      <c r="O26" s="338"/>
      <c r="P26" s="342"/>
      <c r="Q26" s="342"/>
      <c r="R26" s="342"/>
      <c r="S26" s="342"/>
      <c r="T26" s="342"/>
      <c r="U26" s="342"/>
      <c r="V26" s="342"/>
      <c r="W26" s="342"/>
    </row>
    <row r="27" spans="1:23">
      <c r="A27" s="343"/>
      <c r="B27" s="23">
        <f t="shared" ref="B27:E27" si="11">B16</f>
        <v>6</v>
      </c>
      <c r="C27" s="23" t="str">
        <f t="shared" si="11"/>
        <v>Reagan Hughan</v>
      </c>
      <c r="D27" s="23" t="str">
        <f t="shared" si="11"/>
        <v>ARIA MISTRETTA</v>
      </c>
      <c r="E27" s="23" t="str">
        <f t="shared" si="11"/>
        <v xml:space="preserve">Busselton </v>
      </c>
      <c r="F27" s="350">
        <f>U50</f>
        <v>0</v>
      </c>
      <c r="G27" s="351">
        <f t="shared" si="6"/>
        <v>1</v>
      </c>
      <c r="H27" s="338"/>
      <c r="I27" s="338"/>
      <c r="J27" s="338"/>
      <c r="K27" s="338"/>
      <c r="L27" s="338"/>
      <c r="M27" s="338">
        <v>14</v>
      </c>
      <c r="N27" s="338">
        <v>3</v>
      </c>
      <c r="O27" s="338"/>
      <c r="P27" s="342"/>
      <c r="Q27" s="342"/>
      <c r="R27" s="342"/>
      <c r="S27" s="342"/>
      <c r="T27" s="342"/>
      <c r="U27" s="342"/>
      <c r="V27" s="342"/>
      <c r="W27" s="342"/>
    </row>
    <row r="28" spans="1:23">
      <c r="A28" s="343"/>
      <c r="B28" s="23">
        <f t="shared" ref="B28:E28" si="12">B17</f>
        <v>7</v>
      </c>
      <c r="C28" s="23" t="str">
        <f t="shared" si="12"/>
        <v>Meg Fowler</v>
      </c>
      <c r="D28" s="23" t="str">
        <f t="shared" si="12"/>
        <v>WINTERFALL</v>
      </c>
      <c r="E28" s="23" t="str">
        <f t="shared" si="12"/>
        <v>Swan Valley</v>
      </c>
      <c r="F28" s="350">
        <f>V50</f>
        <v>0</v>
      </c>
      <c r="G28" s="351">
        <f t="shared" si="6"/>
        <v>1</v>
      </c>
      <c r="H28" s="338"/>
      <c r="I28" s="338"/>
      <c r="J28" s="338"/>
      <c r="K28" s="338"/>
      <c r="L28" s="338"/>
      <c r="M28" s="338">
        <v>15</v>
      </c>
      <c r="N28" s="338">
        <v>4</v>
      </c>
      <c r="O28" s="338"/>
      <c r="P28" s="342"/>
      <c r="Q28" s="342"/>
      <c r="R28" s="342"/>
      <c r="S28" s="342"/>
      <c r="T28" s="342"/>
      <c r="U28" s="342"/>
      <c r="V28" s="342"/>
      <c r="W28" s="342"/>
    </row>
    <row r="29" spans="1:23">
      <c r="A29" s="343"/>
      <c r="B29" s="23">
        <f t="shared" ref="B29:E29" si="13">B18</f>
        <v>8</v>
      </c>
      <c r="C29" s="23" t="str">
        <f t="shared" si="13"/>
        <v>Ebonie Richardson</v>
      </c>
      <c r="D29" s="23" t="str">
        <f t="shared" si="13"/>
        <v>LYNDAM PARK VALENTINO</v>
      </c>
      <c r="E29" s="23" t="str">
        <f t="shared" si="13"/>
        <v xml:space="preserve">Serpentine </v>
      </c>
      <c r="F29" s="344">
        <f>W50</f>
        <v>0</v>
      </c>
      <c r="G29" s="343">
        <f t="shared" si="6"/>
        <v>1</v>
      </c>
      <c r="H29" s="338"/>
      <c r="I29" s="338"/>
      <c r="J29" s="338"/>
      <c r="K29" s="338"/>
      <c r="L29" s="338"/>
      <c r="M29" s="338">
        <v>16</v>
      </c>
      <c r="N29" s="338">
        <v>3</v>
      </c>
      <c r="O29" s="338"/>
      <c r="P29" s="348"/>
      <c r="Q29" s="348"/>
      <c r="R29" s="348"/>
      <c r="S29" s="348"/>
      <c r="T29" s="348"/>
      <c r="U29" s="348"/>
      <c r="V29" s="348"/>
      <c r="W29" s="348"/>
    </row>
    <row r="30" spans="1:23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 t="s">
        <v>61</v>
      </c>
      <c r="N30" s="338">
        <v>130</v>
      </c>
      <c r="O30" s="338"/>
      <c r="P30" s="338">
        <f>(SUM(P26:P29)*3)+P28</f>
        <v>0</v>
      </c>
      <c r="Q30" s="338">
        <f t="shared" ref="Q30:W30" si="14">(SUM(Q26:Q29)*3)+Q28</f>
        <v>0</v>
      </c>
      <c r="R30" s="338">
        <f t="shared" si="14"/>
        <v>0</v>
      </c>
      <c r="S30" s="338">
        <f t="shared" si="14"/>
        <v>0</v>
      </c>
      <c r="T30" s="338">
        <f t="shared" si="14"/>
        <v>0</v>
      </c>
      <c r="U30" s="338">
        <f t="shared" si="14"/>
        <v>0</v>
      </c>
      <c r="V30" s="338">
        <f t="shared" si="14"/>
        <v>0</v>
      </c>
      <c r="W30" s="338">
        <f t="shared" si="14"/>
        <v>0</v>
      </c>
    </row>
    <row r="32" spans="1:23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 t="s">
        <v>62</v>
      </c>
      <c r="N32" s="338">
        <v>-5.0000000000000001E-3</v>
      </c>
      <c r="O32" s="338"/>
      <c r="P32" s="372"/>
      <c r="Q32" s="372"/>
      <c r="R32" s="372"/>
      <c r="S32" s="372"/>
      <c r="T32" s="372"/>
      <c r="U32" s="372"/>
      <c r="V32" s="372"/>
      <c r="W32" s="372"/>
    </row>
    <row r="33" spans="13:27">
      <c r="M33" s="338" t="s">
        <v>63</v>
      </c>
      <c r="N33" s="338"/>
      <c r="O33" s="338"/>
      <c r="P33" s="396">
        <f>IF(P32="Y",$N$32,0)</f>
        <v>0</v>
      </c>
      <c r="Q33" s="396">
        <f t="shared" ref="Q33:W33" si="15">IF(Q32="Y",$N$32,0)</f>
        <v>0</v>
      </c>
      <c r="R33" s="396">
        <f t="shared" si="15"/>
        <v>0</v>
      </c>
      <c r="S33" s="396">
        <f t="shared" si="15"/>
        <v>0</v>
      </c>
      <c r="T33" s="396">
        <f t="shared" si="15"/>
        <v>0</v>
      </c>
      <c r="U33" s="396">
        <f t="shared" si="15"/>
        <v>0</v>
      </c>
      <c r="V33" s="396">
        <f t="shared" si="15"/>
        <v>0</v>
      </c>
      <c r="W33" s="396">
        <f t="shared" si="15"/>
        <v>0</v>
      </c>
      <c r="X33" s="338"/>
      <c r="Y33" s="338"/>
      <c r="Z33" s="338"/>
      <c r="AA33" s="338"/>
    </row>
    <row r="34" spans="13:27">
      <c r="M34" s="338" t="s">
        <v>64</v>
      </c>
      <c r="N34" s="338">
        <v>13</v>
      </c>
      <c r="O34" s="338"/>
      <c r="P34" s="354">
        <f>(P30/$N$34)+P33</f>
        <v>0</v>
      </c>
      <c r="Q34" s="354">
        <f t="shared" ref="Q34:W34" si="16">(Q30/$N$34)+Q33</f>
        <v>0</v>
      </c>
      <c r="R34" s="354">
        <f t="shared" si="16"/>
        <v>0</v>
      </c>
      <c r="S34" s="354">
        <f t="shared" si="16"/>
        <v>0</v>
      </c>
      <c r="T34" s="354">
        <f t="shared" si="16"/>
        <v>0</v>
      </c>
      <c r="U34" s="354">
        <f t="shared" si="16"/>
        <v>0</v>
      </c>
      <c r="V34" s="354">
        <f t="shared" si="16"/>
        <v>0</v>
      </c>
      <c r="W34" s="354">
        <f t="shared" si="16"/>
        <v>0</v>
      </c>
      <c r="X34" s="338"/>
      <c r="Y34" s="338"/>
      <c r="Z34" s="338"/>
      <c r="AA34" s="338"/>
    </row>
    <row r="35" spans="13:27">
      <c r="M35" s="338" t="s">
        <v>65</v>
      </c>
      <c r="N35" s="338">
        <v>13</v>
      </c>
      <c r="O35" s="338"/>
      <c r="P35" s="354">
        <f t="shared" ref="P35:W35" si="17">P23/$N$35</f>
        <v>0</v>
      </c>
      <c r="Q35" s="354">
        <f t="shared" si="17"/>
        <v>0</v>
      </c>
      <c r="R35" s="354">
        <f t="shared" si="17"/>
        <v>0</v>
      </c>
      <c r="S35" s="354">
        <f t="shared" si="17"/>
        <v>0</v>
      </c>
      <c r="T35" s="354">
        <f t="shared" si="17"/>
        <v>0</v>
      </c>
      <c r="U35" s="354">
        <f t="shared" si="17"/>
        <v>0</v>
      </c>
      <c r="V35" s="354">
        <f t="shared" si="17"/>
        <v>0</v>
      </c>
      <c r="W35" s="354">
        <f t="shared" si="17"/>
        <v>0</v>
      </c>
      <c r="X35" s="338"/>
      <c r="Y35" s="338"/>
      <c r="Z35" s="338"/>
      <c r="AA35" s="338"/>
    </row>
    <row r="36" spans="13:27">
      <c r="M36" s="338" t="s">
        <v>66</v>
      </c>
      <c r="N36" s="338"/>
      <c r="O36" s="338"/>
      <c r="P36" s="354">
        <f t="shared" ref="P36:W36" si="18">P34+P35</f>
        <v>0</v>
      </c>
      <c r="Q36" s="354">
        <f t="shared" si="18"/>
        <v>0</v>
      </c>
      <c r="R36" s="354">
        <f t="shared" si="18"/>
        <v>0</v>
      </c>
      <c r="S36" s="354">
        <f t="shared" si="18"/>
        <v>0</v>
      </c>
      <c r="T36" s="354">
        <f t="shared" si="18"/>
        <v>0</v>
      </c>
      <c r="U36" s="354">
        <f t="shared" si="18"/>
        <v>0</v>
      </c>
      <c r="V36" s="354">
        <f t="shared" si="18"/>
        <v>0</v>
      </c>
      <c r="W36" s="354">
        <f t="shared" si="18"/>
        <v>0</v>
      </c>
      <c r="X36" s="338"/>
      <c r="Y36" s="338"/>
      <c r="Z36" s="338"/>
      <c r="AA36" s="338"/>
    </row>
    <row r="38" spans="13:27">
      <c r="M38" s="338" t="s">
        <v>67</v>
      </c>
      <c r="N38" s="338"/>
      <c r="O38" s="338"/>
      <c r="P38" s="355">
        <f>P36/20</f>
        <v>0</v>
      </c>
      <c r="Q38" s="355">
        <f t="shared" ref="Q38:W38" si="19">Q36/20</f>
        <v>0</v>
      </c>
      <c r="R38" s="355">
        <f t="shared" si="19"/>
        <v>0</v>
      </c>
      <c r="S38" s="355">
        <f t="shared" si="19"/>
        <v>0</v>
      </c>
      <c r="T38" s="355">
        <f t="shared" si="19"/>
        <v>0</v>
      </c>
      <c r="U38" s="355">
        <f t="shared" si="19"/>
        <v>0</v>
      </c>
      <c r="V38" s="355">
        <f t="shared" si="19"/>
        <v>0</v>
      </c>
      <c r="W38" s="355">
        <f t="shared" si="19"/>
        <v>0</v>
      </c>
      <c r="X38" s="338"/>
      <c r="Y38" s="338"/>
      <c r="Z38" s="338"/>
      <c r="AA38" s="338"/>
    </row>
    <row r="40" spans="13:27">
      <c r="M40" s="338"/>
      <c r="N40" s="338"/>
      <c r="O40" s="338"/>
      <c r="P40" s="349"/>
      <c r="Q40" s="349"/>
      <c r="R40" s="349"/>
      <c r="S40" s="349"/>
      <c r="T40" s="349"/>
      <c r="U40" s="349"/>
      <c r="V40" s="349"/>
      <c r="W40" s="349"/>
      <c r="X40" s="338"/>
      <c r="Y40" s="338"/>
      <c r="Z40" s="338"/>
      <c r="AA40" s="338"/>
    </row>
    <row r="41" spans="13:27">
      <c r="M41" s="15" t="s">
        <v>68</v>
      </c>
      <c r="N41" s="338"/>
      <c r="O41" s="338"/>
      <c r="P41" s="356"/>
      <c r="Q41" s="356"/>
      <c r="R41" s="356"/>
      <c r="S41" s="356"/>
      <c r="T41" s="349"/>
      <c r="U41" s="349"/>
      <c r="V41" s="349"/>
      <c r="W41" s="349"/>
      <c r="X41" s="349"/>
      <c r="Y41" s="349"/>
      <c r="Z41" s="349"/>
      <c r="AA41" s="349"/>
    </row>
    <row r="42" spans="13:27"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49"/>
    </row>
    <row r="43" spans="13:27">
      <c r="M43" s="338" t="s">
        <v>69</v>
      </c>
      <c r="N43" s="338"/>
      <c r="O43" s="338"/>
      <c r="P43" s="342"/>
      <c r="Q43" s="342"/>
      <c r="R43" s="342"/>
      <c r="S43" s="342"/>
      <c r="T43" s="342"/>
      <c r="U43" s="342"/>
      <c r="V43" s="342"/>
      <c r="W43" s="342"/>
      <c r="X43" s="342"/>
      <c r="Y43" s="342"/>
      <c r="Z43" s="342"/>
      <c r="AA43" s="342"/>
    </row>
    <row r="44" spans="13:27">
      <c r="M44" s="338" t="s">
        <v>70</v>
      </c>
      <c r="N44" s="338"/>
      <c r="O44" s="338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</row>
    <row r="45" spans="13:27">
      <c r="M45" s="338" t="s">
        <v>71</v>
      </c>
      <c r="N45" s="338"/>
      <c r="O45" s="338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</row>
    <row r="46" spans="13:27">
      <c r="M46" s="338" t="s">
        <v>72</v>
      </c>
      <c r="N46" s="338"/>
      <c r="O46" s="338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</row>
    <row r="47" spans="13:27">
      <c r="M47" s="338" t="s">
        <v>73</v>
      </c>
      <c r="N47" s="338"/>
      <c r="O47" s="338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</row>
    <row r="48" spans="13:27">
      <c r="M48" s="338" t="s">
        <v>74</v>
      </c>
      <c r="N48" s="338">
        <v>50</v>
      </c>
      <c r="O48" s="338"/>
      <c r="P48" s="356">
        <f t="shared" ref="P48:AA48" si="20">SUM(P43:P47)</f>
        <v>0</v>
      </c>
      <c r="Q48" s="356">
        <f t="shared" si="20"/>
        <v>0</v>
      </c>
      <c r="R48" s="356">
        <f t="shared" si="20"/>
        <v>0</v>
      </c>
      <c r="S48" s="356">
        <f t="shared" si="20"/>
        <v>0</v>
      </c>
      <c r="T48" s="356">
        <f t="shared" si="20"/>
        <v>0</v>
      </c>
      <c r="U48" s="356">
        <f t="shared" si="20"/>
        <v>0</v>
      </c>
      <c r="V48" s="356">
        <f t="shared" si="20"/>
        <v>0</v>
      </c>
      <c r="W48" s="356">
        <f t="shared" si="20"/>
        <v>0</v>
      </c>
      <c r="X48" s="356">
        <f t="shared" si="20"/>
        <v>0</v>
      </c>
      <c r="Y48" s="356">
        <f t="shared" si="20"/>
        <v>0</v>
      </c>
      <c r="Z48" s="356">
        <f t="shared" si="20"/>
        <v>0</v>
      </c>
      <c r="AA48" s="356">
        <f t="shared" si="20"/>
        <v>0</v>
      </c>
    </row>
    <row r="49" spans="13:27"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</row>
    <row r="50" spans="13:27">
      <c r="M50" s="338" t="s">
        <v>67</v>
      </c>
      <c r="N50" s="338"/>
      <c r="O50" s="338"/>
      <c r="P50" s="357">
        <f>P48/$N$48</f>
        <v>0</v>
      </c>
      <c r="Q50" s="357">
        <f t="shared" ref="Q50:AA50" si="21">Q48/$N$48</f>
        <v>0</v>
      </c>
      <c r="R50" s="357">
        <f t="shared" si="21"/>
        <v>0</v>
      </c>
      <c r="S50" s="357">
        <f t="shared" si="21"/>
        <v>0</v>
      </c>
      <c r="T50" s="357">
        <f t="shared" si="21"/>
        <v>0</v>
      </c>
      <c r="U50" s="357">
        <f t="shared" si="21"/>
        <v>0</v>
      </c>
      <c r="V50" s="357">
        <f t="shared" si="21"/>
        <v>0</v>
      </c>
      <c r="W50" s="357">
        <f t="shared" si="21"/>
        <v>0</v>
      </c>
      <c r="X50" s="357">
        <f t="shared" si="21"/>
        <v>0</v>
      </c>
      <c r="Y50" s="357">
        <f t="shared" si="21"/>
        <v>0</v>
      </c>
      <c r="Z50" s="357">
        <f t="shared" si="21"/>
        <v>0</v>
      </c>
      <c r="AA50" s="357">
        <f t="shared" si="21"/>
        <v>0</v>
      </c>
    </row>
  </sheetData>
  <pageMargins left="0.7" right="0.7" top="0.75" bottom="0.75" header="0.3" footer="0.3"/>
  <pageSetup paperSize="9" scale="97" orientation="landscape" r:id="rId1"/>
  <customProperties>
    <customPr name="_pios_id" r:id="rId2"/>
    <customPr name="GUID" r:id="rId3"/>
  </customPropertie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AF2D-B863-414F-9745-22500C36555A}">
  <sheetPr>
    <tabColor rgb="FFFF85FF"/>
    <pageSetUpPr fitToPage="1"/>
  </sheetPr>
  <dimension ref="A1:AM47"/>
  <sheetViews>
    <sheetView topLeftCell="A13" zoomScale="90" zoomScaleNormal="90" workbookViewId="0">
      <selection activeCell="D95" sqref="D95"/>
    </sheetView>
  </sheetViews>
  <sheetFormatPr defaultColWidth="11" defaultRowHeight="15.75"/>
  <cols>
    <col min="1" max="1" width="11" style="14"/>
    <col min="2" max="2" width="11.875" style="14" customWidth="1"/>
    <col min="3" max="3" width="18.125" style="14" bestFit="1" customWidth="1"/>
    <col min="4" max="4" width="23.875" style="14" bestFit="1" customWidth="1"/>
    <col min="5" max="5" width="16.875" style="14" bestFit="1" customWidth="1"/>
    <col min="6" max="6" width="11.75" style="14" bestFit="1" customWidth="1"/>
    <col min="7" max="7" width="9.125" style="14" bestFit="1" customWidth="1"/>
    <col min="8" max="8" width="9.75" style="14" bestFit="1" customWidth="1"/>
    <col min="9" max="9" width="13.25" style="14" customWidth="1"/>
    <col min="10" max="10" width="13.625" style="14" bestFit="1" customWidth="1"/>
    <col min="12" max="12" width="11" style="14"/>
    <col min="13" max="13" width="19.375" style="14" customWidth="1"/>
    <col min="14" max="14" width="11" style="14"/>
    <col min="15" max="15" width="3.625" style="14" customWidth="1"/>
    <col min="16" max="17" width="7.75" style="14" bestFit="1" customWidth="1"/>
    <col min="18" max="18" width="6.75" style="14" bestFit="1" customWidth="1"/>
    <col min="19" max="22" width="7.25" style="14" bestFit="1" customWidth="1"/>
    <col min="23" max="23" width="7.75" style="14" customWidth="1"/>
    <col min="24" max="30" width="7.25" style="14" bestFit="1" customWidth="1"/>
    <col min="31" max="16384" width="11" style="14"/>
  </cols>
  <sheetData>
    <row r="1" spans="1:39">
      <c r="A1" s="338"/>
      <c r="B1" s="338"/>
      <c r="C1" s="338"/>
      <c r="D1" s="338"/>
      <c r="E1" s="338"/>
      <c r="F1" s="338"/>
      <c r="G1" s="338"/>
      <c r="H1" s="338"/>
      <c r="I1" s="338"/>
      <c r="J1" s="338"/>
      <c r="L1" s="338"/>
      <c r="M1" s="15"/>
      <c r="N1" s="339" t="s">
        <v>0</v>
      </c>
      <c r="O1" s="339"/>
      <c r="P1" s="339"/>
      <c r="Q1" s="339"/>
      <c r="R1" s="339"/>
      <c r="S1" s="339"/>
      <c r="T1" s="339"/>
      <c r="U1" s="339"/>
      <c r="V1" s="339"/>
      <c r="W1" s="339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</row>
    <row r="2" spans="1:39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</row>
    <row r="3" spans="1:39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L3" s="338"/>
      <c r="M3" s="15" t="s">
        <v>3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</row>
    <row r="4" spans="1:39">
      <c r="A4" s="338"/>
      <c r="B4" s="338"/>
      <c r="C4" s="338"/>
      <c r="D4" s="338"/>
      <c r="E4" s="338"/>
      <c r="F4" s="338"/>
      <c r="G4" s="338"/>
      <c r="H4" s="338"/>
      <c r="I4" s="338"/>
      <c r="J4" s="338"/>
      <c r="L4" s="338"/>
      <c r="M4" s="338"/>
      <c r="N4" s="338"/>
      <c r="O4" s="338"/>
      <c r="P4" s="16" t="s">
        <v>4</v>
      </c>
      <c r="Q4" s="17"/>
      <c r="R4" s="18" t="s">
        <v>762</v>
      </c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338"/>
      <c r="AF4" s="338"/>
      <c r="AG4" s="338"/>
      <c r="AH4" s="338"/>
      <c r="AI4" s="338"/>
      <c r="AJ4" s="338"/>
      <c r="AK4" s="338"/>
      <c r="AL4" s="338"/>
      <c r="AM4" s="338"/>
    </row>
    <row r="5" spans="1:39">
      <c r="A5" s="338" t="s">
        <v>6</v>
      </c>
      <c r="B5" s="331">
        <v>44780</v>
      </c>
      <c r="C5" s="338"/>
      <c r="D5" s="15" t="s">
        <v>7</v>
      </c>
      <c r="E5" s="340"/>
      <c r="F5" s="338"/>
      <c r="G5" s="338"/>
      <c r="H5" s="338"/>
      <c r="I5" s="338"/>
      <c r="J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10</v>
      </c>
      <c r="Z5" s="341">
        <f>B21</f>
        <v>11</v>
      </c>
      <c r="AA5" s="341">
        <f>B22</f>
        <v>12</v>
      </c>
      <c r="AB5" s="341">
        <f>B23</f>
        <v>13</v>
      </c>
      <c r="AC5" s="341">
        <f>B24</f>
        <v>14</v>
      </c>
      <c r="AD5" s="341">
        <f>B25</f>
        <v>15</v>
      </c>
      <c r="AE5" s="338"/>
      <c r="AF5" s="338"/>
      <c r="AG5" s="338"/>
      <c r="AH5" s="338"/>
      <c r="AI5" s="338"/>
      <c r="AJ5" s="338"/>
      <c r="AK5" s="338"/>
      <c r="AL5" s="338"/>
      <c r="AM5" s="338"/>
    </row>
    <row r="6" spans="1:39">
      <c r="A6" s="338" t="s">
        <v>8</v>
      </c>
      <c r="B6" s="13" t="s">
        <v>886</v>
      </c>
      <c r="C6" s="338"/>
      <c r="D6" s="338"/>
      <c r="E6" s="338"/>
      <c r="F6" s="338"/>
      <c r="G6" s="338"/>
      <c r="H6" s="338"/>
      <c r="I6" s="338"/>
      <c r="J6" s="338"/>
      <c r="L6" s="338"/>
      <c r="M6" s="338"/>
      <c r="N6" s="338"/>
      <c r="O6" s="338"/>
      <c r="P6" s="338" t="str">
        <f>C11</f>
        <v>Jenaveve Page</v>
      </c>
      <c r="Q6" s="338" t="str">
        <f>C12</f>
        <v>Abigail Float</v>
      </c>
      <c r="R6" s="338" t="str">
        <f>C13</f>
        <v>Elise Stampalia</v>
      </c>
      <c r="S6" s="338" t="str">
        <f>C14</f>
        <v>Emma Bennett</v>
      </c>
      <c r="T6" s="338" t="str">
        <f>C15</f>
        <v>Harpa Byrne</v>
      </c>
      <c r="U6" s="338" t="str">
        <f>C16</f>
        <v>Elaria Atheis</v>
      </c>
      <c r="V6" s="338" t="str">
        <f>C17</f>
        <v>Josephine Anning</v>
      </c>
      <c r="W6" s="338" t="str">
        <f>C18</f>
        <v>Joshua Duncan</v>
      </c>
      <c r="X6" s="338" t="str">
        <f>C19</f>
        <v>Willow Bennett</v>
      </c>
      <c r="Y6" s="338" t="str">
        <f>C20</f>
        <v>Kaylee Fisher</v>
      </c>
      <c r="Z6" s="338" t="str">
        <f>C21</f>
        <v>Penelope Freeman</v>
      </c>
      <c r="AA6" s="338" t="str">
        <f>C22</f>
        <v>Ruby Gilberd</v>
      </c>
      <c r="AB6" s="338" t="str">
        <f>C23</f>
        <v>Mikayla Holden</v>
      </c>
      <c r="AC6" s="338" t="str">
        <f>C24</f>
        <v>Kate Watkins</v>
      </c>
      <c r="AD6" s="338" t="str">
        <f>C25</f>
        <v>Tess McGinty SCR</v>
      </c>
      <c r="AE6" s="338"/>
      <c r="AF6" s="338"/>
      <c r="AG6" s="338"/>
      <c r="AH6" s="338"/>
      <c r="AI6" s="338"/>
      <c r="AJ6" s="338"/>
      <c r="AK6" s="338"/>
      <c r="AL6" s="338"/>
      <c r="AM6" s="338"/>
    </row>
    <row r="7" spans="1:39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</row>
    <row r="8" spans="1:39">
      <c r="A8" s="13"/>
      <c r="B8" s="338"/>
      <c r="C8" s="338"/>
      <c r="D8" s="338"/>
      <c r="E8" s="338"/>
      <c r="F8" s="338"/>
      <c r="G8" s="338"/>
      <c r="H8" s="338"/>
      <c r="I8" s="338"/>
      <c r="J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38"/>
      <c r="AF8" s="338"/>
      <c r="AG8" s="338"/>
      <c r="AH8" s="338"/>
      <c r="AI8" s="338"/>
      <c r="AJ8" s="338"/>
      <c r="AK8" s="338"/>
      <c r="AL8" s="338"/>
      <c r="AM8" s="338"/>
    </row>
    <row r="9" spans="1:39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38"/>
      <c r="AF9" s="338"/>
      <c r="AG9" s="338"/>
      <c r="AH9" s="338"/>
      <c r="AI9" s="338"/>
      <c r="AJ9" s="338"/>
      <c r="AK9" s="338"/>
      <c r="AL9" s="338"/>
      <c r="AM9" s="338"/>
    </row>
    <row r="10" spans="1:39" ht="30">
      <c r="A10" s="35" t="s">
        <v>15</v>
      </c>
      <c r="B10" s="36" t="s">
        <v>16</v>
      </c>
      <c r="C10" s="36" t="s">
        <v>17</v>
      </c>
      <c r="D10" s="36" t="s">
        <v>18</v>
      </c>
      <c r="E10" s="36" t="s">
        <v>19</v>
      </c>
      <c r="F10" s="36" t="s">
        <v>810</v>
      </c>
      <c r="G10" s="36" t="s">
        <v>21</v>
      </c>
      <c r="H10" s="36" t="s">
        <v>22</v>
      </c>
      <c r="I10" s="36" t="s">
        <v>23</v>
      </c>
      <c r="J10" s="36" t="s">
        <v>24</v>
      </c>
      <c r="L10" s="338"/>
      <c r="M10" s="338">
        <v>3</v>
      </c>
      <c r="N10" s="338">
        <v>2</v>
      </c>
      <c r="O10" s="338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38"/>
      <c r="AF10" s="338"/>
      <c r="AG10" s="338"/>
      <c r="AH10" s="338"/>
      <c r="AI10" s="338"/>
      <c r="AJ10" s="338"/>
      <c r="AK10" s="338"/>
      <c r="AL10" s="338"/>
      <c r="AM10" s="338"/>
    </row>
    <row r="11" spans="1:39">
      <c r="A11" s="4">
        <v>0.35138888888888875</v>
      </c>
      <c r="B11" s="3">
        <v>1</v>
      </c>
      <c r="C11" s="3" t="s">
        <v>420</v>
      </c>
      <c r="D11" s="343" t="s">
        <v>421</v>
      </c>
      <c r="E11" s="343" t="s">
        <v>355</v>
      </c>
      <c r="F11" s="344">
        <f>P34</f>
        <v>0</v>
      </c>
      <c r="G11" s="343">
        <f t="shared" ref="G11:G23" si="0">IF(H11&gt;J11,H11,J11)</f>
        <v>1</v>
      </c>
      <c r="H11" s="343">
        <f>RANK(F11,$F$11:$F$26,0)</f>
        <v>1</v>
      </c>
      <c r="I11" s="345">
        <f>P30</f>
        <v>0</v>
      </c>
      <c r="J11" s="346"/>
      <c r="L11" s="338"/>
      <c r="M11" s="338">
        <v>4</v>
      </c>
      <c r="N11" s="338"/>
      <c r="O11" s="338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38"/>
      <c r="AF11" s="338"/>
      <c r="AG11" s="338"/>
      <c r="AH11" s="338"/>
      <c r="AI11" s="338"/>
      <c r="AJ11" s="338"/>
      <c r="AK11" s="338"/>
      <c r="AL11" s="338"/>
      <c r="AM11" s="338"/>
    </row>
    <row r="12" spans="1:39">
      <c r="A12" s="4">
        <v>0.35624999999999984</v>
      </c>
      <c r="B12" s="3">
        <v>2</v>
      </c>
      <c r="C12" s="3" t="s">
        <v>414</v>
      </c>
      <c r="D12" s="343" t="s">
        <v>415</v>
      </c>
      <c r="E12" s="343" t="s">
        <v>182</v>
      </c>
      <c r="F12" s="347">
        <f>Q34</f>
        <v>0</v>
      </c>
      <c r="G12" s="343">
        <f t="shared" si="0"/>
        <v>1</v>
      </c>
      <c r="H12" s="343">
        <f t="shared" ref="H12:H25" si="1">RANK(F12,$F$11:$F$26,0)</f>
        <v>1</v>
      </c>
      <c r="I12" s="345">
        <f>Q30</f>
        <v>0</v>
      </c>
      <c r="J12" s="346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38"/>
      <c r="AF12" s="338"/>
      <c r="AG12" s="338"/>
      <c r="AH12" s="338"/>
      <c r="AI12" s="338"/>
      <c r="AJ12" s="338"/>
      <c r="AK12" s="338"/>
      <c r="AL12" s="338"/>
      <c r="AM12" s="338"/>
    </row>
    <row r="13" spans="1:39">
      <c r="A13" s="4">
        <v>0.36111111111111094</v>
      </c>
      <c r="B13" s="3">
        <v>3</v>
      </c>
      <c r="C13" s="3" t="s">
        <v>430</v>
      </c>
      <c r="D13" s="343" t="s">
        <v>431</v>
      </c>
      <c r="E13" s="343" t="s">
        <v>309</v>
      </c>
      <c r="F13" s="347">
        <f>R34</f>
        <v>0</v>
      </c>
      <c r="G13" s="343">
        <f t="shared" si="0"/>
        <v>1</v>
      </c>
      <c r="H13" s="343">
        <f t="shared" si="1"/>
        <v>1</v>
      </c>
      <c r="I13" s="345">
        <f>R30</f>
        <v>0</v>
      </c>
      <c r="J13" s="346"/>
      <c r="L13" s="338"/>
      <c r="M13" s="338">
        <v>6</v>
      </c>
      <c r="N13" s="338"/>
      <c r="O13" s="338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38"/>
      <c r="AF13" s="338"/>
      <c r="AG13" s="338"/>
      <c r="AH13" s="338"/>
      <c r="AI13" s="338"/>
      <c r="AJ13" s="338"/>
      <c r="AK13" s="338"/>
      <c r="AL13" s="338"/>
      <c r="AM13" s="338"/>
    </row>
    <row r="14" spans="1:39">
      <c r="A14" s="4">
        <v>0.36597222222222203</v>
      </c>
      <c r="B14" s="3">
        <v>4</v>
      </c>
      <c r="C14" s="3" t="s">
        <v>605</v>
      </c>
      <c r="D14" s="343" t="s">
        <v>606</v>
      </c>
      <c r="E14" s="343" t="s">
        <v>295</v>
      </c>
      <c r="F14" s="347">
        <f>S34</f>
        <v>0</v>
      </c>
      <c r="G14" s="343">
        <f t="shared" si="0"/>
        <v>1</v>
      </c>
      <c r="H14" s="343">
        <f t="shared" si="1"/>
        <v>1</v>
      </c>
      <c r="I14" s="345">
        <f>S30</f>
        <v>0</v>
      </c>
      <c r="J14" s="346"/>
      <c r="L14" s="338"/>
      <c r="M14" s="338">
        <v>7</v>
      </c>
      <c r="N14" s="338"/>
      <c r="O14" s="338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38"/>
      <c r="AF14" s="338"/>
      <c r="AG14" s="338"/>
      <c r="AH14" s="338"/>
      <c r="AI14" s="338"/>
      <c r="AJ14" s="338"/>
      <c r="AK14" s="338"/>
      <c r="AL14" s="338"/>
      <c r="AM14" s="338"/>
    </row>
    <row r="15" spans="1:39">
      <c r="A15" s="4">
        <v>0.37083333333333313</v>
      </c>
      <c r="B15" s="3">
        <v>5</v>
      </c>
      <c r="C15" s="3" t="s">
        <v>397</v>
      </c>
      <c r="D15" s="343" t="s">
        <v>398</v>
      </c>
      <c r="E15" s="343" t="s">
        <v>39</v>
      </c>
      <c r="F15" s="347">
        <f>T34</f>
        <v>0</v>
      </c>
      <c r="G15" s="343">
        <f t="shared" si="0"/>
        <v>1</v>
      </c>
      <c r="H15" s="343">
        <f t="shared" si="1"/>
        <v>1</v>
      </c>
      <c r="I15" s="345">
        <f>T30</f>
        <v>0</v>
      </c>
      <c r="J15" s="346"/>
      <c r="L15" s="338"/>
      <c r="M15" s="338">
        <v>8</v>
      </c>
      <c r="N15" s="338"/>
      <c r="O15" s="338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38"/>
      <c r="AF15" s="338"/>
      <c r="AG15" s="338"/>
      <c r="AH15" s="338"/>
      <c r="AI15" s="338"/>
      <c r="AJ15" s="338"/>
      <c r="AK15" s="338"/>
      <c r="AL15" s="338"/>
      <c r="AM15" s="338"/>
    </row>
    <row r="16" spans="1:39">
      <c r="A16" s="4">
        <v>0.37569444444444422</v>
      </c>
      <c r="B16" s="3">
        <v>6</v>
      </c>
      <c r="C16" s="3" t="s">
        <v>443</v>
      </c>
      <c r="D16" s="343" t="s">
        <v>444</v>
      </c>
      <c r="E16" s="343" t="s">
        <v>380</v>
      </c>
      <c r="F16" s="347">
        <f>U34</f>
        <v>0</v>
      </c>
      <c r="G16" s="343">
        <f t="shared" si="0"/>
        <v>1</v>
      </c>
      <c r="H16" s="343">
        <f t="shared" si="1"/>
        <v>1</v>
      </c>
      <c r="I16" s="345">
        <f>U30</f>
        <v>0</v>
      </c>
      <c r="J16" s="346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38"/>
      <c r="AF16" s="338"/>
      <c r="AG16" s="338"/>
      <c r="AH16" s="338"/>
      <c r="AI16" s="338"/>
      <c r="AJ16" s="338"/>
      <c r="AK16" s="338"/>
      <c r="AL16" s="338"/>
      <c r="AM16" s="338"/>
    </row>
    <row r="17" spans="1:30">
      <c r="A17" s="4">
        <v>0.38055555555555531</v>
      </c>
      <c r="B17" s="3">
        <v>7</v>
      </c>
      <c r="C17" s="3" t="s">
        <v>422</v>
      </c>
      <c r="D17" s="343" t="s">
        <v>423</v>
      </c>
      <c r="E17" s="343" t="s">
        <v>140</v>
      </c>
      <c r="F17" s="347">
        <f>V34</f>
        <v>0</v>
      </c>
      <c r="G17" s="343">
        <f t="shared" si="0"/>
        <v>1</v>
      </c>
      <c r="H17" s="343">
        <f t="shared" si="1"/>
        <v>1</v>
      </c>
      <c r="I17" s="345">
        <f>V30</f>
        <v>0</v>
      </c>
      <c r="J17" s="346"/>
      <c r="L17" s="338"/>
      <c r="M17" s="338">
        <v>10</v>
      </c>
      <c r="N17" s="338"/>
      <c r="O17" s="338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</row>
    <row r="18" spans="1:30">
      <c r="A18" s="4">
        <v>0.38541666666666641</v>
      </c>
      <c r="B18" s="3">
        <v>8</v>
      </c>
      <c r="C18" s="3" t="s">
        <v>438</v>
      </c>
      <c r="D18" s="343" t="s">
        <v>439</v>
      </c>
      <c r="E18" s="343" t="s">
        <v>440</v>
      </c>
      <c r="F18" s="347">
        <f>W34</f>
        <v>0</v>
      </c>
      <c r="G18" s="343">
        <f t="shared" si="0"/>
        <v>1</v>
      </c>
      <c r="H18" s="343">
        <f t="shared" si="1"/>
        <v>1</v>
      </c>
      <c r="I18" s="345">
        <f>W30</f>
        <v>0</v>
      </c>
      <c r="J18" s="346"/>
      <c r="L18" s="338"/>
      <c r="M18" s="338">
        <v>11</v>
      </c>
      <c r="N18" s="338"/>
      <c r="O18" s="33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</row>
    <row r="19" spans="1:30">
      <c r="A19" s="4">
        <v>0.3902777777777775</v>
      </c>
      <c r="B19" s="3">
        <v>9</v>
      </c>
      <c r="C19" s="3" t="s">
        <v>441</v>
      </c>
      <c r="D19" s="343" t="s">
        <v>442</v>
      </c>
      <c r="E19" s="343" t="s">
        <v>36</v>
      </c>
      <c r="F19" s="347">
        <f>X34</f>
        <v>0</v>
      </c>
      <c r="G19" s="343">
        <f t="shared" si="0"/>
        <v>1</v>
      </c>
      <c r="H19" s="343">
        <f t="shared" si="1"/>
        <v>1</v>
      </c>
      <c r="I19" s="345">
        <f>X30</f>
        <v>0</v>
      </c>
      <c r="J19" s="346"/>
      <c r="L19" s="338"/>
      <c r="M19" s="338" t="s">
        <v>50</v>
      </c>
      <c r="N19" s="338">
        <v>120</v>
      </c>
      <c r="O19" s="338"/>
      <c r="P19" s="338">
        <f>SUM(P8:P18)+P10</f>
        <v>0</v>
      </c>
      <c r="Q19" s="338">
        <f t="shared" ref="Q19:X19" si="2">SUM(Q8:Q18)+Q10</f>
        <v>0</v>
      </c>
      <c r="R19" s="338">
        <f t="shared" si="2"/>
        <v>0</v>
      </c>
      <c r="S19" s="338">
        <f t="shared" si="2"/>
        <v>0</v>
      </c>
      <c r="T19" s="338">
        <f t="shared" si="2"/>
        <v>0</v>
      </c>
      <c r="U19" s="338">
        <f t="shared" si="2"/>
        <v>0</v>
      </c>
      <c r="V19" s="338">
        <f t="shared" si="2"/>
        <v>0</v>
      </c>
      <c r="W19" s="338">
        <f t="shared" si="2"/>
        <v>0</v>
      </c>
      <c r="X19" s="338">
        <f t="shared" si="2"/>
        <v>0</v>
      </c>
      <c r="Y19" s="338">
        <f t="shared" ref="Y19:Z19" si="3">SUM(Y8:Y18)+Y10</f>
        <v>0</v>
      </c>
      <c r="Z19" s="338">
        <f t="shared" si="3"/>
        <v>0</v>
      </c>
      <c r="AA19" s="338">
        <f t="shared" ref="AA19:AB19" si="4">SUM(AA8:AA18)+AA10</f>
        <v>0</v>
      </c>
      <c r="AB19" s="338">
        <f t="shared" si="4"/>
        <v>0</v>
      </c>
      <c r="AC19" s="338">
        <f t="shared" ref="AC19:AD19" si="5">SUM(AC8:AC18)+AC10</f>
        <v>0</v>
      </c>
      <c r="AD19" s="338">
        <f t="shared" si="5"/>
        <v>0</v>
      </c>
    </row>
    <row r="20" spans="1:30">
      <c r="A20" s="4">
        <v>0.40208333333333302</v>
      </c>
      <c r="B20" s="3">
        <v>10</v>
      </c>
      <c r="C20" s="3" t="s">
        <v>405</v>
      </c>
      <c r="D20" s="343" t="s">
        <v>406</v>
      </c>
      <c r="E20" s="343" t="s">
        <v>36</v>
      </c>
      <c r="F20" s="347">
        <f>Y34</f>
        <v>0</v>
      </c>
      <c r="G20" s="343">
        <f t="shared" si="0"/>
        <v>1</v>
      </c>
      <c r="H20" s="343">
        <f t="shared" si="1"/>
        <v>1</v>
      </c>
      <c r="I20" s="345">
        <f>Y30</f>
        <v>0</v>
      </c>
      <c r="J20" s="346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</row>
    <row r="21" spans="1:30">
      <c r="A21" s="4">
        <v>0.40694444444444411</v>
      </c>
      <c r="B21" s="3">
        <v>11</v>
      </c>
      <c r="C21" s="3" t="s">
        <v>428</v>
      </c>
      <c r="D21" s="343" t="s">
        <v>429</v>
      </c>
      <c r="E21" s="343" t="s">
        <v>140</v>
      </c>
      <c r="F21" s="347">
        <f>Z34</f>
        <v>0</v>
      </c>
      <c r="G21" s="343">
        <f t="shared" si="0"/>
        <v>1</v>
      </c>
      <c r="H21" s="343">
        <f t="shared" si="1"/>
        <v>1</v>
      </c>
      <c r="I21" s="345">
        <f>Z30</f>
        <v>0</v>
      </c>
      <c r="J21" s="346"/>
      <c r="L21" s="338"/>
      <c r="M21" s="338" t="s">
        <v>56</v>
      </c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</row>
    <row r="22" spans="1:30">
      <c r="A22" s="4">
        <v>0.4118055555555552</v>
      </c>
      <c r="B22" s="3">
        <v>12</v>
      </c>
      <c r="C22" s="3" t="s">
        <v>445</v>
      </c>
      <c r="D22" s="343" t="s">
        <v>446</v>
      </c>
      <c r="E22" s="343" t="s">
        <v>88</v>
      </c>
      <c r="F22" s="347">
        <f>AA34</f>
        <v>0</v>
      </c>
      <c r="G22" s="343">
        <f t="shared" si="0"/>
        <v>1</v>
      </c>
      <c r="H22" s="343">
        <f t="shared" si="1"/>
        <v>1</v>
      </c>
      <c r="I22" s="345">
        <f>AA30</f>
        <v>0</v>
      </c>
      <c r="J22" s="346"/>
      <c r="L22" s="338"/>
      <c r="M22" s="338">
        <v>14</v>
      </c>
      <c r="N22" s="338">
        <v>3</v>
      </c>
      <c r="O22" s="338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</row>
    <row r="23" spans="1:30">
      <c r="A23" s="4">
        <v>0.4166666666666663</v>
      </c>
      <c r="B23" s="3">
        <v>13</v>
      </c>
      <c r="C23" s="3" t="s">
        <v>432</v>
      </c>
      <c r="D23" s="343" t="s">
        <v>433</v>
      </c>
      <c r="E23" s="343" t="s">
        <v>42</v>
      </c>
      <c r="F23" s="347">
        <f>AB34</f>
        <v>0</v>
      </c>
      <c r="G23" s="343">
        <f t="shared" si="0"/>
        <v>1</v>
      </c>
      <c r="H23" s="343">
        <f t="shared" si="1"/>
        <v>1</v>
      </c>
      <c r="I23" s="345">
        <f>AB30</f>
        <v>0</v>
      </c>
      <c r="J23" s="346"/>
      <c r="L23" s="338"/>
      <c r="M23" s="338">
        <v>15</v>
      </c>
      <c r="N23" s="338">
        <v>3</v>
      </c>
      <c r="O23" s="338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</row>
    <row r="24" spans="1:30">
      <c r="A24" s="4">
        <v>0.42152777777777739</v>
      </c>
      <c r="B24" s="3">
        <v>14</v>
      </c>
      <c r="C24" s="3" t="s">
        <v>403</v>
      </c>
      <c r="D24" s="343" t="s">
        <v>404</v>
      </c>
      <c r="E24" s="343" t="s">
        <v>132</v>
      </c>
      <c r="F24" s="347">
        <f>AC34</f>
        <v>0</v>
      </c>
      <c r="G24" s="343">
        <f t="shared" ref="G24:G25" si="6">IF(H24&gt;J24,H24,J24)</f>
        <v>1</v>
      </c>
      <c r="H24" s="343">
        <f t="shared" si="1"/>
        <v>1</v>
      </c>
      <c r="I24" s="345">
        <f>AC30</f>
        <v>0</v>
      </c>
      <c r="J24" s="346"/>
      <c r="L24" s="338"/>
      <c r="M24" s="338">
        <v>16</v>
      </c>
      <c r="N24" s="338">
        <v>3</v>
      </c>
      <c r="O24" s="338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</row>
    <row r="25" spans="1:30">
      <c r="A25" s="4">
        <v>0.42638888888888848</v>
      </c>
      <c r="B25" s="3">
        <v>15</v>
      </c>
      <c r="C25" s="3" t="s">
        <v>887</v>
      </c>
      <c r="D25" s="343" t="s">
        <v>774</v>
      </c>
      <c r="E25" s="343" t="s">
        <v>284</v>
      </c>
      <c r="F25" s="347">
        <f>AD34</f>
        <v>0</v>
      </c>
      <c r="G25" s="343">
        <f t="shared" si="6"/>
        <v>1</v>
      </c>
      <c r="H25" s="343">
        <f t="shared" si="1"/>
        <v>1</v>
      </c>
      <c r="I25" s="345">
        <f>AD30</f>
        <v>0</v>
      </c>
      <c r="J25" s="346"/>
      <c r="L25" s="338"/>
      <c r="M25" s="338">
        <v>17</v>
      </c>
      <c r="N25" s="338">
        <v>3</v>
      </c>
      <c r="O25" s="33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</row>
    <row r="26" spans="1:30">
      <c r="A26" s="4"/>
      <c r="B26" s="3"/>
      <c r="C26" s="3"/>
      <c r="D26" s="343"/>
      <c r="E26" s="343"/>
      <c r="F26" s="347"/>
      <c r="G26" s="343"/>
      <c r="H26" s="343"/>
      <c r="I26" s="345"/>
      <c r="J26" s="346"/>
      <c r="L26" s="338"/>
      <c r="M26" s="338" t="s">
        <v>61</v>
      </c>
      <c r="N26" s="338">
        <v>120</v>
      </c>
      <c r="O26" s="338"/>
      <c r="P26" s="338">
        <f>SUM(P22:P25)*3</f>
        <v>0</v>
      </c>
      <c r="Q26" s="338">
        <f t="shared" ref="Q26:X26" si="7">SUM(Q22:Q25)*3</f>
        <v>0</v>
      </c>
      <c r="R26" s="338">
        <f t="shared" si="7"/>
        <v>0</v>
      </c>
      <c r="S26" s="338">
        <f t="shared" si="7"/>
        <v>0</v>
      </c>
      <c r="T26" s="338">
        <f t="shared" si="7"/>
        <v>0</v>
      </c>
      <c r="U26" s="338">
        <f t="shared" si="7"/>
        <v>0</v>
      </c>
      <c r="V26" s="338">
        <f t="shared" si="7"/>
        <v>0</v>
      </c>
      <c r="W26" s="338">
        <f t="shared" si="7"/>
        <v>0</v>
      </c>
      <c r="X26" s="338">
        <f t="shared" si="7"/>
        <v>0</v>
      </c>
      <c r="Y26" s="338">
        <f t="shared" ref="Y26:Z26" si="8">SUM(Y22:Y25)*3</f>
        <v>0</v>
      </c>
      <c r="Z26" s="338">
        <f t="shared" si="8"/>
        <v>0</v>
      </c>
      <c r="AA26" s="338">
        <f t="shared" ref="AA26:AB26" si="9">SUM(AA22:AA25)*3</f>
        <v>0</v>
      </c>
      <c r="AB26" s="338">
        <f t="shared" si="9"/>
        <v>0</v>
      </c>
      <c r="AC26" s="338">
        <f t="shared" ref="AC26:AD26" si="10">SUM(AC22:AC25)*3</f>
        <v>0</v>
      </c>
      <c r="AD26" s="338">
        <f t="shared" si="10"/>
        <v>0</v>
      </c>
    </row>
    <row r="27" spans="1:30">
      <c r="A27" s="338"/>
      <c r="B27" s="338"/>
      <c r="C27" s="338"/>
      <c r="D27" s="338"/>
      <c r="E27" s="338"/>
      <c r="F27" s="338"/>
      <c r="G27" s="338"/>
      <c r="H27" s="338"/>
      <c r="I27" s="349"/>
      <c r="J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</row>
    <row r="28" spans="1:30" ht="30">
      <c r="A28" s="39" t="s">
        <v>15</v>
      </c>
      <c r="B28" s="40" t="s">
        <v>16</v>
      </c>
      <c r="C28" s="40" t="s">
        <v>17</v>
      </c>
      <c r="D28" s="40" t="s">
        <v>18</v>
      </c>
      <c r="E28" s="40" t="s">
        <v>19</v>
      </c>
      <c r="F28" s="40" t="s">
        <v>60</v>
      </c>
      <c r="G28" s="40" t="s">
        <v>21</v>
      </c>
      <c r="H28" s="338"/>
      <c r="I28" s="349"/>
      <c r="J28" s="338"/>
      <c r="L28" s="338"/>
      <c r="M28" s="338" t="s">
        <v>62</v>
      </c>
      <c r="N28" s="352">
        <v>-5.0000000000000001E-3</v>
      </c>
      <c r="O28" s="338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372"/>
      <c r="AC28" s="372"/>
      <c r="AD28" s="372"/>
    </row>
    <row r="29" spans="1:30">
      <c r="A29" s="24"/>
      <c r="B29" s="23">
        <f>B11</f>
        <v>1</v>
      </c>
      <c r="C29" s="23" t="str">
        <f t="shared" ref="C29:E29" si="11">C11</f>
        <v>Jenaveve Page</v>
      </c>
      <c r="D29" s="23" t="str">
        <f t="shared" si="11"/>
        <v>WATCHWOOD DRUID</v>
      </c>
      <c r="E29" s="23" t="str">
        <f t="shared" si="11"/>
        <v>Dryandra</v>
      </c>
      <c r="F29" s="350">
        <f>P45</f>
        <v>0</v>
      </c>
      <c r="G29" s="351">
        <f>RANK(F29,$F$29:$F$43,0)</f>
        <v>1</v>
      </c>
      <c r="H29" s="338"/>
      <c r="I29" s="349"/>
      <c r="J29" s="338"/>
      <c r="L29" s="338"/>
      <c r="M29" s="338" t="s">
        <v>63</v>
      </c>
      <c r="N29" s="338"/>
      <c r="O29" s="338"/>
      <c r="P29" s="354">
        <f t="shared" ref="P29:X29" si="12">IF(P28="Y",P26*$N$28,0)</f>
        <v>0</v>
      </c>
      <c r="Q29" s="354">
        <f t="shared" si="12"/>
        <v>0</v>
      </c>
      <c r="R29" s="354">
        <f t="shared" si="12"/>
        <v>0</v>
      </c>
      <c r="S29" s="354">
        <f t="shared" si="12"/>
        <v>0</v>
      </c>
      <c r="T29" s="354">
        <f t="shared" si="12"/>
        <v>0</v>
      </c>
      <c r="U29" s="354">
        <f t="shared" si="12"/>
        <v>0</v>
      </c>
      <c r="V29" s="354">
        <f t="shared" si="12"/>
        <v>0</v>
      </c>
      <c r="W29" s="354">
        <f t="shared" si="12"/>
        <v>0</v>
      </c>
      <c r="X29" s="354">
        <f t="shared" si="12"/>
        <v>0</v>
      </c>
      <c r="Y29" s="354">
        <f t="shared" ref="Y29:Z29" si="13">IF(Y28="Y",Y26*$N$28,0)</f>
        <v>0</v>
      </c>
      <c r="Z29" s="354">
        <f t="shared" si="13"/>
        <v>0</v>
      </c>
      <c r="AA29" s="354">
        <f t="shared" ref="AA29" si="14">IF(AA28="Y",AA26*$N$28,0)</f>
        <v>0</v>
      </c>
      <c r="AB29" s="354">
        <f t="shared" ref="AB29:AD29" si="15">IF(AB28="Y",AB26*$N$28,0)</f>
        <v>0</v>
      </c>
      <c r="AC29" s="354">
        <f t="shared" si="15"/>
        <v>0</v>
      </c>
      <c r="AD29" s="354">
        <f t="shared" si="15"/>
        <v>0</v>
      </c>
    </row>
    <row r="30" spans="1:30">
      <c r="A30" s="343"/>
      <c r="B30" s="23">
        <f t="shared" ref="B30:E30" si="16">B12</f>
        <v>2</v>
      </c>
      <c r="C30" s="23" t="str">
        <f t="shared" si="16"/>
        <v>Abigail Float</v>
      </c>
      <c r="D30" s="23" t="str">
        <f t="shared" si="16"/>
        <v>SANROSE PRIMA DONNA</v>
      </c>
      <c r="E30" s="23" t="str">
        <f t="shared" si="16"/>
        <v>Busselton</v>
      </c>
      <c r="F30" s="350">
        <f>Q45</f>
        <v>0</v>
      </c>
      <c r="G30" s="351">
        <f t="shared" ref="G30:G42" si="17">RANK(F30,$F$29:$F$43,0)</f>
        <v>1</v>
      </c>
      <c r="H30" s="338"/>
      <c r="I30" s="349"/>
      <c r="J30" s="338"/>
      <c r="L30" s="338"/>
      <c r="M30" s="338" t="s">
        <v>64</v>
      </c>
      <c r="N30" s="338">
        <v>12</v>
      </c>
      <c r="O30" s="338"/>
      <c r="P30" s="354">
        <f t="shared" ref="P30:X30" si="18">(P26+P29)/$N$30</f>
        <v>0</v>
      </c>
      <c r="Q30" s="354">
        <f t="shared" si="18"/>
        <v>0</v>
      </c>
      <c r="R30" s="354">
        <f t="shared" si="18"/>
        <v>0</v>
      </c>
      <c r="S30" s="354">
        <f t="shared" si="18"/>
        <v>0</v>
      </c>
      <c r="T30" s="354">
        <f t="shared" si="18"/>
        <v>0</v>
      </c>
      <c r="U30" s="354">
        <f t="shared" si="18"/>
        <v>0</v>
      </c>
      <c r="V30" s="354">
        <f t="shared" si="18"/>
        <v>0</v>
      </c>
      <c r="W30" s="354">
        <f t="shared" si="18"/>
        <v>0</v>
      </c>
      <c r="X30" s="354">
        <f t="shared" si="18"/>
        <v>0</v>
      </c>
      <c r="Y30" s="354">
        <f t="shared" ref="Y30:Z30" si="19">(Y26+Y29)/$N$30</f>
        <v>0</v>
      </c>
      <c r="Z30" s="354">
        <f t="shared" si="19"/>
        <v>0</v>
      </c>
      <c r="AA30" s="354">
        <f t="shared" ref="AA30" si="20">(AA26+AA29)/$N$30</f>
        <v>0</v>
      </c>
      <c r="AB30" s="354">
        <f t="shared" ref="AB30:AD30" si="21">(AB26+AB29)/$N$30</f>
        <v>0</v>
      </c>
      <c r="AC30" s="354">
        <f t="shared" si="21"/>
        <v>0</v>
      </c>
      <c r="AD30" s="354">
        <f t="shared" si="21"/>
        <v>0</v>
      </c>
    </row>
    <row r="31" spans="1:30">
      <c r="A31" s="343"/>
      <c r="B31" s="23">
        <f t="shared" ref="B31:E31" si="22">B13</f>
        <v>3</v>
      </c>
      <c r="C31" s="23" t="str">
        <f t="shared" si="22"/>
        <v>Elise Stampalia</v>
      </c>
      <c r="D31" s="23" t="str">
        <f t="shared" si="22"/>
        <v>WENDEMAR FIZZ</v>
      </c>
      <c r="E31" s="23" t="str">
        <f t="shared" si="22"/>
        <v>Gidgegannup</v>
      </c>
      <c r="F31" s="350">
        <f>R45</f>
        <v>0</v>
      </c>
      <c r="G31" s="351">
        <f t="shared" si="17"/>
        <v>1</v>
      </c>
      <c r="H31" s="338"/>
      <c r="I31" s="349"/>
      <c r="J31" s="338"/>
      <c r="L31" s="338"/>
      <c r="M31" s="338" t="s">
        <v>65</v>
      </c>
      <c r="N31" s="338">
        <v>12</v>
      </c>
      <c r="O31" s="338"/>
      <c r="P31" s="354">
        <f t="shared" ref="P31:X31" si="23">P19/$N$31</f>
        <v>0</v>
      </c>
      <c r="Q31" s="354">
        <f t="shared" si="23"/>
        <v>0</v>
      </c>
      <c r="R31" s="354">
        <f t="shared" si="23"/>
        <v>0</v>
      </c>
      <c r="S31" s="354">
        <f t="shared" si="23"/>
        <v>0</v>
      </c>
      <c r="T31" s="354">
        <f t="shared" si="23"/>
        <v>0</v>
      </c>
      <c r="U31" s="354">
        <f t="shared" si="23"/>
        <v>0</v>
      </c>
      <c r="V31" s="354">
        <f t="shared" si="23"/>
        <v>0</v>
      </c>
      <c r="W31" s="354">
        <f t="shared" si="23"/>
        <v>0</v>
      </c>
      <c r="X31" s="354">
        <f t="shared" si="23"/>
        <v>0</v>
      </c>
      <c r="Y31" s="354">
        <f t="shared" ref="Y31:Z31" si="24">Y19/$N$31</f>
        <v>0</v>
      </c>
      <c r="Z31" s="354">
        <f t="shared" si="24"/>
        <v>0</v>
      </c>
      <c r="AA31" s="354">
        <f t="shared" ref="AA31:AB31" si="25">AA19/$N$31</f>
        <v>0</v>
      </c>
      <c r="AB31" s="354">
        <f t="shared" si="25"/>
        <v>0</v>
      </c>
      <c r="AC31" s="354">
        <f t="shared" ref="AC31:AD31" si="26">AC19/$N$31</f>
        <v>0</v>
      </c>
      <c r="AD31" s="354">
        <f t="shared" si="26"/>
        <v>0</v>
      </c>
    </row>
    <row r="32" spans="1:30">
      <c r="A32" s="343"/>
      <c r="B32" s="23">
        <f t="shared" ref="B32:E32" si="27">B14</f>
        <v>4</v>
      </c>
      <c r="C32" s="23" t="str">
        <f t="shared" si="27"/>
        <v>Emma Bennett</v>
      </c>
      <c r="D32" s="23" t="str">
        <f t="shared" si="27"/>
        <v>KYNWYN FOXY LASY</v>
      </c>
      <c r="E32" s="23" t="str">
        <f t="shared" si="27"/>
        <v>Swan Valley</v>
      </c>
      <c r="F32" s="350">
        <f>S45</f>
        <v>0</v>
      </c>
      <c r="G32" s="351">
        <f t="shared" si="17"/>
        <v>1</v>
      </c>
      <c r="H32" s="338"/>
      <c r="I32" s="349"/>
      <c r="J32" s="338"/>
      <c r="L32" s="338"/>
      <c r="M32" s="338" t="s">
        <v>66</v>
      </c>
      <c r="N32" s="338"/>
      <c r="O32" s="338"/>
      <c r="P32" s="354">
        <f>P30+P31</f>
        <v>0</v>
      </c>
      <c r="Q32" s="354">
        <f t="shared" ref="Q32:X32" si="28">Q30+Q31</f>
        <v>0</v>
      </c>
      <c r="R32" s="354">
        <f t="shared" si="28"/>
        <v>0</v>
      </c>
      <c r="S32" s="354">
        <f t="shared" si="28"/>
        <v>0</v>
      </c>
      <c r="T32" s="354">
        <f t="shared" si="28"/>
        <v>0</v>
      </c>
      <c r="U32" s="354">
        <f t="shared" si="28"/>
        <v>0</v>
      </c>
      <c r="V32" s="354">
        <f t="shared" si="28"/>
        <v>0</v>
      </c>
      <c r="W32" s="354">
        <f t="shared" si="28"/>
        <v>0</v>
      </c>
      <c r="X32" s="354">
        <f t="shared" si="28"/>
        <v>0</v>
      </c>
      <c r="Y32" s="354">
        <f t="shared" ref="Y32:Z32" si="29">Y30+Y31</f>
        <v>0</v>
      </c>
      <c r="Z32" s="354">
        <f t="shared" si="29"/>
        <v>0</v>
      </c>
      <c r="AA32" s="354">
        <f t="shared" ref="AA32:AB32" si="30">AA30+AA31</f>
        <v>0</v>
      </c>
      <c r="AB32" s="354">
        <f t="shared" si="30"/>
        <v>0</v>
      </c>
      <c r="AC32" s="354">
        <f t="shared" ref="AC32:AD32" si="31">AC30+AC31</f>
        <v>0</v>
      </c>
      <c r="AD32" s="354">
        <f t="shared" si="31"/>
        <v>0</v>
      </c>
    </row>
    <row r="33" spans="1:30">
      <c r="A33" s="343"/>
      <c r="B33" s="23">
        <f t="shared" ref="B33:E33" si="32">B15</f>
        <v>5</v>
      </c>
      <c r="C33" s="23" t="str">
        <f t="shared" si="32"/>
        <v>Harpa Byrne</v>
      </c>
      <c r="D33" s="23" t="str">
        <f t="shared" si="32"/>
        <v>JUDAROO LOTTIE JONES</v>
      </c>
      <c r="E33" s="23" t="str">
        <f t="shared" si="32"/>
        <v>Orange Grove</v>
      </c>
      <c r="F33" s="350">
        <f>T45</f>
        <v>0</v>
      </c>
      <c r="G33" s="351">
        <f t="shared" si="17"/>
        <v>1</v>
      </c>
      <c r="H33" s="338"/>
      <c r="I33" s="338"/>
      <c r="J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</row>
    <row r="34" spans="1:30">
      <c r="A34" s="343"/>
      <c r="B34" s="23">
        <f t="shared" ref="B34:E34" si="33">B16</f>
        <v>6</v>
      </c>
      <c r="C34" s="23" t="str">
        <f t="shared" si="33"/>
        <v>Elaria Atheis</v>
      </c>
      <c r="D34" s="23" t="str">
        <f t="shared" si="33"/>
        <v>CANDY</v>
      </c>
      <c r="E34" s="23" t="str">
        <f t="shared" si="33"/>
        <v>Horsemen's</v>
      </c>
      <c r="F34" s="350">
        <f>U45</f>
        <v>0</v>
      </c>
      <c r="G34" s="351">
        <f t="shared" si="17"/>
        <v>1</v>
      </c>
      <c r="H34" s="338"/>
      <c r="I34" s="354"/>
      <c r="J34" s="338"/>
      <c r="L34" s="338"/>
      <c r="M34" s="338" t="s">
        <v>67</v>
      </c>
      <c r="N34" s="338">
        <v>20</v>
      </c>
      <c r="O34" s="338"/>
      <c r="P34" s="355">
        <f>P32/$N$34</f>
        <v>0</v>
      </c>
      <c r="Q34" s="355">
        <f t="shared" ref="Q34:AB34" si="34">Q32/$N$34</f>
        <v>0</v>
      </c>
      <c r="R34" s="355">
        <f t="shared" si="34"/>
        <v>0</v>
      </c>
      <c r="S34" s="355">
        <f t="shared" si="34"/>
        <v>0</v>
      </c>
      <c r="T34" s="355">
        <f t="shared" si="34"/>
        <v>0</v>
      </c>
      <c r="U34" s="355">
        <f t="shared" si="34"/>
        <v>0</v>
      </c>
      <c r="V34" s="355">
        <f t="shared" si="34"/>
        <v>0</v>
      </c>
      <c r="W34" s="355">
        <f t="shared" si="34"/>
        <v>0</v>
      </c>
      <c r="X34" s="355">
        <f t="shared" si="34"/>
        <v>0</v>
      </c>
      <c r="Y34" s="355">
        <f t="shared" si="34"/>
        <v>0</v>
      </c>
      <c r="Z34" s="355">
        <f t="shared" si="34"/>
        <v>0</v>
      </c>
      <c r="AA34" s="355">
        <f t="shared" si="34"/>
        <v>0</v>
      </c>
      <c r="AB34" s="355">
        <f t="shared" si="34"/>
        <v>0</v>
      </c>
      <c r="AC34" s="355">
        <f t="shared" ref="AC34:AD34" si="35">AC32/$N$34</f>
        <v>0</v>
      </c>
      <c r="AD34" s="355">
        <f t="shared" si="35"/>
        <v>0</v>
      </c>
    </row>
    <row r="35" spans="1:30">
      <c r="A35" s="343"/>
      <c r="B35" s="23">
        <f t="shared" ref="B35:E35" si="36">B17</f>
        <v>7</v>
      </c>
      <c r="C35" s="23" t="str">
        <f t="shared" si="36"/>
        <v>Josephine Anning</v>
      </c>
      <c r="D35" s="23" t="str">
        <f t="shared" si="36"/>
        <v>BRAYSIDE SENSATION</v>
      </c>
      <c r="E35" s="23" t="str">
        <f t="shared" si="36"/>
        <v>Wallangarra</v>
      </c>
      <c r="F35" s="350">
        <f>V45</f>
        <v>0</v>
      </c>
      <c r="G35" s="351">
        <f t="shared" si="17"/>
        <v>1</v>
      </c>
      <c r="H35" s="338"/>
      <c r="I35" s="354"/>
      <c r="J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</row>
    <row r="36" spans="1:30">
      <c r="A36" s="343"/>
      <c r="B36" s="23">
        <f t="shared" ref="B36:E36" si="37">B18</f>
        <v>8</v>
      </c>
      <c r="C36" s="23" t="str">
        <f t="shared" si="37"/>
        <v>Joshua Duncan</v>
      </c>
      <c r="D36" s="23" t="str">
        <f t="shared" si="37"/>
        <v>TYALLA ORIOLE</v>
      </c>
      <c r="E36" s="23" t="str">
        <f t="shared" si="37"/>
        <v xml:space="preserve">Mortlock </v>
      </c>
      <c r="F36" s="344">
        <f>W45</f>
        <v>0</v>
      </c>
      <c r="G36" s="351">
        <f t="shared" si="17"/>
        <v>1</v>
      </c>
      <c r="H36" s="338"/>
      <c r="I36" s="354"/>
      <c r="J36" s="338"/>
      <c r="L36" s="338"/>
      <c r="M36" s="15" t="s">
        <v>68</v>
      </c>
      <c r="N36" s="338"/>
      <c r="O36" s="338"/>
      <c r="P36" s="356"/>
      <c r="Q36" s="356"/>
      <c r="R36" s="356"/>
      <c r="S36" s="356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</row>
    <row r="37" spans="1:30">
      <c r="A37" s="343"/>
      <c r="B37" s="23">
        <f t="shared" ref="B37:E37" si="38">B19</f>
        <v>9</v>
      </c>
      <c r="C37" s="23" t="str">
        <f t="shared" si="38"/>
        <v>Willow Bennett</v>
      </c>
      <c r="D37" s="23" t="str">
        <f t="shared" si="38"/>
        <v>BEELO-BI THORPEDO</v>
      </c>
      <c r="E37" s="23" t="str">
        <f t="shared" si="38"/>
        <v xml:space="preserve">Albany </v>
      </c>
      <c r="F37" s="344">
        <f>X45</f>
        <v>0</v>
      </c>
      <c r="G37" s="351">
        <f t="shared" si="17"/>
        <v>1</v>
      </c>
      <c r="H37" s="338"/>
      <c r="I37" s="354"/>
      <c r="J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49"/>
      <c r="AB37" s="338"/>
      <c r="AC37" s="338"/>
      <c r="AD37" s="338"/>
    </row>
    <row r="38" spans="1:30">
      <c r="A38" s="343"/>
      <c r="B38" s="23">
        <f t="shared" ref="B38:E38" si="39">B20</f>
        <v>10</v>
      </c>
      <c r="C38" s="23" t="str">
        <f t="shared" si="39"/>
        <v>Kaylee Fisher</v>
      </c>
      <c r="D38" s="23" t="str">
        <f t="shared" si="39"/>
        <v>GEM PARK ROYAL BELLE</v>
      </c>
      <c r="E38" s="23" t="str">
        <f t="shared" si="39"/>
        <v xml:space="preserve">Albany </v>
      </c>
      <c r="F38" s="344">
        <f>Y45</f>
        <v>0</v>
      </c>
      <c r="G38" s="351">
        <f t="shared" si="17"/>
        <v>1</v>
      </c>
      <c r="H38" s="338"/>
      <c r="I38" s="338"/>
      <c r="J38" s="338"/>
      <c r="L38" s="338"/>
      <c r="M38" s="338" t="s">
        <v>69</v>
      </c>
      <c r="N38" s="338"/>
      <c r="O38" s="338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</row>
    <row r="39" spans="1:30">
      <c r="A39" s="343"/>
      <c r="B39" s="23">
        <f t="shared" ref="B39:E39" si="40">B21</f>
        <v>11</v>
      </c>
      <c r="C39" s="23" t="str">
        <f t="shared" si="40"/>
        <v>Penelope Freeman</v>
      </c>
      <c r="D39" s="23" t="str">
        <f t="shared" si="40"/>
        <v>SPRINGWATER DUSTYN</v>
      </c>
      <c r="E39" s="23" t="str">
        <f t="shared" si="40"/>
        <v>Wallangarra</v>
      </c>
      <c r="F39" s="344">
        <f>Z45</f>
        <v>0</v>
      </c>
      <c r="G39" s="351">
        <f t="shared" si="17"/>
        <v>1</v>
      </c>
      <c r="H39" s="338"/>
      <c r="I39" s="338"/>
      <c r="J39" s="338"/>
      <c r="L39" s="338"/>
      <c r="M39" s="338" t="s">
        <v>70</v>
      </c>
      <c r="N39" s="338"/>
      <c r="O39" s="338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</row>
    <row r="40" spans="1:30">
      <c r="A40" s="343"/>
      <c r="B40" s="23">
        <f t="shared" ref="B40:E40" si="41">B22</f>
        <v>12</v>
      </c>
      <c r="C40" s="23" t="str">
        <f t="shared" si="41"/>
        <v>Ruby Gilberd</v>
      </c>
      <c r="D40" s="23" t="str">
        <f t="shared" si="41"/>
        <v>KIRRALEA CABERET</v>
      </c>
      <c r="E40" s="23" t="str">
        <f t="shared" si="41"/>
        <v xml:space="preserve">Serpentine </v>
      </c>
      <c r="F40" s="344">
        <f>AA45</f>
        <v>0</v>
      </c>
      <c r="G40" s="351">
        <f t="shared" si="17"/>
        <v>1</v>
      </c>
      <c r="H40" s="338"/>
      <c r="I40" s="338"/>
      <c r="J40" s="338"/>
      <c r="L40" s="338"/>
      <c r="M40" s="338" t="s">
        <v>71</v>
      </c>
      <c r="N40" s="338"/>
      <c r="O40" s="338"/>
      <c r="P40" s="342"/>
      <c r="Q40" s="342"/>
      <c r="R40" s="342"/>
      <c r="S40" s="342"/>
      <c r="T40" s="342"/>
      <c r="U40" s="342"/>
      <c r="V40" s="342"/>
      <c r="W40" s="342"/>
      <c r="X40" s="342"/>
      <c r="Y40" s="342"/>
      <c r="Z40" s="342"/>
      <c r="AA40" s="342"/>
      <c r="AB40" s="342"/>
      <c r="AC40" s="342"/>
      <c r="AD40" s="342"/>
    </row>
    <row r="41" spans="1:30">
      <c r="A41" s="343"/>
      <c r="B41" s="23">
        <f t="shared" ref="B41:E41" si="42">B23</f>
        <v>13</v>
      </c>
      <c r="C41" s="23" t="str">
        <f t="shared" si="42"/>
        <v>Mikayla Holden</v>
      </c>
      <c r="D41" s="23" t="str">
        <f t="shared" si="42"/>
        <v>BRIMFIELD TINY DANCER</v>
      </c>
      <c r="E41" s="23" t="str">
        <f t="shared" si="42"/>
        <v xml:space="preserve">King River </v>
      </c>
      <c r="F41" s="344">
        <f>AB45</f>
        <v>0</v>
      </c>
      <c r="G41" s="351">
        <f t="shared" si="17"/>
        <v>1</v>
      </c>
      <c r="H41" s="338"/>
      <c r="I41" s="338"/>
      <c r="J41" s="338"/>
      <c r="L41" s="338"/>
      <c r="M41" s="338" t="s">
        <v>72</v>
      </c>
      <c r="N41" s="338"/>
      <c r="O41" s="338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2"/>
      <c r="AB41" s="342"/>
      <c r="AC41" s="342"/>
      <c r="AD41" s="342"/>
    </row>
    <row r="42" spans="1:30">
      <c r="A42" s="343"/>
      <c r="B42" s="23">
        <f t="shared" ref="B42:E42" si="43">B24</f>
        <v>14</v>
      </c>
      <c r="C42" s="23" t="str">
        <f t="shared" si="43"/>
        <v>Kate Watkins</v>
      </c>
      <c r="D42" s="23" t="str">
        <f t="shared" si="43"/>
        <v>APPLEWOOD CLASSIC DELUXE</v>
      </c>
      <c r="E42" s="23" t="str">
        <f t="shared" si="43"/>
        <v>Dardanup</v>
      </c>
      <c r="F42" s="344">
        <f>AC45</f>
        <v>0</v>
      </c>
      <c r="G42" s="351">
        <f t="shared" si="17"/>
        <v>1</v>
      </c>
      <c r="H42" s="338"/>
      <c r="I42" s="338"/>
      <c r="J42" s="338"/>
      <c r="L42" s="338"/>
      <c r="M42" s="338" t="s">
        <v>73</v>
      </c>
      <c r="N42" s="338"/>
      <c r="O42" s="338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</row>
    <row r="43" spans="1:30">
      <c r="A43" s="343"/>
      <c r="B43" s="23"/>
      <c r="C43" s="23"/>
      <c r="D43" s="23"/>
      <c r="E43" s="23"/>
      <c r="F43" s="344"/>
      <c r="G43" s="343"/>
      <c r="H43" s="338"/>
      <c r="I43" s="338"/>
      <c r="J43" s="338"/>
      <c r="L43" s="338"/>
      <c r="M43" s="338" t="s">
        <v>74</v>
      </c>
      <c r="N43" s="338">
        <v>50</v>
      </c>
      <c r="O43" s="338"/>
      <c r="P43" s="356">
        <f t="shared" ref="P43:AA43" si="44">SUM(P38:P42)</f>
        <v>0</v>
      </c>
      <c r="Q43" s="356">
        <f t="shared" si="44"/>
        <v>0</v>
      </c>
      <c r="R43" s="356">
        <f t="shared" si="44"/>
        <v>0</v>
      </c>
      <c r="S43" s="356">
        <f t="shared" si="44"/>
        <v>0</v>
      </c>
      <c r="T43" s="356">
        <f t="shared" si="44"/>
        <v>0</v>
      </c>
      <c r="U43" s="356">
        <f t="shared" si="44"/>
        <v>0</v>
      </c>
      <c r="V43" s="356">
        <f t="shared" si="44"/>
        <v>0</v>
      </c>
      <c r="W43" s="356">
        <f t="shared" si="44"/>
        <v>0</v>
      </c>
      <c r="X43" s="356">
        <f t="shared" si="44"/>
        <v>0</v>
      </c>
      <c r="Y43" s="356">
        <f t="shared" si="44"/>
        <v>0</v>
      </c>
      <c r="Z43" s="356">
        <f t="shared" si="44"/>
        <v>0</v>
      </c>
      <c r="AA43" s="356">
        <f t="shared" si="44"/>
        <v>0</v>
      </c>
      <c r="AB43" s="356">
        <f t="shared" ref="AB43:AD43" si="45">SUM(AB38:AB42)</f>
        <v>0</v>
      </c>
      <c r="AC43" s="356">
        <f t="shared" si="45"/>
        <v>0</v>
      </c>
      <c r="AD43" s="356">
        <f t="shared" si="45"/>
        <v>0</v>
      </c>
    </row>
    <row r="44" spans="1:30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</row>
    <row r="45" spans="1:30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L45" s="338"/>
      <c r="M45" s="338" t="s">
        <v>67</v>
      </c>
      <c r="N45" s="338"/>
      <c r="O45" s="338"/>
      <c r="P45" s="357">
        <f>P43/$N$43</f>
        <v>0</v>
      </c>
      <c r="Q45" s="357">
        <f t="shared" ref="Q45:AA45" si="46">Q43/$N$43</f>
        <v>0</v>
      </c>
      <c r="R45" s="357">
        <f t="shared" si="46"/>
        <v>0</v>
      </c>
      <c r="S45" s="357">
        <f t="shared" si="46"/>
        <v>0</v>
      </c>
      <c r="T45" s="357">
        <f t="shared" si="46"/>
        <v>0</v>
      </c>
      <c r="U45" s="357">
        <f t="shared" si="46"/>
        <v>0</v>
      </c>
      <c r="V45" s="357">
        <f t="shared" si="46"/>
        <v>0</v>
      </c>
      <c r="W45" s="357">
        <f t="shared" si="46"/>
        <v>0</v>
      </c>
      <c r="X45" s="357">
        <f t="shared" si="46"/>
        <v>0</v>
      </c>
      <c r="Y45" s="357">
        <f t="shared" si="46"/>
        <v>0</v>
      </c>
      <c r="Z45" s="357">
        <f t="shared" si="46"/>
        <v>0</v>
      </c>
      <c r="AA45" s="357">
        <f t="shared" si="46"/>
        <v>0</v>
      </c>
      <c r="AB45" s="357">
        <f t="shared" ref="AB45:AD45" si="47">AB43/$N$43</f>
        <v>0</v>
      </c>
      <c r="AC45" s="357">
        <f t="shared" si="47"/>
        <v>0</v>
      </c>
      <c r="AD45" s="357">
        <f t="shared" si="47"/>
        <v>0</v>
      </c>
    </row>
    <row r="47" spans="1:30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L47" s="338"/>
      <c r="M47" s="338"/>
      <c r="N47" s="338"/>
      <c r="O47" s="33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/>
      <c r="AB47" s="358"/>
      <c r="AC47" s="358"/>
      <c r="AD47" s="358"/>
    </row>
  </sheetData>
  <pageMargins left="0.7" right="0.7" top="0.75" bottom="0.75" header="0.3" footer="0.3"/>
  <pageSetup paperSize="9" orientation="landscape" r:id="rId1"/>
  <customProperties>
    <customPr name="_pios_id" r:id="rId2"/>
    <customPr name="GUID" r:id="rId3"/>
  </customPropertie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2037-0DD7-4C6C-8C67-76A15B4CDA51}">
  <sheetPr>
    <tabColor rgb="FFFF85FF"/>
    <pageSetUpPr fitToPage="1"/>
  </sheetPr>
  <dimension ref="A1:AP66"/>
  <sheetViews>
    <sheetView topLeftCell="A18" zoomScale="90" zoomScaleNormal="90" workbookViewId="0">
      <selection activeCell="D95" sqref="D95"/>
    </sheetView>
  </sheetViews>
  <sheetFormatPr defaultColWidth="11" defaultRowHeight="15.75"/>
  <cols>
    <col min="1" max="1" width="11" style="14"/>
    <col min="2" max="2" width="10.625" style="14" customWidth="1"/>
    <col min="3" max="3" width="22.5" style="14" customWidth="1"/>
    <col min="4" max="4" width="25.125" style="14" bestFit="1" customWidth="1"/>
    <col min="5" max="5" width="16.875" style="14" bestFit="1" customWidth="1"/>
    <col min="6" max="6" width="11.75" style="14" bestFit="1" customWidth="1"/>
    <col min="7" max="7" width="9.125" style="14" bestFit="1" customWidth="1"/>
    <col min="8" max="8" width="9.75" style="14" bestFit="1" customWidth="1"/>
    <col min="9" max="9" width="13.25" style="14" customWidth="1"/>
    <col min="10" max="10" width="13.625" style="14" bestFit="1" customWidth="1"/>
    <col min="12" max="12" width="11" style="14"/>
    <col min="13" max="13" width="19.375" style="14" customWidth="1"/>
    <col min="14" max="14" width="11" style="14"/>
    <col min="15" max="15" width="3.625" style="14" customWidth="1"/>
    <col min="16" max="17" width="7.75" style="14" bestFit="1" customWidth="1"/>
    <col min="18" max="18" width="6.75" style="14" bestFit="1" customWidth="1"/>
    <col min="19" max="22" width="7.25" style="14" bestFit="1" customWidth="1"/>
    <col min="23" max="23" width="7.75" style="14" customWidth="1"/>
    <col min="24" max="34" width="7.25" style="14" bestFit="1" customWidth="1"/>
    <col min="35" max="42" width="7.25" style="14" customWidth="1"/>
    <col min="43" max="16384" width="11" style="14"/>
  </cols>
  <sheetData>
    <row r="1" spans="1:42">
      <c r="A1" s="338"/>
      <c r="B1" s="338"/>
      <c r="C1" s="338"/>
      <c r="D1" s="338"/>
      <c r="E1" s="338"/>
      <c r="F1" s="338"/>
      <c r="G1" s="338"/>
      <c r="H1" s="338"/>
      <c r="I1" s="338"/>
      <c r="J1" s="338"/>
      <c r="L1" s="338"/>
      <c r="M1" s="338"/>
      <c r="N1" s="339" t="s">
        <v>0</v>
      </c>
      <c r="O1" s="339"/>
      <c r="P1" s="339"/>
      <c r="Q1" s="339"/>
      <c r="R1" s="339"/>
      <c r="S1" s="339"/>
      <c r="T1" s="339"/>
      <c r="U1" s="339"/>
      <c r="V1" s="339"/>
      <c r="W1" s="339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</row>
    <row r="2" spans="1:42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</row>
    <row r="3" spans="1:42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L3" s="338"/>
      <c r="M3" s="15" t="s">
        <v>3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</row>
    <row r="4" spans="1:42">
      <c r="A4" s="338"/>
      <c r="B4" s="338"/>
      <c r="C4" s="338"/>
      <c r="D4" s="338"/>
      <c r="E4" s="338"/>
      <c r="F4" s="338"/>
      <c r="G4" s="338"/>
      <c r="H4" s="338"/>
      <c r="I4" s="338"/>
      <c r="J4" s="338"/>
      <c r="L4" s="338"/>
      <c r="M4" s="338"/>
      <c r="N4" s="338"/>
      <c r="O4" s="338"/>
      <c r="P4" s="16" t="s">
        <v>4</v>
      </c>
      <c r="Q4" s="17"/>
      <c r="R4" s="18" t="s">
        <v>688</v>
      </c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>
      <c r="A5" s="338" t="s">
        <v>6</v>
      </c>
      <c r="B5" s="331">
        <v>44780</v>
      </c>
      <c r="C5" s="338"/>
      <c r="D5" s="15" t="s">
        <v>7</v>
      </c>
      <c r="E5" s="15"/>
      <c r="F5" s="340"/>
      <c r="G5" s="338"/>
      <c r="H5" s="338"/>
      <c r="I5" s="338"/>
      <c r="J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10</v>
      </c>
      <c r="Z5" s="341">
        <f>B21</f>
        <v>11</v>
      </c>
      <c r="AA5" s="341">
        <f>B22</f>
        <v>12</v>
      </c>
      <c r="AB5" s="341">
        <f>B23</f>
        <v>13</v>
      </c>
      <c r="AC5" s="341">
        <f>B24</f>
        <v>14</v>
      </c>
      <c r="AD5" s="341">
        <f>B25</f>
        <v>15</v>
      </c>
      <c r="AE5" s="341">
        <f>B26</f>
        <v>16</v>
      </c>
      <c r="AF5" s="341">
        <f>B27</f>
        <v>17</v>
      </c>
      <c r="AG5" s="341">
        <f>B28</f>
        <v>18</v>
      </c>
      <c r="AH5" s="341">
        <f>B29</f>
        <v>19</v>
      </c>
      <c r="AI5" s="341">
        <f>B30</f>
        <v>20</v>
      </c>
      <c r="AJ5" s="341">
        <f>B31</f>
        <v>21</v>
      </c>
      <c r="AK5" s="341">
        <f>B32</f>
        <v>22</v>
      </c>
      <c r="AL5" s="341">
        <f>B33</f>
        <v>23</v>
      </c>
      <c r="AM5" s="341">
        <f>B34</f>
        <v>24</v>
      </c>
      <c r="AN5" s="341">
        <f>B35</f>
        <v>25</v>
      </c>
      <c r="AO5" s="341">
        <f>B36</f>
        <v>26</v>
      </c>
      <c r="AP5" s="341">
        <f>B37</f>
        <v>27</v>
      </c>
    </row>
    <row r="6" spans="1:42">
      <c r="A6" s="338" t="s">
        <v>8</v>
      </c>
      <c r="B6" s="13" t="s">
        <v>888</v>
      </c>
      <c r="C6" s="338"/>
      <c r="D6" s="338"/>
      <c r="E6" s="338"/>
      <c r="F6" s="338"/>
      <c r="G6" s="338"/>
      <c r="H6" s="338"/>
      <c r="I6" s="338"/>
      <c r="J6" s="338"/>
      <c r="L6" s="338"/>
      <c r="M6" s="338"/>
      <c r="N6" s="338"/>
      <c r="O6" s="338"/>
      <c r="P6" s="338" t="str">
        <f>C11</f>
        <v>Zali Ryan</v>
      </c>
      <c r="Q6" s="338" t="str">
        <f>C12</f>
        <v>Amelia Gordon</v>
      </c>
      <c r="R6" s="338" t="str">
        <f>C13</f>
        <v>Amelia Mcdonald</v>
      </c>
      <c r="S6" s="338" t="str">
        <f>C14</f>
        <v>Chaise Fowler</v>
      </c>
      <c r="T6" s="338" t="str">
        <f>C15</f>
        <v>Chenin Hislop</v>
      </c>
      <c r="U6" s="338" t="str">
        <f>C16</f>
        <v>Darci Peace</v>
      </c>
      <c r="V6" s="338" t="str">
        <f>C17</f>
        <v>Demi Perkins</v>
      </c>
      <c r="W6" s="338" t="str">
        <f>C18</f>
        <v>Edie Hawke</v>
      </c>
      <c r="X6" s="338" t="str">
        <f>C19</f>
        <v>Emily Brimblecombe</v>
      </c>
      <c r="Y6" s="338" t="str">
        <f>C20</f>
        <v>Emily Stampalia</v>
      </c>
      <c r="Z6" s="338" t="str">
        <f>C21</f>
        <v>Eva Anning</v>
      </c>
      <c r="AA6" s="338" t="str">
        <f>C22</f>
        <v>Harriet Forrest</v>
      </c>
      <c r="AB6" s="338" t="str">
        <f>C23</f>
        <v>Abbie Kirkham</v>
      </c>
      <c r="AC6" s="338" t="str">
        <f>C24</f>
        <v>Georgia Coward</v>
      </c>
      <c r="AD6" s="338" t="str">
        <f>C25</f>
        <v>Isla Hendry</v>
      </c>
      <c r="AE6" s="338" t="str">
        <f>C26</f>
        <v>Lexy Colton</v>
      </c>
      <c r="AF6" s="338" t="str">
        <f>C27</f>
        <v>Lily Fitzgerald</v>
      </c>
      <c r="AG6" s="338" t="str">
        <f>C28</f>
        <v>Mia Dicandilo</v>
      </c>
      <c r="AH6" s="338" t="str">
        <f>C29</f>
        <v>Zahara Winters</v>
      </c>
      <c r="AI6" s="338" t="str">
        <f>C30</f>
        <v>Ruby McDonald</v>
      </c>
      <c r="AJ6" s="338" t="str">
        <f>C31</f>
        <v>Sarah Mcconigley</v>
      </c>
      <c r="AK6" s="338" t="str">
        <f>C32</f>
        <v>Shakayla Fiegert</v>
      </c>
      <c r="AL6" s="338" t="str">
        <f>C33</f>
        <v>Skyelah De vries</v>
      </c>
      <c r="AM6" s="338" t="str">
        <f>C34</f>
        <v>Sophie Dagnall</v>
      </c>
      <c r="AN6" s="338" t="str">
        <f>C35</f>
        <v>Taylah Smith</v>
      </c>
      <c r="AO6" s="338" t="str">
        <f>C36</f>
        <v>Marni Bercene</v>
      </c>
      <c r="AP6" s="338" t="str">
        <f>C37</f>
        <v>Ngakita Mahuika SCR</v>
      </c>
    </row>
    <row r="7" spans="1:42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</row>
    <row r="8" spans="1:42">
      <c r="A8" s="13"/>
      <c r="B8" s="338"/>
      <c r="C8" s="338"/>
      <c r="D8" s="338"/>
      <c r="E8" s="338"/>
      <c r="F8" s="338"/>
      <c r="G8" s="338"/>
      <c r="H8" s="338"/>
      <c r="I8" s="338"/>
      <c r="J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</row>
    <row r="9" spans="1:42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</row>
    <row r="10" spans="1:42" ht="30">
      <c r="A10" s="35" t="s">
        <v>15</v>
      </c>
      <c r="B10" s="36" t="s">
        <v>16</v>
      </c>
      <c r="C10" s="36" t="s">
        <v>17</v>
      </c>
      <c r="D10" s="36" t="s">
        <v>18</v>
      </c>
      <c r="E10" s="36" t="s">
        <v>19</v>
      </c>
      <c r="F10" s="36" t="s">
        <v>693</v>
      </c>
      <c r="G10" s="36" t="s">
        <v>21</v>
      </c>
      <c r="H10" s="36" t="s">
        <v>22</v>
      </c>
      <c r="I10" s="36" t="s">
        <v>23</v>
      </c>
      <c r="J10" s="36" t="s">
        <v>24</v>
      </c>
      <c r="L10" s="338"/>
      <c r="M10" s="338">
        <v>3</v>
      </c>
      <c r="N10" s="338">
        <v>2</v>
      </c>
      <c r="O10" s="338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</row>
    <row r="11" spans="1:42">
      <c r="A11" s="1">
        <v>0.43472222222222179</v>
      </c>
      <c r="B11" s="3">
        <v>1</v>
      </c>
      <c r="C11" s="3" t="s">
        <v>507</v>
      </c>
      <c r="D11" s="343" t="s">
        <v>508</v>
      </c>
      <c r="E11" s="343" t="s">
        <v>53</v>
      </c>
      <c r="F11" s="344">
        <f>P34</f>
        <v>0</v>
      </c>
      <c r="G11" s="343">
        <f t="shared" ref="G11" si="0">IF(H11&gt;J11,H11,J11)</f>
        <v>1</v>
      </c>
      <c r="H11" s="343">
        <f>RANK(F11,$F$11:$F$38,0)</f>
        <v>1</v>
      </c>
      <c r="I11" s="345">
        <f>P30</f>
        <v>0</v>
      </c>
      <c r="J11" s="346"/>
      <c r="L11" s="338"/>
      <c r="M11" s="338">
        <v>4</v>
      </c>
      <c r="N11" s="338"/>
      <c r="O11" s="338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</row>
    <row r="12" spans="1:42">
      <c r="A12" s="1">
        <v>0.43958333333333288</v>
      </c>
      <c r="B12" s="3">
        <v>2</v>
      </c>
      <c r="C12" s="3" t="s">
        <v>312</v>
      </c>
      <c r="D12" s="343" t="s">
        <v>313</v>
      </c>
      <c r="E12" s="343" t="s">
        <v>88</v>
      </c>
      <c r="F12" s="347">
        <f>Q34</f>
        <v>0</v>
      </c>
      <c r="G12" s="343">
        <f t="shared" ref="G12:G37" si="1">IF(H12&gt;J12,H12,J12)</f>
        <v>1</v>
      </c>
      <c r="H12" s="343">
        <f t="shared" ref="H12:H37" si="2">RANK(F12,$F$11:$F$38,0)</f>
        <v>1</v>
      </c>
      <c r="I12" s="345">
        <f>Q30</f>
        <v>0</v>
      </c>
      <c r="J12" s="346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</row>
    <row r="13" spans="1:42">
      <c r="A13" s="1">
        <v>0.44444444444444398</v>
      </c>
      <c r="B13" s="3">
        <v>3</v>
      </c>
      <c r="C13" s="3" t="s">
        <v>384</v>
      </c>
      <c r="D13" s="343" t="s">
        <v>385</v>
      </c>
      <c r="E13" s="343" t="s">
        <v>42</v>
      </c>
      <c r="F13" s="347">
        <f>R34</f>
        <v>0</v>
      </c>
      <c r="G13" s="343">
        <f t="shared" si="1"/>
        <v>1</v>
      </c>
      <c r="H13" s="343">
        <f t="shared" si="2"/>
        <v>1</v>
      </c>
      <c r="I13" s="345">
        <f>R30</f>
        <v>0</v>
      </c>
      <c r="J13" s="346"/>
      <c r="L13" s="338"/>
      <c r="M13" s="338">
        <v>6</v>
      </c>
      <c r="N13" s="338"/>
      <c r="O13" s="338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</row>
    <row r="14" spans="1:42">
      <c r="A14" s="1">
        <v>0.44930555555555507</v>
      </c>
      <c r="B14" s="3">
        <v>4</v>
      </c>
      <c r="C14" s="3" t="s">
        <v>128</v>
      </c>
      <c r="D14" s="343" t="s">
        <v>129</v>
      </c>
      <c r="E14" s="343" t="s">
        <v>30</v>
      </c>
      <c r="F14" s="347">
        <f>S34</f>
        <v>0</v>
      </c>
      <c r="G14" s="343">
        <f t="shared" si="1"/>
        <v>1</v>
      </c>
      <c r="H14" s="343">
        <f t="shared" si="2"/>
        <v>1</v>
      </c>
      <c r="I14" s="345">
        <f>S30</f>
        <v>0</v>
      </c>
      <c r="J14" s="346"/>
      <c r="L14" s="338"/>
      <c r="M14" s="338">
        <v>7</v>
      </c>
      <c r="N14" s="338"/>
      <c r="O14" s="338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</row>
    <row r="15" spans="1:42">
      <c r="A15" s="1">
        <v>0.45416666666666616</v>
      </c>
      <c r="B15" s="3">
        <v>5</v>
      </c>
      <c r="C15" s="3" t="s">
        <v>345</v>
      </c>
      <c r="D15" s="343" t="s">
        <v>346</v>
      </c>
      <c r="E15" s="343" t="s">
        <v>212</v>
      </c>
      <c r="F15" s="347">
        <f>T34</f>
        <v>0</v>
      </c>
      <c r="G15" s="343">
        <f t="shared" si="1"/>
        <v>1</v>
      </c>
      <c r="H15" s="343">
        <f t="shared" si="2"/>
        <v>1</v>
      </c>
      <c r="I15" s="345">
        <f>T30</f>
        <v>0</v>
      </c>
      <c r="J15" s="346"/>
      <c r="L15" s="338"/>
      <c r="M15" s="338">
        <v>8</v>
      </c>
      <c r="N15" s="338"/>
      <c r="O15" s="338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</row>
    <row r="16" spans="1:42">
      <c r="A16" s="1">
        <v>0.45902777777777726</v>
      </c>
      <c r="B16" s="3">
        <v>6</v>
      </c>
      <c r="C16" s="3" t="s">
        <v>133</v>
      </c>
      <c r="D16" s="343" t="s">
        <v>134</v>
      </c>
      <c r="E16" s="343" t="s">
        <v>132</v>
      </c>
      <c r="F16" s="347">
        <f>U34</f>
        <v>0</v>
      </c>
      <c r="G16" s="343">
        <f t="shared" si="1"/>
        <v>1</v>
      </c>
      <c r="H16" s="343">
        <f t="shared" si="2"/>
        <v>1</v>
      </c>
      <c r="I16" s="345">
        <f>U30</f>
        <v>0</v>
      </c>
      <c r="J16" s="346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</row>
    <row r="17" spans="1:42">
      <c r="A17" s="1">
        <v>0.46388888888888835</v>
      </c>
      <c r="B17" s="3">
        <v>7</v>
      </c>
      <c r="C17" s="3" t="s">
        <v>297</v>
      </c>
      <c r="D17" s="343" t="s">
        <v>555</v>
      </c>
      <c r="E17" s="343" t="s">
        <v>33</v>
      </c>
      <c r="F17" s="347">
        <f>V34</f>
        <v>0</v>
      </c>
      <c r="G17" s="343">
        <f t="shared" si="1"/>
        <v>1</v>
      </c>
      <c r="H17" s="343">
        <f t="shared" si="2"/>
        <v>1</v>
      </c>
      <c r="I17" s="345">
        <f>V30</f>
        <v>0</v>
      </c>
      <c r="J17" s="346"/>
      <c r="L17" s="338"/>
      <c r="M17" s="338">
        <v>10</v>
      </c>
      <c r="N17" s="338"/>
      <c r="O17" s="338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</row>
    <row r="18" spans="1:42">
      <c r="A18" s="1">
        <v>0.46874999999999944</v>
      </c>
      <c r="B18" s="3">
        <v>8</v>
      </c>
      <c r="C18" s="3" t="s">
        <v>156</v>
      </c>
      <c r="D18" s="343" t="s">
        <v>157</v>
      </c>
      <c r="E18" s="343" t="s">
        <v>42</v>
      </c>
      <c r="F18" s="347">
        <f>W34</f>
        <v>0</v>
      </c>
      <c r="G18" s="343">
        <f t="shared" si="1"/>
        <v>1</v>
      </c>
      <c r="H18" s="343">
        <f t="shared" si="2"/>
        <v>1</v>
      </c>
      <c r="I18" s="345">
        <f>W30</f>
        <v>0</v>
      </c>
      <c r="J18" s="346"/>
      <c r="L18" s="338"/>
      <c r="M18" s="338">
        <v>11</v>
      </c>
      <c r="N18" s="338"/>
      <c r="O18" s="33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8"/>
      <c r="AI18" s="348"/>
      <c r="AJ18" s="348"/>
      <c r="AK18" s="348"/>
      <c r="AL18" s="348"/>
      <c r="AM18" s="348"/>
      <c r="AN18" s="348"/>
      <c r="AO18" s="348"/>
      <c r="AP18" s="348"/>
    </row>
    <row r="19" spans="1:42">
      <c r="A19" s="1">
        <v>0.47361111111111054</v>
      </c>
      <c r="B19" s="3">
        <v>9</v>
      </c>
      <c r="C19" s="3" t="s">
        <v>138</v>
      </c>
      <c r="D19" s="343" t="s">
        <v>139</v>
      </c>
      <c r="E19" s="343" t="s">
        <v>140</v>
      </c>
      <c r="F19" s="347">
        <f>X34</f>
        <v>0</v>
      </c>
      <c r="G19" s="343">
        <f t="shared" si="1"/>
        <v>1</v>
      </c>
      <c r="H19" s="343">
        <f t="shared" si="2"/>
        <v>1</v>
      </c>
      <c r="I19" s="345">
        <f>X30</f>
        <v>0</v>
      </c>
      <c r="J19" s="346"/>
      <c r="L19" s="338"/>
      <c r="M19" s="338" t="s">
        <v>50</v>
      </c>
      <c r="N19" s="338">
        <v>120</v>
      </c>
      <c r="O19" s="338"/>
      <c r="P19" s="338">
        <f>SUM(P8:P18)+P10</f>
        <v>0</v>
      </c>
      <c r="Q19" s="338">
        <f t="shared" ref="Q19:AB19" si="3">SUM(Q8:Q18)+Q10</f>
        <v>0</v>
      </c>
      <c r="R19" s="338">
        <f t="shared" si="3"/>
        <v>0</v>
      </c>
      <c r="S19" s="338">
        <f t="shared" si="3"/>
        <v>0</v>
      </c>
      <c r="T19" s="338">
        <f t="shared" si="3"/>
        <v>0</v>
      </c>
      <c r="U19" s="338">
        <f t="shared" si="3"/>
        <v>0</v>
      </c>
      <c r="V19" s="338">
        <f t="shared" si="3"/>
        <v>0</v>
      </c>
      <c r="W19" s="338">
        <f t="shared" si="3"/>
        <v>0</v>
      </c>
      <c r="X19" s="338">
        <f t="shared" si="3"/>
        <v>0</v>
      </c>
      <c r="Y19" s="338">
        <f t="shared" si="3"/>
        <v>0</v>
      </c>
      <c r="Z19" s="338">
        <f t="shared" si="3"/>
        <v>0</v>
      </c>
      <c r="AA19" s="338">
        <f t="shared" si="3"/>
        <v>0</v>
      </c>
      <c r="AB19" s="338">
        <f t="shared" si="3"/>
        <v>0</v>
      </c>
      <c r="AC19" s="338">
        <f t="shared" ref="AC19:AH19" si="4">SUM(AC8:AC18)+AC10</f>
        <v>0</v>
      </c>
      <c r="AD19" s="338">
        <f t="shared" si="4"/>
        <v>0</v>
      </c>
      <c r="AE19" s="338">
        <f t="shared" si="4"/>
        <v>0</v>
      </c>
      <c r="AF19" s="338">
        <f t="shared" si="4"/>
        <v>0</v>
      </c>
      <c r="AG19" s="338">
        <f t="shared" si="4"/>
        <v>0</v>
      </c>
      <c r="AH19" s="338">
        <f t="shared" si="4"/>
        <v>0</v>
      </c>
      <c r="AI19" s="338">
        <f t="shared" ref="AI19:AP19" si="5">SUM(AI8:AI18)+AI10</f>
        <v>0</v>
      </c>
      <c r="AJ19" s="338">
        <f t="shared" si="5"/>
        <v>0</v>
      </c>
      <c r="AK19" s="338">
        <f t="shared" si="5"/>
        <v>0</v>
      </c>
      <c r="AL19" s="338">
        <f t="shared" si="5"/>
        <v>0</v>
      </c>
      <c r="AM19" s="338">
        <f t="shared" si="5"/>
        <v>0</v>
      </c>
      <c r="AN19" s="338">
        <f t="shared" si="5"/>
        <v>0</v>
      </c>
      <c r="AO19" s="338">
        <f t="shared" si="5"/>
        <v>0</v>
      </c>
      <c r="AP19" s="338">
        <f t="shared" si="5"/>
        <v>0</v>
      </c>
    </row>
    <row r="20" spans="1:42">
      <c r="A20" s="1">
        <v>0.47847222222222163</v>
      </c>
      <c r="B20" s="3">
        <v>10</v>
      </c>
      <c r="C20" s="3" t="s">
        <v>315</v>
      </c>
      <c r="D20" s="343" t="s">
        <v>816</v>
      </c>
      <c r="E20" s="343" t="s">
        <v>309</v>
      </c>
      <c r="F20" s="347">
        <f>Y34</f>
        <v>0</v>
      </c>
      <c r="G20" s="343">
        <f t="shared" si="1"/>
        <v>1</v>
      </c>
      <c r="H20" s="343">
        <f t="shared" si="2"/>
        <v>1</v>
      </c>
      <c r="I20" s="345">
        <f>Y30</f>
        <v>0</v>
      </c>
      <c r="J20" s="346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</row>
    <row r="21" spans="1:42">
      <c r="A21" s="1">
        <v>0.49027777777777715</v>
      </c>
      <c r="B21" s="3">
        <v>11</v>
      </c>
      <c r="C21" s="3" t="s">
        <v>323</v>
      </c>
      <c r="D21" s="343" t="s">
        <v>324</v>
      </c>
      <c r="E21" s="343" t="s">
        <v>140</v>
      </c>
      <c r="F21" s="347">
        <f>Z34</f>
        <v>0</v>
      </c>
      <c r="G21" s="343">
        <f t="shared" si="1"/>
        <v>1</v>
      </c>
      <c r="H21" s="343">
        <f t="shared" si="2"/>
        <v>1</v>
      </c>
      <c r="I21" s="345">
        <f>Z30</f>
        <v>0</v>
      </c>
      <c r="J21" s="346"/>
      <c r="L21" s="338"/>
      <c r="M21" s="338" t="s">
        <v>56</v>
      </c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</row>
    <row r="22" spans="1:42">
      <c r="A22" s="1">
        <v>0.49513888888888824</v>
      </c>
      <c r="B22" s="3">
        <v>12</v>
      </c>
      <c r="C22" s="3" t="s">
        <v>183</v>
      </c>
      <c r="D22" s="343" t="s">
        <v>498</v>
      </c>
      <c r="E22" s="343" t="s">
        <v>182</v>
      </c>
      <c r="F22" s="347">
        <f>AA34</f>
        <v>0</v>
      </c>
      <c r="G22" s="343">
        <f t="shared" si="1"/>
        <v>1</v>
      </c>
      <c r="H22" s="343">
        <f t="shared" si="2"/>
        <v>1</v>
      </c>
      <c r="I22" s="345">
        <f>AA30</f>
        <v>0</v>
      </c>
      <c r="J22" s="346"/>
      <c r="L22" s="338"/>
      <c r="M22" s="338">
        <v>14</v>
      </c>
      <c r="N22" s="338">
        <v>3</v>
      </c>
      <c r="O22" s="338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</row>
    <row r="23" spans="1:42">
      <c r="A23" s="1">
        <v>0.49999999999999933</v>
      </c>
      <c r="B23" s="3">
        <v>13</v>
      </c>
      <c r="C23" s="3" t="s">
        <v>288</v>
      </c>
      <c r="D23" s="343" t="s">
        <v>289</v>
      </c>
      <c r="E23" s="343" t="s">
        <v>53</v>
      </c>
      <c r="F23" s="347">
        <f>AB34</f>
        <v>0</v>
      </c>
      <c r="G23" s="343">
        <f t="shared" si="1"/>
        <v>1</v>
      </c>
      <c r="H23" s="343">
        <f t="shared" si="2"/>
        <v>1</v>
      </c>
      <c r="I23" s="345">
        <f>AB30</f>
        <v>0</v>
      </c>
      <c r="J23" s="346"/>
      <c r="L23" s="338"/>
      <c r="M23" s="338">
        <v>15</v>
      </c>
      <c r="N23" s="338">
        <v>3</v>
      </c>
      <c r="O23" s="338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</row>
    <row r="24" spans="1:42">
      <c r="A24" s="1">
        <v>0.50486111111111043</v>
      </c>
      <c r="B24" s="3">
        <v>14</v>
      </c>
      <c r="C24" s="3" t="s">
        <v>329</v>
      </c>
      <c r="D24" s="343" t="s">
        <v>330</v>
      </c>
      <c r="E24" s="343" t="s">
        <v>331</v>
      </c>
      <c r="F24" s="347">
        <f>AC34</f>
        <v>0</v>
      </c>
      <c r="G24" s="343">
        <f t="shared" si="1"/>
        <v>1</v>
      </c>
      <c r="H24" s="343">
        <f t="shared" si="2"/>
        <v>1</v>
      </c>
      <c r="I24" s="345">
        <f>AC30</f>
        <v>0</v>
      </c>
      <c r="J24" s="346"/>
      <c r="L24" s="338"/>
      <c r="M24" s="338">
        <v>16</v>
      </c>
      <c r="N24" s="338">
        <v>3</v>
      </c>
      <c r="O24" s="338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</row>
    <row r="25" spans="1:42">
      <c r="A25" s="1">
        <v>0.50972222222222152</v>
      </c>
      <c r="B25" s="3">
        <v>15</v>
      </c>
      <c r="C25" s="3" t="s">
        <v>524</v>
      </c>
      <c r="D25" s="343" t="s">
        <v>525</v>
      </c>
      <c r="E25" s="343" t="s">
        <v>42</v>
      </c>
      <c r="F25" s="347">
        <f>AD34</f>
        <v>0</v>
      </c>
      <c r="G25" s="343">
        <f t="shared" si="1"/>
        <v>1</v>
      </c>
      <c r="H25" s="343">
        <f t="shared" si="2"/>
        <v>1</v>
      </c>
      <c r="I25" s="345">
        <f>AD30</f>
        <v>0</v>
      </c>
      <c r="J25" s="346"/>
      <c r="L25" s="338"/>
      <c r="M25" s="338">
        <v>17</v>
      </c>
      <c r="N25" s="338">
        <v>3</v>
      </c>
      <c r="O25" s="33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8"/>
    </row>
    <row r="26" spans="1:42">
      <c r="A26" s="1">
        <v>0.51458333333333262</v>
      </c>
      <c r="B26" s="3">
        <v>16</v>
      </c>
      <c r="C26" s="3" t="s">
        <v>302</v>
      </c>
      <c r="D26" s="343" t="s">
        <v>303</v>
      </c>
      <c r="E26" s="343" t="s">
        <v>36</v>
      </c>
      <c r="F26" s="347">
        <f>AE34</f>
        <v>0</v>
      </c>
      <c r="G26" s="343">
        <f t="shared" si="1"/>
        <v>1</v>
      </c>
      <c r="H26" s="343">
        <f t="shared" si="2"/>
        <v>1</v>
      </c>
      <c r="I26" s="345">
        <f>AE30</f>
        <v>0</v>
      </c>
      <c r="J26" s="346"/>
      <c r="L26" s="338"/>
      <c r="M26" s="338" t="s">
        <v>61</v>
      </c>
      <c r="N26" s="338">
        <v>120</v>
      </c>
      <c r="O26" s="338"/>
      <c r="P26" s="338">
        <f>SUM(P22:P25)*3</f>
        <v>0</v>
      </c>
      <c r="Q26" s="338">
        <f t="shared" ref="Q26:AB26" si="6">SUM(Q22:Q25)*3</f>
        <v>0</v>
      </c>
      <c r="R26" s="338">
        <f t="shared" si="6"/>
        <v>0</v>
      </c>
      <c r="S26" s="338">
        <f t="shared" si="6"/>
        <v>0</v>
      </c>
      <c r="T26" s="338">
        <f t="shared" si="6"/>
        <v>0</v>
      </c>
      <c r="U26" s="338">
        <f t="shared" si="6"/>
        <v>0</v>
      </c>
      <c r="V26" s="338">
        <f t="shared" si="6"/>
        <v>0</v>
      </c>
      <c r="W26" s="338">
        <f t="shared" si="6"/>
        <v>0</v>
      </c>
      <c r="X26" s="338">
        <f t="shared" si="6"/>
        <v>0</v>
      </c>
      <c r="Y26" s="338">
        <f t="shared" si="6"/>
        <v>0</v>
      </c>
      <c r="Z26" s="338">
        <f t="shared" si="6"/>
        <v>0</v>
      </c>
      <c r="AA26" s="338">
        <f t="shared" si="6"/>
        <v>0</v>
      </c>
      <c r="AB26" s="338">
        <f t="shared" si="6"/>
        <v>0</v>
      </c>
      <c r="AC26" s="338">
        <f t="shared" ref="AC26:AH26" si="7">SUM(AC22:AC25)*3</f>
        <v>0</v>
      </c>
      <c r="AD26" s="338">
        <f t="shared" si="7"/>
        <v>0</v>
      </c>
      <c r="AE26" s="338">
        <f t="shared" si="7"/>
        <v>0</v>
      </c>
      <c r="AF26" s="338">
        <f t="shared" si="7"/>
        <v>0</v>
      </c>
      <c r="AG26" s="338">
        <f t="shared" si="7"/>
        <v>0</v>
      </c>
      <c r="AH26" s="338">
        <f t="shared" si="7"/>
        <v>0</v>
      </c>
      <c r="AI26" s="338">
        <f t="shared" ref="AI26:AP26" si="8">SUM(AI22:AI25)*3</f>
        <v>0</v>
      </c>
      <c r="AJ26" s="338">
        <f t="shared" si="8"/>
        <v>0</v>
      </c>
      <c r="AK26" s="338">
        <f t="shared" si="8"/>
        <v>0</v>
      </c>
      <c r="AL26" s="338">
        <f t="shared" si="8"/>
        <v>0</v>
      </c>
      <c r="AM26" s="338">
        <f t="shared" si="8"/>
        <v>0</v>
      </c>
      <c r="AN26" s="338">
        <f t="shared" si="8"/>
        <v>0</v>
      </c>
      <c r="AO26" s="338">
        <f t="shared" si="8"/>
        <v>0</v>
      </c>
      <c r="AP26" s="338">
        <f t="shared" si="8"/>
        <v>0</v>
      </c>
    </row>
    <row r="27" spans="1:42">
      <c r="A27" s="1">
        <v>0.51944444444444371</v>
      </c>
      <c r="B27" s="3">
        <v>17</v>
      </c>
      <c r="C27" s="3" t="s">
        <v>591</v>
      </c>
      <c r="D27" s="343" t="s">
        <v>592</v>
      </c>
      <c r="E27" s="343" t="s">
        <v>222</v>
      </c>
      <c r="F27" s="347">
        <f>AF34</f>
        <v>0</v>
      </c>
      <c r="G27" s="343">
        <f t="shared" si="1"/>
        <v>1</v>
      </c>
      <c r="H27" s="343">
        <f t="shared" si="2"/>
        <v>1</v>
      </c>
      <c r="I27" s="345">
        <f>AF30</f>
        <v>0</v>
      </c>
      <c r="J27" s="346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  <c r="AP27" s="338"/>
    </row>
    <row r="28" spans="1:42">
      <c r="A28" s="1">
        <v>0.5243055555555548</v>
      </c>
      <c r="B28" s="3">
        <v>18</v>
      </c>
      <c r="C28" s="3" t="s">
        <v>375</v>
      </c>
      <c r="D28" s="343" t="s">
        <v>376</v>
      </c>
      <c r="E28" s="343" t="s">
        <v>88</v>
      </c>
      <c r="F28" s="347">
        <f>AG34</f>
        <v>0</v>
      </c>
      <c r="G28" s="343">
        <f t="shared" si="1"/>
        <v>1</v>
      </c>
      <c r="H28" s="343">
        <f t="shared" si="2"/>
        <v>1</v>
      </c>
      <c r="I28" s="345">
        <f>AG30</f>
        <v>0</v>
      </c>
      <c r="J28" s="346"/>
      <c r="L28" s="338"/>
      <c r="M28" s="338" t="s">
        <v>62</v>
      </c>
      <c r="N28" s="352">
        <v>-5.0000000000000001E-3</v>
      </c>
      <c r="O28" s="338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53"/>
      <c r="AK28" s="353"/>
      <c r="AL28" s="353"/>
      <c r="AM28" s="353"/>
      <c r="AN28" s="353"/>
      <c r="AO28" s="353"/>
      <c r="AP28" s="353"/>
    </row>
    <row r="29" spans="1:42">
      <c r="A29" s="1">
        <v>0.5291666666666659</v>
      </c>
      <c r="B29" s="3">
        <v>19</v>
      </c>
      <c r="C29" s="3" t="s">
        <v>347</v>
      </c>
      <c r="D29" s="343" t="s">
        <v>348</v>
      </c>
      <c r="E29" s="343" t="s">
        <v>47</v>
      </c>
      <c r="F29" s="347">
        <f>AH34</f>
        <v>0</v>
      </c>
      <c r="G29" s="343">
        <f t="shared" si="1"/>
        <v>1</v>
      </c>
      <c r="H29" s="343">
        <f t="shared" si="2"/>
        <v>1</v>
      </c>
      <c r="I29" s="345">
        <f>AH30</f>
        <v>0</v>
      </c>
      <c r="J29" s="346"/>
      <c r="L29" s="338"/>
      <c r="M29" s="338" t="s">
        <v>63</v>
      </c>
      <c r="N29" s="338"/>
      <c r="O29" s="338"/>
      <c r="P29" s="354">
        <f t="shared" ref="P29:X29" si="9">IF(P28="Y",P26*$N$28,0)</f>
        <v>0</v>
      </c>
      <c r="Q29" s="354">
        <f t="shared" si="9"/>
        <v>0</v>
      </c>
      <c r="R29" s="354">
        <f t="shared" si="9"/>
        <v>0</v>
      </c>
      <c r="S29" s="354">
        <f t="shared" si="9"/>
        <v>0</v>
      </c>
      <c r="T29" s="354">
        <f t="shared" si="9"/>
        <v>0</v>
      </c>
      <c r="U29" s="354">
        <f t="shared" si="9"/>
        <v>0</v>
      </c>
      <c r="V29" s="354">
        <f t="shared" si="9"/>
        <v>0</v>
      </c>
      <c r="W29" s="354">
        <f t="shared" si="9"/>
        <v>0</v>
      </c>
      <c r="X29" s="354">
        <f t="shared" si="9"/>
        <v>0</v>
      </c>
      <c r="Y29" s="354">
        <f t="shared" ref="Y29:AB29" si="10">IF(Y28="Y",Y26*$N$28,0)</f>
        <v>0</v>
      </c>
      <c r="Z29" s="354">
        <f t="shared" si="10"/>
        <v>0</v>
      </c>
      <c r="AA29" s="354">
        <f t="shared" si="10"/>
        <v>0</v>
      </c>
      <c r="AB29" s="354">
        <f t="shared" si="10"/>
        <v>0</v>
      </c>
      <c r="AC29" s="354">
        <f t="shared" ref="AC29" si="11">IF(AC28="Y",AC26*$N$28,0)</f>
        <v>0</v>
      </c>
      <c r="AD29" s="354">
        <f t="shared" ref="AD29" si="12">IF(AD28="Y",AD26*$N$28,0)</f>
        <v>0</v>
      </c>
      <c r="AE29" s="354">
        <f t="shared" ref="AE29" si="13">IF(AE28="Y",AE26*$N$28,0)</f>
        <v>0</v>
      </c>
      <c r="AF29" s="354">
        <f t="shared" ref="AF29" si="14">IF(AF28="Y",AF26*$N$28,0)</f>
        <v>0</v>
      </c>
      <c r="AG29" s="354">
        <f t="shared" ref="AG29" si="15">IF(AG28="Y",AG26*$N$28,0)</f>
        <v>0</v>
      </c>
      <c r="AH29" s="354">
        <f t="shared" ref="AH29:AP29" si="16">IF(AH28="Y",AH26*$N$28,0)</f>
        <v>0</v>
      </c>
      <c r="AI29" s="354">
        <f t="shared" si="16"/>
        <v>0</v>
      </c>
      <c r="AJ29" s="354">
        <f t="shared" si="16"/>
        <v>0</v>
      </c>
      <c r="AK29" s="354">
        <f t="shared" si="16"/>
        <v>0</v>
      </c>
      <c r="AL29" s="354">
        <f t="shared" si="16"/>
        <v>0</v>
      </c>
      <c r="AM29" s="354">
        <f t="shared" si="16"/>
        <v>0</v>
      </c>
      <c r="AN29" s="354">
        <f t="shared" si="16"/>
        <v>0</v>
      </c>
      <c r="AO29" s="354">
        <f t="shared" si="16"/>
        <v>0</v>
      </c>
      <c r="AP29" s="354">
        <f t="shared" si="16"/>
        <v>0</v>
      </c>
    </row>
    <row r="30" spans="1:42">
      <c r="A30" s="1">
        <v>0.53402777777777699</v>
      </c>
      <c r="B30" s="3">
        <v>20</v>
      </c>
      <c r="C30" s="3" t="s">
        <v>333</v>
      </c>
      <c r="D30" s="343" t="s">
        <v>334</v>
      </c>
      <c r="E30" s="343" t="s">
        <v>59</v>
      </c>
      <c r="F30" s="347">
        <f>AI34</f>
        <v>0</v>
      </c>
      <c r="G30" s="343">
        <f t="shared" si="1"/>
        <v>1</v>
      </c>
      <c r="H30" s="343">
        <f t="shared" si="2"/>
        <v>1</v>
      </c>
      <c r="I30" s="345">
        <f>AI30</f>
        <v>0</v>
      </c>
      <c r="J30" s="346"/>
      <c r="L30" s="338"/>
      <c r="M30" s="338" t="s">
        <v>64</v>
      </c>
      <c r="N30" s="338">
        <v>12</v>
      </c>
      <c r="O30" s="338"/>
      <c r="P30" s="354">
        <f t="shared" ref="P30:X30" si="17">(P26+P29)/$N$30</f>
        <v>0</v>
      </c>
      <c r="Q30" s="354">
        <f t="shared" si="17"/>
        <v>0</v>
      </c>
      <c r="R30" s="354">
        <f t="shared" si="17"/>
        <v>0</v>
      </c>
      <c r="S30" s="354">
        <f t="shared" si="17"/>
        <v>0</v>
      </c>
      <c r="T30" s="354">
        <f t="shared" si="17"/>
        <v>0</v>
      </c>
      <c r="U30" s="354">
        <f t="shared" si="17"/>
        <v>0</v>
      </c>
      <c r="V30" s="354">
        <f t="shared" si="17"/>
        <v>0</v>
      </c>
      <c r="W30" s="354">
        <f t="shared" si="17"/>
        <v>0</v>
      </c>
      <c r="X30" s="354">
        <f t="shared" si="17"/>
        <v>0</v>
      </c>
      <c r="Y30" s="354">
        <f t="shared" ref="Y30:AB30" si="18">(Y26+Y29)/$N$30</f>
        <v>0</v>
      </c>
      <c r="Z30" s="354">
        <f t="shared" si="18"/>
        <v>0</v>
      </c>
      <c r="AA30" s="354">
        <f t="shared" si="18"/>
        <v>0</v>
      </c>
      <c r="AB30" s="354">
        <f t="shared" si="18"/>
        <v>0</v>
      </c>
      <c r="AC30" s="354">
        <f t="shared" ref="AC30" si="19">(AC26+AC29)/$N$30</f>
        <v>0</v>
      </c>
      <c r="AD30" s="354">
        <f t="shared" ref="AD30" si="20">(AD26+AD29)/$N$30</f>
        <v>0</v>
      </c>
      <c r="AE30" s="354">
        <f t="shared" ref="AE30" si="21">(AE26+AE29)/$N$30</f>
        <v>0</v>
      </c>
      <c r="AF30" s="354">
        <f t="shared" ref="AF30" si="22">(AF26+AF29)/$N$30</f>
        <v>0</v>
      </c>
      <c r="AG30" s="354">
        <f t="shared" ref="AG30" si="23">(AG26+AG29)/$N$30</f>
        <v>0</v>
      </c>
      <c r="AH30" s="354">
        <f t="shared" ref="AH30:AP30" si="24">(AH26+AH29)/$N$30</f>
        <v>0</v>
      </c>
      <c r="AI30" s="354">
        <f t="shared" si="24"/>
        <v>0</v>
      </c>
      <c r="AJ30" s="354">
        <f t="shared" si="24"/>
        <v>0</v>
      </c>
      <c r="AK30" s="354">
        <f t="shared" si="24"/>
        <v>0</v>
      </c>
      <c r="AL30" s="354">
        <f t="shared" si="24"/>
        <v>0</v>
      </c>
      <c r="AM30" s="354">
        <f t="shared" si="24"/>
        <v>0</v>
      </c>
      <c r="AN30" s="354">
        <f t="shared" si="24"/>
        <v>0</v>
      </c>
      <c r="AO30" s="354">
        <f t="shared" si="24"/>
        <v>0</v>
      </c>
      <c r="AP30" s="354">
        <f t="shared" si="24"/>
        <v>0</v>
      </c>
    </row>
    <row r="31" spans="1:42">
      <c r="A31" s="1">
        <v>0.5458333333333325</v>
      </c>
      <c r="B31" s="3">
        <v>21</v>
      </c>
      <c r="C31" s="3" t="s">
        <v>153</v>
      </c>
      <c r="D31" s="343" t="s">
        <v>154</v>
      </c>
      <c r="E31" s="343" t="s">
        <v>42</v>
      </c>
      <c r="F31" s="347">
        <f>AJ34</f>
        <v>0</v>
      </c>
      <c r="G31" s="343">
        <f t="shared" si="1"/>
        <v>1</v>
      </c>
      <c r="H31" s="343">
        <f t="shared" si="2"/>
        <v>1</v>
      </c>
      <c r="I31" s="345">
        <f>AJ30</f>
        <v>0</v>
      </c>
      <c r="J31" s="346"/>
      <c r="L31" s="338"/>
      <c r="M31" s="338" t="s">
        <v>65</v>
      </c>
      <c r="N31" s="338">
        <v>12</v>
      </c>
      <c r="O31" s="338"/>
      <c r="P31" s="354">
        <f t="shared" ref="P31:X31" si="25">P19/$N$31</f>
        <v>0</v>
      </c>
      <c r="Q31" s="354">
        <f t="shared" si="25"/>
        <v>0</v>
      </c>
      <c r="R31" s="354">
        <f t="shared" si="25"/>
        <v>0</v>
      </c>
      <c r="S31" s="354">
        <f t="shared" si="25"/>
        <v>0</v>
      </c>
      <c r="T31" s="354">
        <f t="shared" si="25"/>
        <v>0</v>
      </c>
      <c r="U31" s="354">
        <f t="shared" si="25"/>
        <v>0</v>
      </c>
      <c r="V31" s="354">
        <f t="shared" si="25"/>
        <v>0</v>
      </c>
      <c r="W31" s="354">
        <f t="shared" si="25"/>
        <v>0</v>
      </c>
      <c r="X31" s="354">
        <f t="shared" si="25"/>
        <v>0</v>
      </c>
      <c r="Y31" s="354">
        <f t="shared" ref="Y31:AB31" si="26">Y19/$N$31</f>
        <v>0</v>
      </c>
      <c r="Z31" s="354">
        <f t="shared" si="26"/>
        <v>0</v>
      </c>
      <c r="AA31" s="354">
        <f t="shared" si="26"/>
        <v>0</v>
      </c>
      <c r="AB31" s="354">
        <f t="shared" si="26"/>
        <v>0</v>
      </c>
      <c r="AC31" s="354">
        <f t="shared" ref="AC31:AH31" si="27">AC19/$N$31</f>
        <v>0</v>
      </c>
      <c r="AD31" s="354">
        <f t="shared" si="27"/>
        <v>0</v>
      </c>
      <c r="AE31" s="354">
        <f t="shared" si="27"/>
        <v>0</v>
      </c>
      <c r="AF31" s="354">
        <f t="shared" si="27"/>
        <v>0</v>
      </c>
      <c r="AG31" s="354">
        <f t="shared" si="27"/>
        <v>0</v>
      </c>
      <c r="AH31" s="354">
        <f t="shared" si="27"/>
        <v>0</v>
      </c>
      <c r="AI31" s="354">
        <f t="shared" ref="AI31:AP31" si="28">AI19/$N$31</f>
        <v>0</v>
      </c>
      <c r="AJ31" s="354">
        <f t="shared" si="28"/>
        <v>0</v>
      </c>
      <c r="AK31" s="354">
        <f t="shared" si="28"/>
        <v>0</v>
      </c>
      <c r="AL31" s="354">
        <f t="shared" si="28"/>
        <v>0</v>
      </c>
      <c r="AM31" s="354">
        <f t="shared" si="28"/>
        <v>0</v>
      </c>
      <c r="AN31" s="354">
        <f t="shared" si="28"/>
        <v>0</v>
      </c>
      <c r="AO31" s="354">
        <f t="shared" si="28"/>
        <v>0</v>
      </c>
      <c r="AP31" s="354">
        <f t="shared" si="28"/>
        <v>0</v>
      </c>
    </row>
    <row r="32" spans="1:42">
      <c r="A32" s="1">
        <v>0.5506944444444436</v>
      </c>
      <c r="B32" s="3">
        <v>22</v>
      </c>
      <c r="C32" s="3" t="s">
        <v>666</v>
      </c>
      <c r="D32" s="343" t="s">
        <v>667</v>
      </c>
      <c r="E32" s="343" t="s">
        <v>203</v>
      </c>
      <c r="F32" s="347">
        <f>AK34</f>
        <v>0</v>
      </c>
      <c r="G32" s="343">
        <f t="shared" si="1"/>
        <v>1</v>
      </c>
      <c r="H32" s="343">
        <f t="shared" si="2"/>
        <v>1</v>
      </c>
      <c r="I32" s="345">
        <f>AK30</f>
        <v>0</v>
      </c>
      <c r="J32" s="346"/>
      <c r="L32" s="338"/>
      <c r="M32" s="338" t="s">
        <v>66</v>
      </c>
      <c r="N32" s="338"/>
      <c r="O32" s="338"/>
      <c r="P32" s="354">
        <f>P30+P31</f>
        <v>0</v>
      </c>
      <c r="Q32" s="354">
        <f t="shared" ref="Q32:AB32" si="29">Q30+Q31</f>
        <v>0</v>
      </c>
      <c r="R32" s="354">
        <f t="shared" si="29"/>
        <v>0</v>
      </c>
      <c r="S32" s="354">
        <f t="shared" si="29"/>
        <v>0</v>
      </c>
      <c r="T32" s="354">
        <f t="shared" si="29"/>
        <v>0</v>
      </c>
      <c r="U32" s="354">
        <f t="shared" si="29"/>
        <v>0</v>
      </c>
      <c r="V32" s="354">
        <f t="shared" si="29"/>
        <v>0</v>
      </c>
      <c r="W32" s="354">
        <f t="shared" si="29"/>
        <v>0</v>
      </c>
      <c r="X32" s="354">
        <f t="shared" si="29"/>
        <v>0</v>
      </c>
      <c r="Y32" s="354">
        <f t="shared" si="29"/>
        <v>0</v>
      </c>
      <c r="Z32" s="354">
        <f t="shared" si="29"/>
        <v>0</v>
      </c>
      <c r="AA32" s="354">
        <f t="shared" si="29"/>
        <v>0</v>
      </c>
      <c r="AB32" s="354">
        <f t="shared" si="29"/>
        <v>0</v>
      </c>
      <c r="AC32" s="354">
        <f t="shared" ref="AC32:AH32" si="30">AC30+AC31</f>
        <v>0</v>
      </c>
      <c r="AD32" s="354">
        <f t="shared" si="30"/>
        <v>0</v>
      </c>
      <c r="AE32" s="354">
        <f t="shared" si="30"/>
        <v>0</v>
      </c>
      <c r="AF32" s="354">
        <f t="shared" si="30"/>
        <v>0</v>
      </c>
      <c r="AG32" s="354">
        <f t="shared" si="30"/>
        <v>0</v>
      </c>
      <c r="AH32" s="354">
        <f t="shared" si="30"/>
        <v>0</v>
      </c>
      <c r="AI32" s="354">
        <f t="shared" ref="AI32:AP32" si="31">AI30+AI31</f>
        <v>0</v>
      </c>
      <c r="AJ32" s="354">
        <f t="shared" si="31"/>
        <v>0</v>
      </c>
      <c r="AK32" s="354">
        <f t="shared" si="31"/>
        <v>0</v>
      </c>
      <c r="AL32" s="354">
        <f t="shared" si="31"/>
        <v>0</v>
      </c>
      <c r="AM32" s="354">
        <f t="shared" si="31"/>
        <v>0</v>
      </c>
      <c r="AN32" s="354">
        <f t="shared" si="31"/>
        <v>0</v>
      </c>
      <c r="AO32" s="354">
        <f t="shared" si="31"/>
        <v>0</v>
      </c>
      <c r="AP32" s="354">
        <f t="shared" si="31"/>
        <v>0</v>
      </c>
    </row>
    <row r="33" spans="1:42">
      <c r="A33" s="1">
        <v>0.55555555555555469</v>
      </c>
      <c r="B33" s="3">
        <v>23</v>
      </c>
      <c r="C33" s="3" t="s">
        <v>857</v>
      </c>
      <c r="D33" s="343" t="s">
        <v>858</v>
      </c>
      <c r="E33" s="343" t="s">
        <v>309</v>
      </c>
      <c r="F33" s="347">
        <f>AL34</f>
        <v>0</v>
      </c>
      <c r="G33" s="343">
        <f t="shared" si="1"/>
        <v>1</v>
      </c>
      <c r="H33" s="343">
        <f t="shared" si="2"/>
        <v>1</v>
      </c>
      <c r="I33" s="345">
        <f>AL30</f>
        <v>0</v>
      </c>
      <c r="J33" s="346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</row>
    <row r="34" spans="1:42">
      <c r="A34" s="1">
        <v>0.56041666666666579</v>
      </c>
      <c r="B34" s="3">
        <v>24</v>
      </c>
      <c r="C34" s="3" t="s">
        <v>300</v>
      </c>
      <c r="D34" s="343" t="s">
        <v>301</v>
      </c>
      <c r="E34" s="343" t="s">
        <v>39</v>
      </c>
      <c r="F34" s="347">
        <f>AM34</f>
        <v>0</v>
      </c>
      <c r="G34" s="343">
        <f t="shared" si="1"/>
        <v>1</v>
      </c>
      <c r="H34" s="343">
        <f t="shared" si="2"/>
        <v>1</v>
      </c>
      <c r="I34" s="345">
        <f>AM30</f>
        <v>0</v>
      </c>
      <c r="J34" s="346"/>
      <c r="L34" s="338"/>
      <c r="M34" s="338" t="s">
        <v>67</v>
      </c>
      <c r="N34" s="338">
        <v>20</v>
      </c>
      <c r="O34" s="338"/>
      <c r="P34" s="355">
        <f>P32/$N$34</f>
        <v>0</v>
      </c>
      <c r="Q34" s="355">
        <f t="shared" ref="Q34:AB34" si="32">Q32/$N$34</f>
        <v>0</v>
      </c>
      <c r="R34" s="355">
        <f t="shared" si="32"/>
        <v>0</v>
      </c>
      <c r="S34" s="355">
        <f t="shared" si="32"/>
        <v>0</v>
      </c>
      <c r="T34" s="355">
        <f t="shared" si="32"/>
        <v>0</v>
      </c>
      <c r="U34" s="355">
        <f t="shared" si="32"/>
        <v>0</v>
      </c>
      <c r="V34" s="355">
        <f t="shared" si="32"/>
        <v>0</v>
      </c>
      <c r="W34" s="355">
        <f t="shared" si="32"/>
        <v>0</v>
      </c>
      <c r="X34" s="355">
        <f t="shared" si="32"/>
        <v>0</v>
      </c>
      <c r="Y34" s="355">
        <f t="shared" si="32"/>
        <v>0</v>
      </c>
      <c r="Z34" s="355">
        <f t="shared" si="32"/>
        <v>0</v>
      </c>
      <c r="AA34" s="355">
        <f t="shared" si="32"/>
        <v>0</v>
      </c>
      <c r="AB34" s="355">
        <f t="shared" si="32"/>
        <v>0</v>
      </c>
      <c r="AC34" s="355">
        <f t="shared" ref="AC34:AH34" si="33">AC32/$N$34</f>
        <v>0</v>
      </c>
      <c r="AD34" s="355">
        <f t="shared" si="33"/>
        <v>0</v>
      </c>
      <c r="AE34" s="355">
        <f t="shared" si="33"/>
        <v>0</v>
      </c>
      <c r="AF34" s="355">
        <f t="shared" si="33"/>
        <v>0</v>
      </c>
      <c r="AG34" s="355">
        <f t="shared" si="33"/>
        <v>0</v>
      </c>
      <c r="AH34" s="355">
        <f t="shared" si="33"/>
        <v>0</v>
      </c>
      <c r="AI34" s="355">
        <f t="shared" ref="AI34:AP34" si="34">AI32/$N$34</f>
        <v>0</v>
      </c>
      <c r="AJ34" s="355">
        <f t="shared" si="34"/>
        <v>0</v>
      </c>
      <c r="AK34" s="355">
        <f t="shared" si="34"/>
        <v>0</v>
      </c>
      <c r="AL34" s="355">
        <f t="shared" si="34"/>
        <v>0</v>
      </c>
      <c r="AM34" s="355">
        <f t="shared" si="34"/>
        <v>0</v>
      </c>
      <c r="AN34" s="355">
        <f t="shared" si="34"/>
        <v>0</v>
      </c>
      <c r="AO34" s="355">
        <f t="shared" si="34"/>
        <v>0</v>
      </c>
      <c r="AP34" s="355">
        <f t="shared" si="34"/>
        <v>0</v>
      </c>
    </row>
    <row r="35" spans="1:42">
      <c r="A35" s="1">
        <v>0.56527777777777688</v>
      </c>
      <c r="B35" s="3">
        <v>25</v>
      </c>
      <c r="C35" s="3" t="s">
        <v>594</v>
      </c>
      <c r="D35" s="343" t="s">
        <v>595</v>
      </c>
      <c r="E35" s="343" t="s">
        <v>222</v>
      </c>
      <c r="F35" s="347">
        <f>AN34</f>
        <v>0</v>
      </c>
      <c r="G35" s="343">
        <f t="shared" si="1"/>
        <v>1</v>
      </c>
      <c r="H35" s="343">
        <f t="shared" si="2"/>
        <v>1</v>
      </c>
      <c r="I35" s="345">
        <f>AN30</f>
        <v>0</v>
      </c>
      <c r="J35" s="346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</row>
    <row r="36" spans="1:42">
      <c r="A36" s="1">
        <v>0.57013888888888797</v>
      </c>
      <c r="B36" s="3">
        <v>26</v>
      </c>
      <c r="C36" s="3" t="s">
        <v>282</v>
      </c>
      <c r="D36" s="343" t="s">
        <v>283</v>
      </c>
      <c r="E36" s="343" t="s">
        <v>284</v>
      </c>
      <c r="F36" s="347">
        <f>AO34</f>
        <v>0</v>
      </c>
      <c r="G36" s="343">
        <f t="shared" si="1"/>
        <v>1</v>
      </c>
      <c r="H36" s="343">
        <f t="shared" si="2"/>
        <v>1</v>
      </c>
      <c r="I36" s="345">
        <f>AO30</f>
        <v>0</v>
      </c>
      <c r="J36" s="346"/>
      <c r="L36" s="338"/>
      <c r="M36" s="15" t="s">
        <v>68</v>
      </c>
      <c r="N36" s="338"/>
      <c r="O36" s="338"/>
      <c r="P36" s="356"/>
      <c r="Q36" s="356"/>
      <c r="R36" s="356"/>
      <c r="S36" s="356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</row>
    <row r="37" spans="1:42">
      <c r="A37" s="1">
        <v>0.57499999999999907</v>
      </c>
      <c r="B37" s="3">
        <v>27</v>
      </c>
      <c r="C37" s="3" t="s">
        <v>526</v>
      </c>
      <c r="D37" s="343" t="s">
        <v>365</v>
      </c>
      <c r="E37" s="343" t="s">
        <v>47</v>
      </c>
      <c r="F37" s="347">
        <f>AP34</f>
        <v>0</v>
      </c>
      <c r="G37" s="343">
        <f t="shared" si="1"/>
        <v>1</v>
      </c>
      <c r="H37" s="343">
        <f t="shared" si="2"/>
        <v>1</v>
      </c>
      <c r="I37" s="345">
        <f>AP30</f>
        <v>0</v>
      </c>
      <c r="J37" s="346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49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</row>
    <row r="38" spans="1:42">
      <c r="A38" s="338"/>
      <c r="B38" s="338"/>
      <c r="C38" s="338"/>
      <c r="D38" s="338"/>
      <c r="E38" s="338"/>
      <c r="F38" s="338"/>
      <c r="G38" s="338"/>
      <c r="H38" s="338"/>
      <c r="I38" s="338"/>
      <c r="J38" s="338"/>
      <c r="L38" s="338"/>
      <c r="M38" s="338" t="s">
        <v>69</v>
      </c>
      <c r="N38" s="338"/>
      <c r="O38" s="338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  <c r="AO38" s="342"/>
      <c r="AP38" s="342"/>
    </row>
    <row r="39" spans="1:42" ht="30">
      <c r="A39" s="39" t="s">
        <v>15</v>
      </c>
      <c r="B39" s="40" t="s">
        <v>16</v>
      </c>
      <c r="C39" s="40" t="s">
        <v>17</v>
      </c>
      <c r="D39" s="40" t="s">
        <v>18</v>
      </c>
      <c r="E39" s="40" t="s">
        <v>19</v>
      </c>
      <c r="F39" s="40" t="s">
        <v>60</v>
      </c>
      <c r="G39" s="40" t="s">
        <v>21</v>
      </c>
      <c r="H39" s="338"/>
      <c r="I39" s="338"/>
      <c r="J39" s="338"/>
      <c r="L39" s="338"/>
      <c r="M39" s="338" t="s">
        <v>70</v>
      </c>
      <c r="N39" s="338"/>
      <c r="O39" s="338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</row>
    <row r="40" spans="1:42">
      <c r="A40" s="24"/>
      <c r="B40" s="23">
        <f>B11</f>
        <v>1</v>
      </c>
      <c r="C40" s="23" t="str">
        <f t="shared" ref="C40:E40" si="35">C11</f>
        <v>Zali Ryan</v>
      </c>
      <c r="D40" s="23" t="str">
        <f t="shared" si="35"/>
        <v>KATELLE CASINO</v>
      </c>
      <c r="E40" s="23" t="str">
        <f t="shared" si="35"/>
        <v>Margaret River</v>
      </c>
      <c r="F40" s="350">
        <f>P45</f>
        <v>0</v>
      </c>
      <c r="G40" s="351">
        <f>RANK(F40,$F$40:$F$66,0)</f>
        <v>1</v>
      </c>
      <c r="H40" s="338"/>
      <c r="I40" s="338"/>
      <c r="J40" s="338"/>
      <c r="L40" s="338"/>
      <c r="M40" s="338" t="s">
        <v>71</v>
      </c>
      <c r="N40" s="338"/>
      <c r="O40" s="338"/>
      <c r="P40" s="342"/>
      <c r="Q40" s="342"/>
      <c r="R40" s="342"/>
      <c r="S40" s="342"/>
      <c r="T40" s="342"/>
      <c r="U40" s="342"/>
      <c r="V40" s="342"/>
      <c r="W40" s="342"/>
      <c r="X40" s="342"/>
      <c r="Y40" s="342"/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</row>
    <row r="41" spans="1:42">
      <c r="A41" s="343"/>
      <c r="B41" s="23">
        <f t="shared" ref="B41:E41" si="36">B12</f>
        <v>2</v>
      </c>
      <c r="C41" s="23" t="str">
        <f t="shared" si="36"/>
        <v>Amelia Gordon</v>
      </c>
      <c r="D41" s="23" t="str">
        <f t="shared" si="36"/>
        <v>ARYLINE BOBBY SOX</v>
      </c>
      <c r="E41" s="23" t="str">
        <f t="shared" si="36"/>
        <v xml:space="preserve">Serpentine </v>
      </c>
      <c r="F41" s="350">
        <f>Q45</f>
        <v>0</v>
      </c>
      <c r="G41" s="351">
        <f t="shared" ref="G41:G65" si="37">RANK(F41,$F$40:$F$66,0)</f>
        <v>1</v>
      </c>
      <c r="H41" s="338"/>
      <c r="I41" s="338"/>
      <c r="J41" s="338"/>
      <c r="L41" s="338"/>
      <c r="M41" s="338" t="s">
        <v>72</v>
      </c>
      <c r="N41" s="338"/>
      <c r="O41" s="338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2"/>
      <c r="AB41" s="342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</row>
    <row r="42" spans="1:42">
      <c r="A42" s="343"/>
      <c r="B42" s="23">
        <f t="shared" ref="B42:E42" si="38">B13</f>
        <v>3</v>
      </c>
      <c r="C42" s="23" t="str">
        <f t="shared" si="38"/>
        <v>Amelia Mcdonald</v>
      </c>
      <c r="D42" s="23" t="str">
        <f t="shared" si="38"/>
        <v>SPRINGWATER CHANEL</v>
      </c>
      <c r="E42" s="23" t="str">
        <f t="shared" si="38"/>
        <v xml:space="preserve">King River </v>
      </c>
      <c r="F42" s="350">
        <f>R45</f>
        <v>0</v>
      </c>
      <c r="G42" s="351">
        <f t="shared" si="37"/>
        <v>1</v>
      </c>
      <c r="H42" s="338"/>
      <c r="I42" s="338"/>
      <c r="J42" s="338"/>
      <c r="L42" s="338"/>
      <c r="M42" s="338" t="s">
        <v>73</v>
      </c>
      <c r="N42" s="338"/>
      <c r="O42" s="338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</row>
    <row r="43" spans="1:42">
      <c r="A43" s="343"/>
      <c r="B43" s="23">
        <f t="shared" ref="B43:E43" si="39">B14</f>
        <v>4</v>
      </c>
      <c r="C43" s="23" t="str">
        <f t="shared" si="39"/>
        <v>Chaise Fowler</v>
      </c>
      <c r="D43" s="23" t="str">
        <f t="shared" si="39"/>
        <v>GLOBAL SUPREME</v>
      </c>
      <c r="E43" s="23" t="str">
        <f t="shared" si="39"/>
        <v xml:space="preserve">Busselton </v>
      </c>
      <c r="F43" s="350">
        <f>S45</f>
        <v>0</v>
      </c>
      <c r="G43" s="351">
        <f t="shared" si="37"/>
        <v>1</v>
      </c>
      <c r="H43" s="338"/>
      <c r="I43" s="338"/>
      <c r="J43" s="338"/>
      <c r="L43" s="338"/>
      <c r="M43" s="338" t="s">
        <v>74</v>
      </c>
      <c r="N43" s="338">
        <v>50</v>
      </c>
      <c r="O43" s="338"/>
      <c r="P43" s="356">
        <f t="shared" ref="P43:AD43" si="40">SUM(P38:P42)</f>
        <v>0</v>
      </c>
      <c r="Q43" s="356">
        <f t="shared" si="40"/>
        <v>0</v>
      </c>
      <c r="R43" s="356">
        <f t="shared" si="40"/>
        <v>0</v>
      </c>
      <c r="S43" s="356">
        <f t="shared" si="40"/>
        <v>0</v>
      </c>
      <c r="T43" s="356">
        <f t="shared" si="40"/>
        <v>0</v>
      </c>
      <c r="U43" s="356">
        <f t="shared" si="40"/>
        <v>0</v>
      </c>
      <c r="V43" s="356">
        <f t="shared" si="40"/>
        <v>0</v>
      </c>
      <c r="W43" s="356">
        <f t="shared" si="40"/>
        <v>0</v>
      </c>
      <c r="X43" s="356">
        <f t="shared" si="40"/>
        <v>0</v>
      </c>
      <c r="Y43" s="356">
        <f t="shared" si="40"/>
        <v>0</v>
      </c>
      <c r="Z43" s="356">
        <f t="shared" si="40"/>
        <v>0</v>
      </c>
      <c r="AA43" s="356">
        <f t="shared" si="40"/>
        <v>0</v>
      </c>
      <c r="AB43" s="356">
        <f t="shared" si="40"/>
        <v>0</v>
      </c>
      <c r="AC43" s="356">
        <f t="shared" si="40"/>
        <v>0</v>
      </c>
      <c r="AD43" s="356">
        <f t="shared" si="40"/>
        <v>0</v>
      </c>
      <c r="AE43" s="356">
        <f t="shared" ref="AE43:AP43" si="41">SUM(AE38:AE42)</f>
        <v>0</v>
      </c>
      <c r="AF43" s="356">
        <f t="shared" si="41"/>
        <v>0</v>
      </c>
      <c r="AG43" s="356">
        <f t="shared" si="41"/>
        <v>0</v>
      </c>
      <c r="AH43" s="356">
        <f t="shared" si="41"/>
        <v>0</v>
      </c>
      <c r="AI43" s="356">
        <f t="shared" si="41"/>
        <v>0</v>
      </c>
      <c r="AJ43" s="356">
        <f t="shared" si="41"/>
        <v>0</v>
      </c>
      <c r="AK43" s="356">
        <f t="shared" si="41"/>
        <v>0</v>
      </c>
      <c r="AL43" s="356">
        <f t="shared" si="41"/>
        <v>0</v>
      </c>
      <c r="AM43" s="356">
        <f t="shared" si="41"/>
        <v>0</v>
      </c>
      <c r="AN43" s="356">
        <f t="shared" si="41"/>
        <v>0</v>
      </c>
      <c r="AO43" s="356">
        <f t="shared" si="41"/>
        <v>0</v>
      </c>
      <c r="AP43" s="356">
        <f t="shared" si="41"/>
        <v>0</v>
      </c>
    </row>
    <row r="44" spans="1:42">
      <c r="A44" s="343"/>
      <c r="B44" s="23">
        <f t="shared" ref="B44:E44" si="42">B15</f>
        <v>5</v>
      </c>
      <c r="C44" s="23" t="str">
        <f t="shared" si="42"/>
        <v>Chenin Hislop</v>
      </c>
      <c r="D44" s="23" t="str">
        <f t="shared" si="42"/>
        <v>ARDIENTES BEAUTIFUL MELODY</v>
      </c>
      <c r="E44" s="23" t="str">
        <f t="shared" si="42"/>
        <v>Woodridge</v>
      </c>
      <c r="F44" s="350">
        <f>T45</f>
        <v>0</v>
      </c>
      <c r="G44" s="351">
        <f t="shared" si="37"/>
        <v>1</v>
      </c>
      <c r="H44" s="338"/>
      <c r="I44" s="338"/>
      <c r="J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</row>
    <row r="45" spans="1:42">
      <c r="A45" s="343"/>
      <c r="B45" s="23">
        <f t="shared" ref="B45:E45" si="43">B16</f>
        <v>6</v>
      </c>
      <c r="C45" s="23" t="str">
        <f t="shared" si="43"/>
        <v>Darci Peace</v>
      </c>
      <c r="D45" s="23" t="str">
        <f t="shared" si="43"/>
        <v>EGMONT FAITH</v>
      </c>
      <c r="E45" s="23" t="str">
        <f t="shared" si="43"/>
        <v>Dardanup</v>
      </c>
      <c r="F45" s="350">
        <f>U45</f>
        <v>0</v>
      </c>
      <c r="G45" s="351">
        <f t="shared" si="37"/>
        <v>1</v>
      </c>
      <c r="H45" s="338"/>
      <c r="I45" s="338"/>
      <c r="J45" s="338"/>
      <c r="L45" s="338"/>
      <c r="M45" s="338" t="s">
        <v>67</v>
      </c>
      <c r="N45" s="338"/>
      <c r="O45" s="338"/>
      <c r="P45" s="357">
        <f>P43/$N$43</f>
        <v>0</v>
      </c>
      <c r="Q45" s="357">
        <f t="shared" ref="Q45:AD45" si="44">Q43/$N$43</f>
        <v>0</v>
      </c>
      <c r="R45" s="357">
        <f t="shared" si="44"/>
        <v>0</v>
      </c>
      <c r="S45" s="357">
        <f t="shared" si="44"/>
        <v>0</v>
      </c>
      <c r="T45" s="357">
        <f t="shared" si="44"/>
        <v>0</v>
      </c>
      <c r="U45" s="357">
        <f t="shared" si="44"/>
        <v>0</v>
      </c>
      <c r="V45" s="357">
        <f t="shared" si="44"/>
        <v>0</v>
      </c>
      <c r="W45" s="357">
        <f t="shared" si="44"/>
        <v>0</v>
      </c>
      <c r="X45" s="357">
        <f t="shared" si="44"/>
        <v>0</v>
      </c>
      <c r="Y45" s="357">
        <f t="shared" si="44"/>
        <v>0</v>
      </c>
      <c r="Z45" s="357">
        <f t="shared" si="44"/>
        <v>0</v>
      </c>
      <c r="AA45" s="357">
        <f t="shared" si="44"/>
        <v>0</v>
      </c>
      <c r="AB45" s="357">
        <f t="shared" si="44"/>
        <v>0</v>
      </c>
      <c r="AC45" s="357">
        <f t="shared" si="44"/>
        <v>0</v>
      </c>
      <c r="AD45" s="357">
        <f t="shared" si="44"/>
        <v>0</v>
      </c>
      <c r="AE45" s="357">
        <f t="shared" ref="AE45:AP45" si="45">AE43/$N$43</f>
        <v>0</v>
      </c>
      <c r="AF45" s="357">
        <f t="shared" si="45"/>
        <v>0</v>
      </c>
      <c r="AG45" s="357">
        <f t="shared" si="45"/>
        <v>0</v>
      </c>
      <c r="AH45" s="357">
        <f t="shared" si="45"/>
        <v>0</v>
      </c>
      <c r="AI45" s="357">
        <f t="shared" si="45"/>
        <v>0</v>
      </c>
      <c r="AJ45" s="357">
        <f t="shared" si="45"/>
        <v>0</v>
      </c>
      <c r="AK45" s="357">
        <f t="shared" si="45"/>
        <v>0</v>
      </c>
      <c r="AL45" s="357">
        <f t="shared" si="45"/>
        <v>0</v>
      </c>
      <c r="AM45" s="357">
        <f t="shared" si="45"/>
        <v>0</v>
      </c>
      <c r="AN45" s="357">
        <f t="shared" si="45"/>
        <v>0</v>
      </c>
      <c r="AO45" s="357">
        <f t="shared" si="45"/>
        <v>0</v>
      </c>
      <c r="AP45" s="357">
        <f t="shared" si="45"/>
        <v>0</v>
      </c>
    </row>
    <row r="46" spans="1:42">
      <c r="A46" s="343"/>
      <c r="B46" s="23">
        <f t="shared" ref="B46:E46" si="46">B17</f>
        <v>7</v>
      </c>
      <c r="C46" s="23" t="str">
        <f t="shared" si="46"/>
        <v>Demi Perkins</v>
      </c>
      <c r="D46" s="23" t="str">
        <f t="shared" si="46"/>
        <v>FREDI</v>
      </c>
      <c r="E46" s="23" t="str">
        <f t="shared" si="46"/>
        <v>Bunbury</v>
      </c>
      <c r="F46" s="350">
        <f>V45</f>
        <v>0</v>
      </c>
      <c r="G46" s="351">
        <f t="shared" si="37"/>
        <v>1</v>
      </c>
      <c r="H46" s="338"/>
      <c r="I46" s="338"/>
      <c r="J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</row>
    <row r="47" spans="1:42">
      <c r="A47" s="343"/>
      <c r="B47" s="23">
        <f t="shared" ref="B47:E47" si="47">B18</f>
        <v>8</v>
      </c>
      <c r="C47" s="23" t="str">
        <f t="shared" si="47"/>
        <v>Edie Hawke</v>
      </c>
      <c r="D47" s="23" t="str">
        <f t="shared" si="47"/>
        <v>LITTLE MISS TILLY</v>
      </c>
      <c r="E47" s="23" t="str">
        <f t="shared" si="47"/>
        <v xml:space="preserve">King River </v>
      </c>
      <c r="F47" s="344">
        <f>W45</f>
        <v>0</v>
      </c>
      <c r="G47" s="351">
        <f t="shared" si="37"/>
        <v>1</v>
      </c>
      <c r="H47" s="338"/>
      <c r="I47" s="338"/>
      <c r="J47" s="338"/>
      <c r="L47" s="338"/>
      <c r="M47" s="338"/>
      <c r="N47" s="338"/>
      <c r="O47" s="33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/>
      <c r="AB47" s="358"/>
      <c r="AC47" s="358"/>
      <c r="AD47" s="358"/>
      <c r="AE47" s="358"/>
      <c r="AF47" s="358"/>
      <c r="AG47" s="358"/>
      <c r="AH47" s="358"/>
      <c r="AI47" s="358"/>
      <c r="AJ47" s="358"/>
      <c r="AK47" s="358"/>
      <c r="AL47" s="358"/>
      <c r="AM47" s="358"/>
      <c r="AN47" s="358"/>
      <c r="AO47" s="358"/>
      <c r="AP47" s="358"/>
    </row>
    <row r="48" spans="1:42">
      <c r="A48" s="343"/>
      <c r="B48" s="23">
        <f t="shared" ref="B48:E48" si="48">B19</f>
        <v>9</v>
      </c>
      <c r="C48" s="23" t="str">
        <f t="shared" si="48"/>
        <v>Emily Brimblecombe</v>
      </c>
      <c r="D48" s="23" t="str">
        <f t="shared" si="48"/>
        <v>SENLAC CROWLEY</v>
      </c>
      <c r="E48" s="23" t="str">
        <f t="shared" si="48"/>
        <v>Wallangarra</v>
      </c>
      <c r="F48" s="344">
        <f>X45</f>
        <v>0</v>
      </c>
      <c r="G48" s="351">
        <f t="shared" si="37"/>
        <v>1</v>
      </c>
      <c r="H48" s="338"/>
      <c r="I48" s="338"/>
      <c r="J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</row>
    <row r="49" spans="1:7">
      <c r="A49" s="343"/>
      <c r="B49" s="23">
        <f t="shared" ref="B49:E49" si="49">B20</f>
        <v>10</v>
      </c>
      <c r="C49" s="23" t="str">
        <f t="shared" si="49"/>
        <v>Emily Stampalia</v>
      </c>
      <c r="D49" s="23" t="str">
        <f t="shared" si="49"/>
        <v>MELODY PARK MYSTICAL LADY</v>
      </c>
      <c r="E49" s="23" t="str">
        <f t="shared" si="49"/>
        <v>Gidgegannup</v>
      </c>
      <c r="F49" s="344">
        <f>Y45</f>
        <v>0</v>
      </c>
      <c r="G49" s="351">
        <f t="shared" si="37"/>
        <v>1</v>
      </c>
    </row>
    <row r="50" spans="1:7">
      <c r="A50" s="343"/>
      <c r="B50" s="23">
        <f t="shared" ref="B50:E50" si="50">B21</f>
        <v>11</v>
      </c>
      <c r="C50" s="23" t="str">
        <f t="shared" si="50"/>
        <v>Eva Anning</v>
      </c>
      <c r="D50" s="23" t="str">
        <f t="shared" si="50"/>
        <v>THE BRASS BEAR</v>
      </c>
      <c r="E50" s="23" t="str">
        <f t="shared" si="50"/>
        <v>Wallangarra</v>
      </c>
      <c r="F50" s="344">
        <f>Z45</f>
        <v>0</v>
      </c>
      <c r="G50" s="351">
        <f t="shared" si="37"/>
        <v>1</v>
      </c>
    </row>
    <row r="51" spans="1:7">
      <c r="A51" s="343"/>
      <c r="B51" s="23">
        <f t="shared" ref="B51:E51" si="51">B22</f>
        <v>12</v>
      </c>
      <c r="C51" s="23" t="str">
        <f t="shared" si="51"/>
        <v>Harriet Forrest</v>
      </c>
      <c r="D51" s="23" t="str">
        <f t="shared" si="51"/>
        <v>BRAMLEY ROYALTY</v>
      </c>
      <c r="E51" s="23" t="str">
        <f t="shared" si="51"/>
        <v>Busselton</v>
      </c>
      <c r="F51" s="344">
        <f>AA45</f>
        <v>0</v>
      </c>
      <c r="G51" s="351">
        <f t="shared" si="37"/>
        <v>1</v>
      </c>
    </row>
    <row r="52" spans="1:7">
      <c r="A52" s="343"/>
      <c r="B52" s="23">
        <f t="shared" ref="B52:E52" si="52">B23</f>
        <v>13</v>
      </c>
      <c r="C52" s="23" t="str">
        <f t="shared" si="52"/>
        <v>Abbie Kirkham</v>
      </c>
      <c r="D52" s="23" t="str">
        <f t="shared" si="52"/>
        <v>LUMINOUS STAR</v>
      </c>
      <c r="E52" s="23" t="str">
        <f t="shared" si="52"/>
        <v>Margaret River</v>
      </c>
      <c r="F52" s="344">
        <f>AB45</f>
        <v>0</v>
      </c>
      <c r="G52" s="351">
        <f t="shared" si="37"/>
        <v>1</v>
      </c>
    </row>
    <row r="53" spans="1:7">
      <c r="A53" s="343"/>
      <c r="B53" s="23">
        <f t="shared" ref="B53:E53" si="53">B24</f>
        <v>14</v>
      </c>
      <c r="C53" s="23" t="str">
        <f t="shared" si="53"/>
        <v>Georgia Coward</v>
      </c>
      <c r="D53" s="23" t="str">
        <f t="shared" si="53"/>
        <v>AUTUMN FRENCH ROSE</v>
      </c>
      <c r="E53" s="23" t="str">
        <f t="shared" si="53"/>
        <v xml:space="preserve">Esperance </v>
      </c>
      <c r="F53" s="344">
        <f>AC45</f>
        <v>0</v>
      </c>
      <c r="G53" s="351">
        <f t="shared" si="37"/>
        <v>1</v>
      </c>
    </row>
    <row r="54" spans="1:7">
      <c r="A54" s="343"/>
      <c r="B54" s="23">
        <f t="shared" ref="B54:E54" si="54">B25</f>
        <v>15</v>
      </c>
      <c r="C54" s="23" t="str">
        <f t="shared" si="54"/>
        <v>Isla Hendry</v>
      </c>
      <c r="D54" s="23" t="str">
        <f t="shared" si="54"/>
        <v>KARMA PARK EASTER PARADE</v>
      </c>
      <c r="E54" s="23" t="str">
        <f t="shared" si="54"/>
        <v xml:space="preserve">King River </v>
      </c>
      <c r="F54" s="344">
        <f>AD45</f>
        <v>0</v>
      </c>
      <c r="G54" s="351">
        <f t="shared" si="37"/>
        <v>1</v>
      </c>
    </row>
    <row r="55" spans="1:7">
      <c r="A55" s="343"/>
      <c r="B55" s="23">
        <f t="shared" ref="B55:E55" si="55">B26</f>
        <v>16</v>
      </c>
      <c r="C55" s="23" t="str">
        <f t="shared" si="55"/>
        <v>Lexy Colton</v>
      </c>
      <c r="D55" s="23" t="str">
        <f t="shared" si="55"/>
        <v>POWDERBARK CALVIN KLEIN</v>
      </c>
      <c r="E55" s="23" t="str">
        <f t="shared" si="55"/>
        <v xml:space="preserve">Albany </v>
      </c>
      <c r="F55" s="344">
        <f>AE45</f>
        <v>0</v>
      </c>
      <c r="G55" s="351">
        <f t="shared" si="37"/>
        <v>1</v>
      </c>
    </row>
    <row r="56" spans="1:7">
      <c r="A56" s="343"/>
      <c r="B56" s="23">
        <f t="shared" ref="B56:E56" si="56">B27</f>
        <v>17</v>
      </c>
      <c r="C56" s="23" t="str">
        <f t="shared" si="56"/>
        <v>Lily Fitzgerald</v>
      </c>
      <c r="D56" s="23" t="str">
        <f t="shared" si="56"/>
        <v>QUIDAM JESTER</v>
      </c>
      <c r="E56" s="23" t="str">
        <f t="shared" si="56"/>
        <v>Murray</v>
      </c>
      <c r="F56" s="344">
        <f>AF45</f>
        <v>0</v>
      </c>
      <c r="G56" s="351">
        <f t="shared" si="37"/>
        <v>1</v>
      </c>
    </row>
    <row r="57" spans="1:7">
      <c r="A57" s="343"/>
      <c r="B57" s="23">
        <f t="shared" ref="B57:E57" si="57">B28</f>
        <v>18</v>
      </c>
      <c r="C57" s="23" t="str">
        <f t="shared" si="57"/>
        <v>Mia Dicandilo</v>
      </c>
      <c r="D57" s="23" t="str">
        <f t="shared" si="57"/>
        <v>GORDON PARK WALTZ</v>
      </c>
      <c r="E57" s="23" t="str">
        <f t="shared" si="57"/>
        <v xml:space="preserve">Serpentine </v>
      </c>
      <c r="F57" s="344">
        <f>AG45</f>
        <v>0</v>
      </c>
      <c r="G57" s="351">
        <f t="shared" si="37"/>
        <v>1</v>
      </c>
    </row>
    <row r="58" spans="1:7">
      <c r="A58" s="343"/>
      <c r="B58" s="23">
        <f t="shared" ref="B58:E58" si="58">B29</f>
        <v>19</v>
      </c>
      <c r="C58" s="23" t="str">
        <f t="shared" si="58"/>
        <v>Zahara Winters</v>
      </c>
      <c r="D58" s="23" t="str">
        <f t="shared" si="58"/>
        <v>YARTARLA PARK SILHOUETTE</v>
      </c>
      <c r="E58" s="23" t="str">
        <f t="shared" si="58"/>
        <v xml:space="preserve">Capel </v>
      </c>
      <c r="F58" s="344">
        <f>AH45</f>
        <v>0</v>
      </c>
      <c r="G58" s="351">
        <f t="shared" si="37"/>
        <v>1</v>
      </c>
    </row>
    <row r="59" spans="1:7">
      <c r="A59" s="343"/>
      <c r="B59" s="23">
        <f t="shared" ref="B59:E59" si="59">B30</f>
        <v>20</v>
      </c>
      <c r="C59" s="23" t="str">
        <f t="shared" si="59"/>
        <v>Ruby McDonald</v>
      </c>
      <c r="D59" s="23" t="str">
        <f t="shared" si="59"/>
        <v>THORNE PARK HIGHTIME</v>
      </c>
      <c r="E59" s="23" t="str">
        <f t="shared" si="59"/>
        <v>Log Fence</v>
      </c>
      <c r="F59" s="344">
        <f>AI45</f>
        <v>0</v>
      </c>
      <c r="G59" s="351">
        <f t="shared" si="37"/>
        <v>1</v>
      </c>
    </row>
    <row r="60" spans="1:7">
      <c r="A60" s="343"/>
      <c r="B60" s="23">
        <f t="shared" ref="B60:E60" si="60">B31</f>
        <v>21</v>
      </c>
      <c r="C60" s="23" t="str">
        <f t="shared" si="60"/>
        <v>Sarah Mcconigley</v>
      </c>
      <c r="D60" s="23" t="str">
        <f t="shared" si="60"/>
        <v>ALL TOO FLASH</v>
      </c>
      <c r="E60" s="23" t="str">
        <f t="shared" si="60"/>
        <v xml:space="preserve">King River </v>
      </c>
      <c r="F60" s="344">
        <f>AJ45</f>
        <v>0</v>
      </c>
      <c r="G60" s="351">
        <f t="shared" si="37"/>
        <v>1</v>
      </c>
    </row>
    <row r="61" spans="1:7">
      <c r="A61" s="343"/>
      <c r="B61" s="23">
        <f t="shared" ref="B61:E61" si="61">B32</f>
        <v>22</v>
      </c>
      <c r="C61" s="23" t="str">
        <f t="shared" si="61"/>
        <v>Shakayla Fiegert</v>
      </c>
      <c r="D61" s="23" t="str">
        <f t="shared" si="61"/>
        <v>MYSTIC SHADOWS BLACK ICE</v>
      </c>
      <c r="E61" s="23" t="str">
        <f t="shared" si="61"/>
        <v xml:space="preserve">West Plantagenet </v>
      </c>
      <c r="F61" s="344">
        <f>AK45</f>
        <v>0</v>
      </c>
      <c r="G61" s="351">
        <f t="shared" si="37"/>
        <v>1</v>
      </c>
    </row>
    <row r="62" spans="1:7">
      <c r="A62" s="343"/>
      <c r="B62" s="23">
        <f t="shared" ref="B62:E62" si="62">B33</f>
        <v>23</v>
      </c>
      <c r="C62" s="23" t="str">
        <f t="shared" si="62"/>
        <v>Skyelah De vries</v>
      </c>
      <c r="D62" s="23" t="str">
        <f t="shared" si="62"/>
        <v>BERTIE BEETLE</v>
      </c>
      <c r="E62" s="23" t="str">
        <f t="shared" si="62"/>
        <v>Gidgegannup</v>
      </c>
      <c r="F62" s="344">
        <f>AL45</f>
        <v>0</v>
      </c>
      <c r="G62" s="351">
        <f t="shared" si="37"/>
        <v>1</v>
      </c>
    </row>
    <row r="63" spans="1:7">
      <c r="A63" s="343"/>
      <c r="B63" s="23">
        <f t="shared" ref="B63:E63" si="63">B34</f>
        <v>24</v>
      </c>
      <c r="C63" s="23" t="str">
        <f t="shared" si="63"/>
        <v>Sophie Dagnall</v>
      </c>
      <c r="D63" s="23" t="str">
        <f t="shared" si="63"/>
        <v>EBONY ROSE SPOTLIGHT</v>
      </c>
      <c r="E63" s="23" t="str">
        <f t="shared" si="63"/>
        <v>Orange Grove</v>
      </c>
      <c r="F63" s="344">
        <f>AM45</f>
        <v>0</v>
      </c>
      <c r="G63" s="351">
        <f t="shared" si="37"/>
        <v>1</v>
      </c>
    </row>
    <row r="64" spans="1:7">
      <c r="A64" s="343"/>
      <c r="B64" s="23">
        <f t="shared" ref="B64:E64" si="64">B35</f>
        <v>25</v>
      </c>
      <c r="C64" s="23" t="str">
        <f t="shared" si="64"/>
        <v>Taylah Smith</v>
      </c>
      <c r="D64" s="23" t="str">
        <f t="shared" si="64"/>
        <v>KARMA PARK ROYAL RASCAL</v>
      </c>
      <c r="E64" s="23" t="str">
        <f t="shared" si="64"/>
        <v>Murray</v>
      </c>
      <c r="F64" s="344">
        <f>AN45</f>
        <v>0</v>
      </c>
      <c r="G64" s="351">
        <f t="shared" si="37"/>
        <v>1</v>
      </c>
    </row>
    <row r="65" spans="1:7">
      <c r="A65" s="343"/>
      <c r="B65" s="23">
        <f t="shared" ref="B65:E65" si="65">B36</f>
        <v>26</v>
      </c>
      <c r="C65" s="23" t="str">
        <f t="shared" si="65"/>
        <v>Marni Bercene</v>
      </c>
      <c r="D65" s="23" t="str">
        <f t="shared" si="65"/>
        <v>PARKIARRUP EDWARD</v>
      </c>
      <c r="E65" s="23" t="str">
        <f t="shared" si="65"/>
        <v>Wellington District</v>
      </c>
      <c r="F65" s="344">
        <f>AO45</f>
        <v>0</v>
      </c>
      <c r="G65" s="351">
        <f t="shared" si="37"/>
        <v>1</v>
      </c>
    </row>
    <row r="66" spans="1:7">
      <c r="A66" s="343"/>
      <c r="B66" s="23"/>
      <c r="C66" s="23"/>
      <c r="D66" s="23"/>
      <c r="E66" s="23"/>
      <c r="F66" s="344"/>
      <c r="G66" s="343"/>
    </row>
  </sheetData>
  <pageMargins left="0.7" right="0.7" top="0.75" bottom="0.75" header="0.3" footer="0.3"/>
  <pageSetup paperSize="9" orientation="landscape" r:id="rId1"/>
  <customProperties>
    <customPr name="_pios_id" r:id="rId2"/>
    <customPr name="GUID" r:id="rId3"/>
  </customPropertie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514B-598C-4A89-BEB8-1F6A2B0EE5BC}">
  <sheetPr>
    <tabColor rgb="FFFF85FF"/>
    <pageSetUpPr fitToPage="1"/>
  </sheetPr>
  <dimension ref="A1:AP47"/>
  <sheetViews>
    <sheetView topLeftCell="A10" zoomScale="90" zoomScaleNormal="90" workbookViewId="0">
      <selection activeCell="D95" sqref="D95"/>
    </sheetView>
  </sheetViews>
  <sheetFormatPr defaultColWidth="11" defaultRowHeight="15.75"/>
  <cols>
    <col min="1" max="1" width="11" style="14"/>
    <col min="2" max="2" width="10.625" style="14" customWidth="1"/>
    <col min="3" max="3" width="15.375" style="14" bestFit="1" customWidth="1"/>
    <col min="4" max="4" width="24.375" style="14" bestFit="1" customWidth="1"/>
    <col min="5" max="5" width="18.375" style="14" customWidth="1"/>
    <col min="6" max="6" width="11.75" style="14" bestFit="1" customWidth="1"/>
    <col min="7" max="7" width="9.125" style="14" bestFit="1" customWidth="1"/>
    <col min="8" max="8" width="9.75" style="14" bestFit="1" customWidth="1"/>
    <col min="9" max="9" width="13.25" style="14" customWidth="1"/>
    <col min="10" max="10" width="13.625" style="14" bestFit="1" customWidth="1"/>
    <col min="12" max="12" width="11" style="14"/>
    <col min="13" max="13" width="19.375" style="14" customWidth="1"/>
    <col min="14" max="14" width="11" style="14"/>
    <col min="15" max="15" width="3.625" style="14" customWidth="1"/>
    <col min="16" max="17" width="7.75" style="14" bestFit="1" customWidth="1"/>
    <col min="18" max="18" width="6.75" style="14" bestFit="1" customWidth="1"/>
    <col min="19" max="22" width="7.25" style="14" bestFit="1" customWidth="1"/>
    <col min="23" max="23" width="7.75" style="14" customWidth="1"/>
    <col min="24" max="26" width="7.25" style="14" bestFit="1" customWidth="1"/>
    <col min="27" max="16384" width="11" style="14"/>
  </cols>
  <sheetData>
    <row r="1" spans="1:32">
      <c r="A1" s="338"/>
      <c r="B1" s="338"/>
      <c r="C1" s="338"/>
      <c r="D1" s="338"/>
      <c r="E1" s="338"/>
      <c r="F1" s="338"/>
      <c r="G1" s="338"/>
      <c r="H1" s="338"/>
      <c r="I1" s="338"/>
      <c r="J1" s="338"/>
      <c r="L1" s="338"/>
      <c r="M1" s="338"/>
      <c r="N1" s="339" t="s">
        <v>0</v>
      </c>
      <c r="O1" s="339"/>
      <c r="P1" s="339"/>
      <c r="Q1" s="339"/>
      <c r="R1" s="339"/>
      <c r="S1" s="339"/>
      <c r="T1" s="339"/>
      <c r="U1" s="339"/>
      <c r="V1" s="339"/>
      <c r="W1" s="339"/>
      <c r="X1" s="338"/>
      <c r="Y1" s="338"/>
      <c r="Z1" s="338"/>
      <c r="AA1" s="338"/>
      <c r="AB1" s="338"/>
      <c r="AC1" s="338"/>
      <c r="AD1" s="338"/>
      <c r="AE1" s="338"/>
      <c r="AF1" s="338"/>
    </row>
    <row r="2" spans="1:32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</row>
    <row r="3" spans="1:32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L3" s="338"/>
      <c r="M3" s="15" t="s">
        <v>3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</row>
    <row r="4" spans="1:32">
      <c r="A4" s="338"/>
      <c r="B4" s="338"/>
      <c r="C4" s="338"/>
      <c r="D4" s="338"/>
      <c r="E4" s="338"/>
      <c r="F4" s="338"/>
      <c r="G4" s="338"/>
      <c r="H4" s="338"/>
      <c r="I4" s="338"/>
      <c r="J4" s="338"/>
      <c r="L4" s="338"/>
      <c r="M4" s="338"/>
      <c r="N4" s="338"/>
      <c r="O4" s="338"/>
      <c r="P4" s="16" t="s">
        <v>4</v>
      </c>
      <c r="Q4" s="17"/>
      <c r="R4" s="18" t="s">
        <v>5</v>
      </c>
      <c r="S4" s="18"/>
      <c r="T4" s="18"/>
      <c r="U4" s="18"/>
      <c r="V4" s="17"/>
      <c r="W4" s="17"/>
      <c r="X4" s="17"/>
      <c r="Y4" s="17"/>
      <c r="Z4" s="17"/>
      <c r="AA4" s="338"/>
      <c r="AB4" s="338"/>
      <c r="AC4" s="338"/>
      <c r="AD4" s="338"/>
      <c r="AE4" s="338"/>
      <c r="AF4" s="338"/>
    </row>
    <row r="5" spans="1:32">
      <c r="A5" s="338" t="s">
        <v>6</v>
      </c>
      <c r="B5" s="331">
        <v>44780</v>
      </c>
      <c r="C5" s="338"/>
      <c r="D5" s="15" t="s">
        <v>7</v>
      </c>
      <c r="E5" s="15"/>
      <c r="F5" s="340"/>
      <c r="G5" s="338"/>
      <c r="H5" s="338"/>
      <c r="I5" s="338"/>
      <c r="J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0</v>
      </c>
      <c r="Z5" s="341">
        <f>B21</f>
        <v>0</v>
      </c>
      <c r="AA5" s="338"/>
      <c r="AB5" s="338"/>
      <c r="AC5" s="338"/>
      <c r="AD5" s="338"/>
      <c r="AE5" s="338"/>
      <c r="AF5" s="338"/>
    </row>
    <row r="6" spans="1:32">
      <c r="A6" s="338" t="s">
        <v>8</v>
      </c>
      <c r="B6" s="13" t="s">
        <v>889</v>
      </c>
      <c r="C6" s="338"/>
      <c r="D6" s="338"/>
      <c r="E6" s="338"/>
      <c r="F6" s="338"/>
      <c r="G6" s="338"/>
      <c r="H6" s="338"/>
      <c r="I6" s="338"/>
      <c r="J6" s="338"/>
      <c r="L6" s="338"/>
      <c r="M6" s="338"/>
      <c r="N6" s="338"/>
      <c r="O6" s="338"/>
      <c r="P6" s="338" t="str">
        <f>C11</f>
        <v>Ava Clarke</v>
      </c>
      <c r="Q6" s="338" t="str">
        <f>C12</f>
        <v>Ava Debrito</v>
      </c>
      <c r="R6" s="338" t="str">
        <f>C13</f>
        <v>Imogen Murray</v>
      </c>
      <c r="S6" s="338" t="str">
        <f>C14</f>
        <v>Lylah Ettia</v>
      </c>
      <c r="T6" s="338" t="str">
        <f>C15</f>
        <v>Rory O'Neill</v>
      </c>
      <c r="U6" s="338" t="str">
        <f>C16</f>
        <v>Sophie Morrison</v>
      </c>
      <c r="V6" s="338" t="str">
        <f>C17</f>
        <v>Summer Thorn</v>
      </c>
      <c r="W6" s="338" t="str">
        <f>C18</f>
        <v>Tea Groot</v>
      </c>
      <c r="X6" s="338" t="str">
        <f>C19</f>
        <v>Zarli Curtis</v>
      </c>
      <c r="Y6" s="338">
        <f>C20</f>
        <v>0</v>
      </c>
      <c r="Z6" s="338"/>
      <c r="AA6" s="338"/>
      <c r="AB6" s="338"/>
      <c r="AC6" s="338"/>
      <c r="AD6" s="338"/>
      <c r="AE6" s="338"/>
      <c r="AF6" s="338"/>
    </row>
    <row r="7" spans="1:32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</row>
    <row r="8" spans="1:32">
      <c r="A8" s="13"/>
      <c r="B8" s="338"/>
      <c r="C8" s="338"/>
      <c r="D8" s="338"/>
      <c r="E8" s="338"/>
      <c r="F8" s="338"/>
      <c r="G8" s="338"/>
      <c r="H8" s="338"/>
      <c r="I8" s="338"/>
      <c r="J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38"/>
      <c r="AB8" s="338"/>
      <c r="AC8" s="338"/>
      <c r="AD8" s="338"/>
      <c r="AE8" s="338"/>
      <c r="AF8" s="338"/>
    </row>
    <row r="9" spans="1:32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38"/>
      <c r="AB9" s="338"/>
      <c r="AC9" s="338"/>
      <c r="AD9" s="338"/>
      <c r="AE9" s="338"/>
      <c r="AF9" s="338"/>
    </row>
    <row r="10" spans="1:32" ht="30">
      <c r="A10" s="35" t="s">
        <v>15</v>
      </c>
      <c r="B10" s="36" t="s">
        <v>16</v>
      </c>
      <c r="C10" s="36" t="s">
        <v>17</v>
      </c>
      <c r="D10" s="36" t="s">
        <v>18</v>
      </c>
      <c r="E10" s="36" t="s">
        <v>19</v>
      </c>
      <c r="F10" s="36" t="s">
        <v>20</v>
      </c>
      <c r="G10" s="36" t="s">
        <v>21</v>
      </c>
      <c r="H10" s="36" t="s">
        <v>22</v>
      </c>
      <c r="I10" s="36" t="s">
        <v>23</v>
      </c>
      <c r="J10" s="36" t="s">
        <v>24</v>
      </c>
      <c r="L10" s="338"/>
      <c r="M10" s="338">
        <v>3</v>
      </c>
      <c r="N10" s="338">
        <v>2</v>
      </c>
      <c r="O10" s="338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38"/>
      <c r="AB10" s="338"/>
      <c r="AC10" s="338"/>
      <c r="AD10" s="338"/>
      <c r="AE10" s="338"/>
      <c r="AF10" s="338"/>
    </row>
    <row r="11" spans="1:32">
      <c r="A11" s="4">
        <v>0.58333333333333237</v>
      </c>
      <c r="B11" s="313">
        <v>1</v>
      </c>
      <c r="C11" s="313" t="s">
        <v>863</v>
      </c>
      <c r="D11" s="314" t="s">
        <v>864</v>
      </c>
      <c r="E11" s="314" t="s">
        <v>53</v>
      </c>
      <c r="F11" s="315">
        <f>P34</f>
        <v>0</v>
      </c>
      <c r="G11" s="314">
        <f t="shared" ref="G11:G19" si="0">IF(H11&gt;J11,H11,J11)</f>
        <v>1</v>
      </c>
      <c r="H11" s="314">
        <f t="shared" ref="H11:H19" si="1">RANK(F11,$F$11:$F$33,0)</f>
        <v>1</v>
      </c>
      <c r="I11" s="316">
        <f>P30</f>
        <v>0</v>
      </c>
      <c r="J11" s="317"/>
      <c r="L11" s="338"/>
      <c r="M11" s="338">
        <v>4</v>
      </c>
      <c r="N11" s="338"/>
      <c r="O11" s="338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38"/>
      <c r="AB11" s="338"/>
      <c r="AC11" s="338"/>
      <c r="AD11" s="338"/>
      <c r="AE11" s="338"/>
      <c r="AF11" s="338"/>
    </row>
    <row r="12" spans="1:32">
      <c r="A12" s="4">
        <v>0.58819444444444346</v>
      </c>
      <c r="B12" s="313">
        <v>2</v>
      </c>
      <c r="C12" s="313" t="s">
        <v>130</v>
      </c>
      <c r="D12" s="314" t="s">
        <v>131</v>
      </c>
      <c r="E12" s="314" t="s">
        <v>132</v>
      </c>
      <c r="F12" s="318">
        <f>Q34</f>
        <v>0</v>
      </c>
      <c r="G12" s="314">
        <f t="shared" si="0"/>
        <v>1</v>
      </c>
      <c r="H12" s="314">
        <f t="shared" si="1"/>
        <v>1</v>
      </c>
      <c r="I12" s="316">
        <f>Q30</f>
        <v>0</v>
      </c>
      <c r="J12" s="317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38"/>
      <c r="AB12" s="338"/>
      <c r="AC12" s="338"/>
      <c r="AD12" s="338"/>
      <c r="AE12" s="338"/>
      <c r="AF12" s="338"/>
    </row>
    <row r="13" spans="1:32">
      <c r="A13" s="4">
        <v>0.59305555555555456</v>
      </c>
      <c r="B13" s="313">
        <v>3</v>
      </c>
      <c r="C13" s="313" t="s">
        <v>485</v>
      </c>
      <c r="D13" s="314" t="s">
        <v>486</v>
      </c>
      <c r="E13" s="314" t="s">
        <v>222</v>
      </c>
      <c r="F13" s="318">
        <f>R34</f>
        <v>0</v>
      </c>
      <c r="G13" s="314">
        <f t="shared" si="0"/>
        <v>1</v>
      </c>
      <c r="H13" s="314">
        <f t="shared" si="1"/>
        <v>1</v>
      </c>
      <c r="I13" s="316">
        <f>R30</f>
        <v>0</v>
      </c>
      <c r="J13" s="317"/>
      <c r="L13" s="338"/>
      <c r="M13" s="338">
        <v>6</v>
      </c>
      <c r="N13" s="338"/>
      <c r="O13" s="338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38"/>
      <c r="AB13" s="338"/>
      <c r="AC13" s="338"/>
      <c r="AD13" s="338"/>
      <c r="AE13" s="338"/>
      <c r="AF13" s="338"/>
    </row>
    <row r="14" spans="1:32">
      <c r="A14" s="4">
        <v>0.59791666666666565</v>
      </c>
      <c r="B14" s="313">
        <v>4</v>
      </c>
      <c r="C14" s="313" t="s">
        <v>866</v>
      </c>
      <c r="D14" s="314" t="s">
        <v>867</v>
      </c>
      <c r="E14" s="314" t="s">
        <v>212</v>
      </c>
      <c r="F14" s="318">
        <f>S34</f>
        <v>0</v>
      </c>
      <c r="G14" s="314">
        <f t="shared" si="0"/>
        <v>1</v>
      </c>
      <c r="H14" s="314">
        <f t="shared" si="1"/>
        <v>1</v>
      </c>
      <c r="I14" s="316">
        <f>S30</f>
        <v>0</v>
      </c>
      <c r="J14" s="317"/>
      <c r="L14" s="338"/>
      <c r="M14" s="338">
        <v>7</v>
      </c>
      <c r="N14" s="338"/>
      <c r="O14" s="338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38"/>
      <c r="AB14" s="338"/>
      <c r="AC14" s="338"/>
      <c r="AD14" s="338"/>
      <c r="AE14" s="338"/>
      <c r="AF14" s="338"/>
    </row>
    <row r="15" spans="1:32">
      <c r="A15" s="4">
        <v>0.60277777777777675</v>
      </c>
      <c r="B15" s="313">
        <v>5</v>
      </c>
      <c r="C15" s="313" t="s">
        <v>662</v>
      </c>
      <c r="D15" s="314" t="s">
        <v>663</v>
      </c>
      <c r="E15" s="314" t="s">
        <v>203</v>
      </c>
      <c r="F15" s="318">
        <f>T34</f>
        <v>0</v>
      </c>
      <c r="G15" s="314">
        <f t="shared" si="0"/>
        <v>1</v>
      </c>
      <c r="H15" s="314">
        <f t="shared" si="1"/>
        <v>1</v>
      </c>
      <c r="I15" s="316">
        <f>T30</f>
        <v>0</v>
      </c>
      <c r="J15" s="317"/>
      <c r="L15" s="338"/>
      <c r="M15" s="338">
        <v>8</v>
      </c>
      <c r="N15" s="338"/>
      <c r="O15" s="338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38"/>
      <c r="AB15" s="338"/>
      <c r="AC15" s="338"/>
      <c r="AD15" s="338"/>
      <c r="AE15" s="338"/>
      <c r="AF15" s="338"/>
    </row>
    <row r="16" spans="1:32">
      <c r="A16" s="4">
        <v>0.60763888888888784</v>
      </c>
      <c r="B16" s="313">
        <v>6</v>
      </c>
      <c r="C16" s="313" t="s">
        <v>460</v>
      </c>
      <c r="D16" s="314" t="s">
        <v>461</v>
      </c>
      <c r="E16" s="314" t="s">
        <v>53</v>
      </c>
      <c r="F16" s="318">
        <f>U34</f>
        <v>0</v>
      </c>
      <c r="G16" s="314">
        <f t="shared" si="0"/>
        <v>1</v>
      </c>
      <c r="H16" s="314">
        <f t="shared" si="1"/>
        <v>1</v>
      </c>
      <c r="I16" s="316">
        <f>U30</f>
        <v>0</v>
      </c>
      <c r="J16" s="317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38"/>
      <c r="AB16" s="338"/>
      <c r="AC16" s="338"/>
      <c r="AD16" s="338"/>
      <c r="AE16" s="338"/>
      <c r="AF16" s="338"/>
    </row>
    <row r="17" spans="1:26">
      <c r="A17" s="4">
        <v>0.61249999999999893</v>
      </c>
      <c r="B17" s="313">
        <v>7</v>
      </c>
      <c r="C17" s="313" t="s">
        <v>668</v>
      </c>
      <c r="D17" s="314" t="s">
        <v>669</v>
      </c>
      <c r="E17" s="314" t="s">
        <v>203</v>
      </c>
      <c r="F17" s="318">
        <f>V34</f>
        <v>0</v>
      </c>
      <c r="G17" s="314">
        <f t="shared" si="0"/>
        <v>1</v>
      </c>
      <c r="H17" s="314">
        <f t="shared" si="1"/>
        <v>1</v>
      </c>
      <c r="I17" s="316">
        <f>V30</f>
        <v>0</v>
      </c>
      <c r="J17" s="317"/>
      <c r="L17" s="338"/>
      <c r="M17" s="338">
        <v>10</v>
      </c>
      <c r="N17" s="338"/>
      <c r="O17" s="338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</row>
    <row r="18" spans="1:26">
      <c r="A18" s="4">
        <v>0.61736111111111003</v>
      </c>
      <c r="B18" s="313">
        <v>8</v>
      </c>
      <c r="C18" s="313" t="s">
        <v>817</v>
      </c>
      <c r="D18" s="314" t="s">
        <v>818</v>
      </c>
      <c r="E18" s="314" t="s">
        <v>819</v>
      </c>
      <c r="F18" s="318">
        <f>W34</f>
        <v>0</v>
      </c>
      <c r="G18" s="314">
        <f t="shared" si="0"/>
        <v>1</v>
      </c>
      <c r="H18" s="314">
        <f t="shared" si="1"/>
        <v>1</v>
      </c>
      <c r="I18" s="316">
        <f>W30</f>
        <v>0</v>
      </c>
      <c r="J18" s="317"/>
      <c r="L18" s="338"/>
      <c r="M18" s="338">
        <v>11</v>
      </c>
      <c r="N18" s="338"/>
      <c r="O18" s="33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</row>
    <row r="19" spans="1:26">
      <c r="A19" s="4">
        <v>0.62222222222222112</v>
      </c>
      <c r="B19" s="313">
        <v>9</v>
      </c>
      <c r="C19" s="313" t="s">
        <v>135</v>
      </c>
      <c r="D19" s="314" t="s">
        <v>136</v>
      </c>
      <c r="E19" s="314" t="s">
        <v>36</v>
      </c>
      <c r="F19" s="318">
        <f>X34</f>
        <v>0</v>
      </c>
      <c r="G19" s="314">
        <f t="shared" si="0"/>
        <v>1</v>
      </c>
      <c r="H19" s="314">
        <f t="shared" si="1"/>
        <v>1</v>
      </c>
      <c r="I19" s="316">
        <f>X30</f>
        <v>0</v>
      </c>
      <c r="J19" s="317"/>
      <c r="L19" s="338"/>
      <c r="M19" s="338" t="s">
        <v>50</v>
      </c>
      <c r="N19" s="338">
        <v>120</v>
      </c>
      <c r="O19" s="338"/>
      <c r="P19" s="338">
        <f>SUM(P8:P18)+P10</f>
        <v>0</v>
      </c>
      <c r="Q19" s="338">
        <f t="shared" ref="Q19:Z19" si="2">SUM(Q8:Q18)+Q10</f>
        <v>0</v>
      </c>
      <c r="R19" s="338">
        <f t="shared" si="2"/>
        <v>0</v>
      </c>
      <c r="S19" s="338">
        <f t="shared" si="2"/>
        <v>0</v>
      </c>
      <c r="T19" s="338">
        <f t="shared" si="2"/>
        <v>0</v>
      </c>
      <c r="U19" s="338">
        <f t="shared" si="2"/>
        <v>0</v>
      </c>
      <c r="V19" s="338">
        <f t="shared" si="2"/>
        <v>0</v>
      </c>
      <c r="W19" s="338">
        <f t="shared" si="2"/>
        <v>0</v>
      </c>
      <c r="X19" s="338">
        <f t="shared" si="2"/>
        <v>0</v>
      </c>
      <c r="Y19" s="338">
        <f t="shared" si="2"/>
        <v>0</v>
      </c>
      <c r="Z19" s="338">
        <f t="shared" si="2"/>
        <v>0</v>
      </c>
    </row>
    <row r="20" spans="1:26">
      <c r="A20" s="4"/>
      <c r="B20" s="313"/>
      <c r="C20" s="313"/>
      <c r="D20" s="314"/>
      <c r="E20" s="314"/>
      <c r="F20" s="318"/>
      <c r="G20" s="314"/>
      <c r="H20" s="314"/>
      <c r="I20" s="316"/>
      <c r="J20" s="317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</row>
    <row r="21" spans="1:26">
      <c r="A21" s="4"/>
      <c r="B21" s="313"/>
      <c r="C21" s="313"/>
      <c r="D21" s="314"/>
      <c r="E21" s="314"/>
      <c r="F21" s="318"/>
      <c r="G21" s="314"/>
      <c r="H21" s="314"/>
      <c r="I21" s="316"/>
      <c r="J21" s="317"/>
      <c r="L21" s="338"/>
      <c r="M21" s="338" t="s">
        <v>56</v>
      </c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</row>
    <row r="22" spans="1:26">
      <c r="A22" s="338"/>
      <c r="B22" s="338"/>
      <c r="C22" s="338"/>
      <c r="D22" s="338"/>
      <c r="E22" s="338"/>
      <c r="F22" s="338"/>
      <c r="G22" s="338"/>
      <c r="H22" s="338"/>
      <c r="I22" s="349"/>
      <c r="J22" s="338"/>
      <c r="L22" s="338"/>
      <c r="M22" s="338">
        <v>14</v>
      </c>
      <c r="N22" s="338">
        <v>3</v>
      </c>
      <c r="O22" s="338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</row>
    <row r="23" spans="1:26" ht="30">
      <c r="A23" s="39" t="s">
        <v>15</v>
      </c>
      <c r="B23" s="40" t="s">
        <v>16</v>
      </c>
      <c r="C23" s="40" t="s">
        <v>17</v>
      </c>
      <c r="D23" s="40" t="s">
        <v>18</v>
      </c>
      <c r="E23" s="40" t="s">
        <v>19</v>
      </c>
      <c r="F23" s="40" t="s">
        <v>60</v>
      </c>
      <c r="G23" s="40" t="s">
        <v>21</v>
      </c>
      <c r="H23" s="338"/>
      <c r="I23" s="349"/>
      <c r="J23" s="338"/>
      <c r="L23" s="338"/>
      <c r="M23" s="338">
        <v>15</v>
      </c>
      <c r="N23" s="338">
        <v>3</v>
      </c>
      <c r="O23" s="338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</row>
    <row r="24" spans="1:26">
      <c r="A24" s="24"/>
      <c r="B24" s="23">
        <f>B11</f>
        <v>1</v>
      </c>
      <c r="C24" s="23" t="str">
        <f t="shared" ref="C24:E24" si="3">C11</f>
        <v>Ava Clarke</v>
      </c>
      <c r="D24" s="23" t="str">
        <f t="shared" si="3"/>
        <v>LANCEFIELD PARK AMANZI</v>
      </c>
      <c r="E24" s="23" t="str">
        <f t="shared" si="3"/>
        <v>Margaret River</v>
      </c>
      <c r="F24" s="350">
        <f>P45</f>
        <v>0</v>
      </c>
      <c r="G24" s="351">
        <f>RANK(F24,$F$24:$F$50,0)</f>
        <v>1</v>
      </c>
      <c r="H24" s="338"/>
      <c r="I24" s="349"/>
      <c r="J24" s="338"/>
      <c r="L24" s="338"/>
      <c r="M24" s="338">
        <v>16</v>
      </c>
      <c r="N24" s="338">
        <v>3</v>
      </c>
      <c r="O24" s="338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</row>
    <row r="25" spans="1:26">
      <c r="A25" s="343"/>
      <c r="B25" s="23">
        <f t="shared" ref="B25:E25" si="4">B12</f>
        <v>2</v>
      </c>
      <c r="C25" s="23" t="str">
        <f t="shared" si="4"/>
        <v>Ava Debrito</v>
      </c>
      <c r="D25" s="23" t="str">
        <f t="shared" si="4"/>
        <v>SHAME N SCANDAL</v>
      </c>
      <c r="E25" s="23" t="str">
        <f t="shared" si="4"/>
        <v>Dardanup</v>
      </c>
      <c r="F25" s="350">
        <f>Q45</f>
        <v>0</v>
      </c>
      <c r="G25" s="351">
        <f t="shared" ref="G25:G32" si="5">RANK(F25,$F$24:$F$50,0)</f>
        <v>1</v>
      </c>
      <c r="H25" s="338"/>
      <c r="I25" s="338"/>
      <c r="J25" s="338"/>
      <c r="L25" s="338"/>
      <c r="M25" s="338">
        <v>17</v>
      </c>
      <c r="N25" s="338">
        <v>3</v>
      </c>
      <c r="O25" s="33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</row>
    <row r="26" spans="1:26">
      <c r="A26" s="343"/>
      <c r="B26" s="23">
        <f t="shared" ref="B26:E26" si="6">B13</f>
        <v>3</v>
      </c>
      <c r="C26" s="23" t="str">
        <f t="shared" si="6"/>
        <v>Imogen Murray</v>
      </c>
      <c r="D26" s="23" t="str">
        <f t="shared" si="6"/>
        <v>CIVIL RIGHTS</v>
      </c>
      <c r="E26" s="23" t="str">
        <f t="shared" si="6"/>
        <v>Murray</v>
      </c>
      <c r="F26" s="350">
        <f>R45</f>
        <v>0</v>
      </c>
      <c r="G26" s="351">
        <f t="shared" si="5"/>
        <v>1</v>
      </c>
      <c r="H26" s="338"/>
      <c r="I26" s="354"/>
      <c r="J26" s="338"/>
      <c r="L26" s="338"/>
      <c r="M26" s="338" t="s">
        <v>61</v>
      </c>
      <c r="N26" s="338">
        <v>120</v>
      </c>
      <c r="O26" s="338"/>
      <c r="P26" s="338">
        <f>SUM(P22:P25)*3</f>
        <v>0</v>
      </c>
      <c r="Q26" s="338">
        <f t="shared" ref="Q26:Z26" si="7">SUM(Q22:Q25)*3</f>
        <v>0</v>
      </c>
      <c r="R26" s="338">
        <f t="shared" si="7"/>
        <v>0</v>
      </c>
      <c r="S26" s="338">
        <f t="shared" si="7"/>
        <v>0</v>
      </c>
      <c r="T26" s="338">
        <f t="shared" si="7"/>
        <v>0</v>
      </c>
      <c r="U26" s="338">
        <f t="shared" si="7"/>
        <v>0</v>
      </c>
      <c r="V26" s="338">
        <f t="shared" si="7"/>
        <v>0</v>
      </c>
      <c r="W26" s="338">
        <f t="shared" si="7"/>
        <v>0</v>
      </c>
      <c r="X26" s="338">
        <f t="shared" si="7"/>
        <v>0</v>
      </c>
      <c r="Y26" s="338">
        <f t="shared" si="7"/>
        <v>0</v>
      </c>
      <c r="Z26" s="338">
        <f t="shared" si="7"/>
        <v>0</v>
      </c>
    </row>
    <row r="27" spans="1:26">
      <c r="A27" s="343"/>
      <c r="B27" s="23">
        <f t="shared" ref="B27:E27" si="8">B14</f>
        <v>4</v>
      </c>
      <c r="C27" s="23" t="str">
        <f t="shared" si="8"/>
        <v>Lylah Ettia</v>
      </c>
      <c r="D27" s="23" t="str">
        <f t="shared" si="8"/>
        <v>DAYS SECRET CAVA</v>
      </c>
      <c r="E27" s="23" t="str">
        <f t="shared" si="8"/>
        <v>Woodridge</v>
      </c>
      <c r="F27" s="350">
        <f>S45</f>
        <v>0</v>
      </c>
      <c r="G27" s="351">
        <f t="shared" si="5"/>
        <v>1</v>
      </c>
      <c r="H27" s="338"/>
      <c r="I27" s="354"/>
      <c r="J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</row>
    <row r="28" spans="1:26">
      <c r="A28" s="343"/>
      <c r="B28" s="23">
        <f t="shared" ref="B28:E28" si="9">B15</f>
        <v>5</v>
      </c>
      <c r="C28" s="23" t="str">
        <f t="shared" si="9"/>
        <v>Rory O'Neill</v>
      </c>
      <c r="D28" s="23" t="str">
        <f t="shared" si="9"/>
        <v>STYLISH FORTYNINER DOC</v>
      </c>
      <c r="E28" s="23" t="str">
        <f t="shared" si="9"/>
        <v xml:space="preserve">West Plantagenet </v>
      </c>
      <c r="F28" s="350">
        <f>T45</f>
        <v>0</v>
      </c>
      <c r="G28" s="351">
        <f t="shared" si="5"/>
        <v>1</v>
      </c>
      <c r="H28" s="338"/>
      <c r="I28" s="354"/>
      <c r="J28" s="338"/>
      <c r="L28" s="338"/>
      <c r="M28" s="338" t="s">
        <v>62</v>
      </c>
      <c r="N28" s="352">
        <v>-5.0000000000000001E-3</v>
      </c>
      <c r="O28" s="338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</row>
    <row r="29" spans="1:26">
      <c r="A29" s="343"/>
      <c r="B29" s="23">
        <f t="shared" ref="B29:E29" si="10">B16</f>
        <v>6</v>
      </c>
      <c r="C29" s="23" t="str">
        <f t="shared" si="10"/>
        <v>Sophie Morrison</v>
      </c>
      <c r="D29" s="23" t="str">
        <f t="shared" si="10"/>
        <v>POWDERBARK ORLAITH</v>
      </c>
      <c r="E29" s="23" t="str">
        <f t="shared" si="10"/>
        <v>Margaret River</v>
      </c>
      <c r="F29" s="344">
        <f>U45</f>
        <v>0</v>
      </c>
      <c r="G29" s="343">
        <f t="shared" si="5"/>
        <v>1</v>
      </c>
      <c r="H29" s="338"/>
      <c r="I29" s="354"/>
      <c r="J29" s="338"/>
      <c r="L29" s="338"/>
      <c r="M29" s="338" t="s">
        <v>63</v>
      </c>
      <c r="N29" s="338"/>
      <c r="O29" s="338"/>
      <c r="P29" s="354">
        <f t="shared" ref="P29:X29" si="11">IF(P28="Y",P26*$N$28,0)</f>
        <v>0</v>
      </c>
      <c r="Q29" s="354">
        <f t="shared" si="11"/>
        <v>0</v>
      </c>
      <c r="R29" s="354">
        <f t="shared" si="11"/>
        <v>0</v>
      </c>
      <c r="S29" s="354">
        <f t="shared" si="11"/>
        <v>0</v>
      </c>
      <c r="T29" s="354">
        <f t="shared" si="11"/>
        <v>0</v>
      </c>
      <c r="U29" s="354">
        <f t="shared" si="11"/>
        <v>0</v>
      </c>
      <c r="V29" s="354">
        <f t="shared" si="11"/>
        <v>0</v>
      </c>
      <c r="W29" s="354">
        <f t="shared" si="11"/>
        <v>0</v>
      </c>
      <c r="X29" s="354">
        <f t="shared" si="11"/>
        <v>0</v>
      </c>
      <c r="Y29" s="354">
        <f>IF(Y28="Y",Y26*$N$28,0)</f>
        <v>0</v>
      </c>
      <c r="Z29" s="354">
        <f>IF(Z28="Y",Z26*$N$28,0)</f>
        <v>0</v>
      </c>
    </row>
    <row r="30" spans="1:26">
      <c r="A30" s="343"/>
      <c r="B30" s="23">
        <f t="shared" ref="B30:E30" si="12">B17</f>
        <v>7</v>
      </c>
      <c r="C30" s="23" t="str">
        <f t="shared" si="12"/>
        <v>Summer Thorn</v>
      </c>
      <c r="D30" s="23" t="str">
        <f t="shared" si="12"/>
        <v>HE'S SMOKIN</v>
      </c>
      <c r="E30" s="23" t="str">
        <f t="shared" si="12"/>
        <v xml:space="preserve">West Plantagenet </v>
      </c>
      <c r="F30" s="344">
        <f>V45</f>
        <v>0</v>
      </c>
      <c r="G30" s="343">
        <f t="shared" si="5"/>
        <v>1</v>
      </c>
      <c r="H30" s="338"/>
      <c r="I30" s="338"/>
      <c r="J30" s="338"/>
      <c r="L30" s="338"/>
      <c r="M30" s="338" t="s">
        <v>64</v>
      </c>
      <c r="N30" s="338">
        <v>12</v>
      </c>
      <c r="O30" s="338"/>
      <c r="P30" s="354">
        <f t="shared" ref="P30:X30" si="13">(P26+P29)/$N$30</f>
        <v>0</v>
      </c>
      <c r="Q30" s="354">
        <f t="shared" si="13"/>
        <v>0</v>
      </c>
      <c r="R30" s="354">
        <f t="shared" si="13"/>
        <v>0</v>
      </c>
      <c r="S30" s="354">
        <f t="shared" si="13"/>
        <v>0</v>
      </c>
      <c r="T30" s="354">
        <f t="shared" si="13"/>
        <v>0</v>
      </c>
      <c r="U30" s="354">
        <f t="shared" si="13"/>
        <v>0</v>
      </c>
      <c r="V30" s="354">
        <f t="shared" si="13"/>
        <v>0</v>
      </c>
      <c r="W30" s="354">
        <f t="shared" si="13"/>
        <v>0</v>
      </c>
      <c r="X30" s="354">
        <f t="shared" si="13"/>
        <v>0</v>
      </c>
      <c r="Y30" s="354">
        <f>(Y26+Y29)/$N$30</f>
        <v>0</v>
      </c>
      <c r="Z30" s="354">
        <f>(Z26+Z29)/$N$30</f>
        <v>0</v>
      </c>
    </row>
    <row r="31" spans="1:26">
      <c r="A31" s="343"/>
      <c r="B31" s="23">
        <f t="shared" ref="B31:E31" si="14">B18</f>
        <v>8</v>
      </c>
      <c r="C31" s="23" t="str">
        <f t="shared" si="14"/>
        <v>Tea Groot</v>
      </c>
      <c r="D31" s="23" t="str">
        <f t="shared" si="14"/>
        <v>BEVANLEE HAVANA</v>
      </c>
      <c r="E31" s="23" t="str">
        <f t="shared" si="14"/>
        <v>Warren</v>
      </c>
      <c r="F31" s="344">
        <f>W45</f>
        <v>0</v>
      </c>
      <c r="G31" s="343">
        <f t="shared" si="5"/>
        <v>1</v>
      </c>
      <c r="H31" s="338"/>
      <c r="I31" s="338"/>
      <c r="J31" s="338"/>
      <c r="L31" s="338"/>
      <c r="M31" s="338" t="s">
        <v>65</v>
      </c>
      <c r="N31" s="338">
        <v>12</v>
      </c>
      <c r="O31" s="338"/>
      <c r="P31" s="354">
        <f t="shared" ref="P31:X31" si="15">P19/$N$31</f>
        <v>0</v>
      </c>
      <c r="Q31" s="354">
        <f t="shared" si="15"/>
        <v>0</v>
      </c>
      <c r="R31" s="354">
        <f t="shared" si="15"/>
        <v>0</v>
      </c>
      <c r="S31" s="354">
        <f t="shared" si="15"/>
        <v>0</v>
      </c>
      <c r="T31" s="354">
        <f t="shared" si="15"/>
        <v>0</v>
      </c>
      <c r="U31" s="354">
        <f t="shared" si="15"/>
        <v>0</v>
      </c>
      <c r="V31" s="354">
        <f t="shared" si="15"/>
        <v>0</v>
      </c>
      <c r="W31" s="354">
        <f t="shared" si="15"/>
        <v>0</v>
      </c>
      <c r="X31" s="354">
        <f t="shared" si="15"/>
        <v>0</v>
      </c>
      <c r="Y31" s="354">
        <f>Y19/$N$31</f>
        <v>0</v>
      </c>
      <c r="Z31" s="354">
        <f>Z19/$N$31</f>
        <v>0</v>
      </c>
    </row>
    <row r="32" spans="1:26">
      <c r="A32" s="343"/>
      <c r="B32" s="23">
        <f t="shared" ref="B32:E32" si="16">B19</f>
        <v>9</v>
      </c>
      <c r="C32" s="23" t="str">
        <f t="shared" si="16"/>
        <v>Zarli Curtis</v>
      </c>
      <c r="D32" s="23" t="str">
        <f t="shared" si="16"/>
        <v>EVERLY PARK FORTUNE TELLER</v>
      </c>
      <c r="E32" s="23" t="str">
        <f t="shared" si="16"/>
        <v xml:space="preserve">Albany </v>
      </c>
      <c r="F32" s="344">
        <f>X45</f>
        <v>0</v>
      </c>
      <c r="G32" s="343">
        <f t="shared" si="5"/>
        <v>1</v>
      </c>
      <c r="H32" s="338"/>
      <c r="I32" s="338"/>
      <c r="J32" s="338"/>
      <c r="L32" s="338"/>
      <c r="M32" s="338" t="s">
        <v>66</v>
      </c>
      <c r="N32" s="338"/>
      <c r="O32" s="338"/>
      <c r="P32" s="354">
        <f>P30+P31</f>
        <v>0</v>
      </c>
      <c r="Q32" s="354">
        <f t="shared" ref="Q32:Z32" si="17">Q30+Q31</f>
        <v>0</v>
      </c>
      <c r="R32" s="354">
        <f t="shared" si="17"/>
        <v>0</v>
      </c>
      <c r="S32" s="354">
        <f t="shared" si="17"/>
        <v>0</v>
      </c>
      <c r="T32" s="354">
        <f t="shared" si="17"/>
        <v>0</v>
      </c>
      <c r="U32" s="354">
        <f t="shared" si="17"/>
        <v>0</v>
      </c>
      <c r="V32" s="354">
        <f t="shared" si="17"/>
        <v>0</v>
      </c>
      <c r="W32" s="354">
        <f t="shared" si="17"/>
        <v>0</v>
      </c>
      <c r="X32" s="354">
        <f t="shared" si="17"/>
        <v>0</v>
      </c>
      <c r="Y32" s="354">
        <f t="shared" si="17"/>
        <v>0</v>
      </c>
      <c r="Z32" s="354">
        <f t="shared" si="17"/>
        <v>0</v>
      </c>
    </row>
    <row r="34" spans="13:42">
      <c r="M34" s="338" t="s">
        <v>67</v>
      </c>
      <c r="N34" s="338">
        <v>20</v>
      </c>
      <c r="O34" s="338"/>
      <c r="P34" s="355">
        <f t="shared" ref="P34:Z34" si="18">P32/$N$34</f>
        <v>0</v>
      </c>
      <c r="Q34" s="355">
        <f t="shared" si="18"/>
        <v>0</v>
      </c>
      <c r="R34" s="355">
        <f t="shared" si="18"/>
        <v>0</v>
      </c>
      <c r="S34" s="355">
        <f t="shared" si="18"/>
        <v>0</v>
      </c>
      <c r="T34" s="355">
        <f t="shared" si="18"/>
        <v>0</v>
      </c>
      <c r="U34" s="355">
        <f t="shared" si="18"/>
        <v>0</v>
      </c>
      <c r="V34" s="355">
        <f t="shared" si="18"/>
        <v>0</v>
      </c>
      <c r="W34" s="355">
        <f t="shared" si="18"/>
        <v>0</v>
      </c>
      <c r="X34" s="355">
        <f t="shared" si="18"/>
        <v>0</v>
      </c>
      <c r="Y34" s="355">
        <f t="shared" si="18"/>
        <v>0</v>
      </c>
      <c r="Z34" s="355">
        <f t="shared" si="18"/>
        <v>0</v>
      </c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</row>
    <row r="36" spans="13:42">
      <c r="M36" s="15" t="s">
        <v>68</v>
      </c>
      <c r="N36" s="338"/>
      <c r="O36" s="338"/>
      <c r="P36" s="356"/>
      <c r="Q36" s="356"/>
      <c r="R36" s="356"/>
      <c r="S36" s="356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</row>
    <row r="37" spans="13:42"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</row>
    <row r="38" spans="13:42">
      <c r="M38" s="338" t="s">
        <v>69</v>
      </c>
      <c r="N38" s="338"/>
      <c r="O38" s="338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</row>
    <row r="39" spans="13:42">
      <c r="M39" s="338" t="s">
        <v>70</v>
      </c>
      <c r="N39" s="338"/>
      <c r="O39" s="338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49"/>
      <c r="AN39" s="349"/>
      <c r="AO39" s="349"/>
      <c r="AP39" s="349"/>
    </row>
    <row r="40" spans="13:42">
      <c r="M40" s="338" t="s">
        <v>71</v>
      </c>
      <c r="N40" s="338"/>
      <c r="O40" s="338"/>
      <c r="P40" s="342"/>
      <c r="Q40" s="342"/>
      <c r="R40" s="342"/>
      <c r="S40" s="342"/>
      <c r="T40" s="342"/>
      <c r="U40" s="342"/>
      <c r="V40" s="342"/>
      <c r="W40" s="342"/>
      <c r="X40" s="342"/>
      <c r="Y40" s="342"/>
      <c r="Z40" s="342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</row>
    <row r="41" spans="13:42">
      <c r="M41" s="338" t="s">
        <v>72</v>
      </c>
      <c r="N41" s="338"/>
      <c r="O41" s="338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</row>
    <row r="42" spans="13:42">
      <c r="M42" s="338" t="s">
        <v>73</v>
      </c>
      <c r="N42" s="338"/>
      <c r="O42" s="338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</row>
    <row r="43" spans="13:42">
      <c r="M43" s="338" t="s">
        <v>74</v>
      </c>
      <c r="N43" s="338">
        <v>50</v>
      </c>
      <c r="O43" s="338"/>
      <c r="P43" s="356">
        <f t="shared" ref="P43:Z43" si="19">SUM(P38:P42)</f>
        <v>0</v>
      </c>
      <c r="Q43" s="356">
        <f t="shared" si="19"/>
        <v>0</v>
      </c>
      <c r="R43" s="356">
        <f t="shared" si="19"/>
        <v>0</v>
      </c>
      <c r="S43" s="356">
        <f t="shared" si="19"/>
        <v>0</v>
      </c>
      <c r="T43" s="356">
        <f t="shared" si="19"/>
        <v>0</v>
      </c>
      <c r="U43" s="356">
        <f t="shared" si="19"/>
        <v>0</v>
      </c>
      <c r="V43" s="356">
        <f t="shared" si="19"/>
        <v>0</v>
      </c>
      <c r="W43" s="356">
        <f t="shared" si="19"/>
        <v>0</v>
      </c>
      <c r="X43" s="356">
        <f t="shared" si="19"/>
        <v>0</v>
      </c>
      <c r="Y43" s="356">
        <f t="shared" si="19"/>
        <v>0</v>
      </c>
      <c r="Z43" s="356">
        <f t="shared" si="19"/>
        <v>0</v>
      </c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</row>
    <row r="44" spans="13:42"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</row>
    <row r="45" spans="13:42">
      <c r="M45" s="338" t="s">
        <v>67</v>
      </c>
      <c r="N45" s="338"/>
      <c r="O45" s="338"/>
      <c r="P45" s="357">
        <f>P43/$N$43</f>
        <v>0</v>
      </c>
      <c r="Q45" s="357">
        <f t="shared" ref="Q45:Z45" si="20">Q43/$N$43</f>
        <v>0</v>
      </c>
      <c r="R45" s="357">
        <f t="shared" si="20"/>
        <v>0</v>
      </c>
      <c r="S45" s="357">
        <f t="shared" si="20"/>
        <v>0</v>
      </c>
      <c r="T45" s="357">
        <f t="shared" si="20"/>
        <v>0</v>
      </c>
      <c r="U45" s="357">
        <f t="shared" si="20"/>
        <v>0</v>
      </c>
      <c r="V45" s="357">
        <f t="shared" si="20"/>
        <v>0</v>
      </c>
      <c r="W45" s="357">
        <f t="shared" si="20"/>
        <v>0</v>
      </c>
      <c r="X45" s="357">
        <f t="shared" si="20"/>
        <v>0</v>
      </c>
      <c r="Y45" s="357">
        <f t="shared" si="20"/>
        <v>0</v>
      </c>
      <c r="Z45" s="357">
        <f t="shared" si="20"/>
        <v>0</v>
      </c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349"/>
    </row>
    <row r="46" spans="13:42"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349"/>
      <c r="AO46" s="349"/>
      <c r="AP46" s="349"/>
    </row>
    <row r="47" spans="13:42">
      <c r="M47" s="338"/>
      <c r="N47" s="338"/>
      <c r="O47" s="33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338"/>
      <c r="AM47" s="338"/>
      <c r="AN47" s="338"/>
      <c r="AO47" s="338"/>
      <c r="AP47" s="338"/>
    </row>
  </sheetData>
  <pageMargins left="0.7" right="0.7" top="0.75" bottom="0.75" header="0.3" footer="0.3"/>
  <pageSetup paperSize="9" orientation="landscape" r:id="rId1"/>
  <customProperties>
    <customPr name="_pios_id" r:id="rId2"/>
    <customPr name="GUID" r:id="rId3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9594-9868-4377-919F-BC86FD07EC90}">
  <sheetPr>
    <tabColor rgb="FFFF85FF"/>
    <pageSetUpPr fitToPage="1"/>
  </sheetPr>
  <dimension ref="A1:Y49"/>
  <sheetViews>
    <sheetView topLeftCell="A7" zoomScale="90" zoomScaleNormal="90" workbookViewId="0">
      <selection activeCell="D95" sqref="D95"/>
    </sheetView>
  </sheetViews>
  <sheetFormatPr defaultColWidth="11" defaultRowHeight="15"/>
  <cols>
    <col min="1" max="1" width="11" style="14"/>
    <col min="2" max="2" width="12.375" style="14" customWidth="1"/>
    <col min="3" max="3" width="21.125" style="14" customWidth="1"/>
    <col min="4" max="4" width="24.5" style="14" bestFit="1" customWidth="1"/>
    <col min="5" max="5" width="16.875" style="14" bestFit="1" customWidth="1"/>
    <col min="6" max="12" width="11" style="14"/>
    <col min="13" max="13" width="19.375" style="14" customWidth="1"/>
    <col min="14" max="14" width="11" style="14"/>
    <col min="15" max="15" width="3.625" style="14" customWidth="1"/>
    <col min="16" max="17" width="7.75" style="14" bestFit="1" customWidth="1"/>
    <col min="18" max="18" width="6.75" style="14" bestFit="1" customWidth="1"/>
    <col min="19" max="22" width="7.25" style="14" bestFit="1" customWidth="1"/>
    <col min="23" max="23" width="7.75" style="14" customWidth="1"/>
    <col min="24" max="25" width="7.25" style="14" bestFit="1" customWidth="1"/>
    <col min="26" max="16384" width="11" style="14"/>
  </cols>
  <sheetData>
    <row r="1" spans="1:25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9" t="s">
        <v>884</v>
      </c>
      <c r="N1" s="339"/>
      <c r="O1" s="339"/>
      <c r="P1" s="339"/>
      <c r="Q1" s="339"/>
      <c r="R1" s="339"/>
      <c r="S1" s="339"/>
      <c r="T1" s="339"/>
      <c r="U1" s="339"/>
      <c r="V1" s="339"/>
      <c r="W1" s="338"/>
      <c r="X1" s="338"/>
      <c r="Y1" s="338"/>
    </row>
    <row r="2" spans="1:25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1:25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245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</row>
    <row r="4" spans="1:2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4</v>
      </c>
      <c r="Q4" s="17"/>
      <c r="R4" s="18" t="s">
        <v>680</v>
      </c>
      <c r="S4" s="18"/>
      <c r="T4" s="18"/>
      <c r="U4" s="18"/>
      <c r="V4" s="18"/>
      <c r="W4" s="18"/>
      <c r="X4" s="17"/>
      <c r="Y4" s="17"/>
    </row>
    <row r="5" spans="1:25">
      <c r="A5" s="338" t="s">
        <v>6</v>
      </c>
      <c r="B5" s="331">
        <v>44780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0</v>
      </c>
      <c r="Y5" s="341">
        <f>B20</f>
        <v>0</v>
      </c>
    </row>
    <row r="6" spans="1:25">
      <c r="A6" s="338" t="s">
        <v>8</v>
      </c>
      <c r="B6" s="13" t="s">
        <v>890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Amy Lethlean</v>
      </c>
      <c r="Q6" s="338" t="str">
        <f>C12</f>
        <v>Sophie Tennant</v>
      </c>
      <c r="R6" s="338" t="str">
        <f>C13</f>
        <v>Ellie Gilberd</v>
      </c>
      <c r="S6" s="338" t="str">
        <f>C14</f>
        <v>Holly Greening</v>
      </c>
      <c r="T6" s="338" t="str">
        <f>C15</f>
        <v>Ivy Colebrook</v>
      </c>
      <c r="U6" s="338" t="str">
        <f>C16</f>
        <v>Kenzie Manson</v>
      </c>
      <c r="V6" s="338" t="str">
        <f>C17</f>
        <v>Lolah Day</v>
      </c>
      <c r="W6" s="338" t="str">
        <f>C18</f>
        <v>Annalyce Page</v>
      </c>
      <c r="X6" s="338">
        <f>C19</f>
        <v>0</v>
      </c>
      <c r="Y6" s="338"/>
    </row>
    <row r="7" spans="1:25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</row>
    <row r="8" spans="1:25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42"/>
      <c r="Y8" s="342"/>
    </row>
    <row r="9" spans="1:25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42"/>
      <c r="Y9" s="342"/>
    </row>
    <row r="10" spans="1:25" ht="30">
      <c r="A10" s="35" t="s">
        <v>15</v>
      </c>
      <c r="B10" s="36" t="s">
        <v>16</v>
      </c>
      <c r="C10" s="36" t="s">
        <v>17</v>
      </c>
      <c r="D10" s="36" t="s">
        <v>18</v>
      </c>
      <c r="E10" s="36" t="s">
        <v>19</v>
      </c>
      <c r="F10" s="36" t="s">
        <v>109</v>
      </c>
      <c r="G10" s="36" t="s">
        <v>21</v>
      </c>
      <c r="H10" s="36" t="s">
        <v>22</v>
      </c>
      <c r="I10" s="36" t="s">
        <v>23</v>
      </c>
      <c r="J10" s="36" t="s">
        <v>24</v>
      </c>
      <c r="K10" s="338"/>
      <c r="L10" s="338"/>
      <c r="M10" s="338">
        <v>3</v>
      </c>
      <c r="N10" s="338"/>
      <c r="O10" s="338"/>
      <c r="P10" s="342"/>
      <c r="Q10" s="342"/>
      <c r="R10" s="342"/>
      <c r="S10" s="342"/>
      <c r="T10" s="342"/>
      <c r="U10" s="342"/>
      <c r="V10" s="342"/>
      <c r="W10" s="342"/>
      <c r="X10" s="342"/>
      <c r="Y10" s="342"/>
    </row>
    <row r="11" spans="1:25">
      <c r="A11" s="4">
        <v>0.63055555555555443</v>
      </c>
      <c r="B11" s="3">
        <v>1</v>
      </c>
      <c r="C11" s="3" t="s">
        <v>318</v>
      </c>
      <c r="D11" s="343" t="s">
        <v>319</v>
      </c>
      <c r="E11" s="343" t="s">
        <v>295</v>
      </c>
      <c r="F11" s="344">
        <f>P38</f>
        <v>0</v>
      </c>
      <c r="G11" s="343">
        <f t="shared" ref="G11:G18" si="0">IF(H11&gt;J11,H11,J11)</f>
        <v>1</v>
      </c>
      <c r="H11" s="343">
        <f t="shared" ref="H11:H18" si="1">RANK(F11,$F$11:$F$44,0)</f>
        <v>1</v>
      </c>
      <c r="I11" s="345">
        <f>P34</f>
        <v>0</v>
      </c>
      <c r="J11" s="346"/>
      <c r="K11" s="338"/>
      <c r="L11" s="338"/>
      <c r="M11" s="338">
        <v>4</v>
      </c>
      <c r="N11" s="338"/>
      <c r="O11" s="338"/>
      <c r="P11" s="342"/>
      <c r="Q11" s="342"/>
      <c r="R11" s="342"/>
      <c r="S11" s="342"/>
      <c r="T11" s="342"/>
      <c r="U11" s="342"/>
      <c r="V11" s="342"/>
      <c r="W11" s="342"/>
      <c r="X11" s="342"/>
      <c r="Y11" s="342"/>
    </row>
    <row r="12" spans="1:25">
      <c r="A12" s="4">
        <v>0.63541666666666552</v>
      </c>
      <c r="B12" s="3">
        <v>2</v>
      </c>
      <c r="C12" s="3" t="s">
        <v>304</v>
      </c>
      <c r="D12" s="343" t="s">
        <v>305</v>
      </c>
      <c r="E12" s="343" t="s">
        <v>150</v>
      </c>
      <c r="F12" s="347">
        <f>Q38</f>
        <v>0</v>
      </c>
      <c r="G12" s="343">
        <f t="shared" si="0"/>
        <v>1</v>
      </c>
      <c r="H12" s="343">
        <f t="shared" si="1"/>
        <v>1</v>
      </c>
      <c r="I12" s="345">
        <f>Q34</f>
        <v>0</v>
      </c>
      <c r="J12" s="346"/>
      <c r="K12" s="338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42"/>
      <c r="Y12" s="342"/>
    </row>
    <row r="13" spans="1:25">
      <c r="A13" s="4">
        <v>0.64027777777777661</v>
      </c>
      <c r="B13" s="3">
        <v>3</v>
      </c>
      <c r="C13" s="3" t="s">
        <v>466</v>
      </c>
      <c r="D13" s="343" t="s">
        <v>467</v>
      </c>
      <c r="E13" s="343" t="s">
        <v>88</v>
      </c>
      <c r="F13" s="347">
        <f>R38</f>
        <v>0</v>
      </c>
      <c r="G13" s="343">
        <f t="shared" si="0"/>
        <v>1</v>
      </c>
      <c r="H13" s="343">
        <f t="shared" si="1"/>
        <v>1</v>
      </c>
      <c r="I13" s="345">
        <f>R34</f>
        <v>0</v>
      </c>
      <c r="J13" s="346"/>
      <c r="K13" s="338"/>
      <c r="L13" s="338"/>
      <c r="M13" s="338">
        <v>6</v>
      </c>
      <c r="N13" s="338"/>
      <c r="O13" s="338"/>
      <c r="P13" s="342"/>
      <c r="Q13" s="342"/>
      <c r="R13" s="342"/>
      <c r="S13" s="342"/>
      <c r="T13" s="342"/>
      <c r="U13" s="342"/>
      <c r="V13" s="342"/>
      <c r="W13" s="342"/>
      <c r="X13" s="342"/>
      <c r="Y13" s="342"/>
    </row>
    <row r="14" spans="1:25">
      <c r="A14" s="4">
        <v>0.64513888888888771</v>
      </c>
      <c r="B14" s="3">
        <v>4</v>
      </c>
      <c r="C14" s="3" t="s">
        <v>291</v>
      </c>
      <c r="D14" s="343" t="s">
        <v>292</v>
      </c>
      <c r="E14" s="343" t="s">
        <v>182</v>
      </c>
      <c r="F14" s="347">
        <f>S38</f>
        <v>0</v>
      </c>
      <c r="G14" s="343">
        <f t="shared" si="0"/>
        <v>1</v>
      </c>
      <c r="H14" s="343">
        <f t="shared" si="1"/>
        <v>1</v>
      </c>
      <c r="I14" s="345">
        <f>S34</f>
        <v>0</v>
      </c>
      <c r="J14" s="346"/>
      <c r="K14" s="338"/>
      <c r="L14" s="338"/>
      <c r="M14" s="338">
        <v>7</v>
      </c>
      <c r="N14" s="338"/>
      <c r="O14" s="338"/>
      <c r="P14" s="342"/>
      <c r="Q14" s="342"/>
      <c r="R14" s="342"/>
      <c r="S14" s="342"/>
      <c r="T14" s="342"/>
      <c r="U14" s="342"/>
      <c r="V14" s="342"/>
      <c r="W14" s="342"/>
      <c r="X14" s="342"/>
      <c r="Y14" s="342"/>
    </row>
    <row r="15" spans="1:25">
      <c r="A15" s="4">
        <v>0.6499999999999988</v>
      </c>
      <c r="B15" s="3">
        <v>5</v>
      </c>
      <c r="C15" s="3" t="s">
        <v>367</v>
      </c>
      <c r="D15" s="343" t="s">
        <v>368</v>
      </c>
      <c r="E15" s="343" t="s">
        <v>132</v>
      </c>
      <c r="F15" s="347">
        <f>T38</f>
        <v>0</v>
      </c>
      <c r="G15" s="343">
        <f t="shared" si="0"/>
        <v>1</v>
      </c>
      <c r="H15" s="343">
        <f t="shared" si="1"/>
        <v>1</v>
      </c>
      <c r="I15" s="345">
        <f>T34</f>
        <v>0</v>
      </c>
      <c r="J15" s="346"/>
      <c r="K15" s="338"/>
      <c r="L15" s="338"/>
      <c r="M15" s="338">
        <v>8</v>
      </c>
      <c r="N15" s="338"/>
      <c r="O15" s="338"/>
      <c r="P15" s="342"/>
      <c r="Q15" s="342"/>
      <c r="R15" s="342"/>
      <c r="S15" s="342"/>
      <c r="T15" s="342"/>
      <c r="U15" s="342"/>
      <c r="V15" s="342"/>
      <c r="W15" s="342"/>
      <c r="X15" s="342"/>
      <c r="Y15" s="342"/>
    </row>
    <row r="16" spans="1:25">
      <c r="A16" s="4">
        <v>0.65486111111110989</v>
      </c>
      <c r="B16" s="3">
        <v>6</v>
      </c>
      <c r="C16" s="3" t="s">
        <v>361</v>
      </c>
      <c r="D16" s="343" t="s">
        <v>362</v>
      </c>
      <c r="E16" s="343" t="s">
        <v>53</v>
      </c>
      <c r="F16" s="347">
        <f>U38</f>
        <v>0</v>
      </c>
      <c r="G16" s="343">
        <f t="shared" si="0"/>
        <v>1</v>
      </c>
      <c r="H16" s="343">
        <f t="shared" si="1"/>
        <v>1</v>
      </c>
      <c r="I16" s="345">
        <f>U34</f>
        <v>0</v>
      </c>
      <c r="J16" s="346"/>
      <c r="K16" s="338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42"/>
      <c r="X16" s="342"/>
      <c r="Y16" s="342"/>
    </row>
    <row r="17" spans="1:25">
      <c r="A17" s="4">
        <v>0.65972222222222099</v>
      </c>
      <c r="B17" s="3">
        <v>7</v>
      </c>
      <c r="C17" s="3" t="s">
        <v>341</v>
      </c>
      <c r="D17" s="343" t="s">
        <v>342</v>
      </c>
      <c r="E17" s="343" t="s">
        <v>30</v>
      </c>
      <c r="F17" s="347">
        <f>V38</f>
        <v>0</v>
      </c>
      <c r="G17" s="343">
        <f t="shared" si="0"/>
        <v>1</v>
      </c>
      <c r="H17" s="343">
        <f t="shared" si="1"/>
        <v>1</v>
      </c>
      <c r="I17" s="345">
        <f>V34</f>
        <v>0</v>
      </c>
      <c r="J17" s="346"/>
      <c r="K17" s="338"/>
      <c r="L17" s="338"/>
      <c r="M17" s="338">
        <v>10</v>
      </c>
      <c r="N17" s="338"/>
      <c r="O17" s="338"/>
      <c r="P17" s="342"/>
      <c r="Q17" s="342"/>
      <c r="R17" s="342"/>
      <c r="S17" s="342"/>
      <c r="T17" s="342"/>
      <c r="U17" s="342"/>
      <c r="V17" s="342"/>
      <c r="W17" s="342"/>
      <c r="X17" s="342"/>
      <c r="Y17" s="342"/>
    </row>
    <row r="18" spans="1:25">
      <c r="A18" s="4">
        <v>0.66458333333333208</v>
      </c>
      <c r="B18" s="3">
        <v>8</v>
      </c>
      <c r="C18" s="3" t="s">
        <v>353</v>
      </c>
      <c r="D18" s="343" t="s">
        <v>354</v>
      </c>
      <c r="E18" s="343" t="s">
        <v>355</v>
      </c>
      <c r="F18" s="347">
        <f>W38</f>
        <v>0</v>
      </c>
      <c r="G18" s="343">
        <f t="shared" si="0"/>
        <v>1</v>
      </c>
      <c r="H18" s="343">
        <f t="shared" si="1"/>
        <v>1</v>
      </c>
      <c r="I18" s="345">
        <f>W34</f>
        <v>0</v>
      </c>
      <c r="J18" s="346"/>
      <c r="K18" s="338"/>
      <c r="L18" s="338"/>
      <c r="M18" s="338">
        <v>11</v>
      </c>
      <c r="N18" s="338"/>
      <c r="O18" s="338"/>
      <c r="P18" s="342"/>
      <c r="Q18" s="342"/>
      <c r="R18" s="342"/>
      <c r="S18" s="342"/>
      <c r="T18" s="342"/>
      <c r="U18" s="342"/>
      <c r="V18" s="342"/>
      <c r="W18" s="342"/>
      <c r="X18" s="342"/>
      <c r="Y18" s="342"/>
    </row>
    <row r="19" spans="1:25">
      <c r="A19" s="4"/>
      <c r="B19" s="3"/>
      <c r="C19" s="3"/>
      <c r="D19" s="343"/>
      <c r="E19" s="343"/>
      <c r="F19" s="347"/>
      <c r="G19" s="343"/>
      <c r="H19" s="343"/>
      <c r="I19" s="345"/>
      <c r="J19" s="346"/>
      <c r="K19" s="338"/>
      <c r="L19" s="338"/>
      <c r="M19" s="338">
        <v>12</v>
      </c>
      <c r="N19" s="338"/>
      <c r="O19" s="338"/>
      <c r="P19" s="342"/>
      <c r="Q19" s="342"/>
      <c r="R19" s="342"/>
      <c r="S19" s="342"/>
      <c r="T19" s="342"/>
      <c r="U19" s="342"/>
      <c r="V19" s="342"/>
      <c r="W19" s="342"/>
      <c r="X19" s="342"/>
      <c r="Y19" s="342"/>
    </row>
    <row r="20" spans="1:25">
      <c r="A20" s="4"/>
      <c r="B20" s="3"/>
      <c r="C20" s="3"/>
      <c r="D20" s="343"/>
      <c r="E20" s="343"/>
      <c r="F20" s="347"/>
      <c r="G20" s="343"/>
      <c r="H20" s="343"/>
      <c r="I20" s="345"/>
      <c r="J20" s="346"/>
      <c r="K20" s="338"/>
      <c r="L20" s="338"/>
      <c r="M20" s="338">
        <v>13</v>
      </c>
      <c r="N20" s="338"/>
      <c r="O20" s="338"/>
      <c r="P20" s="342"/>
      <c r="Q20" s="342"/>
      <c r="R20" s="342"/>
      <c r="S20" s="342"/>
      <c r="T20" s="342"/>
      <c r="U20" s="342"/>
      <c r="V20" s="342"/>
      <c r="W20" s="342"/>
      <c r="X20" s="342"/>
      <c r="Y20" s="342"/>
    </row>
    <row r="21" spans="1:25">
      <c r="A21" s="338"/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 t="s">
        <v>235</v>
      </c>
      <c r="N21" s="393" t="s">
        <v>207</v>
      </c>
      <c r="O21" s="338"/>
      <c r="P21" s="394"/>
      <c r="Q21" s="394"/>
      <c r="R21" s="394"/>
      <c r="S21" s="394"/>
      <c r="T21" s="394"/>
      <c r="U21" s="394"/>
      <c r="V21" s="394"/>
      <c r="W21" s="394"/>
      <c r="X21" s="394"/>
      <c r="Y21" s="394"/>
    </row>
    <row r="22" spans="1:25">
      <c r="A22" s="338"/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>
        <v>-5</v>
      </c>
      <c r="O22" s="338"/>
      <c r="P22" s="395">
        <f t="shared" ref="P22:Y22" si="2">IF(P21="Y",$N$22,0)</f>
        <v>0</v>
      </c>
      <c r="Q22" s="395">
        <f t="shared" si="2"/>
        <v>0</v>
      </c>
      <c r="R22" s="395">
        <f t="shared" si="2"/>
        <v>0</v>
      </c>
      <c r="S22" s="395">
        <f t="shared" si="2"/>
        <v>0</v>
      </c>
      <c r="T22" s="395">
        <f t="shared" si="2"/>
        <v>0</v>
      </c>
      <c r="U22" s="395">
        <f t="shared" si="2"/>
        <v>0</v>
      </c>
      <c r="V22" s="395">
        <f t="shared" si="2"/>
        <v>0</v>
      </c>
      <c r="W22" s="395">
        <f t="shared" si="2"/>
        <v>0</v>
      </c>
      <c r="X22" s="395">
        <f t="shared" si="2"/>
        <v>0</v>
      </c>
      <c r="Y22" s="395">
        <f t="shared" si="2"/>
        <v>0</v>
      </c>
    </row>
    <row r="23" spans="1:25" ht="30">
      <c r="A23" s="39" t="s">
        <v>15</v>
      </c>
      <c r="B23" s="40" t="s">
        <v>16</v>
      </c>
      <c r="C23" s="40" t="s">
        <v>17</v>
      </c>
      <c r="D23" s="40" t="s">
        <v>18</v>
      </c>
      <c r="E23" s="40" t="s">
        <v>19</v>
      </c>
      <c r="F23" s="40" t="s">
        <v>60</v>
      </c>
      <c r="G23" s="40" t="s">
        <v>21</v>
      </c>
      <c r="H23" s="338"/>
      <c r="I23" s="338"/>
      <c r="J23" s="338"/>
      <c r="K23" s="338"/>
      <c r="L23" s="338"/>
      <c r="M23" s="338" t="s">
        <v>50</v>
      </c>
      <c r="N23" s="338">
        <v>130</v>
      </c>
      <c r="O23" s="338"/>
      <c r="P23" s="356">
        <f>SUM(P8:P20)+P22</f>
        <v>0</v>
      </c>
      <c r="Q23" s="356">
        <f t="shared" ref="Q23:Y23" si="3">SUM(Q8:Q20)+Q22</f>
        <v>0</v>
      </c>
      <c r="R23" s="356">
        <f t="shared" si="3"/>
        <v>0</v>
      </c>
      <c r="S23" s="356">
        <f t="shared" si="3"/>
        <v>0</v>
      </c>
      <c r="T23" s="356">
        <f t="shared" si="3"/>
        <v>0</v>
      </c>
      <c r="U23" s="356">
        <f t="shared" si="3"/>
        <v>0</v>
      </c>
      <c r="V23" s="356">
        <f t="shared" si="3"/>
        <v>0</v>
      </c>
      <c r="W23" s="356">
        <f t="shared" si="3"/>
        <v>0</v>
      </c>
      <c r="X23" s="356">
        <f t="shared" si="3"/>
        <v>0</v>
      </c>
      <c r="Y23" s="356">
        <f t="shared" si="3"/>
        <v>0</v>
      </c>
    </row>
    <row r="24" spans="1:25">
      <c r="A24" s="24"/>
      <c r="B24" s="23">
        <f>B11</f>
        <v>1</v>
      </c>
      <c r="C24" s="23" t="str">
        <f t="shared" ref="C24:E24" si="4">C11</f>
        <v>Amy Lethlean</v>
      </c>
      <c r="D24" s="23" t="str">
        <f t="shared" si="4"/>
        <v>MISSLETOE JACK</v>
      </c>
      <c r="E24" s="23" t="str">
        <f t="shared" si="4"/>
        <v>Swan Valley</v>
      </c>
      <c r="F24" s="350">
        <f>P49</f>
        <v>0</v>
      </c>
      <c r="G24" s="351">
        <f>RANK(F24,$F$24:$F$50,0)</f>
        <v>1</v>
      </c>
      <c r="H24" s="338"/>
      <c r="I24" s="338"/>
      <c r="J24" s="338"/>
      <c r="K24" s="338"/>
      <c r="L24" s="338"/>
      <c r="M24" s="338" t="s">
        <v>56</v>
      </c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</row>
    <row r="25" spans="1:25">
      <c r="A25" s="343"/>
      <c r="B25" s="23">
        <f t="shared" ref="B25:E31" si="5">B12</f>
        <v>2</v>
      </c>
      <c r="C25" s="23" t="str">
        <f t="shared" si="5"/>
        <v>Sophie Tennant</v>
      </c>
      <c r="D25" s="23" t="str">
        <f t="shared" si="5"/>
        <v>WANDIERA SPECIAL ADDITION</v>
      </c>
      <c r="E25" s="23" t="str">
        <f t="shared" si="5"/>
        <v>South Midlands</v>
      </c>
      <c r="F25" s="350">
        <f>Q49</f>
        <v>0</v>
      </c>
      <c r="G25" s="351">
        <f t="shared" ref="G25:G31" si="6">RANK(F25,$F$24:$F$50,0)</f>
        <v>1</v>
      </c>
      <c r="H25" s="338"/>
      <c r="I25" s="338"/>
      <c r="J25" s="338"/>
      <c r="K25" s="338"/>
      <c r="L25" s="338"/>
      <c r="M25" s="338">
        <v>13</v>
      </c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</row>
    <row r="26" spans="1:25">
      <c r="A26" s="343"/>
      <c r="B26" s="23">
        <f t="shared" si="5"/>
        <v>3</v>
      </c>
      <c r="C26" s="23" t="str">
        <f t="shared" si="5"/>
        <v>Ellie Gilberd</v>
      </c>
      <c r="D26" s="23" t="str">
        <f t="shared" si="5"/>
        <v>NOBLEWOOD CASABLANCA</v>
      </c>
      <c r="E26" s="23" t="str">
        <f t="shared" si="5"/>
        <v xml:space="preserve">Serpentine </v>
      </c>
      <c r="F26" s="350">
        <f>R49</f>
        <v>0</v>
      </c>
      <c r="G26" s="351">
        <f t="shared" si="6"/>
        <v>1</v>
      </c>
      <c r="H26" s="338"/>
      <c r="I26" s="338"/>
      <c r="J26" s="338"/>
      <c r="K26" s="338"/>
      <c r="L26" s="338"/>
      <c r="M26" s="338">
        <v>14</v>
      </c>
      <c r="N26" s="338">
        <v>3</v>
      </c>
      <c r="O26" s="338"/>
      <c r="P26" s="342"/>
      <c r="Q26" s="342"/>
      <c r="R26" s="342"/>
      <c r="S26" s="342"/>
      <c r="T26" s="342"/>
      <c r="U26" s="342"/>
      <c r="V26" s="342"/>
      <c r="W26" s="342"/>
      <c r="X26" s="342"/>
      <c r="Y26" s="342"/>
    </row>
    <row r="27" spans="1:25">
      <c r="A27" s="343"/>
      <c r="B27" s="23">
        <f t="shared" si="5"/>
        <v>4</v>
      </c>
      <c r="C27" s="23" t="str">
        <f t="shared" si="5"/>
        <v>Holly Greening</v>
      </c>
      <c r="D27" s="23" t="str">
        <f t="shared" si="5"/>
        <v>JUDAROO TOLEDO</v>
      </c>
      <c r="E27" s="23" t="str">
        <f t="shared" si="5"/>
        <v>Busselton</v>
      </c>
      <c r="F27" s="350">
        <f>S49</f>
        <v>0</v>
      </c>
      <c r="G27" s="351">
        <f t="shared" si="6"/>
        <v>1</v>
      </c>
      <c r="H27" s="338"/>
      <c r="I27" s="338"/>
      <c r="J27" s="338"/>
      <c r="K27" s="338"/>
      <c r="L27" s="338"/>
      <c r="M27" s="338">
        <v>15</v>
      </c>
      <c r="N27" s="338">
        <v>3</v>
      </c>
      <c r="O27" s="338"/>
      <c r="P27" s="342"/>
      <c r="Q27" s="342"/>
      <c r="R27" s="342"/>
      <c r="S27" s="342"/>
      <c r="T27" s="342"/>
      <c r="U27" s="342"/>
      <c r="V27" s="342"/>
      <c r="W27" s="342"/>
      <c r="X27" s="342"/>
      <c r="Y27" s="342"/>
    </row>
    <row r="28" spans="1:25">
      <c r="A28" s="343"/>
      <c r="B28" s="23">
        <f t="shared" si="5"/>
        <v>5</v>
      </c>
      <c r="C28" s="23" t="str">
        <f t="shared" si="5"/>
        <v>Ivy Colebrook</v>
      </c>
      <c r="D28" s="23" t="str">
        <f t="shared" si="5"/>
        <v>LEEDALE DANNY BOY</v>
      </c>
      <c r="E28" s="23" t="str">
        <f t="shared" si="5"/>
        <v>Dardanup</v>
      </c>
      <c r="F28" s="350">
        <f>T49</f>
        <v>0</v>
      </c>
      <c r="G28" s="351">
        <f t="shared" si="6"/>
        <v>1</v>
      </c>
      <c r="H28" s="338"/>
      <c r="I28" s="338"/>
      <c r="J28" s="338"/>
      <c r="K28" s="338"/>
      <c r="L28" s="338"/>
      <c r="M28" s="338">
        <v>16</v>
      </c>
      <c r="N28" s="338">
        <v>4</v>
      </c>
      <c r="O28" s="338"/>
      <c r="P28" s="342"/>
      <c r="Q28" s="342"/>
      <c r="R28" s="342"/>
      <c r="S28" s="342"/>
      <c r="T28" s="342"/>
      <c r="U28" s="342"/>
      <c r="V28" s="342"/>
      <c r="W28" s="342"/>
      <c r="X28" s="342"/>
      <c r="Y28" s="342"/>
    </row>
    <row r="29" spans="1:25">
      <c r="A29" s="343"/>
      <c r="B29" s="23">
        <f t="shared" si="5"/>
        <v>6</v>
      </c>
      <c r="C29" s="23" t="str">
        <f t="shared" si="5"/>
        <v>Kenzie Manson</v>
      </c>
      <c r="D29" s="23" t="str">
        <f t="shared" si="5"/>
        <v>GLOMAX ROYAL ROULETTE</v>
      </c>
      <c r="E29" s="23" t="str">
        <f t="shared" si="5"/>
        <v>Margaret River</v>
      </c>
      <c r="F29" s="344">
        <f>U49</f>
        <v>0</v>
      </c>
      <c r="G29" s="343">
        <f t="shared" si="6"/>
        <v>1</v>
      </c>
      <c r="H29" s="338"/>
      <c r="I29" s="338"/>
      <c r="J29" s="338"/>
      <c r="K29" s="338"/>
      <c r="L29" s="338"/>
      <c r="M29" s="338" t="s">
        <v>61</v>
      </c>
      <c r="N29" s="338">
        <v>3</v>
      </c>
      <c r="O29" s="338"/>
      <c r="P29" s="348"/>
      <c r="Q29" s="348"/>
      <c r="R29" s="348"/>
      <c r="S29" s="348"/>
      <c r="T29" s="348"/>
      <c r="U29" s="348"/>
      <c r="V29" s="348"/>
      <c r="W29" s="348"/>
      <c r="X29" s="348"/>
      <c r="Y29" s="348"/>
    </row>
    <row r="30" spans="1:25">
      <c r="A30" s="343"/>
      <c r="B30" s="23">
        <f t="shared" si="5"/>
        <v>7</v>
      </c>
      <c r="C30" s="23" t="str">
        <f t="shared" si="5"/>
        <v>Lolah Day</v>
      </c>
      <c r="D30" s="23" t="str">
        <f t="shared" si="5"/>
        <v>ELLENJAY NAKYE</v>
      </c>
      <c r="E30" s="23" t="str">
        <f t="shared" si="5"/>
        <v xml:space="preserve">Busselton </v>
      </c>
      <c r="F30" s="344">
        <f>V49</f>
        <v>0</v>
      </c>
      <c r="G30" s="343">
        <f t="shared" si="6"/>
        <v>1</v>
      </c>
      <c r="H30" s="338"/>
      <c r="I30" s="338"/>
      <c r="J30" s="338"/>
      <c r="K30" s="338"/>
      <c r="L30" s="338"/>
      <c r="M30" s="338"/>
      <c r="N30" s="338">
        <v>130</v>
      </c>
      <c r="O30" s="338"/>
      <c r="P30" s="338">
        <f>(SUM(P26:P29)*3)+P28</f>
        <v>0</v>
      </c>
      <c r="Q30" s="338">
        <f t="shared" ref="Q30:Y30" si="7">(SUM(Q26:Q29)*3)+Q28</f>
        <v>0</v>
      </c>
      <c r="R30" s="338">
        <f t="shared" si="7"/>
        <v>0</v>
      </c>
      <c r="S30" s="338">
        <f t="shared" si="7"/>
        <v>0</v>
      </c>
      <c r="T30" s="338">
        <f t="shared" si="7"/>
        <v>0</v>
      </c>
      <c r="U30" s="338">
        <f t="shared" si="7"/>
        <v>0</v>
      </c>
      <c r="V30" s="338">
        <f t="shared" si="7"/>
        <v>0</v>
      </c>
      <c r="W30" s="338">
        <f t="shared" si="7"/>
        <v>0</v>
      </c>
      <c r="X30" s="338">
        <f t="shared" si="7"/>
        <v>0</v>
      </c>
      <c r="Y30" s="338">
        <f t="shared" si="7"/>
        <v>0</v>
      </c>
    </row>
    <row r="31" spans="1:25">
      <c r="A31" s="343"/>
      <c r="B31" s="23">
        <f t="shared" si="5"/>
        <v>8</v>
      </c>
      <c r="C31" s="23" t="str">
        <f t="shared" si="5"/>
        <v>Annalyce Page</v>
      </c>
      <c r="D31" s="23" t="str">
        <f t="shared" si="5"/>
        <v>CORONATION FLORA</v>
      </c>
      <c r="E31" s="23" t="str">
        <f t="shared" si="5"/>
        <v>Dryandra</v>
      </c>
      <c r="F31" s="344">
        <f>W49</f>
        <v>0</v>
      </c>
      <c r="G31" s="343">
        <f t="shared" si="6"/>
        <v>1</v>
      </c>
      <c r="H31" s="338"/>
      <c r="I31" s="338"/>
      <c r="J31" s="338"/>
      <c r="K31" s="338"/>
      <c r="L31" s="338"/>
      <c r="M31" s="338" t="s">
        <v>62</v>
      </c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</row>
    <row r="32" spans="1:25">
      <c r="A32" s="343"/>
      <c r="B32" s="23"/>
      <c r="C32" s="23"/>
      <c r="D32" s="23"/>
      <c r="E32" s="23"/>
      <c r="F32" s="344"/>
      <c r="G32" s="343"/>
      <c r="H32" s="338"/>
      <c r="I32" s="338"/>
      <c r="J32" s="338"/>
      <c r="K32" s="338"/>
      <c r="L32" s="338"/>
      <c r="M32" s="338" t="s">
        <v>63</v>
      </c>
      <c r="N32" s="338">
        <v>-5.0000000000000001E-3</v>
      </c>
      <c r="O32" s="338"/>
      <c r="P32" s="353"/>
      <c r="Q32" s="353"/>
      <c r="R32" s="353"/>
      <c r="S32" s="353"/>
      <c r="T32" s="353"/>
      <c r="U32" s="353"/>
      <c r="V32" s="353"/>
      <c r="W32" s="353"/>
      <c r="X32" s="353"/>
      <c r="Y32" s="353"/>
    </row>
    <row r="33" spans="13:25">
      <c r="M33" s="338" t="s">
        <v>64</v>
      </c>
      <c r="N33" s="338"/>
      <c r="O33" s="338"/>
      <c r="P33" s="396">
        <f t="shared" ref="P33:Y33" si="8">IF(P32="Y",$N$32,0)</f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</row>
    <row r="34" spans="13:25">
      <c r="M34" s="338" t="s">
        <v>65</v>
      </c>
      <c r="N34" s="338">
        <v>13</v>
      </c>
      <c r="O34" s="338"/>
      <c r="P34" s="354">
        <f t="shared" ref="P34:Y34" si="9">(P30/$N$34)+P33</f>
        <v>0</v>
      </c>
      <c r="Q34" s="354">
        <f t="shared" si="9"/>
        <v>0</v>
      </c>
      <c r="R34" s="354">
        <f t="shared" si="9"/>
        <v>0</v>
      </c>
      <c r="S34" s="354">
        <f t="shared" si="9"/>
        <v>0</v>
      </c>
      <c r="T34" s="354">
        <f t="shared" si="9"/>
        <v>0</v>
      </c>
      <c r="U34" s="354">
        <f t="shared" si="9"/>
        <v>0</v>
      </c>
      <c r="V34" s="354">
        <f t="shared" si="9"/>
        <v>0</v>
      </c>
      <c r="W34" s="354">
        <f t="shared" si="9"/>
        <v>0</v>
      </c>
      <c r="X34" s="354">
        <f t="shared" si="9"/>
        <v>0</v>
      </c>
      <c r="Y34" s="354">
        <f t="shared" si="9"/>
        <v>0</v>
      </c>
    </row>
    <row r="35" spans="13:25">
      <c r="M35" s="338" t="s">
        <v>66</v>
      </c>
      <c r="N35" s="338">
        <v>13</v>
      </c>
      <c r="O35" s="338"/>
      <c r="P35" s="354">
        <f t="shared" ref="P35:Y35" si="10">P23/$N$35</f>
        <v>0</v>
      </c>
      <c r="Q35" s="354">
        <f t="shared" si="10"/>
        <v>0</v>
      </c>
      <c r="R35" s="354">
        <f t="shared" si="10"/>
        <v>0</v>
      </c>
      <c r="S35" s="354">
        <f t="shared" si="10"/>
        <v>0</v>
      </c>
      <c r="T35" s="354">
        <f t="shared" si="10"/>
        <v>0</v>
      </c>
      <c r="U35" s="354">
        <f t="shared" si="10"/>
        <v>0</v>
      </c>
      <c r="V35" s="354">
        <f t="shared" si="10"/>
        <v>0</v>
      </c>
      <c r="W35" s="354">
        <f t="shared" si="10"/>
        <v>0</v>
      </c>
      <c r="X35" s="354">
        <f t="shared" si="10"/>
        <v>0</v>
      </c>
      <c r="Y35" s="354">
        <f t="shared" si="10"/>
        <v>0</v>
      </c>
    </row>
    <row r="36" spans="13:25">
      <c r="M36" s="338"/>
      <c r="N36" s="338"/>
      <c r="O36" s="338"/>
      <c r="P36" s="354">
        <f t="shared" ref="P36:Y36" si="11">P34+P35</f>
        <v>0</v>
      </c>
      <c r="Q36" s="354">
        <f t="shared" si="11"/>
        <v>0</v>
      </c>
      <c r="R36" s="354">
        <f t="shared" si="11"/>
        <v>0</v>
      </c>
      <c r="S36" s="354">
        <f t="shared" si="11"/>
        <v>0</v>
      </c>
      <c r="T36" s="354">
        <f t="shared" si="11"/>
        <v>0</v>
      </c>
      <c r="U36" s="354">
        <f t="shared" si="11"/>
        <v>0</v>
      </c>
      <c r="V36" s="354">
        <f t="shared" si="11"/>
        <v>0</v>
      </c>
      <c r="W36" s="354">
        <f t="shared" si="11"/>
        <v>0</v>
      </c>
      <c r="X36" s="354">
        <f t="shared" si="11"/>
        <v>0</v>
      </c>
      <c r="Y36" s="354">
        <f t="shared" si="11"/>
        <v>0</v>
      </c>
    </row>
    <row r="37" spans="13:25">
      <c r="M37" s="338" t="s">
        <v>67</v>
      </c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</row>
    <row r="38" spans="13:25">
      <c r="M38" s="338"/>
      <c r="N38" s="338"/>
      <c r="O38" s="338"/>
      <c r="P38" s="355">
        <f>P36/20</f>
        <v>0</v>
      </c>
      <c r="Q38" s="355">
        <f t="shared" ref="Q38:Y38" si="12">Q36/20</f>
        <v>0</v>
      </c>
      <c r="R38" s="355">
        <f t="shared" si="12"/>
        <v>0</v>
      </c>
      <c r="S38" s="355">
        <f t="shared" si="12"/>
        <v>0</v>
      </c>
      <c r="T38" s="355">
        <f t="shared" si="12"/>
        <v>0</v>
      </c>
      <c r="U38" s="355">
        <f t="shared" si="12"/>
        <v>0</v>
      </c>
      <c r="V38" s="355">
        <f t="shared" si="12"/>
        <v>0</v>
      </c>
      <c r="W38" s="355">
        <f t="shared" si="12"/>
        <v>0</v>
      </c>
      <c r="X38" s="355">
        <f t="shared" si="12"/>
        <v>0</v>
      </c>
      <c r="Y38" s="355">
        <f t="shared" si="12"/>
        <v>0</v>
      </c>
    </row>
    <row r="40" spans="13:25">
      <c r="M40" s="15" t="s">
        <v>68</v>
      </c>
      <c r="N40" s="338"/>
      <c r="O40" s="338"/>
      <c r="P40" s="356"/>
      <c r="Q40" s="356"/>
      <c r="R40" s="356"/>
      <c r="S40" s="356"/>
      <c r="T40" s="349"/>
      <c r="U40" s="349"/>
      <c r="V40" s="349"/>
      <c r="W40" s="349"/>
      <c r="X40" s="349"/>
      <c r="Y40" s="349"/>
    </row>
    <row r="41" spans="13:25"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</row>
    <row r="42" spans="13:25">
      <c r="M42" s="338" t="s">
        <v>69</v>
      </c>
      <c r="N42" s="338"/>
      <c r="O42" s="338"/>
      <c r="P42" s="342"/>
      <c r="Q42" s="342"/>
      <c r="R42" s="342"/>
      <c r="S42" s="342"/>
      <c r="T42" s="342"/>
      <c r="U42" s="342"/>
      <c r="V42" s="342"/>
      <c r="W42" s="342"/>
      <c r="X42" s="342"/>
      <c r="Y42" s="342"/>
    </row>
    <row r="43" spans="13:25">
      <c r="M43" s="338" t="s">
        <v>70</v>
      </c>
      <c r="N43" s="338"/>
      <c r="O43" s="338"/>
      <c r="P43" s="342"/>
      <c r="Q43" s="342"/>
      <c r="R43" s="342"/>
      <c r="S43" s="342"/>
      <c r="T43" s="342"/>
      <c r="U43" s="342"/>
      <c r="V43" s="342"/>
      <c r="W43" s="342"/>
      <c r="X43" s="342"/>
      <c r="Y43" s="342"/>
    </row>
    <row r="44" spans="13:25">
      <c r="M44" s="338" t="s">
        <v>71</v>
      </c>
      <c r="N44" s="338"/>
      <c r="O44" s="338"/>
      <c r="P44" s="342"/>
      <c r="Q44" s="342"/>
      <c r="R44" s="342"/>
      <c r="S44" s="342"/>
      <c r="T44" s="342"/>
      <c r="U44" s="342"/>
      <c r="V44" s="342"/>
      <c r="W44" s="342"/>
      <c r="X44" s="342"/>
      <c r="Y44" s="342"/>
    </row>
    <row r="45" spans="13:25">
      <c r="M45" s="338" t="s">
        <v>72</v>
      </c>
      <c r="N45" s="338"/>
      <c r="O45" s="338"/>
      <c r="P45" s="342"/>
      <c r="Q45" s="342"/>
      <c r="R45" s="342"/>
      <c r="S45" s="342"/>
      <c r="T45" s="342"/>
      <c r="U45" s="342"/>
      <c r="V45" s="342"/>
      <c r="W45" s="342"/>
      <c r="X45" s="342"/>
      <c r="Y45" s="342"/>
    </row>
    <row r="46" spans="13:25">
      <c r="M46" s="338" t="s">
        <v>73</v>
      </c>
      <c r="N46" s="338"/>
      <c r="O46" s="338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3:25">
      <c r="M47" s="338" t="s">
        <v>74</v>
      </c>
      <c r="N47" s="338">
        <v>50</v>
      </c>
      <c r="O47" s="338"/>
      <c r="P47" s="356">
        <f t="shared" ref="P47:Y47" si="13">SUM(P42:P46)</f>
        <v>0</v>
      </c>
      <c r="Q47" s="356">
        <f t="shared" si="13"/>
        <v>0</v>
      </c>
      <c r="R47" s="356">
        <f t="shared" si="13"/>
        <v>0</v>
      </c>
      <c r="S47" s="356">
        <f t="shared" si="13"/>
        <v>0</v>
      </c>
      <c r="T47" s="356">
        <f t="shared" si="13"/>
        <v>0</v>
      </c>
      <c r="U47" s="356">
        <f t="shared" si="13"/>
        <v>0</v>
      </c>
      <c r="V47" s="356">
        <f t="shared" si="13"/>
        <v>0</v>
      </c>
      <c r="W47" s="356">
        <f t="shared" si="13"/>
        <v>0</v>
      </c>
      <c r="X47" s="356">
        <f t="shared" si="13"/>
        <v>0</v>
      </c>
      <c r="Y47" s="356">
        <f t="shared" si="13"/>
        <v>0</v>
      </c>
    </row>
    <row r="48" spans="13:25"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</row>
    <row r="49" spans="13:25">
      <c r="M49" s="338" t="s">
        <v>67</v>
      </c>
      <c r="N49" s="338"/>
      <c r="O49" s="338"/>
      <c r="P49" s="357">
        <f>P47/$N$47</f>
        <v>0</v>
      </c>
      <c r="Q49" s="357">
        <f t="shared" ref="Q49:Y49" si="14">Q47/$N$47</f>
        <v>0</v>
      </c>
      <c r="R49" s="357">
        <f t="shared" si="14"/>
        <v>0</v>
      </c>
      <c r="S49" s="357">
        <f t="shared" si="14"/>
        <v>0</v>
      </c>
      <c r="T49" s="357">
        <f t="shared" si="14"/>
        <v>0</v>
      </c>
      <c r="U49" s="357">
        <f t="shared" si="14"/>
        <v>0</v>
      </c>
      <c r="V49" s="357">
        <f t="shared" si="14"/>
        <v>0</v>
      </c>
      <c r="W49" s="357">
        <f t="shared" si="14"/>
        <v>0</v>
      </c>
      <c r="X49" s="357">
        <f t="shared" si="14"/>
        <v>0</v>
      </c>
      <c r="Y49" s="357">
        <f t="shared" si="14"/>
        <v>0</v>
      </c>
    </row>
  </sheetData>
  <pageMargins left="0.7" right="0.7" top="0.75" bottom="0.75" header="0.3" footer="0.3"/>
  <pageSetup paperSize="9" scale="97" orientation="landscape" r:id="rId1"/>
  <customProperties>
    <customPr name="_pios_id" r:id="rId2"/>
    <customPr name="GUID" r:id="rId3"/>
  </customPropertie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032B7-B483-7645-975B-0BFC5F6C20BC}">
  <sheetPr codeName="Sheet9">
    <tabColor rgb="FFFFCCFF"/>
  </sheetPr>
  <dimension ref="A1:N180"/>
  <sheetViews>
    <sheetView topLeftCell="A31" zoomScaleNormal="100" workbookViewId="0">
      <selection activeCell="D95" sqref="D95"/>
    </sheetView>
  </sheetViews>
  <sheetFormatPr defaultColWidth="9.5" defaultRowHeight="17.100000000000001" customHeight="1"/>
  <cols>
    <col min="1" max="1" width="8.75" style="257" bestFit="1" customWidth="1"/>
    <col min="2" max="2" width="4.5" style="257" customWidth="1"/>
    <col min="3" max="3" width="7.25" style="257" customWidth="1"/>
    <col min="4" max="4" width="49.25" style="258" bestFit="1" customWidth="1"/>
    <col min="5" max="5" width="19.5" style="259" customWidth="1"/>
    <col min="6" max="6" width="34.75" style="260" bestFit="1" customWidth="1"/>
    <col min="7" max="7" width="14.125" style="261" bestFit="1" customWidth="1"/>
    <col min="8" max="8" width="25.5" style="262" bestFit="1" customWidth="1"/>
    <col min="9" max="9" width="12.125" style="257" bestFit="1" customWidth="1"/>
    <col min="10" max="10" width="9" style="258" bestFit="1" customWidth="1"/>
    <col min="11" max="11" width="4.375" style="257" customWidth="1"/>
    <col min="12" max="12" width="10.375" style="257" bestFit="1" customWidth="1"/>
    <col min="13" max="13" width="7.25" style="234" customWidth="1"/>
    <col min="14" max="16384" width="9.5" style="234"/>
  </cols>
  <sheetData>
    <row r="1" spans="1:13" s="235" customFormat="1" ht="15">
      <c r="C1" s="236" t="s">
        <v>822</v>
      </c>
      <c r="E1" s="237"/>
      <c r="F1" s="238"/>
      <c r="G1" s="239"/>
      <c r="H1" s="240"/>
      <c r="I1" s="241"/>
      <c r="J1" s="242"/>
      <c r="K1" s="243"/>
      <c r="L1" s="244"/>
    </row>
    <row r="2" spans="1:13" s="246" customFormat="1" ht="12.95" customHeight="1">
      <c r="A2" s="263" t="s">
        <v>15</v>
      </c>
      <c r="B2" s="264"/>
      <c r="C2" s="263" t="s">
        <v>274</v>
      </c>
      <c r="D2" s="265" t="s">
        <v>8</v>
      </c>
      <c r="E2" s="266" t="s">
        <v>17</v>
      </c>
      <c r="F2" s="267" t="s">
        <v>18</v>
      </c>
      <c r="G2" s="271" t="s">
        <v>275</v>
      </c>
      <c r="H2" s="268" t="s">
        <v>276</v>
      </c>
      <c r="I2" s="263" t="s">
        <v>891</v>
      </c>
      <c r="J2" s="265" t="s">
        <v>278</v>
      </c>
      <c r="K2" s="263" t="s">
        <v>279</v>
      </c>
      <c r="L2" s="263" t="s">
        <v>10</v>
      </c>
      <c r="M2" s="245"/>
    </row>
    <row r="3" spans="1:13" s="81" customFormat="1" ht="15" customHeight="1">
      <c r="A3" s="4">
        <v>0.33333333333333331</v>
      </c>
      <c r="B3" s="247">
        <v>5.5555555555555558E-3</v>
      </c>
      <c r="C3" s="248">
        <v>41</v>
      </c>
      <c r="D3" s="249" t="s">
        <v>892</v>
      </c>
      <c r="E3" s="249" t="s">
        <v>174</v>
      </c>
      <c r="F3" s="272" t="s">
        <v>175</v>
      </c>
      <c r="G3" s="89"/>
      <c r="H3" s="273" t="s">
        <v>893</v>
      </c>
      <c r="I3" s="249" t="s">
        <v>894</v>
      </c>
      <c r="J3" s="274"/>
      <c r="K3" s="253">
        <v>1</v>
      </c>
      <c r="L3" s="253" t="s">
        <v>286</v>
      </c>
    </row>
    <row r="4" spans="1:13" s="81" customFormat="1" ht="15" customHeight="1">
      <c r="A4" s="4">
        <f t="shared" ref="A4:A64" si="0">SUM(A3,B3)</f>
        <v>0.33888888888888885</v>
      </c>
      <c r="B4" s="247">
        <v>5.5555555555555558E-3</v>
      </c>
      <c r="C4" s="248">
        <v>41</v>
      </c>
      <c r="D4" s="249" t="s">
        <v>892</v>
      </c>
      <c r="E4" s="249" t="s">
        <v>624</v>
      </c>
      <c r="F4" s="272" t="s">
        <v>625</v>
      </c>
      <c r="G4" s="89"/>
      <c r="H4" s="273" t="s">
        <v>895</v>
      </c>
      <c r="I4" s="249" t="s">
        <v>894</v>
      </c>
      <c r="J4" s="274"/>
      <c r="K4" s="253">
        <v>2</v>
      </c>
      <c r="L4" s="253" t="s">
        <v>286</v>
      </c>
    </row>
    <row r="5" spans="1:13" s="81" customFormat="1" ht="15" customHeight="1">
      <c r="A5" s="4">
        <f t="shared" si="0"/>
        <v>0.34444444444444439</v>
      </c>
      <c r="B5" s="247">
        <v>5.5555555555555558E-3</v>
      </c>
      <c r="C5" s="248">
        <v>41</v>
      </c>
      <c r="D5" s="249" t="s">
        <v>892</v>
      </c>
      <c r="E5" s="249" t="s">
        <v>40</v>
      </c>
      <c r="F5" s="272" t="s">
        <v>89</v>
      </c>
      <c r="G5" s="89"/>
      <c r="H5" s="273" t="s">
        <v>896</v>
      </c>
      <c r="I5" s="249" t="s">
        <v>894</v>
      </c>
      <c r="J5" s="274"/>
      <c r="K5" s="253">
        <v>3</v>
      </c>
      <c r="L5" s="253" t="s">
        <v>286</v>
      </c>
    </row>
    <row r="6" spans="1:13" s="81" customFormat="1" ht="15" customHeight="1">
      <c r="A6" s="4">
        <f t="shared" si="0"/>
        <v>0.34999999999999992</v>
      </c>
      <c r="B6" s="247">
        <v>5.5555555555555558E-3</v>
      </c>
      <c r="C6" s="248">
        <v>41</v>
      </c>
      <c r="D6" s="249" t="s">
        <v>892</v>
      </c>
      <c r="E6" s="249" t="s">
        <v>496</v>
      </c>
      <c r="F6" s="272" t="s">
        <v>497</v>
      </c>
      <c r="G6" s="89"/>
      <c r="H6" s="273" t="s">
        <v>897</v>
      </c>
      <c r="I6" s="249" t="s">
        <v>894</v>
      </c>
      <c r="J6" s="274"/>
      <c r="K6" s="253">
        <v>4</v>
      </c>
      <c r="L6" s="253" t="s">
        <v>286</v>
      </c>
    </row>
    <row r="7" spans="1:13" s="81" customFormat="1" ht="15" customHeight="1">
      <c r="A7" s="4">
        <f t="shared" si="0"/>
        <v>0.35555555555555546</v>
      </c>
      <c r="B7" s="247">
        <v>5.5555555555555601E-3</v>
      </c>
      <c r="C7" s="248">
        <v>41</v>
      </c>
      <c r="D7" s="249" t="s">
        <v>892</v>
      </c>
      <c r="E7" s="249" t="s">
        <v>198</v>
      </c>
      <c r="F7" s="272" t="s">
        <v>199</v>
      </c>
      <c r="G7" s="89"/>
      <c r="H7" s="273" t="s">
        <v>898</v>
      </c>
      <c r="I7" s="249" t="s">
        <v>894</v>
      </c>
      <c r="J7" s="274"/>
      <c r="K7" s="253">
        <v>5</v>
      </c>
      <c r="L7" s="253" t="s">
        <v>286</v>
      </c>
    </row>
    <row r="8" spans="1:13" s="81" customFormat="1" ht="15" customHeight="1">
      <c r="A8" s="4">
        <f t="shared" si="0"/>
        <v>0.36111111111111099</v>
      </c>
      <c r="B8" s="247">
        <v>5.5555555555555601E-3</v>
      </c>
      <c r="C8" s="248">
        <v>41</v>
      </c>
      <c r="D8" s="249" t="s">
        <v>892</v>
      </c>
      <c r="E8" s="249" t="s">
        <v>90</v>
      </c>
      <c r="F8" s="272" t="s">
        <v>91</v>
      </c>
      <c r="G8" s="89"/>
      <c r="H8" s="273" t="s">
        <v>896</v>
      </c>
      <c r="I8" s="249" t="s">
        <v>894</v>
      </c>
      <c r="J8" s="274"/>
      <c r="K8" s="253">
        <v>6</v>
      </c>
      <c r="L8" s="253" t="s">
        <v>286</v>
      </c>
    </row>
    <row r="9" spans="1:13" s="81" customFormat="1" ht="15" customHeight="1">
      <c r="A9" s="4">
        <f t="shared" si="0"/>
        <v>0.36666666666666653</v>
      </c>
      <c r="B9" s="247">
        <v>5.5555555555555601E-3</v>
      </c>
      <c r="C9" s="248">
        <v>41</v>
      </c>
      <c r="D9" s="249" t="s">
        <v>892</v>
      </c>
      <c r="E9" s="249" t="s">
        <v>168</v>
      </c>
      <c r="F9" s="272" t="s">
        <v>169</v>
      </c>
      <c r="G9" s="89"/>
      <c r="H9" s="273" t="s">
        <v>899</v>
      </c>
      <c r="I9" s="249" t="s">
        <v>894</v>
      </c>
      <c r="J9" s="274"/>
      <c r="K9" s="253">
        <v>7</v>
      </c>
      <c r="L9" s="253" t="s">
        <v>286</v>
      </c>
    </row>
    <row r="10" spans="1:13" s="81" customFormat="1" ht="15" customHeight="1">
      <c r="A10" s="4">
        <f t="shared" si="0"/>
        <v>0.37222222222222207</v>
      </c>
      <c r="B10" s="247">
        <v>5.5555555555555601E-3</v>
      </c>
      <c r="C10" s="248">
        <v>41</v>
      </c>
      <c r="D10" s="249" t="s">
        <v>892</v>
      </c>
      <c r="E10" s="249" t="s">
        <v>229</v>
      </c>
      <c r="F10" s="272" t="s">
        <v>230</v>
      </c>
      <c r="G10" s="89"/>
      <c r="H10" s="273" t="s">
        <v>900</v>
      </c>
      <c r="I10" s="249" t="s">
        <v>894</v>
      </c>
      <c r="J10" s="274"/>
      <c r="K10" s="253">
        <v>8</v>
      </c>
      <c r="L10" s="253" t="s">
        <v>286</v>
      </c>
    </row>
    <row r="11" spans="1:13" s="81" customFormat="1" ht="15" customHeight="1">
      <c r="A11" s="4">
        <f t="shared" si="0"/>
        <v>0.3777777777777776</v>
      </c>
      <c r="B11" s="255">
        <v>6.9444444444444441E-3</v>
      </c>
      <c r="C11" s="233"/>
      <c r="D11" s="256" t="s">
        <v>311</v>
      </c>
      <c r="E11" s="233"/>
      <c r="F11" s="233"/>
      <c r="G11" s="275"/>
      <c r="H11" s="233"/>
      <c r="I11" s="233"/>
      <c r="J11" s="233"/>
      <c r="K11" s="233"/>
      <c r="L11" s="233"/>
    </row>
    <row r="12" spans="1:13" s="81" customFormat="1" ht="15" customHeight="1">
      <c r="A12" s="4">
        <f t="shared" si="0"/>
        <v>0.38472222222222202</v>
      </c>
      <c r="B12" s="247">
        <v>5.5555555555555601E-3</v>
      </c>
      <c r="C12" s="248">
        <v>43</v>
      </c>
      <c r="D12" s="249" t="s">
        <v>901</v>
      </c>
      <c r="E12" s="249" t="s">
        <v>216</v>
      </c>
      <c r="F12" s="272" t="s">
        <v>217</v>
      </c>
      <c r="G12" s="89"/>
      <c r="H12" s="273" t="s">
        <v>896</v>
      </c>
      <c r="I12" s="249" t="s">
        <v>894</v>
      </c>
      <c r="J12" s="274"/>
      <c r="K12" s="253">
        <v>1</v>
      </c>
      <c r="L12" s="253" t="s">
        <v>286</v>
      </c>
    </row>
    <row r="13" spans="1:13" s="81" customFormat="1" ht="15" customHeight="1">
      <c r="A13" s="4">
        <f t="shared" si="0"/>
        <v>0.39027777777777756</v>
      </c>
      <c r="B13" s="247">
        <v>5.5555555555555601E-3</v>
      </c>
      <c r="C13" s="248">
        <v>43</v>
      </c>
      <c r="D13" s="249" t="s">
        <v>901</v>
      </c>
      <c r="E13" s="249" t="s">
        <v>37</v>
      </c>
      <c r="F13" s="272" t="s">
        <v>38</v>
      </c>
      <c r="G13" s="89"/>
      <c r="H13" s="273" t="s">
        <v>893</v>
      </c>
      <c r="I13" s="249" t="s">
        <v>894</v>
      </c>
      <c r="J13" s="274"/>
      <c r="K13" s="253">
        <v>2</v>
      </c>
      <c r="L13" s="253" t="s">
        <v>286</v>
      </c>
    </row>
    <row r="14" spans="1:13" s="81" customFormat="1" ht="15" customHeight="1">
      <c r="A14" s="4">
        <f t="shared" si="0"/>
        <v>0.39583333333333309</v>
      </c>
      <c r="B14" s="247">
        <v>5.5555555555555601E-3</v>
      </c>
      <c r="C14" s="248">
        <v>43</v>
      </c>
      <c r="D14" s="249" t="s">
        <v>901</v>
      </c>
      <c r="E14" s="249" t="s">
        <v>474</v>
      </c>
      <c r="F14" s="272" t="s">
        <v>475</v>
      </c>
      <c r="G14" s="89"/>
      <c r="H14" s="273" t="s">
        <v>902</v>
      </c>
      <c r="I14" s="249" t="s">
        <v>894</v>
      </c>
      <c r="J14" s="274"/>
      <c r="K14" s="253">
        <v>3</v>
      </c>
      <c r="L14" s="253" t="s">
        <v>286</v>
      </c>
    </row>
    <row r="15" spans="1:13" s="81" customFormat="1" ht="15" customHeight="1">
      <c r="A15" s="4">
        <f t="shared" si="0"/>
        <v>0.40138888888888863</v>
      </c>
      <c r="B15" s="247">
        <v>5.5555555555555601E-3</v>
      </c>
      <c r="C15" s="248">
        <v>43</v>
      </c>
      <c r="D15" s="249" t="s">
        <v>901</v>
      </c>
      <c r="E15" s="249" t="s">
        <v>531</v>
      </c>
      <c r="F15" s="272" t="s">
        <v>532</v>
      </c>
      <c r="G15" s="89"/>
      <c r="H15" s="273" t="s">
        <v>893</v>
      </c>
      <c r="I15" s="249" t="s">
        <v>894</v>
      </c>
      <c r="J15" s="274"/>
      <c r="K15" s="253">
        <v>4</v>
      </c>
      <c r="L15" s="253" t="s">
        <v>286</v>
      </c>
    </row>
    <row r="16" spans="1:13" s="81" customFormat="1" ht="15" customHeight="1">
      <c r="A16" s="4">
        <f t="shared" si="0"/>
        <v>0.40694444444444416</v>
      </c>
      <c r="B16" s="247">
        <v>5.5555555555555601E-3</v>
      </c>
      <c r="C16" s="248">
        <v>43</v>
      </c>
      <c r="D16" s="249" t="s">
        <v>901</v>
      </c>
      <c r="E16" s="249" t="s">
        <v>503</v>
      </c>
      <c r="F16" s="272" t="s">
        <v>504</v>
      </c>
      <c r="G16" s="89"/>
      <c r="H16" s="273" t="s">
        <v>897</v>
      </c>
      <c r="I16" s="249" t="s">
        <v>894</v>
      </c>
      <c r="J16" s="274"/>
      <c r="K16" s="253">
        <v>5</v>
      </c>
      <c r="L16" s="253" t="s">
        <v>286</v>
      </c>
    </row>
    <row r="17" spans="1:14" s="81" customFormat="1" ht="15" customHeight="1">
      <c r="A17" s="4">
        <f t="shared" si="0"/>
        <v>0.4124999999999997</v>
      </c>
      <c r="B17" s="247">
        <v>5.5555555555555601E-3</v>
      </c>
      <c r="C17" s="248">
        <v>43</v>
      </c>
      <c r="D17" s="249" t="s">
        <v>901</v>
      </c>
      <c r="E17" s="249" t="s">
        <v>318</v>
      </c>
      <c r="F17" s="272" t="s">
        <v>319</v>
      </c>
      <c r="G17" s="89"/>
      <c r="H17" s="273" t="s">
        <v>897</v>
      </c>
      <c r="I17" s="249" t="s">
        <v>894</v>
      </c>
      <c r="J17" s="274"/>
      <c r="K17" s="253">
        <v>6</v>
      </c>
      <c r="L17" s="253" t="s">
        <v>286</v>
      </c>
    </row>
    <row r="18" spans="1:14" s="81" customFormat="1" ht="15" customHeight="1">
      <c r="A18" s="4">
        <f t="shared" si="0"/>
        <v>0.41805555555555524</v>
      </c>
      <c r="B18" s="247">
        <v>5.5555555555555601E-3</v>
      </c>
      <c r="C18" s="248">
        <v>43</v>
      </c>
      <c r="D18" s="249" t="s">
        <v>901</v>
      </c>
      <c r="E18" s="249" t="s">
        <v>201</v>
      </c>
      <c r="F18" s="272" t="s">
        <v>202</v>
      </c>
      <c r="G18" s="89"/>
      <c r="H18" s="273" t="s">
        <v>903</v>
      </c>
      <c r="I18" s="249" t="s">
        <v>894</v>
      </c>
      <c r="J18" s="274"/>
      <c r="K18" s="253">
        <v>7</v>
      </c>
      <c r="L18" s="253" t="s">
        <v>286</v>
      </c>
      <c r="N18" s="88"/>
    </row>
    <row r="19" spans="1:14" s="81" customFormat="1" ht="15" customHeight="1">
      <c r="A19" s="4">
        <f t="shared" si="0"/>
        <v>0.42361111111111077</v>
      </c>
      <c r="B19" s="247">
        <v>5.5555555555555601E-3</v>
      </c>
      <c r="C19" s="248">
        <v>43</v>
      </c>
      <c r="D19" s="249" t="s">
        <v>901</v>
      </c>
      <c r="E19" s="249" t="s">
        <v>499</v>
      </c>
      <c r="F19" s="272" t="s">
        <v>500</v>
      </c>
      <c r="G19" s="89"/>
      <c r="H19" s="273" t="s">
        <v>902</v>
      </c>
      <c r="I19" s="249" t="s">
        <v>894</v>
      </c>
      <c r="J19" s="274"/>
      <c r="K19" s="253">
        <v>8</v>
      </c>
      <c r="L19" s="253" t="s">
        <v>286</v>
      </c>
    </row>
    <row r="20" spans="1:14" s="81" customFormat="1" ht="15" customHeight="1">
      <c r="A20" s="4">
        <f t="shared" si="0"/>
        <v>0.42916666666666631</v>
      </c>
      <c r="B20" s="255">
        <v>6.9444444444444441E-3</v>
      </c>
      <c r="C20" s="233"/>
      <c r="D20" s="256" t="s">
        <v>311</v>
      </c>
      <c r="E20" s="233"/>
      <c r="F20" s="233"/>
      <c r="G20" s="233"/>
      <c r="H20" s="233"/>
      <c r="I20" s="233"/>
      <c r="J20" s="233"/>
      <c r="K20" s="233"/>
      <c r="L20" s="233"/>
    </row>
    <row r="21" spans="1:14" s="81" customFormat="1" ht="15" customHeight="1">
      <c r="A21" s="4">
        <f t="shared" si="0"/>
        <v>0.43611111111111073</v>
      </c>
      <c r="B21" s="247">
        <v>5.5555555555555601E-3</v>
      </c>
      <c r="C21" s="248">
        <v>36</v>
      </c>
      <c r="D21" s="249" t="s">
        <v>904</v>
      </c>
      <c r="E21" s="231" t="s">
        <v>165</v>
      </c>
      <c r="F21" s="232" t="s">
        <v>166</v>
      </c>
      <c r="G21" s="250"/>
      <c r="H21" s="251" t="s">
        <v>36</v>
      </c>
      <c r="J21" s="274"/>
      <c r="K21" s="253">
        <v>1</v>
      </c>
      <c r="L21" s="253" t="s">
        <v>286</v>
      </c>
    </row>
    <row r="22" spans="1:14" s="81" customFormat="1" ht="15" customHeight="1">
      <c r="A22" s="4">
        <f t="shared" si="0"/>
        <v>0.44166666666666626</v>
      </c>
      <c r="B22" s="247">
        <v>5.5555555555555601E-3</v>
      </c>
      <c r="C22" s="248">
        <v>36</v>
      </c>
      <c r="D22" s="249" t="s">
        <v>904</v>
      </c>
      <c r="E22" s="249" t="s">
        <v>183</v>
      </c>
      <c r="F22" s="249" t="s">
        <v>184</v>
      </c>
      <c r="G22" s="250"/>
      <c r="H22" s="251" t="s">
        <v>182</v>
      </c>
      <c r="I22" s="249"/>
      <c r="J22" s="274"/>
      <c r="K22" s="253">
        <v>2</v>
      </c>
      <c r="L22" s="253" t="s">
        <v>286</v>
      </c>
    </row>
    <row r="23" spans="1:14" ht="15" customHeight="1">
      <c r="A23" s="4">
        <f t="shared" si="0"/>
        <v>0.4472222222222218</v>
      </c>
      <c r="B23" s="247">
        <v>5.5555555555555601E-3</v>
      </c>
      <c r="C23" s="248">
        <v>36</v>
      </c>
      <c r="D23" s="249" t="s">
        <v>904</v>
      </c>
      <c r="E23" s="249" t="s">
        <v>466</v>
      </c>
      <c r="F23" s="249" t="s">
        <v>467</v>
      </c>
      <c r="G23" s="250"/>
      <c r="H23" s="251" t="s">
        <v>88</v>
      </c>
      <c r="I23" s="249"/>
      <c r="J23" s="274"/>
      <c r="K23" s="253">
        <v>3</v>
      </c>
      <c r="L23" s="253" t="s">
        <v>286</v>
      </c>
    </row>
    <row r="24" spans="1:14" ht="15" customHeight="1">
      <c r="A24" s="4">
        <f t="shared" si="0"/>
        <v>0.45277777777777733</v>
      </c>
      <c r="B24" s="247">
        <v>5.5555555555555601E-3</v>
      </c>
      <c r="C24" s="248">
        <v>36</v>
      </c>
      <c r="D24" s="249" t="s">
        <v>904</v>
      </c>
      <c r="E24" s="249" t="s">
        <v>204</v>
      </c>
      <c r="F24" s="249" t="s">
        <v>205</v>
      </c>
      <c r="G24" s="250"/>
      <c r="H24" s="251" t="s">
        <v>33</v>
      </c>
      <c r="I24" s="249"/>
      <c r="J24" s="274"/>
      <c r="K24" s="253">
        <v>4</v>
      </c>
      <c r="L24" s="253" t="s">
        <v>286</v>
      </c>
    </row>
    <row r="25" spans="1:14" ht="15">
      <c r="A25" s="4">
        <f t="shared" si="0"/>
        <v>0.45833333333333287</v>
      </c>
      <c r="B25" s="247">
        <v>5.5555555555555601E-3</v>
      </c>
      <c r="C25" s="248">
        <v>36</v>
      </c>
      <c r="D25" s="249" t="s">
        <v>904</v>
      </c>
      <c r="E25" s="249" t="s">
        <v>90</v>
      </c>
      <c r="F25" s="249" t="s">
        <v>91</v>
      </c>
      <c r="G25" s="250"/>
      <c r="H25" s="251" t="s">
        <v>42</v>
      </c>
      <c r="I25" s="249"/>
      <c r="J25" s="274"/>
      <c r="K25" s="253">
        <v>5</v>
      </c>
      <c r="L25" s="253" t="s">
        <v>286</v>
      </c>
    </row>
    <row r="26" spans="1:14" ht="15">
      <c r="A26" s="4">
        <f t="shared" si="0"/>
        <v>0.46388888888888841</v>
      </c>
      <c r="B26" s="247">
        <v>5.5555555555555601E-3</v>
      </c>
      <c r="C26" s="248">
        <v>36</v>
      </c>
      <c r="D26" s="249" t="s">
        <v>904</v>
      </c>
      <c r="E26" s="249" t="s">
        <v>198</v>
      </c>
      <c r="F26" s="249" t="s">
        <v>199</v>
      </c>
      <c r="G26" s="250"/>
      <c r="H26" s="251" t="s">
        <v>140</v>
      </c>
      <c r="I26" s="249"/>
      <c r="J26" s="274"/>
      <c r="K26" s="253">
        <v>6</v>
      </c>
      <c r="L26" s="253" t="s">
        <v>286</v>
      </c>
    </row>
    <row r="27" spans="1:14" ht="15">
      <c r="A27" s="4">
        <f t="shared" si="0"/>
        <v>0.46944444444444394</v>
      </c>
      <c r="B27" s="247">
        <v>5.5555555555555601E-3</v>
      </c>
      <c r="C27" s="248">
        <v>36</v>
      </c>
      <c r="D27" s="249" t="s">
        <v>904</v>
      </c>
      <c r="E27" s="249" t="s">
        <v>201</v>
      </c>
      <c r="F27" s="249" t="s">
        <v>202</v>
      </c>
      <c r="G27" s="250"/>
      <c r="H27" s="251" t="s">
        <v>203</v>
      </c>
      <c r="I27" s="249"/>
      <c r="J27" s="274"/>
      <c r="K27" s="253">
        <v>7</v>
      </c>
      <c r="L27" s="253" t="s">
        <v>286</v>
      </c>
    </row>
    <row r="28" spans="1:14" ht="15">
      <c r="A28" s="4">
        <f t="shared" si="0"/>
        <v>0.47499999999999948</v>
      </c>
      <c r="B28" s="247">
        <v>5.5555555555555601E-3</v>
      </c>
      <c r="C28" s="248">
        <v>36</v>
      </c>
      <c r="D28" s="249" t="s">
        <v>904</v>
      </c>
      <c r="E28" s="249" t="s">
        <v>496</v>
      </c>
      <c r="F28" s="249" t="s">
        <v>497</v>
      </c>
      <c r="G28" s="250"/>
      <c r="H28" s="251" t="s">
        <v>295</v>
      </c>
      <c r="I28" s="249"/>
      <c r="J28" s="274"/>
      <c r="K28" s="253">
        <v>8</v>
      </c>
      <c r="L28" s="253" t="s">
        <v>286</v>
      </c>
    </row>
    <row r="29" spans="1:14" s="81" customFormat="1" ht="15" customHeight="1">
      <c r="A29" s="4">
        <f t="shared" si="0"/>
        <v>0.48055555555555501</v>
      </c>
      <c r="B29" s="247">
        <v>5.5555555555555601E-3</v>
      </c>
      <c r="C29" s="248">
        <v>36</v>
      </c>
      <c r="D29" s="249" t="s">
        <v>904</v>
      </c>
      <c r="E29" s="249" t="s">
        <v>174</v>
      </c>
      <c r="F29" s="249" t="s">
        <v>175</v>
      </c>
      <c r="G29" s="250"/>
      <c r="H29" s="251" t="s">
        <v>39</v>
      </c>
      <c r="I29" s="249"/>
      <c r="J29" s="274"/>
      <c r="K29" s="253">
        <v>9</v>
      </c>
      <c r="L29" s="253" t="s">
        <v>286</v>
      </c>
    </row>
    <row r="30" spans="1:14" s="81" customFormat="1" ht="15" customHeight="1">
      <c r="A30" s="4">
        <f t="shared" si="0"/>
        <v>0.48611111111111055</v>
      </c>
      <c r="B30" s="255">
        <v>6.9444444444444441E-3</v>
      </c>
      <c r="C30" s="233"/>
      <c r="D30" s="256" t="s">
        <v>311</v>
      </c>
      <c r="E30" s="233"/>
      <c r="F30" s="233"/>
      <c r="G30" s="233"/>
      <c r="H30" s="233"/>
      <c r="I30" s="233"/>
      <c r="J30" s="233"/>
      <c r="K30" s="233"/>
      <c r="L30" s="233"/>
    </row>
    <row r="31" spans="1:14" ht="15">
      <c r="A31" s="4">
        <f t="shared" si="0"/>
        <v>0.49305555555555497</v>
      </c>
      <c r="B31" s="247">
        <v>5.5555555555555601E-3</v>
      </c>
      <c r="C31" s="248">
        <v>37</v>
      </c>
      <c r="D31" s="249" t="s">
        <v>905</v>
      </c>
      <c r="E31" s="249" t="s">
        <v>229</v>
      </c>
      <c r="F31" s="249" t="s">
        <v>230</v>
      </c>
      <c r="G31" s="250"/>
      <c r="H31" s="251" t="s">
        <v>59</v>
      </c>
      <c r="I31" s="249"/>
      <c r="J31" s="274"/>
      <c r="K31" s="253">
        <v>1</v>
      </c>
      <c r="L31" s="253" t="s">
        <v>286</v>
      </c>
    </row>
    <row r="32" spans="1:14" ht="15">
      <c r="A32" s="4">
        <f t="shared" si="0"/>
        <v>0.49861111111111051</v>
      </c>
      <c r="B32" s="247">
        <v>5.5555555555555601E-3</v>
      </c>
      <c r="C32" s="248">
        <v>37</v>
      </c>
      <c r="D32" s="249" t="s">
        <v>905</v>
      </c>
      <c r="E32" s="249" t="s">
        <v>213</v>
      </c>
      <c r="F32" s="249" t="s">
        <v>214</v>
      </c>
      <c r="G32" s="250"/>
      <c r="H32" s="251" t="s">
        <v>215</v>
      </c>
      <c r="I32" s="249"/>
      <c r="J32" s="274"/>
      <c r="K32" s="253">
        <v>2</v>
      </c>
      <c r="L32" s="253" t="s">
        <v>286</v>
      </c>
    </row>
    <row r="33" spans="1:12" ht="15">
      <c r="A33" s="4">
        <f t="shared" si="0"/>
        <v>0.5041666666666661</v>
      </c>
      <c r="B33" s="247">
        <v>5.5555555555555601E-3</v>
      </c>
      <c r="C33" s="248">
        <v>37</v>
      </c>
      <c r="D33" s="249" t="s">
        <v>905</v>
      </c>
      <c r="E33" s="249" t="s">
        <v>168</v>
      </c>
      <c r="F33" s="249" t="s">
        <v>169</v>
      </c>
      <c r="G33" s="250"/>
      <c r="H33" s="251" t="s">
        <v>212</v>
      </c>
      <c r="I33" s="249"/>
      <c r="J33" s="274"/>
      <c r="K33" s="253">
        <v>3</v>
      </c>
      <c r="L33" s="253" t="s">
        <v>286</v>
      </c>
    </row>
    <row r="34" spans="1:12" ht="15">
      <c r="A34" s="4">
        <f t="shared" si="0"/>
        <v>0.50972222222222163</v>
      </c>
      <c r="B34" s="247">
        <v>5.5555555555555601E-3</v>
      </c>
      <c r="C34" s="248">
        <v>37</v>
      </c>
      <c r="D34" s="249" t="s">
        <v>905</v>
      </c>
      <c r="E34" s="249" t="s">
        <v>83</v>
      </c>
      <c r="F34" s="249" t="s">
        <v>84</v>
      </c>
      <c r="G34" s="250"/>
      <c r="H34" s="251" t="s">
        <v>85</v>
      </c>
      <c r="I34" s="249"/>
      <c r="J34" s="274"/>
      <c r="K34" s="253">
        <v>4</v>
      </c>
      <c r="L34" s="253" t="s">
        <v>286</v>
      </c>
    </row>
    <row r="35" spans="1:12" ht="15">
      <c r="A35" s="4">
        <f t="shared" si="0"/>
        <v>0.51527777777777717</v>
      </c>
      <c r="B35" s="247">
        <v>5.5555555555555601E-3</v>
      </c>
      <c r="C35" s="248">
        <v>37</v>
      </c>
      <c r="D35" s="249" t="s">
        <v>905</v>
      </c>
      <c r="E35" s="249" t="s">
        <v>216</v>
      </c>
      <c r="F35" s="249" t="s">
        <v>217</v>
      </c>
      <c r="G35" s="250"/>
      <c r="H35" s="251" t="s">
        <v>42</v>
      </c>
      <c r="I35" s="249"/>
      <c r="J35" s="274"/>
      <c r="K35" s="253">
        <v>5</v>
      </c>
      <c r="L35" s="253" t="s">
        <v>286</v>
      </c>
    </row>
    <row r="36" spans="1:12" s="81" customFormat="1" ht="15" customHeight="1">
      <c r="A36" s="4">
        <f t="shared" si="0"/>
        <v>0.5208333333333327</v>
      </c>
      <c r="B36" s="255">
        <v>6.9444444444444441E-3</v>
      </c>
      <c r="C36" s="233"/>
      <c r="D36" s="256" t="s">
        <v>311</v>
      </c>
      <c r="E36" s="233"/>
      <c r="F36" s="233"/>
      <c r="G36" s="233"/>
      <c r="H36" s="233"/>
      <c r="I36" s="233"/>
      <c r="J36" s="233"/>
      <c r="K36" s="233"/>
      <c r="L36" s="233"/>
    </row>
    <row r="37" spans="1:12" ht="15">
      <c r="A37" s="4">
        <f t="shared" si="0"/>
        <v>0.52777777777777712</v>
      </c>
      <c r="B37" s="247">
        <v>5.5555555555555601E-3</v>
      </c>
      <c r="C37" s="248">
        <v>38</v>
      </c>
      <c r="D37" s="249" t="s">
        <v>906</v>
      </c>
      <c r="E37" s="249" t="s">
        <v>177</v>
      </c>
      <c r="F37" s="249" t="s">
        <v>178</v>
      </c>
      <c r="G37" s="250"/>
      <c r="H37" s="251" t="s">
        <v>234</v>
      </c>
      <c r="I37" s="249"/>
      <c r="J37" s="274"/>
      <c r="K37" s="253">
        <v>1</v>
      </c>
      <c r="L37" s="253" t="s">
        <v>286</v>
      </c>
    </row>
    <row r="38" spans="1:12" ht="15">
      <c r="A38" s="4">
        <f t="shared" si="0"/>
        <v>0.53333333333333266</v>
      </c>
      <c r="B38" s="247">
        <v>5.5555555555555601E-3</v>
      </c>
      <c r="C38" s="248">
        <v>38</v>
      </c>
      <c r="D38" s="249" t="s">
        <v>906</v>
      </c>
      <c r="E38" s="249" t="s">
        <v>171</v>
      </c>
      <c r="F38" s="249" t="s">
        <v>172</v>
      </c>
      <c r="G38" s="250"/>
      <c r="H38" s="251" t="s">
        <v>222</v>
      </c>
      <c r="I38" s="249"/>
      <c r="J38" s="274"/>
      <c r="K38" s="253">
        <v>2</v>
      </c>
      <c r="L38" s="253" t="s">
        <v>286</v>
      </c>
    </row>
    <row r="39" spans="1:12" ht="15">
      <c r="A39" s="4">
        <f t="shared" si="0"/>
        <v>0.5388888888888882</v>
      </c>
      <c r="B39" s="247">
        <v>5.5555555555555601E-3</v>
      </c>
      <c r="C39" s="248">
        <v>38</v>
      </c>
      <c r="D39" s="249" t="s">
        <v>906</v>
      </c>
      <c r="E39" s="249" t="s">
        <v>186</v>
      </c>
      <c r="F39" s="249" t="s">
        <v>187</v>
      </c>
      <c r="G39" s="250"/>
      <c r="H39" s="251" t="s">
        <v>30</v>
      </c>
      <c r="I39" s="249"/>
      <c r="J39" s="274"/>
      <c r="K39" s="253">
        <v>3</v>
      </c>
      <c r="L39" s="253" t="s">
        <v>286</v>
      </c>
    </row>
    <row r="40" spans="1:12" ht="15">
      <c r="A40" s="4">
        <f t="shared" si="0"/>
        <v>0.54444444444444373</v>
      </c>
      <c r="B40" s="247">
        <v>5.5555555555555601E-3</v>
      </c>
      <c r="C40" s="248">
        <v>38</v>
      </c>
      <c r="D40" s="249" t="s">
        <v>906</v>
      </c>
      <c r="E40" s="249" t="s">
        <v>174</v>
      </c>
      <c r="F40" s="249" t="s">
        <v>175</v>
      </c>
      <c r="G40" s="250"/>
      <c r="H40" s="251" t="s">
        <v>39</v>
      </c>
      <c r="I40" s="249"/>
      <c r="J40" s="274"/>
      <c r="K40" s="253">
        <v>4</v>
      </c>
      <c r="L40" s="253" t="s">
        <v>286</v>
      </c>
    </row>
    <row r="41" spans="1:12" ht="15">
      <c r="A41" s="4">
        <f t="shared" si="0"/>
        <v>0.54999999999999927</v>
      </c>
      <c r="B41" s="247">
        <v>5.5555555555555601E-3</v>
      </c>
      <c r="C41" s="248">
        <v>38</v>
      </c>
      <c r="D41" s="249" t="s">
        <v>906</v>
      </c>
      <c r="E41" s="249" t="s">
        <v>40</v>
      </c>
      <c r="F41" s="249" t="s">
        <v>89</v>
      </c>
      <c r="G41" s="250"/>
      <c r="H41" s="251" t="s">
        <v>42</v>
      </c>
      <c r="I41" s="249"/>
      <c r="J41" s="274"/>
      <c r="K41" s="253">
        <v>5</v>
      </c>
      <c r="L41" s="253" t="s">
        <v>286</v>
      </c>
    </row>
    <row r="42" spans="1:12" ht="15">
      <c r="A42" s="4">
        <f t="shared" si="0"/>
        <v>0.5555555555555548</v>
      </c>
      <c r="B42" s="247">
        <v>5.5555555555555601E-3</v>
      </c>
      <c r="C42" s="248">
        <v>38</v>
      </c>
      <c r="D42" s="249" t="s">
        <v>906</v>
      </c>
      <c r="E42" s="249" t="s">
        <v>624</v>
      </c>
      <c r="F42" s="249" t="s">
        <v>625</v>
      </c>
      <c r="G42" s="250"/>
      <c r="H42" s="251" t="s">
        <v>27</v>
      </c>
      <c r="I42" s="249"/>
      <c r="J42" s="274"/>
      <c r="K42" s="253">
        <v>6</v>
      </c>
      <c r="L42" s="253" t="s">
        <v>286</v>
      </c>
    </row>
    <row r="43" spans="1:12" s="81" customFormat="1" ht="15" customHeight="1">
      <c r="A43" s="4">
        <f t="shared" si="0"/>
        <v>0.56111111111111034</v>
      </c>
      <c r="B43" s="255">
        <v>6.9444444444444441E-3</v>
      </c>
      <c r="C43" s="233"/>
      <c r="D43" s="256" t="s">
        <v>311</v>
      </c>
      <c r="E43" s="233"/>
      <c r="F43" s="233"/>
      <c r="G43" s="233"/>
      <c r="H43" s="233"/>
      <c r="I43" s="233"/>
      <c r="J43" s="233"/>
      <c r="K43" s="233"/>
      <c r="L43" s="233"/>
    </row>
    <row r="44" spans="1:12" ht="15">
      <c r="A44" s="4">
        <f t="shared" si="0"/>
        <v>0.56805555555555476</v>
      </c>
      <c r="B44" s="247">
        <v>5.5555555555555601E-3</v>
      </c>
      <c r="C44" s="248">
        <v>39</v>
      </c>
      <c r="D44" s="249" t="s">
        <v>907</v>
      </c>
      <c r="E44" s="249" t="s">
        <v>186</v>
      </c>
      <c r="F44" s="249" t="s">
        <v>187</v>
      </c>
      <c r="G44" s="250"/>
      <c r="H44" s="251" t="s">
        <v>30</v>
      </c>
      <c r="I44" s="249"/>
      <c r="J44" s="274"/>
      <c r="K44" s="253">
        <v>1</v>
      </c>
      <c r="L44" s="253" t="s">
        <v>286</v>
      </c>
    </row>
    <row r="45" spans="1:12" ht="15">
      <c r="A45" s="4">
        <f t="shared" si="0"/>
        <v>0.57361111111111029</v>
      </c>
      <c r="B45" s="247">
        <v>5.5555555555555601E-3</v>
      </c>
      <c r="C45" s="248">
        <v>39</v>
      </c>
      <c r="D45" s="249" t="s">
        <v>907</v>
      </c>
      <c r="E45" s="276" t="s">
        <v>177</v>
      </c>
      <c r="F45" s="276" t="s">
        <v>178</v>
      </c>
      <c r="G45" s="250"/>
      <c r="H45" s="277" t="s">
        <v>234</v>
      </c>
      <c r="I45" s="249"/>
      <c r="J45" s="274"/>
      <c r="K45" s="253">
        <v>2</v>
      </c>
      <c r="L45" s="253" t="s">
        <v>286</v>
      </c>
    </row>
    <row r="46" spans="1:12" ht="15">
      <c r="A46" s="4">
        <f t="shared" si="0"/>
        <v>0.57916666666666583</v>
      </c>
      <c r="B46" s="278">
        <v>5.5555555555555601E-3</v>
      </c>
      <c r="C46" s="279">
        <v>39</v>
      </c>
      <c r="D46" s="276" t="s">
        <v>907</v>
      </c>
      <c r="E46" s="249" t="s">
        <v>171</v>
      </c>
      <c r="F46" s="249" t="s">
        <v>172</v>
      </c>
      <c r="G46" s="250"/>
      <c r="H46" s="251" t="s">
        <v>222</v>
      </c>
      <c r="I46" s="276"/>
      <c r="J46" s="280"/>
      <c r="K46" s="269">
        <v>3</v>
      </c>
      <c r="L46" s="269" t="s">
        <v>286</v>
      </c>
    </row>
    <row r="47" spans="1:12" ht="15">
      <c r="A47" s="4">
        <f t="shared" si="0"/>
        <v>0.58472222222222137</v>
      </c>
      <c r="B47" s="255">
        <v>6.9444444444444441E-3</v>
      </c>
      <c r="C47" s="233"/>
      <c r="D47" s="256" t="s">
        <v>311</v>
      </c>
      <c r="E47" s="233"/>
      <c r="F47" s="233"/>
      <c r="G47" s="233"/>
      <c r="H47" s="233"/>
      <c r="I47" s="233"/>
      <c r="J47" s="233"/>
      <c r="K47" s="233"/>
      <c r="L47" s="233"/>
    </row>
    <row r="48" spans="1:12" ht="15" customHeight="1">
      <c r="A48" s="4">
        <f t="shared" si="0"/>
        <v>0.59166666666666579</v>
      </c>
      <c r="B48" s="281">
        <v>5.5555555555555601E-3</v>
      </c>
      <c r="C48" s="282">
        <v>22</v>
      </c>
      <c r="D48" s="283" t="s">
        <v>281</v>
      </c>
      <c r="E48" s="249" t="s">
        <v>507</v>
      </c>
      <c r="F48" s="249" t="s">
        <v>508</v>
      </c>
      <c r="G48" s="248"/>
      <c r="H48" s="251" t="s">
        <v>53</v>
      </c>
      <c r="I48" s="284" t="s">
        <v>908</v>
      </c>
      <c r="J48" s="285"/>
      <c r="K48" s="270">
        <v>1</v>
      </c>
      <c r="L48" s="270" t="s">
        <v>286</v>
      </c>
    </row>
    <row r="49" spans="1:12" s="81" customFormat="1" ht="15" customHeight="1">
      <c r="A49" s="4">
        <f t="shared" si="0"/>
        <v>0.59722222222222132</v>
      </c>
      <c r="B49" s="281">
        <v>5.5555555555555601E-3</v>
      </c>
      <c r="C49" s="282">
        <v>22</v>
      </c>
      <c r="D49" s="283" t="s">
        <v>281</v>
      </c>
      <c r="E49" s="249" t="s">
        <v>128</v>
      </c>
      <c r="F49" s="249" t="s">
        <v>129</v>
      </c>
      <c r="G49" s="250"/>
      <c r="H49" s="251" t="s">
        <v>30</v>
      </c>
      <c r="I49" s="284" t="s">
        <v>908</v>
      </c>
      <c r="J49" s="285"/>
      <c r="K49" s="270">
        <v>2</v>
      </c>
      <c r="L49" s="270" t="s">
        <v>286</v>
      </c>
    </row>
    <row r="50" spans="1:12" ht="15" customHeight="1">
      <c r="A50" s="4">
        <f t="shared" si="0"/>
        <v>0.60277777777777686</v>
      </c>
      <c r="B50" s="281">
        <v>5.5555555555555601E-3</v>
      </c>
      <c r="C50" s="282">
        <v>22</v>
      </c>
      <c r="D50" s="283" t="s">
        <v>281</v>
      </c>
      <c r="E50" s="283" t="s">
        <v>607</v>
      </c>
      <c r="F50" s="283" t="s">
        <v>608</v>
      </c>
      <c r="G50" s="250"/>
      <c r="H50" s="286" t="s">
        <v>295</v>
      </c>
      <c r="I50" s="284" t="s">
        <v>908</v>
      </c>
      <c r="J50" s="285"/>
      <c r="K50" s="270">
        <v>3</v>
      </c>
      <c r="L50" s="270" t="s">
        <v>286</v>
      </c>
    </row>
    <row r="51" spans="1:12" ht="15" customHeight="1">
      <c r="A51" s="4">
        <f t="shared" si="0"/>
        <v>0.60833333333333239</v>
      </c>
      <c r="B51" s="281">
        <v>5.5555555555555601E-3</v>
      </c>
      <c r="C51" s="282">
        <v>22</v>
      </c>
      <c r="D51" s="283" t="s">
        <v>281</v>
      </c>
      <c r="E51" s="249" t="s">
        <v>153</v>
      </c>
      <c r="F51" s="249" t="s">
        <v>154</v>
      </c>
      <c r="G51" s="250"/>
      <c r="H51" s="251" t="s">
        <v>42</v>
      </c>
      <c r="I51" s="284" t="s">
        <v>908</v>
      </c>
      <c r="J51" s="285"/>
      <c r="K51" s="270">
        <v>4</v>
      </c>
      <c r="L51" s="270" t="s">
        <v>286</v>
      </c>
    </row>
    <row r="52" spans="1:12" ht="15" customHeight="1">
      <c r="A52" s="4">
        <f t="shared" si="0"/>
        <v>0.61388888888888793</v>
      </c>
      <c r="B52" s="281">
        <v>5.5555555555555601E-3</v>
      </c>
      <c r="C52" s="282">
        <v>22</v>
      </c>
      <c r="D52" s="283" t="s">
        <v>281</v>
      </c>
      <c r="E52" s="283" t="s">
        <v>909</v>
      </c>
      <c r="F52" s="283" t="s">
        <v>910</v>
      </c>
      <c r="G52" s="250"/>
      <c r="H52" s="286" t="s">
        <v>140</v>
      </c>
      <c r="I52" s="284" t="s">
        <v>908</v>
      </c>
      <c r="J52" s="285"/>
      <c r="K52" s="270">
        <v>5</v>
      </c>
      <c r="L52" s="270" t="s">
        <v>286</v>
      </c>
    </row>
    <row r="53" spans="1:12" ht="15" customHeight="1">
      <c r="A53" s="4">
        <f t="shared" si="0"/>
        <v>0.61944444444444346</v>
      </c>
      <c r="B53" s="281">
        <v>5.5555555555555601E-3</v>
      </c>
      <c r="C53" s="282">
        <v>22</v>
      </c>
      <c r="D53" s="283" t="s">
        <v>281</v>
      </c>
      <c r="E53" s="249" t="s">
        <v>315</v>
      </c>
      <c r="F53" s="249" t="s">
        <v>816</v>
      </c>
      <c r="G53" s="248"/>
      <c r="H53" s="251" t="s">
        <v>309</v>
      </c>
      <c r="I53" s="284" t="s">
        <v>908</v>
      </c>
      <c r="J53" s="285"/>
      <c r="K53" s="270">
        <v>6</v>
      </c>
      <c r="L53" s="270" t="s">
        <v>286</v>
      </c>
    </row>
    <row r="54" spans="1:12" ht="15" customHeight="1">
      <c r="A54" s="4">
        <f t="shared" si="0"/>
        <v>0.624999999999999</v>
      </c>
      <c r="B54" s="281">
        <v>5.5555555555555601E-3</v>
      </c>
      <c r="C54" s="282">
        <v>22</v>
      </c>
      <c r="D54" s="283" t="s">
        <v>281</v>
      </c>
      <c r="E54" s="249" t="s">
        <v>524</v>
      </c>
      <c r="F54" s="249" t="s">
        <v>525</v>
      </c>
      <c r="G54" s="250"/>
      <c r="H54" s="251" t="s">
        <v>42</v>
      </c>
      <c r="I54" s="284" t="s">
        <v>908</v>
      </c>
      <c r="J54" s="285"/>
      <c r="K54" s="270">
        <v>7</v>
      </c>
      <c r="L54" s="270" t="s">
        <v>286</v>
      </c>
    </row>
    <row r="55" spans="1:12" ht="15" customHeight="1">
      <c r="A55" s="4">
        <f t="shared" si="0"/>
        <v>0.63055555555555454</v>
      </c>
      <c r="B55" s="281">
        <v>5.5555555555555601E-3</v>
      </c>
      <c r="C55" s="282">
        <v>22</v>
      </c>
      <c r="D55" s="283" t="s">
        <v>281</v>
      </c>
      <c r="E55" s="249" t="s">
        <v>591</v>
      </c>
      <c r="F55" s="249" t="s">
        <v>592</v>
      </c>
      <c r="G55" s="250"/>
      <c r="H55" s="251" t="s">
        <v>222</v>
      </c>
      <c r="I55" s="284" t="s">
        <v>908</v>
      </c>
      <c r="J55" s="285"/>
      <c r="K55" s="270">
        <v>8</v>
      </c>
      <c r="L55" s="270" t="s">
        <v>286</v>
      </c>
    </row>
    <row r="56" spans="1:12" ht="15">
      <c r="A56" s="4">
        <f t="shared" si="0"/>
        <v>0.63611111111111007</v>
      </c>
      <c r="B56" s="281">
        <v>5.5555555555555601E-3</v>
      </c>
      <c r="C56" s="282">
        <v>22</v>
      </c>
      <c r="D56" s="283" t="s">
        <v>281</v>
      </c>
      <c r="E56" s="283" t="s">
        <v>798</v>
      </c>
      <c r="F56" s="283" t="s">
        <v>911</v>
      </c>
      <c r="G56" s="250"/>
      <c r="H56" s="286" t="s">
        <v>140</v>
      </c>
      <c r="I56" s="284" t="s">
        <v>908</v>
      </c>
      <c r="J56" s="285"/>
      <c r="K56" s="270">
        <v>9</v>
      </c>
      <c r="L56" s="270" t="s">
        <v>286</v>
      </c>
    </row>
    <row r="57" spans="1:12" ht="15" customHeight="1">
      <c r="A57" s="4">
        <f t="shared" si="0"/>
        <v>0.64166666666666561</v>
      </c>
      <c r="B57" s="281">
        <v>5.5555555555555601E-3</v>
      </c>
      <c r="C57" s="282">
        <v>22</v>
      </c>
      <c r="D57" s="283" t="s">
        <v>281</v>
      </c>
      <c r="E57" s="283" t="s">
        <v>617</v>
      </c>
      <c r="F57" s="283" t="s">
        <v>618</v>
      </c>
      <c r="G57" s="250"/>
      <c r="H57" s="286" t="s">
        <v>540</v>
      </c>
      <c r="I57" s="284" t="s">
        <v>908</v>
      </c>
      <c r="J57" s="285"/>
      <c r="K57" s="270">
        <v>10</v>
      </c>
      <c r="L57" s="270" t="s">
        <v>286</v>
      </c>
    </row>
    <row r="58" spans="1:12" ht="15" customHeight="1">
      <c r="A58" s="4">
        <f t="shared" si="0"/>
        <v>0.64722222222222114</v>
      </c>
      <c r="B58" s="255">
        <v>6.9444444444444441E-3</v>
      </c>
      <c r="C58" s="233"/>
      <c r="D58" s="256" t="s">
        <v>311</v>
      </c>
      <c r="E58" s="233"/>
      <c r="F58" s="233"/>
      <c r="G58" s="233"/>
      <c r="H58" s="233"/>
      <c r="I58" s="233"/>
      <c r="J58" s="233"/>
      <c r="K58" s="233"/>
      <c r="L58" s="233"/>
    </row>
    <row r="59" spans="1:12" ht="15" customHeight="1">
      <c r="A59" s="4">
        <f t="shared" si="0"/>
        <v>0.65416666666666556</v>
      </c>
      <c r="B59" s="281">
        <v>5.5555555555555601E-3</v>
      </c>
      <c r="C59" s="282">
        <v>22</v>
      </c>
      <c r="D59" s="283" t="s">
        <v>281</v>
      </c>
      <c r="E59" s="249" t="s">
        <v>594</v>
      </c>
      <c r="F59" s="249" t="s">
        <v>595</v>
      </c>
      <c r="G59" s="250"/>
      <c r="H59" s="251" t="s">
        <v>222</v>
      </c>
      <c r="I59" s="284" t="s">
        <v>908</v>
      </c>
      <c r="J59" s="285"/>
      <c r="K59" s="270">
        <v>11</v>
      </c>
      <c r="L59" s="270" t="s">
        <v>286</v>
      </c>
    </row>
    <row r="60" spans="1:12" ht="15" customHeight="1">
      <c r="A60" s="4">
        <f t="shared" si="0"/>
        <v>0.6597222222222211</v>
      </c>
      <c r="B60" s="281">
        <v>5.5555555555555601E-3</v>
      </c>
      <c r="C60" s="282">
        <v>22</v>
      </c>
      <c r="D60" s="283" t="s">
        <v>281</v>
      </c>
      <c r="E60" s="249" t="s">
        <v>491</v>
      </c>
      <c r="F60" s="249" t="s">
        <v>492</v>
      </c>
      <c r="G60" s="249"/>
      <c r="H60" s="251" t="s">
        <v>912</v>
      </c>
      <c r="I60" s="284" t="s">
        <v>908</v>
      </c>
      <c r="J60" s="285"/>
      <c r="K60" s="270">
        <v>12</v>
      </c>
      <c r="L60" s="270" t="s">
        <v>286</v>
      </c>
    </row>
    <row r="61" spans="1:12" ht="15" customHeight="1">
      <c r="A61" s="4">
        <f t="shared" si="0"/>
        <v>0.66527777777777664</v>
      </c>
      <c r="B61" s="281">
        <v>5.5555555555555601E-3</v>
      </c>
      <c r="C61" s="282">
        <v>22</v>
      </c>
      <c r="D61" s="283" t="s">
        <v>281</v>
      </c>
      <c r="E61" s="283" t="s">
        <v>666</v>
      </c>
      <c r="F61" s="283" t="s">
        <v>667</v>
      </c>
      <c r="G61" s="250"/>
      <c r="H61" s="286" t="s">
        <v>203</v>
      </c>
      <c r="I61" s="284" t="s">
        <v>908</v>
      </c>
      <c r="J61" s="285"/>
      <c r="K61" s="270">
        <v>13</v>
      </c>
      <c r="L61" s="270" t="s">
        <v>286</v>
      </c>
    </row>
    <row r="62" spans="1:12" ht="15" customHeight="1">
      <c r="A62" s="4">
        <f t="shared" si="0"/>
        <v>0.67083333333333217</v>
      </c>
      <c r="B62" s="281">
        <v>5.5555555555555601E-3</v>
      </c>
      <c r="C62" s="282">
        <v>22</v>
      </c>
      <c r="D62" s="283" t="s">
        <v>281</v>
      </c>
      <c r="E62" s="249" t="s">
        <v>857</v>
      </c>
      <c r="F62" s="249" t="s">
        <v>858</v>
      </c>
      <c r="G62" s="250"/>
      <c r="H62" s="251" t="s">
        <v>309</v>
      </c>
      <c r="I62" s="284" t="s">
        <v>908</v>
      </c>
      <c r="J62" s="285"/>
      <c r="K62" s="270">
        <v>14</v>
      </c>
      <c r="L62" s="270" t="s">
        <v>286</v>
      </c>
    </row>
    <row r="63" spans="1:12" s="81" customFormat="1" ht="15" customHeight="1">
      <c r="A63" s="4">
        <f t="shared" si="0"/>
        <v>0.67638888888888771</v>
      </c>
      <c r="B63" s="281">
        <v>5.5555555555555601E-3</v>
      </c>
      <c r="C63" s="282">
        <v>22</v>
      </c>
      <c r="D63" s="283" t="s">
        <v>281</v>
      </c>
      <c r="I63" s="284" t="s">
        <v>908</v>
      </c>
      <c r="J63" s="285"/>
      <c r="K63" s="270">
        <v>15</v>
      </c>
      <c r="L63" s="270" t="s">
        <v>286</v>
      </c>
    </row>
    <row r="64" spans="1:12" ht="15">
      <c r="A64" s="4">
        <f t="shared" si="0"/>
        <v>0.68194444444444324</v>
      </c>
      <c r="B64" s="255" t="s">
        <v>253</v>
      </c>
      <c r="C64" s="233"/>
      <c r="D64" s="256" t="s">
        <v>389</v>
      </c>
      <c r="E64" s="233"/>
      <c r="F64" s="233"/>
      <c r="G64" s="233"/>
      <c r="H64" s="233"/>
      <c r="I64" s="233"/>
      <c r="J64" s="233"/>
      <c r="K64" s="233"/>
      <c r="L64" s="233"/>
    </row>
    <row r="65" spans="5:8" s="234" customFormat="1" ht="15">
      <c r="G65" s="257"/>
    </row>
    <row r="66" spans="5:8" s="234" customFormat="1" ht="15">
      <c r="E66" s="287"/>
      <c r="F66" s="287"/>
      <c r="G66" s="288"/>
      <c r="H66" s="289"/>
    </row>
    <row r="67" spans="5:8" s="234" customFormat="1" ht="15">
      <c r="E67" s="287"/>
      <c r="F67" s="287"/>
      <c r="G67" s="288"/>
      <c r="H67" s="289"/>
    </row>
    <row r="68" spans="5:8" s="234" customFormat="1" ht="15">
      <c r="G68" s="257"/>
    </row>
    <row r="69" spans="5:8" s="234" customFormat="1" ht="15">
      <c r="G69" s="257"/>
    </row>
    <row r="70" spans="5:8" s="234" customFormat="1" ht="15">
      <c r="G70" s="257"/>
    </row>
    <row r="71" spans="5:8" s="234" customFormat="1" ht="15">
      <c r="G71" s="257"/>
    </row>
    <row r="72" spans="5:8" s="234" customFormat="1" ht="15">
      <c r="G72" s="257"/>
    </row>
    <row r="73" spans="5:8" s="234" customFormat="1" ht="15">
      <c r="G73" s="257"/>
    </row>
    <row r="74" spans="5:8" s="234" customFormat="1" ht="15">
      <c r="G74" s="257"/>
    </row>
    <row r="75" spans="5:8" s="234" customFormat="1" ht="15">
      <c r="G75" s="257"/>
    </row>
    <row r="76" spans="5:8" s="234" customFormat="1" ht="15">
      <c r="G76" s="257"/>
    </row>
    <row r="77" spans="5:8" s="234" customFormat="1" ht="15">
      <c r="G77" s="257"/>
    </row>
    <row r="78" spans="5:8" s="234" customFormat="1" ht="15">
      <c r="G78" s="257"/>
    </row>
    <row r="79" spans="5:8" s="234" customFormat="1" ht="15">
      <c r="G79" s="257"/>
    </row>
    <row r="80" spans="5:8" s="234" customFormat="1" ht="15">
      <c r="G80" s="257"/>
    </row>
    <row r="81" spans="1:12" ht="15">
      <c r="A81" s="234"/>
      <c r="B81" s="234"/>
      <c r="C81" s="234"/>
      <c r="D81" s="234"/>
      <c r="E81" s="234"/>
      <c r="F81" s="234"/>
      <c r="G81" s="257"/>
      <c r="H81" s="234"/>
      <c r="I81" s="234"/>
      <c r="J81" s="234"/>
      <c r="K81" s="234"/>
      <c r="L81" s="234"/>
    </row>
    <row r="82" spans="1:12" ht="15">
      <c r="A82" s="234"/>
      <c r="B82" s="234"/>
      <c r="C82" s="234"/>
      <c r="D82" s="234"/>
      <c r="E82" s="234"/>
      <c r="F82" s="234"/>
      <c r="G82" s="257"/>
      <c r="H82" s="234"/>
      <c r="I82" s="234"/>
      <c r="J82" s="234"/>
      <c r="K82" s="234"/>
      <c r="L82" s="234"/>
    </row>
    <row r="83" spans="1:12" ht="15">
      <c r="B83" s="234"/>
      <c r="C83" s="234"/>
      <c r="D83" s="234"/>
      <c r="E83" s="234"/>
      <c r="F83" s="234"/>
      <c r="G83" s="257"/>
      <c r="H83" s="234"/>
      <c r="I83" s="234"/>
      <c r="J83" s="234"/>
      <c r="K83" s="234"/>
      <c r="L83" s="234"/>
    </row>
    <row r="84" spans="1:12" ht="15">
      <c r="B84" s="234"/>
      <c r="C84" s="234"/>
      <c r="D84" s="234"/>
      <c r="E84" s="234"/>
      <c r="F84" s="234"/>
      <c r="G84" s="257"/>
      <c r="H84" s="234"/>
      <c r="I84" s="234"/>
      <c r="J84" s="234"/>
      <c r="K84" s="234"/>
      <c r="L84" s="234"/>
    </row>
    <row r="85" spans="1:12" ht="15">
      <c r="B85" s="234"/>
      <c r="C85" s="234"/>
      <c r="D85" s="234"/>
      <c r="E85" s="234"/>
      <c r="F85" s="234"/>
      <c r="G85" s="257"/>
      <c r="H85" s="234"/>
      <c r="I85" s="234"/>
      <c r="J85" s="234"/>
      <c r="K85" s="234"/>
      <c r="L85" s="234"/>
    </row>
    <row r="86" spans="1:12" ht="15">
      <c r="B86" s="234"/>
      <c r="C86" s="234"/>
      <c r="D86" s="234"/>
      <c r="E86" s="234"/>
      <c r="F86" s="234"/>
      <c r="G86" s="257"/>
      <c r="H86" s="234"/>
      <c r="I86" s="234"/>
      <c r="J86" s="234"/>
      <c r="K86" s="234"/>
      <c r="L86" s="234"/>
    </row>
    <row r="87" spans="1:12" ht="15">
      <c r="B87" s="234"/>
      <c r="C87" s="234"/>
      <c r="D87" s="234"/>
      <c r="E87" s="234"/>
      <c r="F87" s="234"/>
      <c r="G87" s="257"/>
      <c r="H87" s="234"/>
      <c r="I87" s="234"/>
      <c r="J87" s="234"/>
      <c r="K87" s="234"/>
      <c r="L87" s="234"/>
    </row>
    <row r="88" spans="1:12" ht="15">
      <c r="B88" s="234"/>
      <c r="C88" s="234"/>
      <c r="D88" s="234"/>
      <c r="E88" s="234"/>
      <c r="F88" s="234"/>
      <c r="G88" s="257"/>
      <c r="H88" s="234"/>
      <c r="I88" s="234"/>
      <c r="J88" s="234"/>
      <c r="K88" s="234"/>
      <c r="L88" s="234"/>
    </row>
    <row r="89" spans="1:12" ht="15">
      <c r="B89" s="234"/>
      <c r="C89" s="234"/>
      <c r="D89" s="234"/>
      <c r="E89" s="234"/>
      <c r="F89" s="234"/>
      <c r="G89" s="257"/>
      <c r="H89" s="234"/>
      <c r="I89" s="234"/>
      <c r="J89" s="234"/>
      <c r="K89" s="234"/>
      <c r="L89" s="234"/>
    </row>
    <row r="90" spans="1:12" ht="15">
      <c r="B90" s="234"/>
      <c r="C90" s="234"/>
      <c r="D90" s="234"/>
      <c r="E90" s="234"/>
      <c r="F90" s="234"/>
      <c r="G90" s="257"/>
      <c r="H90" s="234"/>
      <c r="I90" s="234"/>
      <c r="J90" s="234"/>
      <c r="K90" s="234"/>
      <c r="L90" s="234"/>
    </row>
    <row r="91" spans="1:12" ht="15">
      <c r="G91" s="257"/>
    </row>
    <row r="92" spans="1:12" ht="15">
      <c r="G92" s="257"/>
    </row>
    <row r="93" spans="1:12" ht="15">
      <c r="G93" s="257"/>
    </row>
    <row r="94" spans="1:12" ht="15">
      <c r="G94" s="257"/>
    </row>
    <row r="95" spans="1:12" ht="15">
      <c r="G95" s="257"/>
    </row>
    <row r="96" spans="1:12" ht="15">
      <c r="G96" s="257"/>
    </row>
    <row r="97" spans="7:7" ht="15">
      <c r="G97" s="257"/>
    </row>
    <row r="98" spans="7:7" ht="15">
      <c r="G98" s="257"/>
    </row>
    <row r="99" spans="7:7" ht="15">
      <c r="G99" s="257"/>
    </row>
    <row r="100" spans="7:7" ht="15">
      <c r="G100" s="257"/>
    </row>
    <row r="101" spans="7:7" ht="15">
      <c r="G101" s="257"/>
    </row>
    <row r="102" spans="7:7" ht="15">
      <c r="G102" s="257"/>
    </row>
    <row r="103" spans="7:7" ht="15">
      <c r="G103" s="257"/>
    </row>
    <row r="104" spans="7:7" ht="15">
      <c r="G104" s="257"/>
    </row>
    <row r="105" spans="7:7" ht="15">
      <c r="G105" s="257"/>
    </row>
    <row r="106" spans="7:7" ht="15">
      <c r="G106" s="257"/>
    </row>
    <row r="107" spans="7:7" ht="15">
      <c r="G107" s="257"/>
    </row>
    <row r="108" spans="7:7" ht="15">
      <c r="G108" s="257"/>
    </row>
    <row r="109" spans="7:7" ht="15">
      <c r="G109" s="257"/>
    </row>
    <row r="110" spans="7:7" ht="15">
      <c r="G110" s="257"/>
    </row>
    <row r="111" spans="7:7" ht="15">
      <c r="G111" s="257"/>
    </row>
    <row r="112" spans="7:7" ht="15">
      <c r="G112" s="257"/>
    </row>
    <row r="113" spans="7:7" ht="15">
      <c r="G113" s="257"/>
    </row>
    <row r="114" spans="7:7" ht="15">
      <c r="G114" s="257"/>
    </row>
    <row r="115" spans="7:7" ht="15">
      <c r="G115" s="257"/>
    </row>
    <row r="116" spans="7:7" ht="15">
      <c r="G116" s="257"/>
    </row>
    <row r="117" spans="7:7" ht="15">
      <c r="G117" s="257"/>
    </row>
    <row r="118" spans="7:7" ht="15">
      <c r="G118" s="257"/>
    </row>
    <row r="119" spans="7:7" ht="15">
      <c r="G119" s="257"/>
    </row>
    <row r="120" spans="7:7" ht="15">
      <c r="G120" s="257"/>
    </row>
    <row r="121" spans="7:7" ht="15">
      <c r="G121" s="257"/>
    </row>
    <row r="122" spans="7:7" ht="15">
      <c r="G122" s="257"/>
    </row>
    <row r="123" spans="7:7" ht="15">
      <c r="G123" s="257"/>
    </row>
    <row r="124" spans="7:7" ht="15">
      <c r="G124" s="257"/>
    </row>
    <row r="125" spans="7:7" ht="15">
      <c r="G125" s="257"/>
    </row>
    <row r="126" spans="7:7" ht="15">
      <c r="G126" s="257"/>
    </row>
    <row r="127" spans="7:7" ht="15">
      <c r="G127" s="257"/>
    </row>
    <row r="128" spans="7:7" ht="15">
      <c r="G128" s="257"/>
    </row>
    <row r="129" spans="7:7" ht="15">
      <c r="G129" s="257"/>
    </row>
    <row r="130" spans="7:7" ht="15">
      <c r="G130" s="257"/>
    </row>
    <row r="131" spans="7:7" ht="15">
      <c r="G131" s="257"/>
    </row>
    <row r="132" spans="7:7" ht="15">
      <c r="G132" s="257"/>
    </row>
    <row r="133" spans="7:7" ht="15">
      <c r="G133" s="257"/>
    </row>
    <row r="134" spans="7:7" ht="15">
      <c r="G134" s="257"/>
    </row>
    <row r="135" spans="7:7" ht="15">
      <c r="G135" s="257"/>
    </row>
    <row r="136" spans="7:7" ht="15">
      <c r="G136" s="257"/>
    </row>
    <row r="137" spans="7:7" ht="15">
      <c r="G137" s="257"/>
    </row>
    <row r="138" spans="7:7" ht="15">
      <c r="G138" s="257"/>
    </row>
    <row r="139" spans="7:7" ht="15">
      <c r="G139" s="257"/>
    </row>
    <row r="140" spans="7:7" ht="15">
      <c r="G140" s="257"/>
    </row>
    <row r="141" spans="7:7" ht="15">
      <c r="G141" s="257"/>
    </row>
    <row r="142" spans="7:7" ht="15">
      <c r="G142" s="257"/>
    </row>
    <row r="143" spans="7:7" ht="15">
      <c r="G143" s="257"/>
    </row>
    <row r="144" spans="7:7" ht="15">
      <c r="G144" s="257"/>
    </row>
    <row r="145" spans="7:7" ht="15">
      <c r="G145" s="257"/>
    </row>
    <row r="146" spans="7:7" ht="15">
      <c r="G146" s="257"/>
    </row>
    <row r="147" spans="7:7" ht="15">
      <c r="G147" s="257"/>
    </row>
    <row r="148" spans="7:7" ht="15">
      <c r="G148" s="257"/>
    </row>
    <row r="149" spans="7:7" ht="15">
      <c r="G149" s="257"/>
    </row>
    <row r="150" spans="7:7" ht="15">
      <c r="G150" s="257"/>
    </row>
    <row r="151" spans="7:7" ht="15">
      <c r="G151" s="257"/>
    </row>
    <row r="152" spans="7:7" ht="15">
      <c r="G152" s="257"/>
    </row>
    <row r="153" spans="7:7" ht="15">
      <c r="G153" s="257"/>
    </row>
    <row r="154" spans="7:7" ht="15">
      <c r="G154" s="257"/>
    </row>
    <row r="155" spans="7:7" ht="15">
      <c r="G155" s="257"/>
    </row>
    <row r="156" spans="7:7" ht="15">
      <c r="G156" s="257"/>
    </row>
    <row r="157" spans="7:7" ht="15">
      <c r="G157" s="257"/>
    </row>
    <row r="158" spans="7:7" ht="15">
      <c r="G158" s="257"/>
    </row>
    <row r="159" spans="7:7" ht="15">
      <c r="G159" s="257"/>
    </row>
    <row r="160" spans="7:7" ht="15">
      <c r="G160" s="257"/>
    </row>
    <row r="161" spans="7:7" ht="15">
      <c r="G161" s="257"/>
    </row>
    <row r="162" spans="7:7" ht="15">
      <c r="G162" s="257"/>
    </row>
    <row r="163" spans="7:7" ht="15">
      <c r="G163" s="257"/>
    </row>
    <row r="164" spans="7:7" ht="15">
      <c r="G164" s="257"/>
    </row>
    <row r="165" spans="7:7" ht="15">
      <c r="G165" s="257"/>
    </row>
    <row r="166" spans="7:7" ht="15">
      <c r="G166" s="257"/>
    </row>
    <row r="167" spans="7:7" ht="15">
      <c r="G167" s="257"/>
    </row>
    <row r="168" spans="7:7" ht="15">
      <c r="G168" s="257"/>
    </row>
    <row r="169" spans="7:7" ht="15">
      <c r="G169" s="257"/>
    </row>
    <row r="170" spans="7:7" ht="15">
      <c r="G170" s="257"/>
    </row>
    <row r="171" spans="7:7" ht="15">
      <c r="G171" s="257"/>
    </row>
    <row r="172" spans="7:7" ht="15">
      <c r="G172" s="257"/>
    </row>
    <row r="173" spans="7:7" ht="15">
      <c r="G173" s="257"/>
    </row>
    <row r="174" spans="7:7" ht="15">
      <c r="G174" s="257"/>
    </row>
    <row r="175" spans="7:7" ht="15">
      <c r="G175" s="257"/>
    </row>
    <row r="176" spans="7:7" ht="15">
      <c r="G176" s="257"/>
    </row>
    <row r="177" spans="7:7" ht="15">
      <c r="G177" s="257"/>
    </row>
    <row r="178" spans="7:7" ht="15">
      <c r="G178" s="257"/>
    </row>
    <row r="179" spans="7:7" ht="15">
      <c r="G179" s="257"/>
    </row>
    <row r="180" spans="7:7" ht="15">
      <c r="G180" s="257"/>
    </row>
  </sheetData>
  <pageMargins left="0.7" right="0.7" top="0.75" bottom="0.75" header="0.3" footer="0.3"/>
  <pageSetup paperSize="9" orientation="portrait" horizontalDpi="0" verticalDpi="0"/>
  <rowBreaks count="1" manualBreakCount="1">
    <brk id="34" max="16383" man="1"/>
  </rowBreaks>
  <customProperties>
    <customPr name="_pios_id" r:id="rId1"/>
    <customPr name="GUID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BCF32-893D-464F-9433-4FB6C589F705}">
  <sheetPr>
    <tabColor rgb="FFFF85FF"/>
    <pageSetUpPr fitToPage="1"/>
  </sheetPr>
  <dimension ref="A1:AR94"/>
  <sheetViews>
    <sheetView zoomScaleNormal="100" workbookViewId="0">
      <selection activeCell="D95" sqref="D95"/>
    </sheetView>
  </sheetViews>
  <sheetFormatPr defaultColWidth="11" defaultRowHeight="15"/>
  <cols>
    <col min="1" max="1" width="11" style="14"/>
    <col min="2" max="2" width="12.375" style="14" customWidth="1"/>
    <col min="3" max="3" width="32.25" style="14" customWidth="1"/>
    <col min="4" max="4" width="17.75" style="14" customWidth="1"/>
    <col min="5" max="5" width="16.875" style="14" bestFit="1" customWidth="1"/>
    <col min="6" max="6" width="11" style="14"/>
    <col min="7" max="8" width="11.75" style="14" customWidth="1"/>
    <col min="9" max="9" width="12.875" style="14" customWidth="1"/>
    <col min="10" max="10" width="11" style="14"/>
    <col min="11" max="11" width="16.125" style="14" bestFit="1" customWidth="1"/>
    <col min="12" max="12" width="12.125" style="14" customWidth="1"/>
    <col min="13" max="17" width="11" style="14"/>
    <col min="18" max="18" width="19.375" style="14" customWidth="1"/>
    <col min="19" max="19" width="11" style="14"/>
    <col min="20" max="20" width="3.625" style="14" customWidth="1"/>
    <col min="21" max="21" width="9" style="14" customWidth="1"/>
    <col min="22" max="30" width="6.375" style="14" customWidth="1"/>
    <col min="31" max="31" width="11" style="14"/>
    <col min="32" max="32" width="19.375" style="14" customWidth="1"/>
    <col min="33" max="33" width="11" style="14"/>
    <col min="34" max="34" width="3.625" style="14" customWidth="1"/>
    <col min="35" max="35" width="7.5" style="14" customWidth="1"/>
    <col min="36" max="44" width="6.375" style="14" customWidth="1"/>
    <col min="45" max="16384" width="11" style="14"/>
  </cols>
  <sheetData>
    <row r="1" spans="1:44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15" t="s">
        <v>259</v>
      </c>
      <c r="S1" s="339" t="s">
        <v>260</v>
      </c>
      <c r="T1" s="339"/>
      <c r="U1" s="339"/>
      <c r="V1" s="339"/>
      <c r="W1" s="339"/>
      <c r="X1" s="339"/>
      <c r="Y1" s="339"/>
      <c r="Z1" s="339"/>
      <c r="AA1" s="339"/>
      <c r="AB1" s="339"/>
      <c r="AC1" s="338"/>
      <c r="AD1" s="338"/>
      <c r="AE1" s="338"/>
      <c r="AF1" s="15" t="s">
        <v>259</v>
      </c>
      <c r="AG1" s="339" t="s">
        <v>260</v>
      </c>
      <c r="AH1" s="339"/>
      <c r="AI1" s="339"/>
      <c r="AJ1" s="339"/>
      <c r="AK1" s="339"/>
      <c r="AL1" s="339"/>
      <c r="AM1" s="339"/>
      <c r="AN1" s="339"/>
      <c r="AO1" s="339"/>
      <c r="AP1" s="339"/>
      <c r="AQ1" s="338"/>
      <c r="AR1" s="338"/>
    </row>
    <row r="2" spans="1:44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402" t="s">
        <v>261</v>
      </c>
      <c r="T2" s="402"/>
      <c r="U2" s="402"/>
      <c r="V2" s="402"/>
      <c r="W2" s="402"/>
      <c r="X2" s="402"/>
      <c r="Y2" s="402"/>
      <c r="Z2" s="402"/>
      <c r="AA2" s="402"/>
      <c r="AB2" s="402"/>
      <c r="AC2" s="338"/>
      <c r="AD2" s="338"/>
      <c r="AE2" s="338"/>
      <c r="AF2" s="338"/>
      <c r="AG2" s="402" t="s">
        <v>261</v>
      </c>
      <c r="AH2" s="402"/>
      <c r="AI2" s="402"/>
      <c r="AJ2" s="402"/>
      <c r="AK2" s="402"/>
      <c r="AL2" s="402"/>
      <c r="AM2" s="402"/>
      <c r="AN2" s="402"/>
      <c r="AO2" s="402"/>
      <c r="AP2" s="402"/>
      <c r="AQ2" s="338"/>
      <c r="AR2" s="338"/>
    </row>
    <row r="3" spans="1:44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13" t="s">
        <v>913</v>
      </c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13" t="s">
        <v>541</v>
      </c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</row>
    <row r="4" spans="1:44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16" t="s">
        <v>550</v>
      </c>
      <c r="V4" s="18" t="s">
        <v>914</v>
      </c>
      <c r="W4" s="18"/>
      <c r="X4" s="18"/>
      <c r="Y4" s="18"/>
      <c r="Z4" s="18"/>
      <c r="AA4" s="18"/>
      <c r="AB4" s="18"/>
      <c r="AC4" s="18"/>
      <c r="AD4" s="18"/>
      <c r="AE4" s="338"/>
      <c r="AF4" s="338"/>
      <c r="AG4" s="338"/>
      <c r="AH4" s="338"/>
      <c r="AI4" s="16" t="s">
        <v>550</v>
      </c>
      <c r="AJ4" s="18" t="s">
        <v>914</v>
      </c>
      <c r="AK4" s="18"/>
      <c r="AL4" s="18"/>
      <c r="AM4" s="18"/>
      <c r="AN4" s="18"/>
      <c r="AO4" s="18"/>
      <c r="AP4" s="18"/>
      <c r="AQ4" s="18"/>
      <c r="AR4" s="18"/>
    </row>
    <row r="5" spans="1:44">
      <c r="A5" s="338" t="s">
        <v>6</v>
      </c>
      <c r="B5" s="331">
        <v>44780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41" t="str">
        <f>B11</f>
        <v>1 3C</v>
      </c>
      <c r="V5" s="341" t="str">
        <f>B12</f>
        <v>1 3C</v>
      </c>
      <c r="W5" s="341" t="str">
        <f>B13</f>
        <v>2 3C</v>
      </c>
      <c r="X5" s="341" t="str">
        <f>B14</f>
        <v>2 3C</v>
      </c>
      <c r="Y5" s="341" t="str">
        <f>B15</f>
        <v>3 3C</v>
      </c>
      <c r="Z5" s="338" t="str">
        <f>B16</f>
        <v>3 3C</v>
      </c>
      <c r="AA5" s="338" t="str">
        <f>B17</f>
        <v>4 3C</v>
      </c>
      <c r="AB5" s="338" t="str">
        <f>B18</f>
        <v>4 3C</v>
      </c>
      <c r="AC5" s="338"/>
      <c r="AD5" s="338"/>
      <c r="AE5" s="338"/>
      <c r="AF5" s="338"/>
      <c r="AG5" s="338"/>
      <c r="AH5" s="338"/>
      <c r="AI5" s="341" t="str">
        <f>B20</f>
        <v>1 2C</v>
      </c>
      <c r="AJ5" s="341" t="str">
        <f>B21</f>
        <v>1 2C</v>
      </c>
      <c r="AK5" s="341" t="str">
        <f>B22</f>
        <v>2 2C</v>
      </c>
      <c r="AL5" s="341" t="str">
        <f>B23</f>
        <v>2 2C</v>
      </c>
      <c r="AM5" s="341" t="str">
        <f>B24</f>
        <v>3 2C</v>
      </c>
      <c r="AN5" s="338" t="str">
        <f>B25</f>
        <v>3 2C</v>
      </c>
      <c r="AO5" s="338" t="str">
        <f>B26</f>
        <v>4 2C</v>
      </c>
      <c r="AP5" s="338" t="str">
        <f>B27</f>
        <v>4 2C</v>
      </c>
      <c r="AQ5" s="338"/>
      <c r="AR5" s="338"/>
    </row>
    <row r="6" spans="1:44">
      <c r="A6" s="338" t="s">
        <v>8</v>
      </c>
      <c r="B6" s="13" t="s">
        <v>915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 t="str">
        <f>C11</f>
        <v>Teagan Christie</v>
      </c>
      <c r="V6" s="338" t="str">
        <f>C12</f>
        <v>Mia Death</v>
      </c>
      <c r="W6" s="338" t="str">
        <f>C13</f>
        <v>Sarah Hatch</v>
      </c>
      <c r="X6" s="338" t="str">
        <f>C14</f>
        <v>Georgia Vaughan</v>
      </c>
      <c r="Y6" s="338" t="str">
        <f>C15</f>
        <v>Caitlin Pritchard</v>
      </c>
      <c r="Z6" s="338" t="str">
        <f>C16</f>
        <v>Felicity Ericsson</v>
      </c>
      <c r="AA6" s="338" t="str">
        <f>C17</f>
        <v>Alivia Coppin</v>
      </c>
      <c r="AB6" s="338" t="str">
        <f>C18</f>
        <v>Matilda Agnew</v>
      </c>
      <c r="AC6" s="338"/>
      <c r="AD6" s="338"/>
      <c r="AE6" s="338"/>
      <c r="AF6" s="338"/>
      <c r="AG6" s="338"/>
      <c r="AH6" s="338"/>
      <c r="AI6" s="338" t="str">
        <f>C20</f>
        <v>Shannon Meakins</v>
      </c>
      <c r="AJ6" s="338" t="str">
        <f>C21</f>
        <v>Sarah Little</v>
      </c>
      <c r="AK6" s="338" t="str">
        <f>C22</f>
        <v>Milly Mathews</v>
      </c>
      <c r="AL6" s="338" t="str">
        <f>C23</f>
        <v>Kailani Muir</v>
      </c>
      <c r="AM6" s="338" t="str">
        <f>C24</f>
        <v>Asha Wiegele</v>
      </c>
      <c r="AN6" s="338" t="str">
        <f>C25</f>
        <v>Savannah Beveridge</v>
      </c>
      <c r="AO6" s="338" t="str">
        <f>C26</f>
        <v>Meg Fowler</v>
      </c>
      <c r="AP6" s="338" t="str">
        <f>C27</f>
        <v>Amy Lethlean</v>
      </c>
      <c r="AQ6" s="338"/>
      <c r="AR6" s="338"/>
    </row>
    <row r="7" spans="1:44">
      <c r="A7" s="338" t="s">
        <v>10</v>
      </c>
      <c r="B7" s="338" t="s">
        <v>286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 t="s">
        <v>12</v>
      </c>
      <c r="S7" s="338" t="s">
        <v>13</v>
      </c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 t="s">
        <v>12</v>
      </c>
      <c r="AG7" s="338" t="s">
        <v>13</v>
      </c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</row>
    <row r="8" spans="1:44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>
        <v>1</v>
      </c>
      <c r="S8" s="338"/>
      <c r="T8" s="338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38"/>
      <c r="AF8" s="338">
        <v>1</v>
      </c>
      <c r="AG8" s="338"/>
      <c r="AH8" s="338"/>
      <c r="AI8" s="342"/>
      <c r="AJ8" s="342"/>
      <c r="AK8" s="342"/>
      <c r="AL8" s="342"/>
      <c r="AM8" s="342"/>
      <c r="AN8" s="342"/>
      <c r="AO8" s="342"/>
      <c r="AP8" s="342"/>
      <c r="AQ8" s="342"/>
      <c r="AR8" s="342"/>
    </row>
    <row r="9" spans="1:44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>
        <v>2</v>
      </c>
      <c r="S9" s="338"/>
      <c r="T9" s="338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38"/>
      <c r="AF9" s="338">
        <v>2</v>
      </c>
      <c r="AG9" s="338"/>
      <c r="AH9" s="338"/>
      <c r="AI9" s="342"/>
      <c r="AJ9" s="342"/>
      <c r="AK9" s="342"/>
      <c r="AL9" s="342"/>
      <c r="AM9" s="342"/>
      <c r="AN9" s="342"/>
      <c r="AO9" s="342"/>
      <c r="AP9" s="342"/>
      <c r="AQ9" s="342"/>
      <c r="AR9" s="342"/>
    </row>
    <row r="10" spans="1:44" ht="45">
      <c r="A10" s="310" t="s">
        <v>15</v>
      </c>
      <c r="B10" s="36" t="s">
        <v>694</v>
      </c>
      <c r="C10" s="311" t="s">
        <v>17</v>
      </c>
      <c r="D10" s="36" t="s">
        <v>18</v>
      </c>
      <c r="E10" s="36" t="s">
        <v>19</v>
      </c>
      <c r="F10" s="36" t="s">
        <v>916</v>
      </c>
      <c r="G10" s="36" t="s">
        <v>917</v>
      </c>
      <c r="H10" s="36" t="s">
        <v>918</v>
      </c>
      <c r="I10" s="36" t="s">
        <v>790</v>
      </c>
      <c r="J10" s="36" t="s">
        <v>919</v>
      </c>
      <c r="K10" s="36" t="s">
        <v>920</v>
      </c>
      <c r="L10" s="36" t="s">
        <v>921</v>
      </c>
      <c r="M10" s="36" t="s">
        <v>922</v>
      </c>
      <c r="N10" s="36" t="s">
        <v>923</v>
      </c>
      <c r="O10" s="36" t="s">
        <v>924</v>
      </c>
      <c r="P10" s="338"/>
      <c r="Q10" s="338"/>
      <c r="R10" s="338">
        <v>3</v>
      </c>
      <c r="S10" s="338">
        <v>2</v>
      </c>
      <c r="T10" s="338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38"/>
      <c r="AF10" s="338">
        <v>3</v>
      </c>
      <c r="AG10" s="338">
        <v>2</v>
      </c>
      <c r="AH10" s="338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</row>
    <row r="11" spans="1:44">
      <c r="A11" s="24">
        <v>0.33333333333333331</v>
      </c>
      <c r="B11" s="367" t="s">
        <v>925</v>
      </c>
      <c r="C11" s="450" t="s">
        <v>174</v>
      </c>
      <c r="D11" s="343" t="s">
        <v>175</v>
      </c>
      <c r="E11" s="343" t="s">
        <v>893</v>
      </c>
      <c r="F11" s="344">
        <f>U53</f>
        <v>0</v>
      </c>
      <c r="G11" s="351">
        <f>IF(J11&gt;L11,J11,L11)</f>
        <v>1</v>
      </c>
      <c r="H11" s="350">
        <f>AVERAGE(F11:F12,F20:F21)</f>
        <v>0</v>
      </c>
      <c r="I11" s="351">
        <f>IF(M11&gt;O11,M11,O11)</f>
        <v>1</v>
      </c>
      <c r="J11" s="351">
        <f t="shared" ref="J11:J18" si="0">RANK(F11,$F$11:$F$28,0)</f>
        <v>1</v>
      </c>
      <c r="K11" s="345">
        <f>U42</f>
        <v>0</v>
      </c>
      <c r="L11" s="399"/>
      <c r="M11" s="351">
        <f>RANK(H11,$H$11:$H$28,0)</f>
        <v>1</v>
      </c>
      <c r="N11" s="345">
        <f>AVERAGE(K11:K12,K20:K21)</f>
        <v>0</v>
      </c>
      <c r="O11" s="399"/>
      <c r="P11" s="338"/>
      <c r="Q11" s="338"/>
      <c r="R11" s="338">
        <v>4</v>
      </c>
      <c r="S11" s="338"/>
      <c r="T11" s="338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38"/>
      <c r="AF11" s="338">
        <v>4</v>
      </c>
      <c r="AG11" s="338"/>
      <c r="AH11" s="338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</row>
    <row r="12" spans="1:44">
      <c r="A12" s="4">
        <v>0.35555555555555546</v>
      </c>
      <c r="B12" s="367" t="s">
        <v>925</v>
      </c>
      <c r="C12" s="450" t="s">
        <v>198</v>
      </c>
      <c r="D12" s="343" t="s">
        <v>199</v>
      </c>
      <c r="E12" s="343" t="s">
        <v>898</v>
      </c>
      <c r="F12" s="347">
        <f>V53</f>
        <v>0</v>
      </c>
      <c r="G12" s="351">
        <f t="shared" ref="G12:G18" si="1">IF(J12&gt;L12,J12,L12)</f>
        <v>1</v>
      </c>
      <c r="H12" s="351"/>
      <c r="I12" s="351"/>
      <c r="J12" s="351">
        <f t="shared" si="0"/>
        <v>1</v>
      </c>
      <c r="K12" s="345">
        <f>V42</f>
        <v>0</v>
      </c>
      <c r="L12" s="407"/>
      <c r="M12" s="351"/>
      <c r="N12" s="345"/>
      <c r="O12" s="407"/>
      <c r="P12" s="338"/>
      <c r="Q12" s="338"/>
      <c r="R12" s="338">
        <v>5</v>
      </c>
      <c r="S12" s="338"/>
      <c r="T12" s="338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38"/>
      <c r="AF12" s="338">
        <v>5</v>
      </c>
      <c r="AG12" s="338">
        <v>2</v>
      </c>
      <c r="AH12" s="338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</row>
    <row r="13" spans="1:44">
      <c r="A13" s="4">
        <v>0.33888888888888885</v>
      </c>
      <c r="B13" s="367" t="s">
        <v>926</v>
      </c>
      <c r="C13" s="450" t="s">
        <v>624</v>
      </c>
      <c r="D13" s="343" t="s">
        <v>625</v>
      </c>
      <c r="E13" s="343" t="s">
        <v>895</v>
      </c>
      <c r="F13" s="344">
        <f>W53</f>
        <v>0</v>
      </c>
      <c r="G13" s="351">
        <f t="shared" si="1"/>
        <v>1</v>
      </c>
      <c r="H13" s="350">
        <f>AVERAGE(F13:F14,F22:F23)</f>
        <v>0</v>
      </c>
      <c r="I13" s="351">
        <f>IF(M13&gt;O13,M13,O13)</f>
        <v>1</v>
      </c>
      <c r="J13" s="351">
        <f t="shared" si="0"/>
        <v>1</v>
      </c>
      <c r="K13" s="345">
        <f>W42</f>
        <v>0</v>
      </c>
      <c r="L13" s="407"/>
      <c r="M13" s="351">
        <f>RANK(H13,$H$11:$H$28,0)</f>
        <v>1</v>
      </c>
      <c r="N13" s="345">
        <f>AVERAGE(K13:K14,K22:K23)</f>
        <v>0</v>
      </c>
      <c r="O13" s="407"/>
      <c r="P13" s="338"/>
      <c r="Q13" s="338"/>
      <c r="R13" s="338">
        <v>6</v>
      </c>
      <c r="S13" s="338"/>
      <c r="T13" s="338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38"/>
      <c r="AF13" s="338">
        <v>6</v>
      </c>
      <c r="AG13" s="338"/>
      <c r="AH13" s="338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</row>
    <row r="14" spans="1:44">
      <c r="A14" s="4">
        <v>0.37222222222222207</v>
      </c>
      <c r="B14" s="367" t="s">
        <v>926</v>
      </c>
      <c r="C14" s="450" t="s">
        <v>229</v>
      </c>
      <c r="D14" s="343" t="s">
        <v>230</v>
      </c>
      <c r="E14" s="343" t="s">
        <v>900</v>
      </c>
      <c r="F14" s="344">
        <f>X53</f>
        <v>0</v>
      </c>
      <c r="G14" s="351">
        <f t="shared" si="1"/>
        <v>1</v>
      </c>
      <c r="H14" s="351"/>
      <c r="I14" s="351"/>
      <c r="J14" s="351">
        <f t="shared" si="0"/>
        <v>1</v>
      </c>
      <c r="K14" s="345">
        <f>X42</f>
        <v>0</v>
      </c>
      <c r="L14" s="407"/>
      <c r="M14" s="351"/>
      <c r="N14" s="345"/>
      <c r="O14" s="407"/>
      <c r="P14" s="338"/>
      <c r="Q14" s="338"/>
      <c r="R14" s="338">
        <v>7</v>
      </c>
      <c r="S14" s="338"/>
      <c r="T14" s="338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38"/>
      <c r="AF14" s="338">
        <v>7</v>
      </c>
      <c r="AG14" s="338">
        <v>2</v>
      </c>
      <c r="AH14" s="338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</row>
    <row r="15" spans="1:44">
      <c r="A15" s="4">
        <v>0.34444444444444439</v>
      </c>
      <c r="B15" s="367" t="s">
        <v>927</v>
      </c>
      <c r="C15" s="450" t="s">
        <v>40</v>
      </c>
      <c r="D15" s="343" t="s">
        <v>89</v>
      </c>
      <c r="E15" s="343" t="s">
        <v>896</v>
      </c>
      <c r="F15" s="344">
        <f>Y53</f>
        <v>0</v>
      </c>
      <c r="G15" s="351">
        <f t="shared" si="1"/>
        <v>1</v>
      </c>
      <c r="H15" s="350">
        <f>AVERAGE(F15:F16,F24:F25)</f>
        <v>0</v>
      </c>
      <c r="I15" s="351">
        <f>IF(M15&gt;O15,M15,O15)</f>
        <v>1</v>
      </c>
      <c r="J15" s="351">
        <f t="shared" si="0"/>
        <v>1</v>
      </c>
      <c r="K15" s="345">
        <f>Y42</f>
        <v>0</v>
      </c>
      <c r="L15" s="407"/>
      <c r="M15" s="351">
        <f>RANK(H15,$H$11:$H$28,0)</f>
        <v>1</v>
      </c>
      <c r="N15" s="345">
        <f>AVERAGE(K15:K16,K24:K25)</f>
        <v>0</v>
      </c>
      <c r="O15" s="407"/>
      <c r="P15" s="338"/>
      <c r="Q15" s="338"/>
      <c r="R15" s="338">
        <v>8</v>
      </c>
      <c r="S15" s="338">
        <v>2</v>
      </c>
      <c r="T15" s="338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38"/>
      <c r="AF15" s="338">
        <v>8</v>
      </c>
      <c r="AG15" s="338">
        <v>2</v>
      </c>
      <c r="AH15" s="338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</row>
    <row r="16" spans="1:44">
      <c r="A16" s="4">
        <v>0.36111111111111099</v>
      </c>
      <c r="B16" s="367" t="s">
        <v>927</v>
      </c>
      <c r="C16" s="450" t="s">
        <v>90</v>
      </c>
      <c r="D16" s="343" t="s">
        <v>91</v>
      </c>
      <c r="E16" s="343" t="s">
        <v>896</v>
      </c>
      <c r="F16" s="344">
        <f>Z53</f>
        <v>0</v>
      </c>
      <c r="G16" s="351">
        <f t="shared" si="1"/>
        <v>1</v>
      </c>
      <c r="H16" s="351"/>
      <c r="I16" s="351"/>
      <c r="J16" s="351">
        <f t="shared" si="0"/>
        <v>1</v>
      </c>
      <c r="K16" s="345">
        <f>Z42</f>
        <v>0</v>
      </c>
      <c r="L16" s="407"/>
      <c r="M16" s="351"/>
      <c r="N16" s="345"/>
      <c r="O16" s="407"/>
      <c r="P16" s="338"/>
      <c r="Q16" s="338"/>
      <c r="R16" s="338">
        <v>9</v>
      </c>
      <c r="S16" s="338"/>
      <c r="T16" s="338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38"/>
      <c r="AF16" s="338">
        <v>9</v>
      </c>
      <c r="AG16" s="338">
        <v>2</v>
      </c>
      <c r="AH16" s="338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</row>
    <row r="17" spans="1:44">
      <c r="A17" s="4">
        <v>0.34999999999999992</v>
      </c>
      <c r="B17" s="367" t="s">
        <v>928</v>
      </c>
      <c r="C17" s="450" t="s">
        <v>496</v>
      </c>
      <c r="D17" s="343" t="s">
        <v>497</v>
      </c>
      <c r="E17" s="343" t="s">
        <v>897</v>
      </c>
      <c r="F17" s="344">
        <f>AA53</f>
        <v>0</v>
      </c>
      <c r="G17" s="351">
        <f t="shared" si="1"/>
        <v>1</v>
      </c>
      <c r="H17" s="350">
        <f>AVERAGE(F17:F18,F26:F27)</f>
        <v>0</v>
      </c>
      <c r="I17" s="351">
        <f>IF(M17&gt;O17,M17,O17)</f>
        <v>1</v>
      </c>
      <c r="J17" s="351">
        <f t="shared" si="0"/>
        <v>1</v>
      </c>
      <c r="K17" s="345">
        <f>AA42</f>
        <v>0</v>
      </c>
      <c r="L17" s="407"/>
      <c r="M17" s="351">
        <f>RANK(H17,$H$11:$H$28,0)</f>
        <v>1</v>
      </c>
      <c r="N17" s="345">
        <f>AVERAGE(K17:K18,K26:K27)</f>
        <v>0</v>
      </c>
      <c r="O17" s="407"/>
      <c r="P17" s="338"/>
      <c r="Q17" s="338"/>
      <c r="R17" s="338">
        <v>10</v>
      </c>
      <c r="S17" s="338"/>
      <c r="T17" s="338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38"/>
      <c r="AF17" s="338">
        <v>10</v>
      </c>
      <c r="AG17" s="338"/>
      <c r="AH17" s="338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</row>
    <row r="18" spans="1:44">
      <c r="A18" s="4">
        <v>0.36666666666666653</v>
      </c>
      <c r="B18" s="367" t="s">
        <v>928</v>
      </c>
      <c r="C18" s="450" t="s">
        <v>168</v>
      </c>
      <c r="D18" s="343" t="s">
        <v>169</v>
      </c>
      <c r="E18" s="343" t="s">
        <v>899</v>
      </c>
      <c r="F18" s="344">
        <f>AB53</f>
        <v>0</v>
      </c>
      <c r="G18" s="351">
        <f t="shared" si="1"/>
        <v>1</v>
      </c>
      <c r="H18" s="351"/>
      <c r="I18" s="351"/>
      <c r="J18" s="351">
        <f t="shared" si="0"/>
        <v>1</v>
      </c>
      <c r="K18" s="345">
        <f>AB42</f>
        <v>0</v>
      </c>
      <c r="L18" s="400"/>
      <c r="M18" s="343"/>
      <c r="N18" s="345"/>
      <c r="O18" s="400"/>
      <c r="P18" s="338"/>
      <c r="Q18" s="338"/>
      <c r="R18" s="338">
        <v>11</v>
      </c>
      <c r="S18" s="338"/>
      <c r="T18" s="338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38"/>
      <c r="AF18" s="338">
        <v>11</v>
      </c>
      <c r="AG18" s="338">
        <v>2</v>
      </c>
      <c r="AH18" s="338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</row>
    <row r="19" spans="1:44">
      <c r="A19" s="26"/>
      <c r="B19" s="424"/>
      <c r="C19" s="25"/>
      <c r="D19" s="425"/>
      <c r="E19" s="425"/>
      <c r="F19" s="426"/>
      <c r="G19" s="425"/>
      <c r="H19" s="425"/>
      <c r="I19" s="425"/>
      <c r="J19" s="425"/>
      <c r="K19" s="451"/>
      <c r="L19" s="452"/>
      <c r="M19" s="453"/>
      <c r="N19" s="453"/>
      <c r="O19" s="452"/>
      <c r="P19" s="338"/>
      <c r="Q19" s="338"/>
      <c r="R19" s="338">
        <v>12</v>
      </c>
      <c r="S19" s="338">
        <v>2</v>
      </c>
      <c r="T19" s="338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38"/>
      <c r="AF19" s="338">
        <v>12</v>
      </c>
      <c r="AG19" s="338"/>
      <c r="AH19" s="338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</row>
    <row r="20" spans="1:44">
      <c r="A20" s="4">
        <v>0.39027777777777756</v>
      </c>
      <c r="B20" s="367" t="s">
        <v>929</v>
      </c>
      <c r="C20" s="450" t="s">
        <v>37</v>
      </c>
      <c r="D20" s="343" t="s">
        <v>38</v>
      </c>
      <c r="E20" s="343" t="s">
        <v>893</v>
      </c>
      <c r="F20" s="344">
        <f>AI48</f>
        <v>0</v>
      </c>
      <c r="G20" s="351">
        <f>IF(J20&gt;L20,J20,L20)</f>
        <v>1</v>
      </c>
      <c r="H20" s="351"/>
      <c r="I20" s="351"/>
      <c r="J20" s="351">
        <f t="shared" ref="J20:J27" si="2">RANK(F20,$F$11:$F$28,0)</f>
        <v>1</v>
      </c>
      <c r="K20" s="406">
        <f>AI37</f>
        <v>0</v>
      </c>
      <c r="L20" s="407"/>
      <c r="M20" s="351"/>
      <c r="N20" s="351"/>
      <c r="O20" s="407"/>
      <c r="P20" s="338"/>
      <c r="Q20" s="338"/>
      <c r="R20" s="338">
        <v>13</v>
      </c>
      <c r="S20" s="338">
        <v>2</v>
      </c>
      <c r="T20" s="338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38"/>
      <c r="AF20" s="338">
        <v>13</v>
      </c>
      <c r="AG20" s="338"/>
      <c r="AH20" s="338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</row>
    <row r="21" spans="1:44">
      <c r="A21" s="4">
        <v>0.40138888888888863</v>
      </c>
      <c r="B21" s="367" t="s">
        <v>929</v>
      </c>
      <c r="C21" s="450" t="s">
        <v>531</v>
      </c>
      <c r="D21" s="343" t="s">
        <v>532</v>
      </c>
      <c r="E21" s="343" t="s">
        <v>893</v>
      </c>
      <c r="F21" s="344">
        <f>AJ48</f>
        <v>0</v>
      </c>
      <c r="G21" s="351">
        <f t="shared" ref="G21:G27" si="3">IF(J21&gt;L21,J21,L21)</f>
        <v>1</v>
      </c>
      <c r="H21" s="351"/>
      <c r="I21" s="351"/>
      <c r="J21" s="351">
        <f t="shared" si="2"/>
        <v>1</v>
      </c>
      <c r="K21" s="345">
        <f>AJ37</f>
        <v>0</v>
      </c>
      <c r="L21" s="407"/>
      <c r="M21" s="351"/>
      <c r="N21" s="351"/>
      <c r="O21" s="407"/>
      <c r="P21" s="338"/>
      <c r="Q21" s="338"/>
      <c r="R21" s="338">
        <v>14</v>
      </c>
      <c r="S21" s="338">
        <v>2</v>
      </c>
      <c r="T21" s="338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38"/>
      <c r="AF21" s="338">
        <v>14</v>
      </c>
      <c r="AG21" s="338"/>
      <c r="AH21" s="338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</row>
    <row r="22" spans="1:44">
      <c r="A22" s="4">
        <v>0.39583333333333309</v>
      </c>
      <c r="B22" s="367" t="s">
        <v>930</v>
      </c>
      <c r="C22" s="450" t="s">
        <v>474</v>
      </c>
      <c r="D22" s="343" t="s">
        <v>475</v>
      </c>
      <c r="E22" s="343" t="s">
        <v>902</v>
      </c>
      <c r="F22" s="344">
        <f>AK48</f>
        <v>0</v>
      </c>
      <c r="G22" s="351">
        <f t="shared" si="3"/>
        <v>1</v>
      </c>
      <c r="H22" s="351"/>
      <c r="I22" s="351"/>
      <c r="J22" s="351">
        <f t="shared" si="2"/>
        <v>1</v>
      </c>
      <c r="K22" s="345">
        <f>AK37</f>
        <v>0</v>
      </c>
      <c r="L22" s="407"/>
      <c r="M22" s="351"/>
      <c r="N22" s="351"/>
      <c r="O22" s="407"/>
      <c r="P22" s="338"/>
      <c r="Q22" s="338"/>
      <c r="R22" s="338">
        <v>15</v>
      </c>
      <c r="S22" s="338"/>
      <c r="T22" s="338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38"/>
      <c r="AF22" s="338">
        <v>15</v>
      </c>
      <c r="AG22" s="338"/>
      <c r="AH22" s="338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</row>
    <row r="23" spans="1:44">
      <c r="A23" s="4">
        <v>0.42361111111111077</v>
      </c>
      <c r="B23" s="367" t="s">
        <v>930</v>
      </c>
      <c r="C23" s="450" t="s">
        <v>499</v>
      </c>
      <c r="D23" s="343" t="s">
        <v>500</v>
      </c>
      <c r="E23" s="343" t="s">
        <v>902</v>
      </c>
      <c r="F23" s="344">
        <f>AL48</f>
        <v>0</v>
      </c>
      <c r="G23" s="351">
        <f t="shared" si="3"/>
        <v>1</v>
      </c>
      <c r="H23" s="351"/>
      <c r="I23" s="351"/>
      <c r="J23" s="351">
        <f t="shared" si="2"/>
        <v>1</v>
      </c>
      <c r="K23" s="345">
        <f>AL37</f>
        <v>0</v>
      </c>
      <c r="L23" s="407"/>
      <c r="M23" s="351"/>
      <c r="N23" s="351"/>
      <c r="O23" s="407"/>
      <c r="P23" s="338"/>
      <c r="Q23" s="338"/>
      <c r="R23" s="338">
        <v>16</v>
      </c>
      <c r="S23" s="338">
        <v>2</v>
      </c>
      <c r="T23" s="338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38"/>
      <c r="AF23" s="338">
        <v>16</v>
      </c>
      <c r="AG23" s="338">
        <v>2</v>
      </c>
      <c r="AH23" s="338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</row>
    <row r="24" spans="1:44">
      <c r="A24" s="4">
        <v>0.38472222222222202</v>
      </c>
      <c r="B24" s="367" t="s">
        <v>931</v>
      </c>
      <c r="C24" s="450" t="s">
        <v>216</v>
      </c>
      <c r="D24" s="343" t="s">
        <v>217</v>
      </c>
      <c r="E24" s="343" t="s">
        <v>896</v>
      </c>
      <c r="F24" s="344">
        <f>AM48</f>
        <v>0</v>
      </c>
      <c r="G24" s="351">
        <f t="shared" si="3"/>
        <v>1</v>
      </c>
      <c r="H24" s="351"/>
      <c r="I24" s="351"/>
      <c r="J24" s="351">
        <f t="shared" si="2"/>
        <v>1</v>
      </c>
      <c r="K24" s="345">
        <f>AM37</f>
        <v>0</v>
      </c>
      <c r="L24" s="407"/>
      <c r="M24" s="351"/>
      <c r="N24" s="351"/>
      <c r="O24" s="407"/>
      <c r="P24" s="338"/>
      <c r="Q24" s="338"/>
      <c r="R24" s="338">
        <v>17</v>
      </c>
      <c r="S24" s="338"/>
      <c r="T24" s="338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38"/>
      <c r="AF24" s="338">
        <v>17</v>
      </c>
      <c r="AG24" s="338"/>
      <c r="AH24" s="338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</row>
    <row r="25" spans="1:44">
      <c r="A25" s="4">
        <v>0.41805555555555524</v>
      </c>
      <c r="B25" s="367" t="s">
        <v>931</v>
      </c>
      <c r="C25" s="450" t="s">
        <v>201</v>
      </c>
      <c r="D25" s="343" t="s">
        <v>202</v>
      </c>
      <c r="E25" s="343" t="s">
        <v>903</v>
      </c>
      <c r="F25" s="344">
        <f>AN48</f>
        <v>0</v>
      </c>
      <c r="G25" s="351">
        <f t="shared" si="3"/>
        <v>1</v>
      </c>
      <c r="H25" s="351"/>
      <c r="I25" s="351"/>
      <c r="J25" s="351">
        <f t="shared" si="2"/>
        <v>1</v>
      </c>
      <c r="K25" s="345">
        <f>AN37</f>
        <v>0</v>
      </c>
      <c r="L25" s="407"/>
      <c r="M25" s="351"/>
      <c r="N25" s="351"/>
      <c r="O25" s="407"/>
      <c r="P25" s="338"/>
      <c r="Q25" s="338"/>
      <c r="R25" s="338">
        <v>18</v>
      </c>
      <c r="S25" s="338"/>
      <c r="T25" s="338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38"/>
      <c r="AF25" s="338">
        <v>18</v>
      </c>
      <c r="AG25" s="338"/>
      <c r="AH25" s="338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</row>
    <row r="26" spans="1:44">
      <c r="A26" s="4">
        <v>0.40694444444444416</v>
      </c>
      <c r="B26" s="367" t="s">
        <v>932</v>
      </c>
      <c r="C26" s="450" t="s">
        <v>503</v>
      </c>
      <c r="D26" s="343" t="s">
        <v>504</v>
      </c>
      <c r="E26" s="343" t="s">
        <v>897</v>
      </c>
      <c r="F26" s="344">
        <f>AO48</f>
        <v>0</v>
      </c>
      <c r="G26" s="351">
        <f t="shared" si="3"/>
        <v>1</v>
      </c>
      <c r="H26" s="351"/>
      <c r="I26" s="351"/>
      <c r="J26" s="351">
        <f t="shared" si="2"/>
        <v>1</v>
      </c>
      <c r="K26" s="345">
        <f>AO37</f>
        <v>0</v>
      </c>
      <c r="L26" s="407"/>
      <c r="M26" s="351"/>
      <c r="N26" s="351"/>
      <c r="O26" s="407"/>
      <c r="P26" s="338"/>
      <c r="Q26" s="338"/>
      <c r="R26" s="338">
        <v>19</v>
      </c>
      <c r="S26" s="338"/>
      <c r="T26" s="338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38"/>
      <c r="AF26" s="338">
        <v>19</v>
      </c>
      <c r="AG26" s="338"/>
      <c r="AH26" s="338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</row>
    <row r="27" spans="1:44">
      <c r="A27" s="4">
        <v>0.4124999999999997</v>
      </c>
      <c r="B27" s="367" t="s">
        <v>932</v>
      </c>
      <c r="C27" s="450" t="s">
        <v>318</v>
      </c>
      <c r="D27" s="343" t="s">
        <v>319</v>
      </c>
      <c r="E27" s="343" t="s">
        <v>897</v>
      </c>
      <c r="F27" s="344">
        <f>AP48</f>
        <v>0</v>
      </c>
      <c r="G27" s="351">
        <f t="shared" si="3"/>
        <v>1</v>
      </c>
      <c r="H27" s="351"/>
      <c r="I27" s="351"/>
      <c r="J27" s="351">
        <f t="shared" si="2"/>
        <v>1</v>
      </c>
      <c r="K27" s="345">
        <f>AP37</f>
        <v>0</v>
      </c>
      <c r="L27" s="407"/>
      <c r="M27" s="351"/>
      <c r="N27" s="351"/>
      <c r="O27" s="407"/>
      <c r="P27" s="338"/>
      <c r="Q27" s="338"/>
      <c r="R27" s="338">
        <v>20</v>
      </c>
      <c r="S27" s="338"/>
      <c r="T27" s="338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38"/>
      <c r="AF27" s="338">
        <v>20</v>
      </c>
      <c r="AG27" s="338"/>
      <c r="AH27" s="338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</row>
    <row r="28" spans="1:44">
      <c r="A28" s="4"/>
      <c r="B28" s="367"/>
      <c r="C28" s="450"/>
      <c r="D28" s="343"/>
      <c r="E28" s="343"/>
      <c r="F28" s="344"/>
      <c r="G28" s="343"/>
      <c r="H28" s="343"/>
      <c r="I28" s="343"/>
      <c r="J28" s="343"/>
      <c r="K28" s="345"/>
      <c r="L28" s="400"/>
      <c r="M28" s="343"/>
      <c r="N28" s="343"/>
      <c r="O28" s="400"/>
      <c r="P28" s="338"/>
      <c r="Q28" s="338"/>
      <c r="R28" s="338">
        <v>21</v>
      </c>
      <c r="S28" s="338">
        <v>2</v>
      </c>
      <c r="T28" s="338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38"/>
      <c r="AF28" s="338">
        <v>21</v>
      </c>
      <c r="AG28" s="338"/>
      <c r="AH28" s="338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</row>
    <row r="29" spans="1:44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>
        <v>22</v>
      </c>
      <c r="S29" s="338"/>
      <c r="T29" s="338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38"/>
      <c r="AF29" s="338">
        <v>22</v>
      </c>
      <c r="AG29" s="338"/>
      <c r="AH29" s="33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8"/>
    </row>
    <row r="30" spans="1:44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>
        <v>23</v>
      </c>
      <c r="S30" s="338"/>
      <c r="T30" s="338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38"/>
      <c r="AF30" s="338" t="s">
        <v>92</v>
      </c>
      <c r="AG30" s="338"/>
      <c r="AH30" s="338"/>
      <c r="AI30" s="356">
        <f>SUM(AI8:AI29)+AI10+AI12+SUM(AI14:AI16)+AI18+AI23</f>
        <v>0</v>
      </c>
      <c r="AJ30" s="356">
        <f t="shared" ref="AJ30:AR30" si="4">SUM(AJ8:AJ29)+AJ10+AJ12+SUM(AJ14:AJ16)+AJ18+AJ23</f>
        <v>0</v>
      </c>
      <c r="AK30" s="356">
        <f t="shared" si="4"/>
        <v>0</v>
      </c>
      <c r="AL30" s="356">
        <f t="shared" si="4"/>
        <v>0</v>
      </c>
      <c r="AM30" s="356">
        <f t="shared" si="4"/>
        <v>0</v>
      </c>
      <c r="AN30" s="356">
        <f t="shared" si="4"/>
        <v>0</v>
      </c>
      <c r="AO30" s="356">
        <f t="shared" si="4"/>
        <v>0</v>
      </c>
      <c r="AP30" s="356">
        <f t="shared" si="4"/>
        <v>0</v>
      </c>
      <c r="AQ30" s="356">
        <f t="shared" si="4"/>
        <v>0</v>
      </c>
      <c r="AR30" s="356">
        <f t="shared" si="4"/>
        <v>0</v>
      </c>
    </row>
    <row r="31" spans="1:44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>
        <v>24</v>
      </c>
      <c r="S31" s="338"/>
      <c r="T31" s="338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</row>
    <row r="32" spans="1:44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>
        <v>25</v>
      </c>
      <c r="S32" s="338">
        <v>2</v>
      </c>
      <c r="T32" s="338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38"/>
      <c r="AF32" s="338" t="s">
        <v>93</v>
      </c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</row>
    <row r="33" spans="18:44">
      <c r="R33" s="338">
        <v>26</v>
      </c>
      <c r="S33" s="338"/>
      <c r="T33" s="338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38"/>
      <c r="AF33" s="338" t="s">
        <v>94</v>
      </c>
      <c r="AG33" s="338">
        <v>1</v>
      </c>
      <c r="AH33" s="338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</row>
    <row r="34" spans="18:44">
      <c r="R34" s="338">
        <v>27</v>
      </c>
      <c r="S34" s="338"/>
      <c r="T34" s="338"/>
      <c r="U34" s="348"/>
      <c r="V34" s="348"/>
      <c r="W34" s="348"/>
      <c r="X34" s="348"/>
      <c r="Y34" s="348"/>
      <c r="Z34" s="348"/>
      <c r="AA34" s="348"/>
      <c r="AB34" s="348"/>
      <c r="AC34" s="348"/>
      <c r="AD34" s="348"/>
      <c r="AE34" s="338"/>
      <c r="AF34" s="338" t="s">
        <v>95</v>
      </c>
      <c r="AG34" s="338">
        <v>1</v>
      </c>
      <c r="AH34" s="338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</row>
    <row r="35" spans="18:44">
      <c r="R35" s="338" t="s">
        <v>92</v>
      </c>
      <c r="S35" s="338"/>
      <c r="T35" s="338"/>
      <c r="U35" s="356">
        <f>SUM(U8:U34)+U10+U15+SUM(U19:U21)+U23+U28+U32</f>
        <v>0</v>
      </c>
      <c r="V35" s="356">
        <f t="shared" ref="V35:AD35" si="5">SUM(V8:V34)+V10+V15+SUM(V19:V21)+V23+V28+V32</f>
        <v>0</v>
      </c>
      <c r="W35" s="356">
        <f t="shared" si="5"/>
        <v>0</v>
      </c>
      <c r="X35" s="356">
        <f t="shared" si="5"/>
        <v>0</v>
      </c>
      <c r="Y35" s="356">
        <f t="shared" si="5"/>
        <v>0</v>
      </c>
      <c r="Z35" s="356">
        <f t="shared" si="5"/>
        <v>0</v>
      </c>
      <c r="AA35" s="356">
        <f t="shared" si="5"/>
        <v>0</v>
      </c>
      <c r="AB35" s="356">
        <f t="shared" si="5"/>
        <v>0</v>
      </c>
      <c r="AC35" s="356">
        <f t="shared" si="5"/>
        <v>0</v>
      </c>
      <c r="AD35" s="356">
        <f t="shared" si="5"/>
        <v>0</v>
      </c>
      <c r="AE35" s="338"/>
      <c r="AF35" s="338" t="s">
        <v>270</v>
      </c>
      <c r="AG35" s="338">
        <v>2</v>
      </c>
      <c r="AH35" s="338"/>
      <c r="AI35" s="342"/>
      <c r="AJ35" s="342"/>
      <c r="AK35" s="342"/>
      <c r="AL35" s="342"/>
      <c r="AM35" s="342"/>
      <c r="AN35" s="342"/>
      <c r="AO35" s="342"/>
      <c r="AP35" s="342"/>
      <c r="AQ35" s="342"/>
      <c r="AR35" s="342"/>
    </row>
    <row r="36" spans="18:44"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 t="s">
        <v>271</v>
      </c>
      <c r="AG36" s="338">
        <v>2</v>
      </c>
      <c r="AH36" s="33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</row>
    <row r="37" spans="18:44">
      <c r="R37" s="338" t="s">
        <v>93</v>
      </c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 t="s">
        <v>98</v>
      </c>
      <c r="AG37" s="338"/>
      <c r="AH37" s="338"/>
      <c r="AI37" s="356">
        <f>SUM(AI33:AI36)+SUM(AI35:AI36)</f>
        <v>0</v>
      </c>
      <c r="AJ37" s="356">
        <f t="shared" ref="AJ37:AN37" si="6">SUM(AJ33:AJ36)+SUM(AJ35:AJ36)</f>
        <v>0</v>
      </c>
      <c r="AK37" s="356">
        <f t="shared" si="6"/>
        <v>0</v>
      </c>
      <c r="AL37" s="356">
        <f t="shared" si="6"/>
        <v>0</v>
      </c>
      <c r="AM37" s="356">
        <f t="shared" si="6"/>
        <v>0</v>
      </c>
      <c r="AN37" s="356">
        <f t="shared" si="6"/>
        <v>0</v>
      </c>
      <c r="AO37" s="356">
        <f t="shared" ref="AO37:AR37" si="7">SUM(AO33:AO36)+SUM(AO35:AO36)</f>
        <v>0</v>
      </c>
      <c r="AP37" s="356">
        <f t="shared" si="7"/>
        <v>0</v>
      </c>
      <c r="AQ37" s="356">
        <f t="shared" si="7"/>
        <v>0</v>
      </c>
      <c r="AR37" s="356">
        <f t="shared" si="7"/>
        <v>0</v>
      </c>
    </row>
    <row r="38" spans="18:44">
      <c r="R38" s="338" t="s">
        <v>94</v>
      </c>
      <c r="S38" s="338">
        <v>1</v>
      </c>
      <c r="T38" s="338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38"/>
      <c r="AF38" s="338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8"/>
      <c r="AR38" s="338"/>
    </row>
    <row r="39" spans="18:44">
      <c r="R39" s="338" t="s">
        <v>95</v>
      </c>
      <c r="S39" s="338">
        <v>1</v>
      </c>
      <c r="T39" s="338"/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  <c r="AE39" s="338"/>
      <c r="AF39" s="338" t="s">
        <v>99</v>
      </c>
      <c r="AG39" s="338">
        <v>350</v>
      </c>
      <c r="AH39" s="338"/>
      <c r="AI39" s="356">
        <f>AI30+AI37</f>
        <v>0</v>
      </c>
      <c r="AJ39" s="356">
        <f t="shared" ref="AJ39:AN39" si="8">AJ30+AJ37</f>
        <v>0</v>
      </c>
      <c r="AK39" s="356">
        <f t="shared" si="8"/>
        <v>0</v>
      </c>
      <c r="AL39" s="356">
        <f t="shared" si="8"/>
        <v>0</v>
      </c>
      <c r="AM39" s="356">
        <f t="shared" si="8"/>
        <v>0</v>
      </c>
      <c r="AN39" s="356">
        <f t="shared" si="8"/>
        <v>0</v>
      </c>
      <c r="AO39" s="356">
        <f t="shared" ref="AO39:AR39" si="9">AO30+AO37</f>
        <v>0</v>
      </c>
      <c r="AP39" s="356">
        <f t="shared" si="9"/>
        <v>0</v>
      </c>
      <c r="AQ39" s="356">
        <f t="shared" si="9"/>
        <v>0</v>
      </c>
      <c r="AR39" s="356">
        <f t="shared" si="9"/>
        <v>0</v>
      </c>
    </row>
    <row r="40" spans="18:44">
      <c r="R40" s="338" t="s">
        <v>270</v>
      </c>
      <c r="S40" s="338">
        <v>2</v>
      </c>
      <c r="T40" s="338"/>
      <c r="U40" s="342"/>
      <c r="V40" s="342"/>
      <c r="W40" s="342"/>
      <c r="X40" s="342"/>
      <c r="Y40" s="342"/>
      <c r="Z40" s="342"/>
      <c r="AA40" s="342"/>
      <c r="AB40" s="342"/>
      <c r="AC40" s="342"/>
      <c r="AD40" s="342"/>
      <c r="AE40" s="338"/>
      <c r="AF40" s="15" t="s">
        <v>100</v>
      </c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</row>
    <row r="41" spans="18:44">
      <c r="R41" s="338" t="s">
        <v>271</v>
      </c>
      <c r="S41" s="338">
        <v>2</v>
      </c>
      <c r="T41" s="33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38"/>
      <c r="AF41" s="338" t="s">
        <v>101</v>
      </c>
      <c r="AG41" s="338">
        <v>-2</v>
      </c>
      <c r="AH41" s="338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</row>
    <row r="42" spans="18:44">
      <c r="R42" s="338" t="s">
        <v>98</v>
      </c>
      <c r="S42" s="338"/>
      <c r="T42" s="338"/>
      <c r="U42" s="356">
        <f>SUM(U38:U41)+SUM(U40:U41)</f>
        <v>0</v>
      </c>
      <c r="V42" s="356">
        <f t="shared" ref="V42:AD42" si="10">SUM(V38:V41)+SUM(V40:V41)</f>
        <v>0</v>
      </c>
      <c r="W42" s="356">
        <f t="shared" si="10"/>
        <v>0</v>
      </c>
      <c r="X42" s="356">
        <f t="shared" si="10"/>
        <v>0</v>
      </c>
      <c r="Y42" s="356">
        <f t="shared" si="10"/>
        <v>0</v>
      </c>
      <c r="Z42" s="356">
        <f t="shared" si="10"/>
        <v>0</v>
      </c>
      <c r="AA42" s="356">
        <f t="shared" si="10"/>
        <v>0</v>
      </c>
      <c r="AB42" s="356">
        <f t="shared" si="10"/>
        <v>0</v>
      </c>
      <c r="AC42" s="356">
        <f t="shared" si="10"/>
        <v>0</v>
      </c>
      <c r="AD42" s="356">
        <f t="shared" si="10"/>
        <v>0</v>
      </c>
      <c r="AE42" s="338"/>
      <c r="AF42" s="338" t="s">
        <v>103</v>
      </c>
      <c r="AG42" s="338">
        <v>-4</v>
      </c>
      <c r="AH42" s="338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</row>
    <row r="43" spans="18:44"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  <c r="AE43" s="338"/>
      <c r="AF43" s="338" t="s">
        <v>104</v>
      </c>
      <c r="AG43" s="374" t="s">
        <v>105</v>
      </c>
      <c r="AH43" s="338"/>
      <c r="AI43" s="375"/>
      <c r="AJ43" s="375"/>
      <c r="AK43" s="375"/>
      <c r="AL43" s="375"/>
      <c r="AM43" s="375"/>
      <c r="AN43" s="375"/>
      <c r="AO43" s="375"/>
      <c r="AP43" s="375"/>
      <c r="AQ43" s="375"/>
      <c r="AR43" s="375"/>
    </row>
    <row r="44" spans="18:44">
      <c r="R44" s="338" t="s">
        <v>99</v>
      </c>
      <c r="S44" s="338">
        <v>410</v>
      </c>
      <c r="T44" s="338"/>
      <c r="U44" s="356">
        <f>U35+U42</f>
        <v>0</v>
      </c>
      <c r="V44" s="356">
        <f t="shared" ref="V44:Z44" si="11">V35+V42</f>
        <v>0</v>
      </c>
      <c r="W44" s="356">
        <f t="shared" si="11"/>
        <v>0</v>
      </c>
      <c r="X44" s="356">
        <f t="shared" si="11"/>
        <v>0</v>
      </c>
      <c r="Y44" s="356">
        <f t="shared" si="11"/>
        <v>0</v>
      </c>
      <c r="Z44" s="356">
        <f t="shared" si="11"/>
        <v>0</v>
      </c>
      <c r="AA44" s="356">
        <f t="shared" ref="AA44:AD44" si="12">AA35+AA42</f>
        <v>0</v>
      </c>
      <c r="AB44" s="356">
        <f t="shared" si="12"/>
        <v>0</v>
      </c>
      <c r="AC44" s="356">
        <f t="shared" si="12"/>
        <v>0</v>
      </c>
      <c r="AD44" s="356">
        <f t="shared" si="12"/>
        <v>0</v>
      </c>
      <c r="AE44" s="338"/>
      <c r="AF44" s="338" t="s">
        <v>106</v>
      </c>
      <c r="AG44" s="374"/>
      <c r="AH44" s="338"/>
      <c r="AI44" s="377">
        <f>IF(AI41="Y",-2,0)+IF(AI42="Y",-4,0)</f>
        <v>0</v>
      </c>
      <c r="AJ44" s="377">
        <f t="shared" ref="AJ44:AR44" si="13">IF(AJ41="Y",-2,0)+IF(AJ42="Y",-4,0)</f>
        <v>0</v>
      </c>
      <c r="AK44" s="377">
        <f t="shared" si="13"/>
        <v>0</v>
      </c>
      <c r="AL44" s="377">
        <f t="shared" si="13"/>
        <v>0</v>
      </c>
      <c r="AM44" s="377">
        <f t="shared" si="13"/>
        <v>0</v>
      </c>
      <c r="AN44" s="377">
        <f t="shared" si="13"/>
        <v>0</v>
      </c>
      <c r="AO44" s="377">
        <f t="shared" si="13"/>
        <v>0</v>
      </c>
      <c r="AP44" s="377">
        <f t="shared" si="13"/>
        <v>0</v>
      </c>
      <c r="AQ44" s="377">
        <f t="shared" si="13"/>
        <v>0</v>
      </c>
      <c r="AR44" s="377">
        <f t="shared" si="13"/>
        <v>0</v>
      </c>
    </row>
    <row r="45" spans="18:44">
      <c r="R45" s="15" t="s">
        <v>100</v>
      </c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15" t="s">
        <v>272</v>
      </c>
      <c r="AG45" s="374"/>
      <c r="AH45" s="338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</row>
    <row r="46" spans="18:44">
      <c r="R46" s="338" t="s">
        <v>101</v>
      </c>
      <c r="S46" s="338">
        <v>-2</v>
      </c>
      <c r="T46" s="338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38"/>
      <c r="AF46" s="338"/>
      <c r="AG46" s="338">
        <v>-5.0000000000000001E-3</v>
      </c>
      <c r="AH46" s="338"/>
      <c r="AI46" s="395">
        <f>$AG$46*$AG$39*AI45</f>
        <v>0</v>
      </c>
      <c r="AJ46" s="395">
        <f t="shared" ref="AJ46:AR46" si="14">$AG$46*$AG$39*AJ45</f>
        <v>0</v>
      </c>
      <c r="AK46" s="395">
        <f t="shared" si="14"/>
        <v>0</v>
      </c>
      <c r="AL46" s="395">
        <f t="shared" si="14"/>
        <v>0</v>
      </c>
      <c r="AM46" s="395">
        <f t="shared" si="14"/>
        <v>0</v>
      </c>
      <c r="AN46" s="395">
        <f t="shared" si="14"/>
        <v>0</v>
      </c>
      <c r="AO46" s="395">
        <f t="shared" si="14"/>
        <v>0</v>
      </c>
      <c r="AP46" s="395">
        <f t="shared" si="14"/>
        <v>0</v>
      </c>
      <c r="AQ46" s="395">
        <f t="shared" si="14"/>
        <v>0</v>
      </c>
      <c r="AR46" s="395">
        <f t="shared" si="14"/>
        <v>0</v>
      </c>
    </row>
    <row r="47" spans="18:44">
      <c r="R47" s="338" t="s">
        <v>103</v>
      </c>
      <c r="S47" s="338">
        <v>-4</v>
      </c>
      <c r="T47" s="338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38"/>
      <c r="AF47" s="338" t="s">
        <v>74</v>
      </c>
      <c r="AG47" s="338"/>
      <c r="AH47" s="338"/>
      <c r="AI47" s="356">
        <f>AI39+AI44+AI46</f>
        <v>0</v>
      </c>
      <c r="AJ47" s="356">
        <f t="shared" ref="AJ47:AR47" si="15">AJ39+AJ44+AJ46</f>
        <v>0</v>
      </c>
      <c r="AK47" s="356">
        <f t="shared" si="15"/>
        <v>0</v>
      </c>
      <c r="AL47" s="356">
        <f t="shared" si="15"/>
        <v>0</v>
      </c>
      <c r="AM47" s="356">
        <f t="shared" si="15"/>
        <v>0</v>
      </c>
      <c r="AN47" s="356">
        <f t="shared" si="15"/>
        <v>0</v>
      </c>
      <c r="AO47" s="356">
        <f t="shared" si="15"/>
        <v>0</v>
      </c>
      <c r="AP47" s="356">
        <f t="shared" si="15"/>
        <v>0</v>
      </c>
      <c r="AQ47" s="356">
        <f t="shared" si="15"/>
        <v>0</v>
      </c>
      <c r="AR47" s="356">
        <f t="shared" si="15"/>
        <v>0</v>
      </c>
    </row>
    <row r="48" spans="18:44">
      <c r="R48" s="338" t="s">
        <v>104</v>
      </c>
      <c r="S48" s="374" t="s">
        <v>105</v>
      </c>
      <c r="T48" s="338"/>
      <c r="U48" s="375"/>
      <c r="V48" s="375"/>
      <c r="W48" s="375"/>
      <c r="X48" s="375"/>
      <c r="Y48" s="375"/>
      <c r="Z48" s="375"/>
      <c r="AA48" s="375"/>
      <c r="AB48" s="375"/>
      <c r="AC48" s="375"/>
      <c r="AD48" s="375"/>
      <c r="AE48" s="338"/>
      <c r="AF48" s="338" t="s">
        <v>67</v>
      </c>
      <c r="AG48" s="338"/>
      <c r="AH48" s="338"/>
      <c r="AI48" s="355">
        <f>AI47/$AG$39</f>
        <v>0</v>
      </c>
      <c r="AJ48" s="355">
        <f t="shared" ref="AJ48:AR48" si="16">AJ47/$AG$39</f>
        <v>0</v>
      </c>
      <c r="AK48" s="355">
        <f t="shared" si="16"/>
        <v>0</v>
      </c>
      <c r="AL48" s="355">
        <f t="shared" si="16"/>
        <v>0</v>
      </c>
      <c r="AM48" s="355">
        <f t="shared" si="16"/>
        <v>0</v>
      </c>
      <c r="AN48" s="355">
        <f t="shared" si="16"/>
        <v>0</v>
      </c>
      <c r="AO48" s="355">
        <f t="shared" si="16"/>
        <v>0</v>
      </c>
      <c r="AP48" s="355">
        <f t="shared" si="16"/>
        <v>0</v>
      </c>
      <c r="AQ48" s="355">
        <f t="shared" si="16"/>
        <v>0</v>
      </c>
      <c r="AR48" s="355">
        <f t="shared" si="16"/>
        <v>0</v>
      </c>
    </row>
    <row r="49" spans="18:44">
      <c r="R49" s="338" t="s">
        <v>106</v>
      </c>
      <c r="S49" s="374"/>
      <c r="T49" s="338"/>
      <c r="U49" s="377">
        <f>IF(U46="Y",-2,0)+IF(U47="Y",-4,0)</f>
        <v>0</v>
      </c>
      <c r="V49" s="377">
        <f t="shared" ref="V49:AD49" si="17">IF(V46="Y",-2,0)+IF(V47="Y",-4,0)</f>
        <v>0</v>
      </c>
      <c r="W49" s="377">
        <f t="shared" si="17"/>
        <v>0</v>
      </c>
      <c r="X49" s="377">
        <f t="shared" si="17"/>
        <v>0</v>
      </c>
      <c r="Y49" s="377">
        <f t="shared" si="17"/>
        <v>0</v>
      </c>
      <c r="Z49" s="377">
        <f t="shared" si="17"/>
        <v>0</v>
      </c>
      <c r="AA49" s="377">
        <f t="shared" si="17"/>
        <v>0</v>
      </c>
      <c r="AB49" s="377">
        <f t="shared" si="17"/>
        <v>0</v>
      </c>
      <c r="AC49" s="377">
        <f t="shared" si="17"/>
        <v>0</v>
      </c>
      <c r="AD49" s="377">
        <f t="shared" si="17"/>
        <v>0</v>
      </c>
      <c r="AE49" s="338"/>
      <c r="AF49" s="338"/>
      <c r="AG49" s="338"/>
      <c r="AH49" s="338"/>
      <c r="AI49" s="358"/>
      <c r="AJ49" s="358"/>
      <c r="AK49" s="358"/>
      <c r="AL49" s="358"/>
      <c r="AM49" s="358"/>
      <c r="AN49" s="358"/>
      <c r="AO49" s="358"/>
      <c r="AP49" s="358"/>
      <c r="AQ49" s="358"/>
      <c r="AR49" s="358"/>
    </row>
    <row r="50" spans="18:44">
      <c r="R50" s="15" t="s">
        <v>272</v>
      </c>
      <c r="S50" s="374"/>
      <c r="T50" s="338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338"/>
      <c r="AF50" s="338"/>
      <c r="AG50" s="338"/>
      <c r="AH50" s="338"/>
      <c r="AI50" s="349"/>
      <c r="AJ50" s="349"/>
      <c r="AK50" s="349"/>
      <c r="AL50" s="349"/>
      <c r="AM50" s="349"/>
      <c r="AN50" s="349"/>
      <c r="AO50" s="349"/>
      <c r="AP50" s="349"/>
      <c r="AQ50" s="349"/>
      <c r="AR50" s="349"/>
    </row>
    <row r="51" spans="18:44">
      <c r="R51" s="338"/>
      <c r="S51" s="338">
        <v>-5.0000000000000001E-3</v>
      </c>
      <c r="T51" s="338"/>
      <c r="U51" s="395">
        <f>$S$51*$S$44*U50</f>
        <v>0</v>
      </c>
      <c r="V51" s="395">
        <f t="shared" ref="V51:AD51" si="18">$S$51*$S$44*V50</f>
        <v>0</v>
      </c>
      <c r="W51" s="395">
        <f t="shared" si="18"/>
        <v>0</v>
      </c>
      <c r="X51" s="395">
        <f t="shared" si="18"/>
        <v>0</v>
      </c>
      <c r="Y51" s="395">
        <f t="shared" si="18"/>
        <v>0</v>
      </c>
      <c r="Z51" s="395">
        <f t="shared" si="18"/>
        <v>0</v>
      </c>
      <c r="AA51" s="395">
        <f t="shared" si="18"/>
        <v>0</v>
      </c>
      <c r="AB51" s="395">
        <f t="shared" si="18"/>
        <v>0</v>
      </c>
      <c r="AC51" s="395">
        <f t="shared" si="18"/>
        <v>0</v>
      </c>
      <c r="AD51" s="395">
        <f t="shared" si="18"/>
        <v>0</v>
      </c>
      <c r="AE51" s="338"/>
      <c r="AF51" s="338"/>
      <c r="AG51" s="338"/>
      <c r="AH51" s="338"/>
      <c r="AI51" s="356"/>
      <c r="AJ51" s="356"/>
      <c r="AK51" s="356"/>
      <c r="AL51" s="356"/>
      <c r="AM51" s="356"/>
      <c r="AN51" s="356"/>
      <c r="AO51" s="356"/>
      <c r="AP51" s="356"/>
      <c r="AQ51" s="356"/>
      <c r="AR51" s="356"/>
    </row>
    <row r="52" spans="18:44">
      <c r="R52" s="338" t="s">
        <v>74</v>
      </c>
      <c r="S52" s="338"/>
      <c r="T52" s="338"/>
      <c r="U52" s="356">
        <f>U44+U49+U51</f>
        <v>0</v>
      </c>
      <c r="V52" s="356">
        <f t="shared" ref="V52:AD52" si="19">V44+V49+V51</f>
        <v>0</v>
      </c>
      <c r="W52" s="356">
        <f t="shared" si="19"/>
        <v>0</v>
      </c>
      <c r="X52" s="356">
        <f t="shared" si="19"/>
        <v>0</v>
      </c>
      <c r="Y52" s="356">
        <f t="shared" si="19"/>
        <v>0</v>
      </c>
      <c r="Z52" s="356">
        <f t="shared" si="19"/>
        <v>0</v>
      </c>
      <c r="AA52" s="356">
        <f t="shared" si="19"/>
        <v>0</v>
      </c>
      <c r="AB52" s="356">
        <f t="shared" si="19"/>
        <v>0</v>
      </c>
      <c r="AC52" s="356">
        <f t="shared" si="19"/>
        <v>0</v>
      </c>
      <c r="AD52" s="356">
        <f t="shared" si="19"/>
        <v>0</v>
      </c>
      <c r="AE52" s="338"/>
      <c r="AF52" s="338"/>
      <c r="AG52" s="338"/>
      <c r="AH52" s="338"/>
      <c r="AI52" s="349"/>
      <c r="AJ52" s="338"/>
      <c r="AK52" s="338"/>
      <c r="AL52" s="338"/>
      <c r="AM52" s="338"/>
      <c r="AN52" s="338"/>
      <c r="AO52" s="338"/>
      <c r="AP52" s="338"/>
      <c r="AQ52" s="338"/>
      <c r="AR52" s="338"/>
    </row>
    <row r="53" spans="18:44">
      <c r="R53" s="338" t="s">
        <v>67</v>
      </c>
      <c r="S53" s="338"/>
      <c r="T53" s="338"/>
      <c r="U53" s="355">
        <f t="shared" ref="U53:AD53" si="20">U52/$S$44</f>
        <v>0</v>
      </c>
      <c r="V53" s="355">
        <f t="shared" si="20"/>
        <v>0</v>
      </c>
      <c r="W53" s="355">
        <f t="shared" si="20"/>
        <v>0</v>
      </c>
      <c r="X53" s="355">
        <f t="shared" si="20"/>
        <v>0</v>
      </c>
      <c r="Y53" s="355">
        <f t="shared" si="20"/>
        <v>0</v>
      </c>
      <c r="Z53" s="355">
        <f t="shared" si="20"/>
        <v>0</v>
      </c>
      <c r="AA53" s="355">
        <f t="shared" si="20"/>
        <v>0</v>
      </c>
      <c r="AB53" s="355">
        <f t="shared" si="20"/>
        <v>0</v>
      </c>
      <c r="AC53" s="355">
        <f t="shared" si="20"/>
        <v>0</v>
      </c>
      <c r="AD53" s="355">
        <f t="shared" si="20"/>
        <v>0</v>
      </c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</row>
    <row r="54" spans="18:44">
      <c r="R54" s="338"/>
      <c r="S54" s="338"/>
      <c r="T54" s="338"/>
      <c r="U54" s="358"/>
      <c r="V54" s="358"/>
      <c r="W54" s="358"/>
      <c r="X54" s="358"/>
      <c r="Y54" s="358"/>
      <c r="Z54" s="358"/>
      <c r="AA54" s="358"/>
      <c r="AB54" s="358"/>
      <c r="AC54" s="358"/>
      <c r="AD54" s="358"/>
      <c r="AE54" s="338"/>
      <c r="AF54" s="338"/>
      <c r="AG54" s="338"/>
      <c r="AH54" s="338"/>
      <c r="AI54" s="349"/>
      <c r="AJ54" s="338"/>
      <c r="AK54" s="338"/>
      <c r="AL54" s="338"/>
      <c r="AM54" s="338"/>
      <c r="AN54" s="338"/>
      <c r="AO54" s="338"/>
      <c r="AP54" s="338"/>
      <c r="AQ54" s="338"/>
      <c r="AR54" s="338"/>
    </row>
    <row r="55" spans="18:44">
      <c r="R55" s="338"/>
      <c r="S55" s="338"/>
      <c r="T55" s="338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38"/>
      <c r="AF55" s="338"/>
      <c r="AG55" s="338"/>
      <c r="AH55" s="338"/>
      <c r="AI55" s="338"/>
      <c r="AJ55" s="338"/>
      <c r="AK55" s="338"/>
      <c r="AL55" s="338"/>
      <c r="AM55" s="338"/>
      <c r="AN55" s="338"/>
      <c r="AO55" s="338"/>
      <c r="AP55" s="338"/>
      <c r="AQ55" s="338"/>
      <c r="AR55" s="338"/>
    </row>
    <row r="56" spans="18:44">
      <c r="R56" s="338"/>
      <c r="S56" s="338"/>
      <c r="T56" s="338"/>
      <c r="U56" s="338"/>
      <c r="V56" s="338"/>
      <c r="W56" s="338"/>
      <c r="X56" s="338"/>
      <c r="Y56" s="338"/>
      <c r="Z56" s="338"/>
      <c r="AA56" s="338"/>
      <c r="AB56" s="338"/>
      <c r="AC56" s="338"/>
      <c r="AD56" s="338"/>
      <c r="AE56" s="338"/>
      <c r="AF56" s="338"/>
      <c r="AG56" s="338"/>
      <c r="AH56" s="338"/>
      <c r="AI56" s="349"/>
      <c r="AJ56" s="338"/>
      <c r="AK56" s="338"/>
      <c r="AL56" s="338"/>
      <c r="AM56" s="338"/>
      <c r="AN56" s="338"/>
      <c r="AO56" s="338"/>
      <c r="AP56" s="338"/>
      <c r="AQ56" s="338"/>
      <c r="AR56" s="338"/>
    </row>
    <row r="57" spans="18:44">
      <c r="R57" s="338"/>
      <c r="S57" s="338"/>
      <c r="T57" s="338"/>
      <c r="U57" s="349"/>
      <c r="V57" s="338"/>
      <c r="W57" s="338"/>
      <c r="X57" s="338"/>
      <c r="Y57" s="338"/>
      <c r="Z57" s="338"/>
      <c r="AA57" s="338"/>
      <c r="AB57" s="338"/>
      <c r="AC57" s="338"/>
      <c r="AD57" s="338"/>
      <c r="AE57" s="338"/>
      <c r="AF57" s="338"/>
      <c r="AG57" s="338"/>
      <c r="AH57" s="338"/>
      <c r="AI57" s="338"/>
      <c r="AJ57" s="338"/>
      <c r="AK57" s="338"/>
      <c r="AL57" s="338"/>
      <c r="AM57" s="338"/>
      <c r="AN57" s="338"/>
      <c r="AO57" s="338"/>
      <c r="AP57" s="338"/>
      <c r="AQ57" s="338"/>
      <c r="AR57" s="338"/>
    </row>
    <row r="58" spans="18:44"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  <c r="AC58" s="338"/>
      <c r="AD58" s="338"/>
      <c r="AE58" s="338"/>
      <c r="AF58" s="338"/>
      <c r="AG58" s="338"/>
      <c r="AH58" s="338"/>
      <c r="AI58" s="349"/>
      <c r="AJ58" s="338"/>
      <c r="AK58" s="338"/>
      <c r="AL58" s="338"/>
      <c r="AM58" s="338"/>
      <c r="AN58" s="338"/>
      <c r="AO58" s="338"/>
      <c r="AP58" s="338"/>
      <c r="AQ58" s="338"/>
      <c r="AR58" s="338"/>
    </row>
    <row r="59" spans="18:44">
      <c r="R59" s="338"/>
      <c r="S59" s="338"/>
      <c r="T59" s="338"/>
      <c r="U59" s="349"/>
      <c r="V59" s="338"/>
      <c r="W59" s="338"/>
      <c r="X59" s="338"/>
      <c r="Y59" s="338"/>
      <c r="Z59" s="338"/>
      <c r="AA59" s="338"/>
      <c r="AB59" s="338"/>
      <c r="AC59" s="338"/>
      <c r="AD59" s="338"/>
      <c r="AE59" s="338"/>
      <c r="AF59" s="338"/>
      <c r="AG59" s="338"/>
      <c r="AH59" s="338"/>
      <c r="AI59" s="338"/>
      <c r="AJ59" s="338"/>
      <c r="AK59" s="338"/>
      <c r="AL59" s="338"/>
      <c r="AM59" s="338"/>
      <c r="AN59" s="338"/>
      <c r="AO59" s="338"/>
      <c r="AP59" s="338"/>
      <c r="AQ59" s="338"/>
      <c r="AR59" s="338"/>
    </row>
    <row r="60" spans="18:44">
      <c r="R60" s="338"/>
      <c r="S60" s="338"/>
      <c r="T60" s="338"/>
      <c r="U60" s="338"/>
      <c r="V60" s="338"/>
      <c r="W60" s="338"/>
      <c r="X60" s="338"/>
      <c r="Y60" s="338"/>
      <c r="Z60" s="338"/>
      <c r="AA60" s="338"/>
      <c r="AB60" s="338"/>
      <c r="AC60" s="338"/>
      <c r="AD60" s="338"/>
      <c r="AE60" s="338"/>
      <c r="AF60" s="338"/>
      <c r="AG60" s="338"/>
      <c r="AH60" s="338"/>
      <c r="AI60" s="349"/>
      <c r="AJ60" s="338"/>
      <c r="AK60" s="338"/>
      <c r="AL60" s="338"/>
      <c r="AM60" s="338"/>
      <c r="AN60" s="338"/>
      <c r="AO60" s="338"/>
      <c r="AP60" s="338"/>
      <c r="AQ60" s="338"/>
      <c r="AR60" s="338"/>
    </row>
    <row r="61" spans="18:44">
      <c r="R61" s="338"/>
      <c r="S61" s="338"/>
      <c r="T61" s="338"/>
      <c r="U61" s="349"/>
      <c r="V61" s="338"/>
      <c r="W61" s="338"/>
      <c r="X61" s="338"/>
      <c r="Y61" s="338"/>
      <c r="Z61" s="338"/>
      <c r="AA61" s="338"/>
      <c r="AB61" s="338"/>
      <c r="AC61" s="338"/>
      <c r="AD61" s="338"/>
      <c r="AE61" s="338"/>
      <c r="AF61" s="338"/>
      <c r="AG61" s="338"/>
      <c r="AH61" s="338"/>
      <c r="AI61" s="338"/>
      <c r="AJ61" s="338"/>
      <c r="AK61" s="338"/>
      <c r="AL61" s="338"/>
      <c r="AM61" s="338"/>
      <c r="AN61" s="338"/>
      <c r="AO61" s="338"/>
      <c r="AP61" s="338"/>
      <c r="AQ61" s="338"/>
      <c r="AR61" s="338"/>
    </row>
    <row r="62" spans="18:44">
      <c r="R62" s="338"/>
      <c r="S62" s="338"/>
      <c r="T62" s="338"/>
      <c r="U62" s="338"/>
      <c r="V62" s="338"/>
      <c r="W62" s="338"/>
      <c r="X62" s="338"/>
      <c r="Y62" s="338"/>
      <c r="Z62" s="338"/>
      <c r="AA62" s="338"/>
      <c r="AB62" s="338"/>
      <c r="AC62" s="338"/>
      <c r="AD62" s="338"/>
      <c r="AE62" s="338"/>
      <c r="AF62" s="338"/>
      <c r="AG62" s="338"/>
      <c r="AH62" s="338"/>
      <c r="AI62" s="349"/>
      <c r="AJ62" s="338"/>
      <c r="AK62" s="338"/>
      <c r="AL62" s="338"/>
      <c r="AM62" s="338"/>
      <c r="AN62" s="338"/>
      <c r="AO62" s="338"/>
      <c r="AP62" s="338"/>
      <c r="AQ62" s="338"/>
      <c r="AR62" s="338"/>
    </row>
    <row r="63" spans="18:44">
      <c r="R63" s="338"/>
      <c r="S63" s="338"/>
      <c r="T63" s="338"/>
      <c r="U63" s="349"/>
      <c r="V63" s="338"/>
      <c r="W63" s="338"/>
      <c r="X63" s="338"/>
      <c r="Y63" s="338"/>
      <c r="Z63" s="338"/>
      <c r="AA63" s="338"/>
      <c r="AB63" s="338"/>
      <c r="AC63" s="338"/>
      <c r="AD63" s="338"/>
      <c r="AE63" s="338"/>
      <c r="AF63" s="338"/>
      <c r="AG63" s="338"/>
      <c r="AH63" s="338"/>
      <c r="AI63" s="338"/>
      <c r="AJ63" s="338"/>
      <c r="AK63" s="338"/>
      <c r="AL63" s="338"/>
      <c r="AM63" s="338"/>
      <c r="AN63" s="338"/>
      <c r="AO63" s="338"/>
      <c r="AP63" s="338"/>
      <c r="AQ63" s="338"/>
      <c r="AR63" s="338"/>
    </row>
    <row r="64" spans="18:44">
      <c r="R64" s="338"/>
      <c r="S64" s="338"/>
      <c r="T64" s="338"/>
      <c r="U64" s="338"/>
      <c r="V64" s="338"/>
      <c r="W64" s="338"/>
      <c r="X64" s="338"/>
      <c r="Y64" s="338"/>
      <c r="Z64" s="338"/>
      <c r="AA64" s="338"/>
      <c r="AB64" s="338"/>
      <c r="AC64" s="338"/>
      <c r="AD64" s="338"/>
      <c r="AE64" s="338"/>
      <c r="AF64" s="338"/>
      <c r="AG64" s="338"/>
      <c r="AH64" s="338"/>
      <c r="AI64" s="349"/>
      <c r="AJ64" s="338"/>
      <c r="AK64" s="338"/>
      <c r="AL64" s="338"/>
      <c r="AM64" s="338"/>
      <c r="AN64" s="338"/>
      <c r="AO64" s="338"/>
      <c r="AP64" s="338"/>
      <c r="AQ64" s="338"/>
      <c r="AR64" s="338"/>
    </row>
    <row r="65" spans="21:35">
      <c r="U65" s="349"/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8"/>
      <c r="AG65" s="338"/>
      <c r="AH65" s="338"/>
      <c r="AI65" s="338"/>
    </row>
    <row r="66" spans="21:35">
      <c r="U66" s="338"/>
      <c r="V66" s="338"/>
      <c r="W66" s="338"/>
      <c r="X66" s="338"/>
      <c r="Y66" s="338"/>
      <c r="Z66" s="338"/>
      <c r="AA66" s="338"/>
      <c r="AB66" s="338"/>
      <c r="AC66" s="338"/>
      <c r="AD66" s="338"/>
      <c r="AE66" s="338"/>
      <c r="AF66" s="338"/>
      <c r="AG66" s="338"/>
      <c r="AH66" s="338"/>
      <c r="AI66" s="349"/>
    </row>
    <row r="67" spans="21:35">
      <c r="U67" s="349"/>
      <c r="V67" s="338"/>
      <c r="W67" s="338"/>
      <c r="X67" s="338"/>
      <c r="Y67" s="338"/>
      <c r="Z67" s="338"/>
      <c r="AA67" s="338"/>
      <c r="AB67" s="338"/>
      <c r="AC67" s="338"/>
      <c r="AD67" s="338"/>
      <c r="AE67" s="338"/>
      <c r="AF67" s="338"/>
      <c r="AG67" s="338"/>
      <c r="AH67" s="338"/>
      <c r="AI67" s="338"/>
    </row>
    <row r="68" spans="21:35">
      <c r="U68" s="338"/>
      <c r="V68" s="338"/>
      <c r="W68" s="338"/>
      <c r="X68" s="338"/>
      <c r="Y68" s="338"/>
      <c r="Z68" s="338"/>
      <c r="AA68" s="338"/>
      <c r="AB68" s="338"/>
      <c r="AC68" s="338"/>
      <c r="AD68" s="338"/>
      <c r="AE68" s="338"/>
      <c r="AF68" s="338"/>
      <c r="AG68" s="338"/>
      <c r="AH68" s="338"/>
      <c r="AI68" s="349"/>
    </row>
    <row r="69" spans="21:35">
      <c r="U69" s="349"/>
      <c r="V69" s="338"/>
      <c r="W69" s="338"/>
      <c r="X69" s="338"/>
      <c r="Y69" s="338"/>
      <c r="Z69" s="338"/>
      <c r="AA69" s="338"/>
      <c r="AB69" s="338"/>
      <c r="AC69" s="338"/>
      <c r="AD69" s="338"/>
      <c r="AE69" s="338"/>
      <c r="AF69" s="338"/>
      <c r="AG69" s="338"/>
      <c r="AH69" s="338"/>
      <c r="AI69" s="338"/>
    </row>
    <row r="70" spans="21:35">
      <c r="U70" s="338"/>
      <c r="V70" s="338"/>
      <c r="W70" s="338"/>
      <c r="X70" s="338"/>
      <c r="Y70" s="338"/>
      <c r="Z70" s="338"/>
      <c r="AA70" s="338"/>
      <c r="AB70" s="338"/>
      <c r="AC70" s="338"/>
      <c r="AD70" s="338"/>
      <c r="AE70" s="338"/>
      <c r="AF70" s="338"/>
      <c r="AG70" s="338"/>
      <c r="AH70" s="338"/>
      <c r="AI70" s="349"/>
    </row>
    <row r="71" spans="21:35">
      <c r="U71" s="349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</row>
    <row r="72" spans="21:35">
      <c r="U72" s="338"/>
      <c r="V72" s="338"/>
      <c r="W72" s="338"/>
      <c r="X72" s="338"/>
      <c r="Y72" s="338"/>
      <c r="Z72" s="338"/>
      <c r="AA72" s="338"/>
      <c r="AB72" s="338"/>
      <c r="AC72" s="338"/>
      <c r="AD72" s="338"/>
      <c r="AE72" s="338"/>
      <c r="AF72" s="338"/>
      <c r="AG72" s="338"/>
      <c r="AH72" s="338"/>
      <c r="AI72" s="349"/>
    </row>
    <row r="73" spans="21:35">
      <c r="U73" s="349"/>
      <c r="V73" s="338"/>
      <c r="W73" s="338"/>
      <c r="X73" s="338"/>
      <c r="Y73" s="338"/>
      <c r="Z73" s="338"/>
      <c r="AA73" s="338"/>
      <c r="AB73" s="338"/>
      <c r="AC73" s="338"/>
      <c r="AD73" s="338"/>
      <c r="AE73" s="338"/>
      <c r="AF73" s="338"/>
      <c r="AG73" s="338"/>
      <c r="AH73" s="338"/>
      <c r="AI73" s="338"/>
    </row>
    <row r="74" spans="21:35">
      <c r="U74" s="338"/>
      <c r="V74" s="338"/>
      <c r="W74" s="338"/>
      <c r="X74" s="338"/>
      <c r="Y74" s="338"/>
      <c r="Z74" s="338"/>
      <c r="AA74" s="338"/>
      <c r="AB74" s="338"/>
      <c r="AC74" s="338"/>
      <c r="AD74" s="338"/>
      <c r="AE74" s="338"/>
      <c r="AF74" s="338"/>
      <c r="AG74" s="338"/>
      <c r="AH74" s="338"/>
      <c r="AI74" s="349"/>
    </row>
    <row r="75" spans="21:35">
      <c r="U75" s="349"/>
      <c r="V75" s="338"/>
      <c r="W75" s="338"/>
      <c r="X75" s="338"/>
      <c r="Y75" s="338"/>
      <c r="Z75" s="338"/>
      <c r="AA75" s="338"/>
      <c r="AB75" s="338"/>
      <c r="AC75" s="338"/>
      <c r="AD75" s="338"/>
      <c r="AE75" s="338"/>
      <c r="AF75" s="338"/>
      <c r="AG75" s="338"/>
      <c r="AH75" s="338"/>
      <c r="AI75" s="338"/>
    </row>
    <row r="76" spans="21:35">
      <c r="U76" s="338"/>
      <c r="V76" s="338"/>
      <c r="W76" s="338"/>
      <c r="X76" s="338"/>
      <c r="Y76" s="338"/>
      <c r="Z76" s="338"/>
      <c r="AA76" s="338"/>
      <c r="AB76" s="338"/>
      <c r="AC76" s="338"/>
      <c r="AD76" s="338"/>
      <c r="AE76" s="338"/>
      <c r="AF76" s="338"/>
      <c r="AG76" s="338"/>
      <c r="AH76" s="338"/>
      <c r="AI76" s="349"/>
    </row>
    <row r="77" spans="21:35">
      <c r="U77" s="349"/>
      <c r="V77" s="338"/>
      <c r="W77" s="338"/>
      <c r="X77" s="338"/>
      <c r="Y77" s="338"/>
      <c r="Z77" s="338"/>
      <c r="AA77" s="338"/>
      <c r="AB77" s="338"/>
      <c r="AC77" s="338"/>
      <c r="AD77" s="338"/>
      <c r="AE77" s="338"/>
      <c r="AF77" s="338"/>
      <c r="AG77" s="338"/>
      <c r="AH77" s="338"/>
      <c r="AI77" s="338"/>
    </row>
    <row r="78" spans="21:35">
      <c r="U78" s="338"/>
      <c r="V78" s="338"/>
      <c r="W78" s="338"/>
      <c r="X78" s="338"/>
      <c r="Y78" s="338"/>
      <c r="Z78" s="338"/>
      <c r="AA78" s="338"/>
      <c r="AB78" s="338"/>
      <c r="AC78" s="338"/>
      <c r="AD78" s="338"/>
      <c r="AE78" s="338"/>
      <c r="AF78" s="338"/>
      <c r="AG78" s="338"/>
      <c r="AH78" s="338"/>
      <c r="AI78" s="349"/>
    </row>
    <row r="79" spans="21:35">
      <c r="U79" s="349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</row>
    <row r="80" spans="21:35">
      <c r="U80" s="338"/>
      <c r="V80" s="338"/>
      <c r="W80" s="338"/>
      <c r="X80" s="338"/>
      <c r="Y80" s="338"/>
      <c r="Z80" s="338"/>
      <c r="AA80" s="338"/>
      <c r="AB80" s="338"/>
      <c r="AC80" s="338"/>
      <c r="AD80" s="338"/>
      <c r="AE80" s="338"/>
      <c r="AF80" s="338"/>
      <c r="AG80" s="338"/>
      <c r="AH80" s="338"/>
      <c r="AI80" s="349"/>
    </row>
    <row r="81" spans="21:35">
      <c r="U81" s="349"/>
      <c r="V81" s="338"/>
      <c r="W81" s="338"/>
      <c r="X81" s="338"/>
      <c r="Y81" s="338"/>
      <c r="Z81" s="338"/>
      <c r="AA81" s="338"/>
      <c r="AB81" s="338"/>
      <c r="AC81" s="338"/>
      <c r="AD81" s="338"/>
      <c r="AE81" s="338"/>
      <c r="AF81" s="338"/>
      <c r="AG81" s="338"/>
      <c r="AH81" s="338"/>
      <c r="AI81" s="338"/>
    </row>
    <row r="82" spans="21:35">
      <c r="U82" s="338"/>
      <c r="V82" s="338"/>
      <c r="W82" s="338"/>
      <c r="X82" s="338"/>
      <c r="Y82" s="338"/>
      <c r="Z82" s="338"/>
      <c r="AA82" s="338"/>
      <c r="AB82" s="338"/>
      <c r="AC82" s="338"/>
      <c r="AD82" s="338"/>
      <c r="AE82" s="338"/>
      <c r="AF82" s="338"/>
      <c r="AG82" s="338"/>
      <c r="AH82" s="338"/>
      <c r="AI82" s="349"/>
    </row>
    <row r="83" spans="21:35">
      <c r="U83" s="349"/>
      <c r="V83" s="338"/>
      <c r="W83" s="338"/>
      <c r="X83" s="338"/>
      <c r="Y83" s="338"/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</row>
    <row r="84" spans="21:35">
      <c r="U84" s="338"/>
      <c r="V84" s="338"/>
      <c r="W84" s="338"/>
      <c r="X84" s="338"/>
      <c r="Y84" s="338"/>
      <c r="Z84" s="338"/>
      <c r="AA84" s="338"/>
      <c r="AB84" s="338"/>
      <c r="AC84" s="338"/>
      <c r="AD84" s="338"/>
      <c r="AE84" s="338"/>
      <c r="AF84" s="338"/>
      <c r="AG84" s="338"/>
      <c r="AH84" s="338"/>
      <c r="AI84" s="349"/>
    </row>
    <row r="85" spans="21:35">
      <c r="U85" s="349"/>
      <c r="V85" s="338"/>
      <c r="W85" s="338"/>
      <c r="X85" s="338"/>
      <c r="Y85" s="338"/>
      <c r="Z85" s="338"/>
      <c r="AA85" s="338"/>
      <c r="AB85" s="338"/>
      <c r="AC85" s="338"/>
      <c r="AD85" s="338"/>
      <c r="AE85" s="338"/>
      <c r="AF85" s="338"/>
      <c r="AG85" s="338"/>
      <c r="AH85" s="338"/>
      <c r="AI85" s="338"/>
    </row>
    <row r="86" spans="21:35">
      <c r="U86" s="338"/>
      <c r="V86" s="338"/>
      <c r="W86" s="338"/>
      <c r="X86" s="338"/>
      <c r="Y86" s="338"/>
      <c r="Z86" s="338"/>
      <c r="AA86" s="338"/>
      <c r="AB86" s="338"/>
      <c r="AC86" s="338"/>
      <c r="AD86" s="338"/>
      <c r="AE86" s="338"/>
      <c r="AF86" s="338"/>
      <c r="AG86" s="338"/>
      <c r="AH86" s="338"/>
      <c r="AI86" s="349"/>
    </row>
    <row r="87" spans="21:35">
      <c r="U87" s="349"/>
      <c r="V87" s="338"/>
      <c r="W87" s="338"/>
      <c r="X87" s="338"/>
      <c r="Y87" s="338"/>
      <c r="Z87" s="338"/>
      <c r="AA87" s="338"/>
      <c r="AB87" s="338"/>
      <c r="AC87" s="338"/>
      <c r="AD87" s="338"/>
      <c r="AE87" s="338"/>
      <c r="AF87" s="338"/>
      <c r="AG87" s="338"/>
      <c r="AH87" s="338"/>
      <c r="AI87" s="338"/>
    </row>
    <row r="88" spans="21:35">
      <c r="U88" s="338"/>
      <c r="V88" s="338"/>
      <c r="W88" s="338"/>
      <c r="X88" s="338"/>
      <c r="Y88" s="338"/>
      <c r="Z88" s="338"/>
      <c r="AA88" s="338"/>
      <c r="AB88" s="338"/>
      <c r="AC88" s="338"/>
      <c r="AD88" s="338"/>
      <c r="AE88" s="338"/>
      <c r="AF88" s="338"/>
      <c r="AG88" s="338"/>
      <c r="AH88" s="338"/>
      <c r="AI88" s="349"/>
    </row>
    <row r="89" spans="21:35">
      <c r="U89" s="349"/>
      <c r="V89" s="338"/>
      <c r="W89" s="338"/>
      <c r="X89" s="338"/>
      <c r="Y89" s="338"/>
      <c r="Z89" s="338"/>
      <c r="AA89" s="338"/>
      <c r="AB89" s="338"/>
      <c r="AC89" s="338"/>
      <c r="AD89" s="338"/>
      <c r="AE89" s="338"/>
      <c r="AF89" s="338"/>
      <c r="AG89" s="338"/>
      <c r="AH89" s="338"/>
      <c r="AI89" s="338"/>
    </row>
    <row r="90" spans="21:35">
      <c r="U90" s="338"/>
      <c r="V90" s="338"/>
      <c r="W90" s="338"/>
      <c r="X90" s="338"/>
      <c r="Y90" s="338"/>
      <c r="Z90" s="338"/>
      <c r="AA90" s="338"/>
      <c r="AB90" s="338"/>
      <c r="AC90" s="338"/>
      <c r="AD90" s="338"/>
      <c r="AE90" s="338"/>
      <c r="AF90" s="338"/>
      <c r="AG90" s="338"/>
      <c r="AH90" s="338"/>
      <c r="AI90" s="338"/>
    </row>
    <row r="91" spans="21:35">
      <c r="U91" s="349"/>
      <c r="V91" s="338"/>
      <c r="W91" s="338"/>
      <c r="X91" s="338"/>
      <c r="Y91" s="338"/>
      <c r="Z91" s="338"/>
      <c r="AA91" s="338"/>
      <c r="AB91" s="338"/>
      <c r="AC91" s="338"/>
      <c r="AD91" s="338"/>
      <c r="AE91" s="338"/>
      <c r="AF91" s="338"/>
      <c r="AG91" s="338"/>
      <c r="AH91" s="338"/>
      <c r="AI91" s="338"/>
    </row>
    <row r="92" spans="21:35">
      <c r="U92" s="338"/>
      <c r="V92" s="338"/>
      <c r="W92" s="338"/>
      <c r="X92" s="338"/>
      <c r="Y92" s="338"/>
      <c r="Z92" s="338"/>
      <c r="AA92" s="338"/>
      <c r="AB92" s="338"/>
      <c r="AC92" s="338"/>
      <c r="AD92" s="338"/>
      <c r="AE92" s="338"/>
      <c r="AF92" s="338"/>
      <c r="AG92" s="338"/>
      <c r="AH92" s="338"/>
      <c r="AI92" s="338"/>
    </row>
    <row r="93" spans="21:35">
      <c r="U93" s="349"/>
      <c r="V93" s="338"/>
      <c r="W93" s="338"/>
      <c r="X93" s="338"/>
      <c r="Y93" s="338"/>
      <c r="Z93" s="338"/>
      <c r="AA93" s="338"/>
      <c r="AB93" s="338"/>
      <c r="AC93" s="338"/>
      <c r="AD93" s="338"/>
      <c r="AE93" s="338"/>
      <c r="AF93" s="338"/>
      <c r="AG93" s="338"/>
      <c r="AH93" s="338"/>
      <c r="AI93" s="338"/>
    </row>
    <row r="94" spans="21:35">
      <c r="U94" s="338"/>
      <c r="V94" s="338"/>
      <c r="W94" s="338"/>
      <c r="X94" s="338"/>
      <c r="Y94" s="338"/>
      <c r="Z94" s="338"/>
      <c r="AA94" s="338"/>
      <c r="AB94" s="338"/>
      <c r="AC94" s="338"/>
      <c r="AD94" s="338"/>
      <c r="AE94" s="338"/>
      <c r="AF94" s="338"/>
      <c r="AG94" s="338"/>
      <c r="AH94" s="338"/>
      <c r="AI94" s="338"/>
    </row>
  </sheetData>
  <pageMargins left="0.7" right="0.7" top="0.75" bottom="0.75" header="0.3" footer="0.3"/>
  <pageSetup paperSize="9" scale="87" fitToHeight="0" orientation="landscape" r:id="rId1"/>
  <customProperties>
    <customPr name="_pios_id" r:id="rId2"/>
    <customPr name="GUID" r:id="rId3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2CAC2-FC21-4CA3-ABB4-A23C47383034}">
  <sheetPr>
    <tabColor rgb="FFFF85FF"/>
    <pageSetUpPr fitToPage="1"/>
  </sheetPr>
  <dimension ref="A1:Y94"/>
  <sheetViews>
    <sheetView workbookViewId="0">
      <selection activeCell="D95" sqref="D95"/>
    </sheetView>
  </sheetViews>
  <sheetFormatPr defaultColWidth="11" defaultRowHeight="15"/>
  <cols>
    <col min="1" max="1" width="11" style="14"/>
    <col min="2" max="2" width="12.375" style="14" customWidth="1"/>
    <col min="3" max="3" width="27.75" style="14" bestFit="1" customWidth="1"/>
    <col min="4" max="4" width="22.75" style="14" customWidth="1"/>
    <col min="5" max="5" width="16.875" style="14" bestFit="1" customWidth="1"/>
    <col min="6" max="8" width="11" style="14"/>
    <col min="9" max="9" width="16.125" style="14" bestFit="1" customWidth="1"/>
    <col min="10" max="12" width="11" style="14"/>
    <col min="13" max="13" width="19.375" style="14" customWidth="1"/>
    <col min="14" max="14" width="11" style="14"/>
    <col min="15" max="15" width="3.625" style="14" customWidth="1"/>
    <col min="16" max="16" width="6.875" style="14" bestFit="1" customWidth="1"/>
    <col min="17" max="25" width="6.375" style="14" customWidth="1"/>
    <col min="26" max="16384" width="11" style="14"/>
  </cols>
  <sheetData>
    <row r="1" spans="1:25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15" t="s">
        <v>259</v>
      </c>
      <c r="N1" s="339" t="s">
        <v>260</v>
      </c>
      <c r="O1" s="339"/>
      <c r="P1" s="339"/>
      <c r="Q1" s="339"/>
      <c r="R1" s="339"/>
      <c r="S1" s="339"/>
      <c r="T1" s="339"/>
      <c r="U1" s="339"/>
      <c r="V1" s="339"/>
      <c r="W1" s="339"/>
      <c r="X1" s="338"/>
      <c r="Y1" s="338"/>
    </row>
    <row r="2" spans="1:25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402" t="s">
        <v>261</v>
      </c>
      <c r="O2" s="402"/>
      <c r="P2" s="402"/>
      <c r="Q2" s="402"/>
      <c r="R2" s="402"/>
      <c r="S2" s="402"/>
      <c r="T2" s="402"/>
      <c r="U2" s="402"/>
      <c r="V2" s="402"/>
      <c r="W2" s="402"/>
      <c r="X2" s="338"/>
      <c r="Y2" s="338"/>
    </row>
    <row r="3" spans="1:25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933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</row>
    <row r="4" spans="1:2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550</v>
      </c>
      <c r="Q4" s="18" t="s">
        <v>914</v>
      </c>
      <c r="R4" s="18"/>
      <c r="S4" s="18"/>
      <c r="T4" s="18"/>
      <c r="U4" s="18"/>
      <c r="V4" s="17"/>
      <c r="W4" s="17"/>
      <c r="X4" s="17"/>
      <c r="Y4" s="17"/>
    </row>
    <row r="5" spans="1:25">
      <c r="A5" s="338" t="s">
        <v>6</v>
      </c>
      <c r="B5" s="331">
        <v>44780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0</v>
      </c>
    </row>
    <row r="6" spans="1:25">
      <c r="A6" s="338" t="s">
        <v>8</v>
      </c>
      <c r="B6" s="13" t="s">
        <v>934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Maddison Manolini</v>
      </c>
      <c r="Q6" s="338" t="str">
        <f>C12</f>
        <v>Harriet Forrest</v>
      </c>
      <c r="R6" s="338" t="str">
        <f>C13</f>
        <v>Ellie Gilberd</v>
      </c>
      <c r="S6" s="338" t="str">
        <f>C14</f>
        <v>Jorja Wareham</v>
      </c>
      <c r="T6" s="338" t="str">
        <f>C15</f>
        <v>Felicity Ericsson</v>
      </c>
      <c r="U6" s="338" t="str">
        <f>C16</f>
        <v>Mia Death</v>
      </c>
      <c r="V6" s="338" t="str">
        <f>C17</f>
        <v>Savannah Beveridge</v>
      </c>
      <c r="W6" s="338" t="str">
        <f>C18</f>
        <v>Alivia Coppin</v>
      </c>
      <c r="X6" s="338" t="str">
        <f>C19</f>
        <v>Teagan Christie</v>
      </c>
      <c r="Y6" s="338"/>
    </row>
    <row r="7" spans="1:25">
      <c r="A7" s="338" t="s">
        <v>10</v>
      </c>
      <c r="B7" s="338" t="s">
        <v>286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</row>
    <row r="8" spans="1:25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42"/>
      <c r="Y8" s="342"/>
    </row>
    <row r="9" spans="1:25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42"/>
      <c r="Y9" s="342"/>
    </row>
    <row r="10" spans="1:25" ht="45">
      <c r="A10" s="11" t="s">
        <v>15</v>
      </c>
      <c r="B10" s="19" t="s">
        <v>16</v>
      </c>
      <c r="C10" s="19" t="s">
        <v>17</v>
      </c>
      <c r="D10" s="19" t="s">
        <v>18</v>
      </c>
      <c r="E10" s="19" t="s">
        <v>19</v>
      </c>
      <c r="F10" s="36" t="s">
        <v>916</v>
      </c>
      <c r="G10" s="19" t="s">
        <v>21</v>
      </c>
      <c r="H10" s="19" t="s">
        <v>22</v>
      </c>
      <c r="I10" s="22" t="s">
        <v>268</v>
      </c>
      <c r="J10" s="19" t="s">
        <v>24</v>
      </c>
      <c r="K10" s="338"/>
      <c r="L10" s="338"/>
      <c r="M10" s="338">
        <v>3</v>
      </c>
      <c r="N10" s="338"/>
      <c r="O10" s="338"/>
      <c r="P10" s="342"/>
      <c r="Q10" s="342"/>
      <c r="R10" s="342"/>
      <c r="S10" s="342"/>
      <c r="T10" s="342"/>
      <c r="U10" s="342"/>
      <c r="V10" s="342"/>
      <c r="W10" s="342"/>
      <c r="X10" s="342"/>
      <c r="Y10" s="342"/>
    </row>
    <row r="11" spans="1:25">
      <c r="A11" s="24">
        <v>0.43611111111111073</v>
      </c>
      <c r="B11" s="367">
        <v>1</v>
      </c>
      <c r="C11" s="343" t="s">
        <v>165</v>
      </c>
      <c r="D11" s="343" t="s">
        <v>166</v>
      </c>
      <c r="E11" s="343" t="s">
        <v>36</v>
      </c>
      <c r="F11" s="344">
        <f>P53</f>
        <v>0</v>
      </c>
      <c r="G11" s="343">
        <f>IF(H11&gt;J11,H11,J11)</f>
        <v>1</v>
      </c>
      <c r="H11" s="343">
        <f t="shared" ref="H11:H19" si="0">RANK(F11,$F$11:$F$30,0)</f>
        <v>1</v>
      </c>
      <c r="I11" s="345">
        <f>P42</f>
        <v>0</v>
      </c>
      <c r="J11" s="346"/>
      <c r="K11" s="338"/>
      <c r="L11" s="338"/>
      <c r="M11" s="338">
        <v>4</v>
      </c>
      <c r="N11" s="338">
        <v>2</v>
      </c>
      <c r="O11" s="338"/>
      <c r="P11" s="342"/>
      <c r="Q11" s="342"/>
      <c r="R11" s="342"/>
      <c r="S11" s="342"/>
      <c r="T11" s="342"/>
      <c r="U11" s="342"/>
      <c r="V11" s="342"/>
      <c r="W11" s="342"/>
      <c r="X11" s="342"/>
      <c r="Y11" s="342"/>
    </row>
    <row r="12" spans="1:25">
      <c r="A12" s="24">
        <v>0.44166666666666626</v>
      </c>
      <c r="B12" s="367">
        <v>2</v>
      </c>
      <c r="C12" s="343" t="s">
        <v>183</v>
      </c>
      <c r="D12" s="343" t="s">
        <v>184</v>
      </c>
      <c r="E12" s="343" t="s">
        <v>182</v>
      </c>
      <c r="F12" s="347">
        <f>Q53</f>
        <v>0</v>
      </c>
      <c r="G12" s="343">
        <f t="shared" ref="G12:G19" si="1">IF(H12&gt;J12,H12,J12)</f>
        <v>1</v>
      </c>
      <c r="H12" s="343">
        <f t="shared" si="0"/>
        <v>1</v>
      </c>
      <c r="I12" s="345">
        <f>Q42</f>
        <v>0</v>
      </c>
      <c r="J12" s="346"/>
      <c r="K12" s="338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42"/>
      <c r="Y12" s="342"/>
    </row>
    <row r="13" spans="1:25">
      <c r="A13" s="24">
        <v>0.4472222222222218</v>
      </c>
      <c r="B13" s="367">
        <v>3</v>
      </c>
      <c r="C13" s="343" t="s">
        <v>466</v>
      </c>
      <c r="D13" s="343" t="s">
        <v>467</v>
      </c>
      <c r="E13" s="343" t="s">
        <v>88</v>
      </c>
      <c r="F13" s="347">
        <f>R53</f>
        <v>0</v>
      </c>
      <c r="G13" s="343">
        <f t="shared" si="1"/>
        <v>1</v>
      </c>
      <c r="H13" s="343">
        <f t="shared" si="0"/>
        <v>1</v>
      </c>
      <c r="I13" s="345">
        <f>R42</f>
        <v>0</v>
      </c>
      <c r="J13" s="346"/>
      <c r="K13" s="338"/>
      <c r="L13" s="338"/>
      <c r="M13" s="338">
        <v>6</v>
      </c>
      <c r="N13" s="338"/>
      <c r="O13" s="338"/>
      <c r="P13" s="342"/>
      <c r="Q13" s="342"/>
      <c r="R13" s="342"/>
      <c r="S13" s="342"/>
      <c r="T13" s="342"/>
      <c r="U13" s="342"/>
      <c r="V13" s="342"/>
      <c r="W13" s="342"/>
      <c r="X13" s="342"/>
      <c r="Y13" s="342"/>
    </row>
    <row r="14" spans="1:25">
      <c r="A14" s="24">
        <v>0.45277777777777733</v>
      </c>
      <c r="B14" s="367">
        <v>4</v>
      </c>
      <c r="C14" s="343" t="s">
        <v>204</v>
      </c>
      <c r="D14" s="343" t="s">
        <v>205</v>
      </c>
      <c r="E14" s="343" t="s">
        <v>33</v>
      </c>
      <c r="F14" s="347">
        <f>S53</f>
        <v>0</v>
      </c>
      <c r="G14" s="343">
        <f t="shared" si="1"/>
        <v>1</v>
      </c>
      <c r="H14" s="343">
        <f t="shared" si="0"/>
        <v>1</v>
      </c>
      <c r="I14" s="345">
        <f>S42</f>
        <v>0</v>
      </c>
      <c r="J14" s="346"/>
      <c r="K14" s="338"/>
      <c r="L14" s="338"/>
      <c r="M14" s="338">
        <v>7</v>
      </c>
      <c r="N14" s="338">
        <v>2</v>
      </c>
      <c r="O14" s="338"/>
      <c r="P14" s="342"/>
      <c r="Q14" s="342"/>
      <c r="R14" s="342"/>
      <c r="S14" s="342"/>
      <c r="T14" s="342"/>
      <c r="U14" s="342"/>
      <c r="V14" s="342"/>
      <c r="W14" s="342"/>
      <c r="X14" s="342"/>
      <c r="Y14" s="342"/>
    </row>
    <row r="15" spans="1:25">
      <c r="A15" s="24">
        <v>0.45833333333333287</v>
      </c>
      <c r="B15" s="367">
        <v>5</v>
      </c>
      <c r="C15" s="343" t="s">
        <v>90</v>
      </c>
      <c r="D15" s="343" t="s">
        <v>91</v>
      </c>
      <c r="E15" s="343" t="s">
        <v>42</v>
      </c>
      <c r="F15" s="344">
        <f>T53</f>
        <v>0</v>
      </c>
      <c r="G15" s="343">
        <f t="shared" si="1"/>
        <v>1</v>
      </c>
      <c r="H15" s="343">
        <f t="shared" si="0"/>
        <v>1</v>
      </c>
      <c r="I15" s="345">
        <f>T42</f>
        <v>0</v>
      </c>
      <c r="J15" s="340"/>
      <c r="K15" s="338"/>
      <c r="L15" s="338"/>
      <c r="M15" s="338">
        <v>8</v>
      </c>
      <c r="N15" s="338"/>
      <c r="O15" s="338"/>
      <c r="P15" s="342"/>
      <c r="Q15" s="342"/>
      <c r="R15" s="342"/>
      <c r="S15" s="342"/>
      <c r="T15" s="342"/>
      <c r="U15" s="342"/>
      <c r="V15" s="342"/>
      <c r="W15" s="342"/>
      <c r="X15" s="342"/>
      <c r="Y15" s="342"/>
    </row>
    <row r="16" spans="1:25">
      <c r="A16" s="24">
        <v>0.46388888888888841</v>
      </c>
      <c r="B16" s="367">
        <v>6</v>
      </c>
      <c r="C16" s="343" t="s">
        <v>198</v>
      </c>
      <c r="D16" s="343" t="s">
        <v>199</v>
      </c>
      <c r="E16" s="343" t="s">
        <v>140</v>
      </c>
      <c r="F16" s="344">
        <f>U53</f>
        <v>0</v>
      </c>
      <c r="G16" s="343">
        <f t="shared" si="1"/>
        <v>1</v>
      </c>
      <c r="H16" s="343">
        <f t="shared" si="0"/>
        <v>1</v>
      </c>
      <c r="I16" s="345">
        <f>U42</f>
        <v>0</v>
      </c>
      <c r="J16" s="340"/>
      <c r="K16" s="338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42"/>
      <c r="X16" s="342"/>
      <c r="Y16" s="342"/>
    </row>
    <row r="17" spans="1:25">
      <c r="A17" s="24">
        <v>0.46944444444444394</v>
      </c>
      <c r="B17" s="367">
        <v>7</v>
      </c>
      <c r="C17" s="343" t="s">
        <v>201</v>
      </c>
      <c r="D17" s="343" t="s">
        <v>202</v>
      </c>
      <c r="E17" s="343" t="s">
        <v>203</v>
      </c>
      <c r="F17" s="344">
        <f>V53</f>
        <v>0</v>
      </c>
      <c r="G17" s="343">
        <f t="shared" si="1"/>
        <v>1</v>
      </c>
      <c r="H17" s="343">
        <f t="shared" si="0"/>
        <v>1</v>
      </c>
      <c r="I17" s="345">
        <f>V42</f>
        <v>0</v>
      </c>
      <c r="J17" s="340"/>
      <c r="K17" s="338"/>
      <c r="L17" s="338"/>
      <c r="M17" s="338">
        <v>10</v>
      </c>
      <c r="N17" s="338">
        <v>2</v>
      </c>
      <c r="O17" s="338"/>
      <c r="P17" s="342"/>
      <c r="Q17" s="342"/>
      <c r="R17" s="342"/>
      <c r="S17" s="342"/>
      <c r="T17" s="342"/>
      <c r="U17" s="342"/>
      <c r="V17" s="342"/>
      <c r="W17" s="342"/>
      <c r="X17" s="342"/>
      <c r="Y17" s="342"/>
    </row>
    <row r="18" spans="1:25">
      <c r="A18" s="24">
        <v>0.47499999999999948</v>
      </c>
      <c r="B18" s="367">
        <v>8</v>
      </c>
      <c r="C18" s="343" t="s">
        <v>496</v>
      </c>
      <c r="D18" s="343" t="s">
        <v>497</v>
      </c>
      <c r="E18" s="343" t="s">
        <v>295</v>
      </c>
      <c r="F18" s="344">
        <f>W53</f>
        <v>0</v>
      </c>
      <c r="G18" s="343">
        <f t="shared" si="1"/>
        <v>1</v>
      </c>
      <c r="H18" s="343">
        <f t="shared" si="0"/>
        <v>1</v>
      </c>
      <c r="I18" s="345">
        <f>W42</f>
        <v>0</v>
      </c>
      <c r="J18" s="340"/>
      <c r="K18" s="338"/>
      <c r="L18" s="338"/>
      <c r="M18" s="338">
        <v>11</v>
      </c>
      <c r="N18" s="338">
        <v>2</v>
      </c>
      <c r="O18" s="338"/>
      <c r="P18" s="342"/>
      <c r="Q18" s="342"/>
      <c r="R18" s="342"/>
      <c r="S18" s="342"/>
      <c r="T18" s="342"/>
      <c r="U18" s="342"/>
      <c r="V18" s="342"/>
      <c r="W18" s="342"/>
      <c r="X18" s="342"/>
      <c r="Y18" s="342"/>
    </row>
    <row r="19" spans="1:25">
      <c r="A19" s="24">
        <v>0.48055555555555501</v>
      </c>
      <c r="B19" s="367">
        <v>9</v>
      </c>
      <c r="C19" s="343" t="s">
        <v>174</v>
      </c>
      <c r="D19" s="343" t="s">
        <v>175</v>
      </c>
      <c r="E19" s="343" t="s">
        <v>39</v>
      </c>
      <c r="F19" s="344">
        <f>X53</f>
        <v>0</v>
      </c>
      <c r="G19" s="343">
        <f t="shared" si="1"/>
        <v>1</v>
      </c>
      <c r="H19" s="343">
        <f t="shared" si="0"/>
        <v>1</v>
      </c>
      <c r="I19" s="345">
        <f>X42</f>
        <v>0</v>
      </c>
      <c r="J19" s="340"/>
      <c r="K19" s="338"/>
      <c r="L19" s="338"/>
      <c r="M19" s="338">
        <v>12</v>
      </c>
      <c r="N19" s="338"/>
      <c r="O19" s="338"/>
      <c r="P19" s="342"/>
      <c r="Q19" s="342"/>
      <c r="R19" s="342"/>
      <c r="S19" s="342"/>
      <c r="T19" s="342"/>
      <c r="U19" s="342"/>
      <c r="V19" s="342"/>
      <c r="W19" s="342"/>
      <c r="X19" s="342"/>
      <c r="Y19" s="342"/>
    </row>
    <row r="20" spans="1:25">
      <c r="A20" s="24"/>
      <c r="B20" s="367"/>
      <c r="C20" s="343"/>
      <c r="D20" s="343"/>
      <c r="E20" s="343"/>
      <c r="F20" s="344"/>
      <c r="G20" s="343"/>
      <c r="H20" s="343"/>
      <c r="I20" s="345"/>
      <c r="J20" s="340"/>
      <c r="K20" s="338"/>
      <c r="L20" s="338"/>
      <c r="M20" s="338">
        <v>13</v>
      </c>
      <c r="N20" s="338"/>
      <c r="O20" s="338"/>
      <c r="P20" s="342"/>
      <c r="Q20" s="342"/>
      <c r="R20" s="342"/>
      <c r="S20" s="342"/>
      <c r="T20" s="342"/>
      <c r="U20" s="342"/>
      <c r="V20" s="342"/>
      <c r="W20" s="342"/>
      <c r="X20" s="342"/>
      <c r="Y20" s="342"/>
    </row>
    <row r="21" spans="1:25">
      <c r="A21" s="338"/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>
        <v>14</v>
      </c>
      <c r="N21" s="338">
        <v>2</v>
      </c>
      <c r="O21" s="338"/>
      <c r="P21" s="342"/>
      <c r="Q21" s="342"/>
      <c r="R21" s="342"/>
      <c r="S21" s="342"/>
      <c r="T21" s="342"/>
      <c r="U21" s="342"/>
      <c r="V21" s="342"/>
      <c r="W21" s="342"/>
      <c r="X21" s="342"/>
      <c r="Y21" s="342"/>
    </row>
    <row r="22" spans="1:25">
      <c r="A22" s="338"/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>
        <v>15</v>
      </c>
      <c r="N22" s="338"/>
      <c r="O22" s="338"/>
      <c r="P22" s="342"/>
      <c r="Q22" s="342"/>
      <c r="R22" s="342"/>
      <c r="S22" s="342"/>
      <c r="T22" s="342"/>
      <c r="U22" s="342"/>
      <c r="V22" s="342"/>
      <c r="W22" s="342"/>
      <c r="X22" s="342"/>
      <c r="Y22" s="342"/>
    </row>
    <row r="23" spans="1:25">
      <c r="A23" s="338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>
        <v>16</v>
      </c>
      <c r="N23" s="338"/>
      <c r="O23" s="338"/>
      <c r="P23" s="342"/>
      <c r="Q23" s="342"/>
      <c r="R23" s="342"/>
      <c r="S23" s="342"/>
      <c r="T23" s="342"/>
      <c r="U23" s="342"/>
      <c r="V23" s="342"/>
      <c r="W23" s="342"/>
      <c r="X23" s="342"/>
      <c r="Y23" s="342"/>
    </row>
    <row r="24" spans="1:25">
      <c r="A24" s="338"/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>
        <v>17</v>
      </c>
      <c r="N24" s="338"/>
      <c r="O24" s="338"/>
      <c r="P24" s="342"/>
      <c r="Q24" s="342"/>
      <c r="R24" s="342"/>
      <c r="S24" s="342"/>
      <c r="T24" s="342"/>
      <c r="U24" s="342"/>
      <c r="V24" s="342"/>
      <c r="W24" s="342"/>
      <c r="X24" s="342"/>
      <c r="Y24" s="342"/>
    </row>
    <row r="25" spans="1:25">
      <c r="A25" s="338"/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>
        <v>18</v>
      </c>
      <c r="N25" s="338"/>
      <c r="O25" s="338"/>
      <c r="P25" s="342"/>
      <c r="Q25" s="342"/>
      <c r="R25" s="342"/>
      <c r="S25" s="342"/>
      <c r="T25" s="342"/>
      <c r="U25" s="342"/>
      <c r="V25" s="342"/>
      <c r="W25" s="342"/>
      <c r="X25" s="342"/>
      <c r="Y25" s="342"/>
    </row>
    <row r="26" spans="1:2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>
        <v>19</v>
      </c>
      <c r="N26" s="338"/>
      <c r="O26" s="338"/>
      <c r="P26" s="342"/>
      <c r="Q26" s="342"/>
      <c r="R26" s="342"/>
      <c r="S26" s="342"/>
      <c r="T26" s="342"/>
      <c r="U26" s="342"/>
      <c r="V26" s="342"/>
      <c r="W26" s="342"/>
      <c r="X26" s="342"/>
      <c r="Y26" s="342"/>
    </row>
    <row r="27" spans="1:25">
      <c r="A27" s="338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>
        <v>20</v>
      </c>
      <c r="N27" s="338">
        <v>2</v>
      </c>
      <c r="O27" s="338"/>
      <c r="P27" s="342"/>
      <c r="Q27" s="342"/>
      <c r="R27" s="342"/>
      <c r="S27" s="342"/>
      <c r="T27" s="342"/>
      <c r="U27" s="342"/>
      <c r="V27" s="342"/>
      <c r="W27" s="342"/>
      <c r="X27" s="342"/>
      <c r="Y27" s="342"/>
    </row>
    <row r="28" spans="1:25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>
        <v>21</v>
      </c>
      <c r="N28" s="338"/>
      <c r="O28" s="338"/>
      <c r="P28" s="342"/>
      <c r="Q28" s="342"/>
      <c r="R28" s="342"/>
      <c r="S28" s="342"/>
      <c r="T28" s="342"/>
      <c r="U28" s="342"/>
      <c r="V28" s="342"/>
      <c r="W28" s="342"/>
      <c r="X28" s="342"/>
      <c r="Y28" s="342"/>
    </row>
    <row r="29" spans="1:25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>
        <v>22</v>
      </c>
      <c r="N29" s="338"/>
      <c r="O29" s="338"/>
      <c r="P29" s="342"/>
      <c r="Q29" s="342"/>
      <c r="R29" s="342"/>
      <c r="S29" s="342"/>
      <c r="T29" s="342"/>
      <c r="U29" s="342"/>
      <c r="V29" s="342"/>
      <c r="W29" s="342"/>
      <c r="X29" s="342"/>
      <c r="Y29" s="342"/>
    </row>
    <row r="30" spans="1:25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>
        <v>23</v>
      </c>
      <c r="N30" s="338">
        <v>2</v>
      </c>
      <c r="O30" s="338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>
        <v>24</v>
      </c>
      <c r="N31" s="338"/>
      <c r="O31" s="338"/>
      <c r="P31" s="342"/>
      <c r="Q31" s="342"/>
      <c r="R31" s="342"/>
      <c r="S31" s="342"/>
      <c r="T31" s="342"/>
      <c r="U31" s="342"/>
      <c r="V31" s="342"/>
      <c r="W31" s="342"/>
      <c r="X31" s="342"/>
      <c r="Y31" s="342"/>
    </row>
    <row r="32" spans="1:25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>
        <v>25</v>
      </c>
      <c r="N32" s="338"/>
      <c r="O32" s="338"/>
      <c r="P32" s="342"/>
      <c r="Q32" s="342"/>
      <c r="R32" s="342"/>
      <c r="S32" s="342"/>
      <c r="T32" s="342"/>
      <c r="U32" s="342"/>
      <c r="V32" s="342"/>
      <c r="W32" s="342"/>
      <c r="X32" s="342"/>
      <c r="Y32" s="342"/>
    </row>
    <row r="33" spans="13:25">
      <c r="M33" s="338">
        <v>26</v>
      </c>
      <c r="N33" s="338"/>
      <c r="O33" s="338"/>
      <c r="P33" s="342"/>
      <c r="Q33" s="342"/>
      <c r="R33" s="342"/>
      <c r="S33" s="342"/>
      <c r="T33" s="342"/>
      <c r="U33" s="342"/>
      <c r="V33" s="342"/>
      <c r="W33" s="342"/>
      <c r="X33" s="342"/>
      <c r="Y33" s="342"/>
    </row>
    <row r="34" spans="13:25">
      <c r="M34" s="338">
        <v>27</v>
      </c>
      <c r="N34" s="338"/>
      <c r="O34" s="338"/>
      <c r="P34" s="342"/>
      <c r="Q34" s="342"/>
      <c r="R34" s="342"/>
      <c r="S34" s="342"/>
      <c r="T34" s="342"/>
      <c r="U34" s="342"/>
      <c r="V34" s="342"/>
      <c r="W34" s="342"/>
      <c r="X34" s="342"/>
      <c r="Y34" s="342"/>
    </row>
    <row r="35" spans="13:25">
      <c r="M35" s="338" t="s">
        <v>92</v>
      </c>
      <c r="N35" s="338"/>
      <c r="O35" s="338"/>
      <c r="P35" s="356">
        <f>SUM(P8:P34)+P11+P14+SUM(P17:P18)+P21+P27+P30</f>
        <v>0</v>
      </c>
      <c r="Q35" s="356">
        <f t="shared" ref="Q35:Y35" si="2">SUM(Q8:Q34)+Q11+Q14+SUM(Q17:Q18)+Q21+Q27+Q30</f>
        <v>0</v>
      </c>
      <c r="R35" s="356">
        <f t="shared" si="2"/>
        <v>0</v>
      </c>
      <c r="S35" s="356">
        <f t="shared" si="2"/>
        <v>0</v>
      </c>
      <c r="T35" s="356">
        <f t="shared" si="2"/>
        <v>0</v>
      </c>
      <c r="U35" s="356">
        <f t="shared" si="2"/>
        <v>0</v>
      </c>
      <c r="V35" s="356">
        <f t="shared" si="2"/>
        <v>0</v>
      </c>
      <c r="W35" s="356">
        <f t="shared" si="2"/>
        <v>0</v>
      </c>
      <c r="X35" s="356">
        <f t="shared" si="2"/>
        <v>0</v>
      </c>
      <c r="Y35" s="356">
        <f t="shared" si="2"/>
        <v>0</v>
      </c>
    </row>
    <row r="37" spans="13:25">
      <c r="M37" s="338" t="s">
        <v>93</v>
      </c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</row>
    <row r="38" spans="13:25">
      <c r="M38" s="338" t="s">
        <v>94</v>
      </c>
      <c r="N38" s="338">
        <v>1</v>
      </c>
      <c r="O38" s="338"/>
      <c r="P38" s="342"/>
      <c r="Q38" s="342"/>
      <c r="R38" s="342"/>
      <c r="S38" s="342"/>
      <c r="T38" s="342"/>
      <c r="U38" s="342"/>
      <c r="V38" s="342"/>
      <c r="W38" s="342"/>
      <c r="X38" s="342"/>
      <c r="Y38" s="342"/>
    </row>
    <row r="39" spans="13:25">
      <c r="M39" s="338" t="s">
        <v>95</v>
      </c>
      <c r="N39" s="338">
        <v>1</v>
      </c>
      <c r="O39" s="338"/>
      <c r="P39" s="342"/>
      <c r="Q39" s="342"/>
      <c r="R39" s="342"/>
      <c r="S39" s="342"/>
      <c r="T39" s="342"/>
      <c r="U39" s="342"/>
      <c r="V39" s="342"/>
      <c r="W39" s="342"/>
      <c r="X39" s="342"/>
      <c r="Y39" s="342"/>
    </row>
    <row r="40" spans="13:25">
      <c r="M40" s="338" t="s">
        <v>270</v>
      </c>
      <c r="N40" s="338">
        <v>2</v>
      </c>
      <c r="O40" s="338"/>
      <c r="P40" s="342"/>
      <c r="Q40" s="342"/>
      <c r="R40" s="342"/>
      <c r="S40" s="342"/>
      <c r="T40" s="342"/>
      <c r="U40" s="342"/>
      <c r="V40" s="342"/>
      <c r="W40" s="342"/>
      <c r="X40" s="342"/>
      <c r="Y40" s="342"/>
    </row>
    <row r="41" spans="13:25">
      <c r="M41" s="338" t="s">
        <v>271</v>
      </c>
      <c r="N41" s="338">
        <v>2</v>
      </c>
      <c r="O41" s="338"/>
      <c r="P41" s="348"/>
      <c r="Q41" s="348"/>
      <c r="R41" s="348"/>
      <c r="S41" s="348"/>
      <c r="T41" s="348"/>
      <c r="U41" s="348"/>
      <c r="V41" s="348"/>
      <c r="W41" s="348"/>
      <c r="X41" s="348"/>
      <c r="Y41" s="348"/>
    </row>
    <row r="42" spans="13:25">
      <c r="M42" s="338" t="s">
        <v>98</v>
      </c>
      <c r="N42" s="338"/>
      <c r="O42" s="338"/>
      <c r="P42" s="356">
        <f>SUM(P38:P41)+SUM(P40:P41)</f>
        <v>0</v>
      </c>
      <c r="Q42" s="356">
        <f t="shared" ref="Q42:S42" si="3">SUM(Q38:Q41)+SUM(Q40:Q41)</f>
        <v>0</v>
      </c>
      <c r="R42" s="356">
        <f t="shared" si="3"/>
        <v>0</v>
      </c>
      <c r="S42" s="356">
        <f t="shared" si="3"/>
        <v>0</v>
      </c>
      <c r="T42" s="356">
        <f t="shared" ref="T42:Y42" si="4">SUM(T38:T41)+SUM(T40:T41)</f>
        <v>0</v>
      </c>
      <c r="U42" s="356">
        <f t="shared" si="4"/>
        <v>0</v>
      </c>
      <c r="V42" s="356">
        <f t="shared" si="4"/>
        <v>0</v>
      </c>
      <c r="W42" s="356">
        <f t="shared" si="4"/>
        <v>0</v>
      </c>
      <c r="X42" s="356">
        <f t="shared" si="4"/>
        <v>0</v>
      </c>
      <c r="Y42" s="356">
        <f t="shared" si="4"/>
        <v>0</v>
      </c>
    </row>
    <row r="44" spans="13:25">
      <c r="M44" s="338" t="s">
        <v>99</v>
      </c>
      <c r="N44" s="338">
        <v>400</v>
      </c>
      <c r="O44" s="338"/>
      <c r="P44" s="356">
        <f>P35+P42</f>
        <v>0</v>
      </c>
      <c r="Q44" s="356">
        <f t="shared" ref="Q44:Y44" si="5">Q35+Q42</f>
        <v>0</v>
      </c>
      <c r="R44" s="356">
        <f t="shared" si="5"/>
        <v>0</v>
      </c>
      <c r="S44" s="356">
        <f t="shared" si="5"/>
        <v>0</v>
      </c>
      <c r="T44" s="356">
        <f t="shared" si="5"/>
        <v>0</v>
      </c>
      <c r="U44" s="356">
        <f t="shared" si="5"/>
        <v>0</v>
      </c>
      <c r="V44" s="356">
        <f t="shared" si="5"/>
        <v>0</v>
      </c>
      <c r="W44" s="356">
        <f t="shared" si="5"/>
        <v>0</v>
      </c>
      <c r="X44" s="356">
        <f t="shared" si="5"/>
        <v>0</v>
      </c>
      <c r="Y44" s="356">
        <f t="shared" si="5"/>
        <v>0</v>
      </c>
    </row>
    <row r="45" spans="13:25">
      <c r="M45" s="15" t="s">
        <v>100</v>
      </c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</row>
    <row r="46" spans="13:25">
      <c r="M46" s="338" t="s">
        <v>101</v>
      </c>
      <c r="N46" s="338">
        <v>-2</v>
      </c>
      <c r="O46" s="338"/>
      <c r="P46" s="372"/>
      <c r="Q46" s="372"/>
      <c r="R46" s="372"/>
      <c r="S46" s="372"/>
      <c r="T46" s="372"/>
      <c r="U46" s="372"/>
      <c r="V46" s="372"/>
      <c r="W46" s="372"/>
      <c r="X46" s="372"/>
      <c r="Y46" s="372"/>
    </row>
    <row r="47" spans="13:25">
      <c r="M47" s="338" t="s">
        <v>103</v>
      </c>
      <c r="N47" s="338">
        <v>-4</v>
      </c>
      <c r="O47" s="338"/>
      <c r="P47" s="372"/>
      <c r="Q47" s="372"/>
      <c r="R47" s="372"/>
      <c r="S47" s="372"/>
      <c r="T47" s="372"/>
      <c r="U47" s="372"/>
      <c r="V47" s="372"/>
      <c r="W47" s="372"/>
      <c r="X47" s="372"/>
      <c r="Y47" s="372"/>
    </row>
    <row r="48" spans="13:25">
      <c r="M48" s="338" t="s">
        <v>104</v>
      </c>
      <c r="N48" s="374" t="s">
        <v>105</v>
      </c>
      <c r="O48" s="338"/>
      <c r="P48" s="375"/>
      <c r="Q48" s="375"/>
      <c r="R48" s="375"/>
      <c r="S48" s="375"/>
      <c r="T48" s="375"/>
      <c r="U48" s="375"/>
      <c r="V48" s="375"/>
      <c r="W48" s="375"/>
      <c r="X48" s="375"/>
      <c r="Y48" s="375"/>
    </row>
    <row r="49" spans="13:25">
      <c r="M49" s="338" t="s">
        <v>106</v>
      </c>
      <c r="N49" s="374"/>
      <c r="O49" s="338"/>
      <c r="P49" s="377">
        <f>IF(P46="Y",-2,0)+IF(P47="Y",-4,0)</f>
        <v>0</v>
      </c>
      <c r="Q49" s="377">
        <f t="shared" ref="Q49:Y49" si="6">IF(Q46="Y",-2,0)+IF(Q47="Y",-4,0)</f>
        <v>0</v>
      </c>
      <c r="R49" s="377">
        <f t="shared" si="6"/>
        <v>0</v>
      </c>
      <c r="S49" s="377">
        <f t="shared" si="6"/>
        <v>0</v>
      </c>
      <c r="T49" s="377">
        <f t="shared" si="6"/>
        <v>0</v>
      </c>
      <c r="U49" s="377">
        <f t="shared" si="6"/>
        <v>0</v>
      </c>
      <c r="V49" s="377">
        <f t="shared" si="6"/>
        <v>0</v>
      </c>
      <c r="W49" s="377">
        <f t="shared" si="6"/>
        <v>0</v>
      </c>
      <c r="X49" s="377">
        <f t="shared" si="6"/>
        <v>0</v>
      </c>
      <c r="Y49" s="377">
        <f t="shared" si="6"/>
        <v>0</v>
      </c>
    </row>
    <row r="50" spans="13:25">
      <c r="M50" s="15" t="s">
        <v>272</v>
      </c>
      <c r="N50" s="374"/>
      <c r="O50" s="338"/>
      <c r="P50" s="415"/>
      <c r="Q50" s="415"/>
      <c r="R50" s="415"/>
      <c r="S50" s="415"/>
      <c r="T50" s="415"/>
      <c r="U50" s="415"/>
      <c r="V50" s="415"/>
      <c r="W50" s="415"/>
      <c r="X50" s="415"/>
      <c r="Y50" s="415"/>
    </row>
    <row r="51" spans="13:25">
      <c r="M51" s="338"/>
      <c r="N51" s="338">
        <v>-5.0000000000000001E-3</v>
      </c>
      <c r="O51" s="338"/>
      <c r="P51" s="395">
        <f>$N$51*$N$44*P50</f>
        <v>0</v>
      </c>
      <c r="Q51" s="395">
        <f t="shared" ref="Q51:Y51" si="7">$N$51*$N$44*Q50</f>
        <v>0</v>
      </c>
      <c r="R51" s="395">
        <f t="shared" si="7"/>
        <v>0</v>
      </c>
      <c r="S51" s="395">
        <f t="shared" si="7"/>
        <v>0</v>
      </c>
      <c r="T51" s="395">
        <f t="shared" si="7"/>
        <v>0</v>
      </c>
      <c r="U51" s="395">
        <f t="shared" si="7"/>
        <v>0</v>
      </c>
      <c r="V51" s="395">
        <f t="shared" si="7"/>
        <v>0</v>
      </c>
      <c r="W51" s="395">
        <f t="shared" si="7"/>
        <v>0</v>
      </c>
      <c r="X51" s="395">
        <f t="shared" si="7"/>
        <v>0</v>
      </c>
      <c r="Y51" s="395">
        <f t="shared" si="7"/>
        <v>0</v>
      </c>
    </row>
    <row r="52" spans="13:25">
      <c r="M52" s="338" t="s">
        <v>74</v>
      </c>
      <c r="N52" s="338"/>
      <c r="O52" s="338"/>
      <c r="P52" s="356">
        <f>P44+P49+P51</f>
        <v>0</v>
      </c>
      <c r="Q52" s="356">
        <f t="shared" ref="Q52:Y52" si="8">Q44+Q49+Q51</f>
        <v>0</v>
      </c>
      <c r="R52" s="356">
        <f t="shared" si="8"/>
        <v>0</v>
      </c>
      <c r="S52" s="356">
        <f t="shared" si="8"/>
        <v>0</v>
      </c>
      <c r="T52" s="356">
        <f t="shared" si="8"/>
        <v>0</v>
      </c>
      <c r="U52" s="356">
        <f t="shared" si="8"/>
        <v>0</v>
      </c>
      <c r="V52" s="356">
        <f t="shared" si="8"/>
        <v>0</v>
      </c>
      <c r="W52" s="356">
        <f t="shared" si="8"/>
        <v>0</v>
      </c>
      <c r="X52" s="356">
        <f t="shared" si="8"/>
        <v>0</v>
      </c>
      <c r="Y52" s="356">
        <f t="shared" si="8"/>
        <v>0</v>
      </c>
    </row>
    <row r="53" spans="13:25">
      <c r="M53" s="338" t="s">
        <v>67</v>
      </c>
      <c r="N53" s="338"/>
      <c r="O53" s="338"/>
      <c r="P53" s="355">
        <f>P52/$N$44</f>
        <v>0</v>
      </c>
      <c r="Q53" s="355">
        <f t="shared" ref="Q53:Y53" si="9">Q52/$N$44</f>
        <v>0</v>
      </c>
      <c r="R53" s="355">
        <f t="shared" si="9"/>
        <v>0</v>
      </c>
      <c r="S53" s="355">
        <f t="shared" si="9"/>
        <v>0</v>
      </c>
      <c r="T53" s="355">
        <f t="shared" si="9"/>
        <v>0</v>
      </c>
      <c r="U53" s="355">
        <f t="shared" si="9"/>
        <v>0</v>
      </c>
      <c r="V53" s="355">
        <f t="shared" si="9"/>
        <v>0</v>
      </c>
      <c r="W53" s="355">
        <f t="shared" si="9"/>
        <v>0</v>
      </c>
      <c r="X53" s="355">
        <f t="shared" si="9"/>
        <v>0</v>
      </c>
      <c r="Y53" s="355">
        <f t="shared" si="9"/>
        <v>0</v>
      </c>
    </row>
    <row r="54" spans="13:25">
      <c r="M54" s="338"/>
      <c r="N54" s="338"/>
      <c r="O54" s="338"/>
      <c r="P54" s="358"/>
      <c r="Q54" s="358"/>
      <c r="R54" s="358"/>
      <c r="S54" s="358"/>
      <c r="T54" s="358"/>
      <c r="U54" s="358"/>
      <c r="V54" s="358"/>
      <c r="W54" s="358"/>
      <c r="X54" s="358"/>
      <c r="Y54" s="358"/>
    </row>
    <row r="55" spans="13:25">
      <c r="M55" s="338"/>
      <c r="N55" s="338"/>
      <c r="O55" s="338"/>
      <c r="P55" s="349"/>
      <c r="Q55" s="349"/>
      <c r="R55" s="349"/>
      <c r="S55" s="349"/>
      <c r="T55" s="349"/>
      <c r="U55" s="349"/>
      <c r="V55" s="349"/>
      <c r="W55" s="349"/>
      <c r="X55" s="349"/>
      <c r="Y55" s="349"/>
    </row>
    <row r="56" spans="13:25">
      <c r="M56" s="338"/>
      <c r="N56" s="338"/>
      <c r="O56" s="338"/>
      <c r="P56" s="338"/>
      <c r="Q56" s="338"/>
      <c r="R56" s="338"/>
      <c r="S56" s="338"/>
      <c r="T56" s="338"/>
      <c r="U56" s="338"/>
      <c r="V56" s="338"/>
      <c r="W56" s="338"/>
      <c r="X56" s="338"/>
      <c r="Y56" s="338"/>
    </row>
    <row r="57" spans="13:25">
      <c r="M57" s="338"/>
      <c r="N57" s="338"/>
      <c r="O57" s="338"/>
      <c r="P57" s="349"/>
      <c r="Q57" s="338"/>
      <c r="R57" s="338"/>
      <c r="S57" s="338"/>
      <c r="T57" s="338"/>
      <c r="U57" s="338"/>
      <c r="V57" s="338"/>
      <c r="W57" s="338"/>
      <c r="X57" s="338"/>
      <c r="Y57" s="338"/>
    </row>
    <row r="58" spans="13:25">
      <c r="M58" s="338"/>
      <c r="N58" s="338"/>
      <c r="O58" s="338"/>
      <c r="P58" s="338"/>
      <c r="Q58" s="338"/>
      <c r="R58" s="338"/>
      <c r="S58" s="338"/>
      <c r="T58" s="338"/>
      <c r="U58" s="338"/>
      <c r="V58" s="338"/>
      <c r="W58" s="338"/>
      <c r="X58" s="338"/>
      <c r="Y58" s="338"/>
    </row>
    <row r="59" spans="13:25">
      <c r="M59" s="338"/>
      <c r="N59" s="338"/>
      <c r="O59" s="338"/>
      <c r="P59" s="349"/>
      <c r="Q59" s="338"/>
      <c r="R59" s="338"/>
      <c r="S59" s="338"/>
      <c r="T59" s="338"/>
      <c r="U59" s="338"/>
      <c r="V59" s="338"/>
      <c r="W59" s="338"/>
      <c r="X59" s="338"/>
      <c r="Y59" s="338"/>
    </row>
    <row r="60" spans="13:25">
      <c r="M60" s="338"/>
      <c r="N60" s="338"/>
      <c r="O60" s="338"/>
      <c r="P60" s="338"/>
      <c r="Q60" s="338"/>
      <c r="R60" s="338"/>
      <c r="S60" s="338"/>
      <c r="T60" s="338"/>
      <c r="U60" s="338"/>
      <c r="V60" s="338"/>
      <c r="W60" s="338"/>
      <c r="X60" s="338"/>
      <c r="Y60" s="338"/>
    </row>
    <row r="61" spans="13:25">
      <c r="M61" s="338"/>
      <c r="N61" s="338"/>
      <c r="O61" s="338"/>
      <c r="P61" s="349"/>
      <c r="Q61" s="338"/>
      <c r="R61" s="338"/>
      <c r="S61" s="338"/>
      <c r="T61" s="338"/>
      <c r="U61" s="338"/>
      <c r="V61" s="338"/>
      <c r="W61" s="338"/>
      <c r="X61" s="338"/>
      <c r="Y61" s="338"/>
    </row>
    <row r="62" spans="13:25"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8"/>
      <c r="X62" s="338"/>
      <c r="Y62" s="338"/>
    </row>
    <row r="63" spans="13:25">
      <c r="M63" s="338"/>
      <c r="N63" s="338"/>
      <c r="O63" s="338"/>
      <c r="P63" s="349"/>
      <c r="Q63" s="338"/>
      <c r="R63" s="338"/>
      <c r="S63" s="338"/>
      <c r="T63" s="338"/>
      <c r="U63" s="338"/>
      <c r="V63" s="338"/>
      <c r="W63" s="338"/>
      <c r="X63" s="338"/>
      <c r="Y63" s="338"/>
    </row>
    <row r="64" spans="13:25">
      <c r="M64" s="338"/>
      <c r="N64" s="338"/>
      <c r="O64" s="338"/>
      <c r="P64" s="338"/>
      <c r="Q64" s="338"/>
      <c r="R64" s="338"/>
      <c r="S64" s="338"/>
      <c r="T64" s="338"/>
      <c r="U64" s="338"/>
      <c r="V64" s="338"/>
      <c r="W64" s="338"/>
      <c r="X64" s="338"/>
      <c r="Y64" s="338"/>
    </row>
    <row r="65" spans="16:16">
      <c r="P65" s="349"/>
    </row>
    <row r="66" spans="16:16">
      <c r="P66" s="338"/>
    </row>
    <row r="67" spans="16:16">
      <c r="P67" s="349"/>
    </row>
    <row r="68" spans="16:16">
      <c r="P68" s="338"/>
    </row>
    <row r="69" spans="16:16">
      <c r="P69" s="349"/>
    </row>
    <row r="70" spans="16:16">
      <c r="P70" s="338"/>
    </row>
    <row r="71" spans="16:16">
      <c r="P71" s="349"/>
    </row>
    <row r="72" spans="16:16">
      <c r="P72" s="338"/>
    </row>
    <row r="73" spans="16:16">
      <c r="P73" s="349"/>
    </row>
    <row r="74" spans="16:16">
      <c r="P74" s="338"/>
    </row>
    <row r="75" spans="16:16">
      <c r="P75" s="349"/>
    </row>
    <row r="76" spans="16:16">
      <c r="P76" s="338"/>
    </row>
    <row r="77" spans="16:16">
      <c r="P77" s="349"/>
    </row>
    <row r="78" spans="16:16">
      <c r="P78" s="338"/>
    </row>
    <row r="79" spans="16:16">
      <c r="P79" s="349"/>
    </row>
    <row r="80" spans="16:16">
      <c r="P80" s="338"/>
    </row>
    <row r="81" spans="16:16">
      <c r="P81" s="349"/>
    </row>
    <row r="82" spans="16:16">
      <c r="P82" s="338"/>
    </row>
    <row r="83" spans="16:16">
      <c r="P83" s="349"/>
    </row>
    <row r="84" spans="16:16">
      <c r="P84" s="338"/>
    </row>
    <row r="85" spans="16:16">
      <c r="P85" s="349"/>
    </row>
    <row r="86" spans="16:16">
      <c r="P86" s="338"/>
    </row>
    <row r="87" spans="16:16">
      <c r="P87" s="349"/>
    </row>
    <row r="88" spans="16:16">
      <c r="P88" s="338"/>
    </row>
    <row r="89" spans="16:16">
      <c r="P89" s="349"/>
    </row>
    <row r="90" spans="16:16">
      <c r="P90" s="338"/>
    </row>
    <row r="91" spans="16:16">
      <c r="P91" s="349"/>
    </row>
    <row r="92" spans="16:16">
      <c r="P92" s="338"/>
    </row>
    <row r="93" spans="16:16">
      <c r="P93" s="349"/>
    </row>
    <row r="94" spans="16:16">
      <c r="P94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BA97-DFBF-4616-A85E-0D9E483D59F8}">
  <sheetPr>
    <tabColor rgb="FFFF85FF"/>
    <pageSetUpPr fitToPage="1"/>
  </sheetPr>
  <dimension ref="A1:Y94"/>
  <sheetViews>
    <sheetView topLeftCell="A7" workbookViewId="0">
      <selection activeCell="D95" sqref="D95"/>
    </sheetView>
  </sheetViews>
  <sheetFormatPr defaultColWidth="11" defaultRowHeight="15"/>
  <cols>
    <col min="1" max="1" width="11" style="14"/>
    <col min="2" max="2" width="12.375" style="14" customWidth="1"/>
    <col min="3" max="3" width="27.75" style="14" bestFit="1" customWidth="1"/>
    <col min="4" max="4" width="22.75" style="14" customWidth="1"/>
    <col min="5" max="5" width="16.875" style="14" bestFit="1" customWidth="1"/>
    <col min="6" max="8" width="11" style="14"/>
    <col min="9" max="9" width="16.125" style="14" bestFit="1" customWidth="1"/>
    <col min="10" max="12" width="11" style="14"/>
    <col min="13" max="13" width="19.375" style="14" customWidth="1"/>
    <col min="14" max="14" width="11" style="14"/>
    <col min="15" max="15" width="3.625" style="14" customWidth="1"/>
    <col min="16" max="22" width="6.375" style="14" customWidth="1"/>
    <col min="23" max="16384" width="11" style="14"/>
  </cols>
  <sheetData>
    <row r="1" spans="1:25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15" t="s">
        <v>259</v>
      </c>
      <c r="N1" s="339" t="s">
        <v>260</v>
      </c>
      <c r="O1" s="339"/>
      <c r="P1" s="339"/>
      <c r="Q1" s="339"/>
      <c r="R1" s="339"/>
      <c r="S1" s="339"/>
      <c r="T1" s="339"/>
      <c r="U1" s="339"/>
      <c r="V1" s="339"/>
      <c r="W1" s="339"/>
      <c r="X1" s="338"/>
      <c r="Y1" s="338"/>
    </row>
    <row r="2" spans="1:25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402" t="s">
        <v>261</v>
      </c>
      <c r="O2" s="402"/>
      <c r="P2" s="402"/>
      <c r="Q2" s="402"/>
      <c r="R2" s="402"/>
      <c r="S2" s="402"/>
      <c r="T2" s="402"/>
      <c r="U2" s="402"/>
      <c r="V2" s="402"/>
      <c r="W2" s="402"/>
      <c r="X2" s="338"/>
      <c r="Y2" s="338"/>
    </row>
    <row r="3" spans="1:25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935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</row>
    <row r="4" spans="1:2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550</v>
      </c>
      <c r="Q4" s="18" t="s">
        <v>914</v>
      </c>
      <c r="R4" s="18"/>
      <c r="S4" s="18"/>
      <c r="T4" s="18"/>
      <c r="U4" s="18"/>
      <c r="V4" s="17"/>
      <c r="W4" s="338"/>
      <c r="X4" s="338"/>
      <c r="Y4" s="338"/>
    </row>
    <row r="5" spans="1:25">
      <c r="A5" s="338" t="s">
        <v>6</v>
      </c>
      <c r="B5" s="331">
        <v>44780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0</v>
      </c>
      <c r="V5" s="338"/>
      <c r="W5" s="338"/>
      <c r="X5" s="338"/>
      <c r="Y5" s="338"/>
    </row>
    <row r="6" spans="1:25">
      <c r="A6" s="338" t="s">
        <v>8</v>
      </c>
      <c r="B6" s="13" t="s">
        <v>936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Georgia Vaughan</v>
      </c>
      <c r="Q6" s="338" t="str">
        <f>C12</f>
        <v>Amy-Louise Ross</v>
      </c>
      <c r="R6" s="338" t="str">
        <f>C13</f>
        <v>Matilda Agnew</v>
      </c>
      <c r="S6" s="338" t="str">
        <f>C14</f>
        <v>Sophie Appleby</v>
      </c>
      <c r="T6" s="338" t="str">
        <f>C15</f>
        <v>Asha Wiegele</v>
      </c>
      <c r="U6" s="338"/>
      <c r="V6" s="338"/>
      <c r="W6" s="338"/>
      <c r="X6" s="338"/>
      <c r="Y6" s="338"/>
    </row>
    <row r="7" spans="1:25">
      <c r="A7" s="338" t="s">
        <v>10</v>
      </c>
      <c r="B7" s="338" t="s">
        <v>286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</row>
    <row r="8" spans="1:25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38"/>
      <c r="X8" s="338"/>
      <c r="Y8" s="338"/>
    </row>
    <row r="9" spans="1:25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38"/>
      <c r="X9" s="338"/>
      <c r="Y9" s="338"/>
    </row>
    <row r="10" spans="1:25" ht="45">
      <c r="A10" s="11" t="s">
        <v>15</v>
      </c>
      <c r="B10" s="19" t="s">
        <v>16</v>
      </c>
      <c r="C10" s="19" t="s">
        <v>17</v>
      </c>
      <c r="D10" s="19" t="s">
        <v>18</v>
      </c>
      <c r="E10" s="19" t="s">
        <v>19</v>
      </c>
      <c r="F10" s="36" t="s">
        <v>916</v>
      </c>
      <c r="G10" s="19" t="s">
        <v>21</v>
      </c>
      <c r="H10" s="19" t="s">
        <v>22</v>
      </c>
      <c r="I10" s="22" t="s">
        <v>268</v>
      </c>
      <c r="J10" s="19" t="s">
        <v>24</v>
      </c>
      <c r="K10" s="338"/>
      <c r="L10" s="338"/>
      <c r="M10" s="338">
        <v>3</v>
      </c>
      <c r="N10" s="338">
        <v>2</v>
      </c>
      <c r="O10" s="338"/>
      <c r="P10" s="342"/>
      <c r="Q10" s="342"/>
      <c r="R10" s="342"/>
      <c r="S10" s="342"/>
      <c r="T10" s="342"/>
      <c r="U10" s="342"/>
      <c r="V10" s="342"/>
      <c r="W10" s="338"/>
      <c r="X10" s="338"/>
      <c r="Y10" s="338"/>
    </row>
    <row r="11" spans="1:25">
      <c r="A11" s="24">
        <v>0.49305555555555497</v>
      </c>
      <c r="B11" s="367">
        <v>1</v>
      </c>
      <c r="C11" s="343" t="s">
        <v>229</v>
      </c>
      <c r="D11" s="343" t="s">
        <v>230</v>
      </c>
      <c r="E11" s="343" t="s">
        <v>59</v>
      </c>
      <c r="F11" s="344">
        <f>P53</f>
        <v>0</v>
      </c>
      <c r="G11" s="343">
        <f>IF(H11&gt;J11,H11,J11)</f>
        <v>1</v>
      </c>
      <c r="H11" s="343">
        <f>RANK(F11,$F$11:$F$26,0)</f>
        <v>1</v>
      </c>
      <c r="I11" s="345">
        <f>P42</f>
        <v>0</v>
      </c>
      <c r="J11" s="346"/>
      <c r="K11" s="338"/>
      <c r="L11" s="338"/>
      <c r="M11" s="338">
        <v>4</v>
      </c>
      <c r="N11" s="338"/>
      <c r="O11" s="338"/>
      <c r="P11" s="342"/>
      <c r="Q11" s="342"/>
      <c r="R11" s="342"/>
      <c r="S11" s="342"/>
      <c r="T11" s="342"/>
      <c r="U11" s="342"/>
      <c r="V11" s="342"/>
      <c r="W11" s="338"/>
      <c r="X11" s="338"/>
      <c r="Y11" s="338"/>
    </row>
    <row r="12" spans="1:25">
      <c r="A12" s="24">
        <v>0.49861111111111051</v>
      </c>
      <c r="B12" s="367">
        <v>2</v>
      </c>
      <c r="C12" s="343" t="s">
        <v>213</v>
      </c>
      <c r="D12" s="343" t="s">
        <v>214</v>
      </c>
      <c r="E12" s="343" t="s">
        <v>215</v>
      </c>
      <c r="F12" s="347">
        <f>Q53</f>
        <v>0</v>
      </c>
      <c r="G12" s="343">
        <f t="shared" ref="G12:G15" si="0">IF(H12&gt;J12,H12,J12)</f>
        <v>1</v>
      </c>
      <c r="H12" s="343">
        <f>RANK(F12,$F$11:$F$26,0)</f>
        <v>1</v>
      </c>
      <c r="I12" s="345">
        <f>Q42</f>
        <v>0</v>
      </c>
      <c r="J12" s="346"/>
      <c r="K12" s="338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38"/>
      <c r="X12" s="338"/>
      <c r="Y12" s="338"/>
    </row>
    <row r="13" spans="1:25">
      <c r="A13" s="24">
        <v>0.5041666666666661</v>
      </c>
      <c r="B13" s="367">
        <v>3</v>
      </c>
      <c r="C13" s="343" t="s">
        <v>168</v>
      </c>
      <c r="D13" s="343" t="s">
        <v>169</v>
      </c>
      <c r="E13" s="343" t="s">
        <v>212</v>
      </c>
      <c r="F13" s="347">
        <f>R53</f>
        <v>0</v>
      </c>
      <c r="G13" s="343">
        <f t="shared" si="0"/>
        <v>1</v>
      </c>
      <c r="H13" s="343">
        <f>RANK(F13,$F$11:$F$26,0)</f>
        <v>1</v>
      </c>
      <c r="I13" s="345">
        <f>R42</f>
        <v>0</v>
      </c>
      <c r="J13" s="346"/>
      <c r="K13" s="338"/>
      <c r="L13" s="338"/>
      <c r="M13" s="338">
        <v>6</v>
      </c>
      <c r="N13" s="338"/>
      <c r="O13" s="338"/>
      <c r="P13" s="342"/>
      <c r="Q13" s="342"/>
      <c r="R13" s="342"/>
      <c r="S13" s="342"/>
      <c r="T13" s="342"/>
      <c r="U13" s="342"/>
      <c r="V13" s="342"/>
      <c r="W13" s="338"/>
      <c r="X13" s="338"/>
      <c r="Y13" s="338"/>
    </row>
    <row r="14" spans="1:25">
      <c r="A14" s="24">
        <v>0.50972222222222163</v>
      </c>
      <c r="B14" s="367">
        <v>4</v>
      </c>
      <c r="C14" s="343" t="s">
        <v>83</v>
      </c>
      <c r="D14" s="343" t="s">
        <v>84</v>
      </c>
      <c r="E14" s="343" t="s">
        <v>85</v>
      </c>
      <c r="F14" s="347">
        <f>S53</f>
        <v>0</v>
      </c>
      <c r="G14" s="343">
        <f t="shared" si="0"/>
        <v>1</v>
      </c>
      <c r="H14" s="343">
        <f>RANK(F14,$F$11:$F$26,0)</f>
        <v>1</v>
      </c>
      <c r="I14" s="345">
        <f>S42</f>
        <v>0</v>
      </c>
      <c r="J14" s="346"/>
      <c r="K14" s="338"/>
      <c r="L14" s="338"/>
      <c r="M14" s="338">
        <v>7</v>
      </c>
      <c r="N14" s="338"/>
      <c r="O14" s="338"/>
      <c r="P14" s="342"/>
      <c r="Q14" s="342"/>
      <c r="R14" s="342"/>
      <c r="S14" s="342"/>
      <c r="T14" s="342"/>
      <c r="U14" s="342"/>
      <c r="V14" s="342"/>
      <c r="W14" s="338"/>
      <c r="X14" s="338"/>
      <c r="Y14" s="338"/>
    </row>
    <row r="15" spans="1:25">
      <c r="A15" s="24">
        <v>0.51527777777777717</v>
      </c>
      <c r="B15" s="367">
        <v>5</v>
      </c>
      <c r="C15" s="343" t="s">
        <v>216</v>
      </c>
      <c r="D15" s="343" t="s">
        <v>217</v>
      </c>
      <c r="E15" s="343" t="s">
        <v>42</v>
      </c>
      <c r="F15" s="344">
        <f>T53</f>
        <v>0</v>
      </c>
      <c r="G15" s="343">
        <f t="shared" si="0"/>
        <v>1</v>
      </c>
      <c r="H15" s="343">
        <f>RANK(F15,$F$11:$F$26,0)</f>
        <v>1</v>
      </c>
      <c r="I15" s="345">
        <f>T42</f>
        <v>0</v>
      </c>
      <c r="J15" s="340"/>
      <c r="K15" s="338"/>
      <c r="L15" s="338"/>
      <c r="M15" s="338">
        <v>8</v>
      </c>
      <c r="N15" s="338">
        <v>2</v>
      </c>
      <c r="O15" s="338"/>
      <c r="P15" s="342"/>
      <c r="Q15" s="342"/>
      <c r="R15" s="342"/>
      <c r="S15" s="342"/>
      <c r="T15" s="342"/>
      <c r="U15" s="342"/>
      <c r="V15" s="342"/>
      <c r="W15" s="338"/>
      <c r="X15" s="338"/>
      <c r="Y15" s="338"/>
    </row>
    <row r="16" spans="1:25">
      <c r="A16" s="24"/>
      <c r="B16" s="367"/>
      <c r="C16" s="343"/>
      <c r="D16" s="343"/>
      <c r="E16" s="343"/>
      <c r="F16" s="344"/>
      <c r="G16" s="343"/>
      <c r="H16" s="343"/>
      <c r="I16" s="345"/>
      <c r="J16" s="340"/>
      <c r="K16" s="338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38"/>
      <c r="X16" s="338"/>
      <c r="Y16" s="338"/>
    </row>
    <row r="17" spans="12:22">
      <c r="L17" s="338"/>
      <c r="M17" s="338">
        <v>10</v>
      </c>
      <c r="N17" s="338"/>
      <c r="O17" s="338"/>
      <c r="P17" s="342"/>
      <c r="Q17" s="342"/>
      <c r="R17" s="342"/>
      <c r="S17" s="342"/>
      <c r="T17" s="342"/>
      <c r="U17" s="342"/>
      <c r="V17" s="342"/>
    </row>
    <row r="18" spans="12:22">
      <c r="L18" s="338"/>
      <c r="M18" s="338">
        <v>11</v>
      </c>
      <c r="N18" s="338"/>
      <c r="O18" s="338"/>
      <c r="P18" s="342"/>
      <c r="Q18" s="342"/>
      <c r="R18" s="342"/>
      <c r="S18" s="342"/>
      <c r="T18" s="342"/>
      <c r="U18" s="342"/>
      <c r="V18" s="342"/>
    </row>
    <row r="19" spans="12:22">
      <c r="L19" s="338"/>
      <c r="M19" s="338">
        <v>12</v>
      </c>
      <c r="N19" s="338">
        <v>2</v>
      </c>
      <c r="O19" s="338"/>
      <c r="P19" s="342"/>
      <c r="Q19" s="342"/>
      <c r="R19" s="342"/>
      <c r="S19" s="342"/>
      <c r="T19" s="342"/>
      <c r="U19" s="342"/>
      <c r="V19" s="342"/>
    </row>
    <row r="20" spans="12:22">
      <c r="L20" s="338"/>
      <c r="M20" s="338">
        <v>13</v>
      </c>
      <c r="N20" s="338">
        <v>2</v>
      </c>
      <c r="O20" s="338"/>
      <c r="P20" s="342"/>
      <c r="Q20" s="342"/>
      <c r="R20" s="342"/>
      <c r="S20" s="342"/>
      <c r="T20" s="342"/>
      <c r="U20" s="342"/>
      <c r="V20" s="342"/>
    </row>
    <row r="21" spans="12:22">
      <c r="L21" s="338"/>
      <c r="M21" s="338">
        <v>14</v>
      </c>
      <c r="N21" s="338">
        <v>2</v>
      </c>
      <c r="O21" s="338"/>
      <c r="P21" s="342"/>
      <c r="Q21" s="342"/>
      <c r="R21" s="342"/>
      <c r="S21" s="342"/>
      <c r="T21" s="342"/>
      <c r="U21" s="342"/>
      <c r="V21" s="342"/>
    </row>
    <row r="22" spans="12:22">
      <c r="L22" s="338"/>
      <c r="M22" s="338">
        <v>15</v>
      </c>
      <c r="N22" s="338"/>
      <c r="O22" s="338"/>
      <c r="P22" s="342"/>
      <c r="Q22" s="342"/>
      <c r="R22" s="342"/>
      <c r="S22" s="342"/>
      <c r="T22" s="342"/>
      <c r="U22" s="342"/>
      <c r="V22" s="342"/>
    </row>
    <row r="23" spans="12:22">
      <c r="L23" s="338"/>
      <c r="M23" s="338">
        <v>16</v>
      </c>
      <c r="N23" s="338">
        <v>2</v>
      </c>
      <c r="O23" s="338"/>
      <c r="P23" s="342"/>
      <c r="Q23" s="342"/>
      <c r="R23" s="342"/>
      <c r="S23" s="342"/>
      <c r="T23" s="342"/>
      <c r="U23" s="342"/>
      <c r="V23" s="342"/>
    </row>
    <row r="24" spans="12:22">
      <c r="L24" s="338"/>
      <c r="M24" s="338">
        <v>17</v>
      </c>
      <c r="N24" s="338"/>
      <c r="O24" s="338"/>
      <c r="P24" s="342"/>
      <c r="Q24" s="342"/>
      <c r="R24" s="342"/>
      <c r="S24" s="342"/>
      <c r="T24" s="342"/>
      <c r="U24" s="342"/>
      <c r="V24" s="342"/>
    </row>
    <row r="25" spans="12:22">
      <c r="L25" s="338"/>
      <c r="M25" s="338">
        <v>18</v>
      </c>
      <c r="N25" s="338"/>
      <c r="O25" s="338"/>
      <c r="P25" s="342"/>
      <c r="Q25" s="342"/>
      <c r="R25" s="342"/>
      <c r="S25" s="342"/>
      <c r="T25" s="342"/>
      <c r="U25" s="342"/>
      <c r="V25" s="342"/>
    </row>
    <row r="26" spans="12:22">
      <c r="L26" s="338"/>
      <c r="M26" s="338">
        <v>19</v>
      </c>
      <c r="N26" s="338"/>
      <c r="O26" s="338"/>
      <c r="P26" s="342"/>
      <c r="Q26" s="342"/>
      <c r="R26" s="342"/>
      <c r="S26" s="342"/>
      <c r="T26" s="342"/>
      <c r="U26" s="342"/>
      <c r="V26" s="342"/>
    </row>
    <row r="27" spans="12:22">
      <c r="L27" s="338"/>
      <c r="M27" s="338">
        <v>20</v>
      </c>
      <c r="N27" s="338"/>
      <c r="O27" s="338"/>
      <c r="P27" s="342"/>
      <c r="Q27" s="342"/>
      <c r="R27" s="342"/>
      <c r="S27" s="342"/>
      <c r="T27" s="342"/>
      <c r="U27" s="342"/>
      <c r="V27" s="342"/>
    </row>
    <row r="28" spans="12:22">
      <c r="L28" s="338"/>
      <c r="M28" s="338">
        <v>21</v>
      </c>
      <c r="N28" s="338">
        <v>2</v>
      </c>
      <c r="O28" s="338"/>
      <c r="P28" s="342"/>
      <c r="Q28" s="342"/>
      <c r="R28" s="342"/>
      <c r="S28" s="342"/>
      <c r="T28" s="342"/>
      <c r="U28" s="342"/>
      <c r="V28" s="342"/>
    </row>
    <row r="29" spans="12:22">
      <c r="L29" s="338"/>
      <c r="M29" s="338">
        <v>22</v>
      </c>
      <c r="N29" s="338"/>
      <c r="O29" s="338"/>
      <c r="P29" s="342"/>
      <c r="Q29" s="342"/>
      <c r="R29" s="342"/>
      <c r="S29" s="342"/>
      <c r="T29" s="342"/>
      <c r="U29" s="342"/>
      <c r="V29" s="342"/>
    </row>
    <row r="30" spans="12:22">
      <c r="L30" s="338"/>
      <c r="M30" s="338">
        <v>23</v>
      </c>
      <c r="N30" s="338"/>
      <c r="O30" s="338"/>
      <c r="P30" s="342"/>
      <c r="Q30" s="342"/>
      <c r="R30" s="342"/>
      <c r="S30" s="342"/>
      <c r="T30" s="342"/>
      <c r="U30" s="342"/>
      <c r="V30" s="342"/>
    </row>
    <row r="31" spans="12:22">
      <c r="L31" s="338"/>
      <c r="M31" s="338">
        <v>24</v>
      </c>
      <c r="N31" s="338"/>
      <c r="O31" s="338"/>
      <c r="P31" s="342"/>
      <c r="Q31" s="342"/>
      <c r="R31" s="342"/>
      <c r="S31" s="342"/>
      <c r="T31" s="342"/>
      <c r="U31" s="342"/>
      <c r="V31" s="342"/>
    </row>
    <row r="32" spans="12:22">
      <c r="L32" s="338"/>
      <c r="M32" s="338">
        <v>25</v>
      </c>
      <c r="N32" s="338">
        <v>2</v>
      </c>
      <c r="O32" s="338"/>
      <c r="P32" s="342"/>
      <c r="Q32" s="342"/>
      <c r="R32" s="342"/>
      <c r="S32" s="342"/>
      <c r="T32" s="342"/>
      <c r="U32" s="342"/>
      <c r="V32" s="342"/>
    </row>
    <row r="33" spans="13:22">
      <c r="M33" s="338">
        <v>26</v>
      </c>
      <c r="N33" s="338"/>
      <c r="O33" s="338"/>
      <c r="P33" s="342"/>
      <c r="Q33" s="342"/>
      <c r="R33" s="342"/>
      <c r="S33" s="342"/>
      <c r="T33" s="342"/>
      <c r="U33" s="342"/>
      <c r="V33" s="342"/>
    </row>
    <row r="34" spans="13:22">
      <c r="M34" s="338">
        <v>27</v>
      </c>
      <c r="N34" s="338"/>
      <c r="O34" s="338"/>
      <c r="P34" s="348"/>
      <c r="Q34" s="348"/>
      <c r="R34" s="348"/>
      <c r="S34" s="348"/>
      <c r="T34" s="348"/>
      <c r="U34" s="348"/>
      <c r="V34" s="348"/>
    </row>
    <row r="35" spans="13:22">
      <c r="M35" s="338" t="s">
        <v>92</v>
      </c>
      <c r="N35" s="338"/>
      <c r="O35" s="338"/>
      <c r="P35" s="356">
        <f>SUM(P8:P34)+P10+P15+SUM(P19:P21)+P23+P28+P32</f>
        <v>0</v>
      </c>
      <c r="Q35" s="356">
        <f t="shared" ref="Q35:V35" si="1">SUM(Q8:Q34)+Q10+Q15+SUM(Q19:Q21)+Q23+Q28+Q32</f>
        <v>0</v>
      </c>
      <c r="R35" s="356">
        <f t="shared" si="1"/>
        <v>0</v>
      </c>
      <c r="S35" s="356">
        <f t="shared" si="1"/>
        <v>0</v>
      </c>
      <c r="T35" s="356">
        <f t="shared" si="1"/>
        <v>0</v>
      </c>
      <c r="U35" s="356">
        <f t="shared" si="1"/>
        <v>0</v>
      </c>
      <c r="V35" s="356">
        <f t="shared" si="1"/>
        <v>0</v>
      </c>
    </row>
    <row r="37" spans="13:22">
      <c r="M37" s="338" t="s">
        <v>93</v>
      </c>
      <c r="N37" s="338"/>
      <c r="O37" s="338"/>
      <c r="P37" s="338"/>
      <c r="Q37" s="338"/>
      <c r="R37" s="338"/>
      <c r="S37" s="338"/>
      <c r="T37" s="338"/>
      <c r="U37" s="338"/>
      <c r="V37" s="338"/>
    </row>
    <row r="38" spans="13:22">
      <c r="M38" s="338" t="s">
        <v>94</v>
      </c>
      <c r="N38" s="338">
        <v>1</v>
      </c>
      <c r="O38" s="338"/>
      <c r="P38" s="342"/>
      <c r="Q38" s="342"/>
      <c r="R38" s="342"/>
      <c r="S38" s="342"/>
      <c r="T38" s="342"/>
      <c r="U38" s="342"/>
      <c r="V38" s="342"/>
    </row>
    <row r="39" spans="13:22">
      <c r="M39" s="338" t="s">
        <v>95</v>
      </c>
      <c r="N39" s="338">
        <v>1</v>
      </c>
      <c r="O39" s="338"/>
      <c r="P39" s="342"/>
      <c r="Q39" s="342"/>
      <c r="R39" s="342"/>
      <c r="S39" s="342"/>
      <c r="T39" s="342"/>
      <c r="U39" s="342"/>
      <c r="V39" s="342"/>
    </row>
    <row r="40" spans="13:22">
      <c r="M40" s="338" t="s">
        <v>270</v>
      </c>
      <c r="N40" s="338">
        <v>2</v>
      </c>
      <c r="O40" s="338"/>
      <c r="P40" s="342"/>
      <c r="Q40" s="342"/>
      <c r="R40" s="342"/>
      <c r="S40" s="342"/>
      <c r="T40" s="342"/>
      <c r="U40" s="342"/>
      <c r="V40" s="342"/>
    </row>
    <row r="41" spans="13:22">
      <c r="M41" s="338" t="s">
        <v>271</v>
      </c>
      <c r="N41" s="338">
        <v>2</v>
      </c>
      <c r="O41" s="338"/>
      <c r="P41" s="348"/>
      <c r="Q41" s="348"/>
      <c r="R41" s="348"/>
      <c r="S41" s="348"/>
      <c r="T41" s="348"/>
      <c r="U41" s="348"/>
      <c r="V41" s="348"/>
    </row>
    <row r="42" spans="13:22">
      <c r="M42" s="338" t="s">
        <v>98</v>
      </c>
      <c r="N42" s="338"/>
      <c r="O42" s="338"/>
      <c r="P42" s="356">
        <f>SUM(P38:P41)+SUM(P40:P41)</f>
        <v>0</v>
      </c>
      <c r="Q42" s="356">
        <f t="shared" ref="Q42:S42" si="2">SUM(Q38:Q41)+SUM(Q40:Q41)</f>
        <v>0</v>
      </c>
      <c r="R42" s="356">
        <f t="shared" si="2"/>
        <v>0</v>
      </c>
      <c r="S42" s="356">
        <f t="shared" si="2"/>
        <v>0</v>
      </c>
      <c r="T42" s="356">
        <f t="shared" ref="T42:U42" si="3">SUM(T38:T41)+SUM(T40:T41)</f>
        <v>0</v>
      </c>
      <c r="U42" s="356">
        <f t="shared" si="3"/>
        <v>0</v>
      </c>
      <c r="V42" s="356">
        <f t="shared" ref="V42" si="4">SUM(V38:V41)+SUM(V40:V41)</f>
        <v>0</v>
      </c>
    </row>
    <row r="44" spans="13:22">
      <c r="M44" s="338" t="s">
        <v>99</v>
      </c>
      <c r="N44" s="338">
        <v>410</v>
      </c>
      <c r="O44" s="338"/>
      <c r="P44" s="356">
        <f>P35+P42</f>
        <v>0</v>
      </c>
      <c r="Q44" s="356">
        <f t="shared" ref="Q44:V44" si="5">Q35+Q42</f>
        <v>0</v>
      </c>
      <c r="R44" s="356">
        <f t="shared" si="5"/>
        <v>0</v>
      </c>
      <c r="S44" s="356">
        <f t="shared" si="5"/>
        <v>0</v>
      </c>
      <c r="T44" s="356">
        <f t="shared" si="5"/>
        <v>0</v>
      </c>
      <c r="U44" s="356">
        <f t="shared" si="5"/>
        <v>0</v>
      </c>
      <c r="V44" s="356">
        <f t="shared" si="5"/>
        <v>0</v>
      </c>
    </row>
    <row r="45" spans="13:22">
      <c r="M45" s="15" t="s">
        <v>100</v>
      </c>
      <c r="N45" s="338"/>
      <c r="O45" s="338"/>
      <c r="P45" s="338"/>
      <c r="Q45" s="338"/>
      <c r="R45" s="338"/>
      <c r="S45" s="338"/>
      <c r="T45" s="338"/>
      <c r="U45" s="338"/>
      <c r="V45" s="338"/>
    </row>
    <row r="46" spans="13:22">
      <c r="M46" s="338" t="s">
        <v>101</v>
      </c>
      <c r="N46" s="338">
        <v>-2</v>
      </c>
      <c r="O46" s="338"/>
      <c r="P46" s="372"/>
      <c r="Q46" s="372"/>
      <c r="R46" s="372"/>
      <c r="S46" s="372"/>
      <c r="T46" s="372"/>
      <c r="U46" s="372"/>
      <c r="V46" s="372"/>
    </row>
    <row r="47" spans="13:22">
      <c r="M47" s="338" t="s">
        <v>103</v>
      </c>
      <c r="N47" s="338">
        <v>-4</v>
      </c>
      <c r="O47" s="338"/>
      <c r="P47" s="372"/>
      <c r="Q47" s="372"/>
      <c r="R47" s="372"/>
      <c r="S47" s="372"/>
      <c r="T47" s="372"/>
      <c r="U47" s="372"/>
      <c r="V47" s="372"/>
    </row>
    <row r="48" spans="13:22">
      <c r="M48" s="338" t="s">
        <v>104</v>
      </c>
      <c r="N48" s="374" t="s">
        <v>105</v>
      </c>
      <c r="O48" s="338"/>
      <c r="P48" s="375"/>
      <c r="Q48" s="375"/>
      <c r="R48" s="375"/>
      <c r="S48" s="375"/>
      <c r="T48" s="375"/>
      <c r="U48" s="375"/>
      <c r="V48" s="375"/>
    </row>
    <row r="49" spans="13:22">
      <c r="M49" s="338" t="s">
        <v>106</v>
      </c>
      <c r="N49" s="374"/>
      <c r="O49" s="338"/>
      <c r="P49" s="377">
        <f>IF(P46="Y",-2,0)+IF(P47="Y",-4,0)</f>
        <v>0</v>
      </c>
      <c r="Q49" s="377">
        <f t="shared" ref="Q49:V49" si="6">IF(Q46="Y",-2,0)+IF(Q47="Y",-4,0)</f>
        <v>0</v>
      </c>
      <c r="R49" s="377">
        <f t="shared" si="6"/>
        <v>0</v>
      </c>
      <c r="S49" s="377">
        <f t="shared" si="6"/>
        <v>0</v>
      </c>
      <c r="T49" s="377">
        <f t="shared" si="6"/>
        <v>0</v>
      </c>
      <c r="U49" s="377">
        <f t="shared" si="6"/>
        <v>0</v>
      </c>
      <c r="V49" s="377">
        <f t="shared" si="6"/>
        <v>0</v>
      </c>
    </row>
    <row r="50" spans="13:22">
      <c r="M50" s="15" t="s">
        <v>272</v>
      </c>
      <c r="N50" s="374"/>
      <c r="O50" s="338"/>
      <c r="P50" s="415"/>
      <c r="Q50" s="415"/>
      <c r="R50" s="415"/>
      <c r="S50" s="415"/>
      <c r="T50" s="415"/>
      <c r="U50" s="415"/>
      <c r="V50" s="415"/>
    </row>
    <row r="51" spans="13:22">
      <c r="M51" s="338"/>
      <c r="N51" s="338">
        <v>-5.0000000000000001E-3</v>
      </c>
      <c r="O51" s="338"/>
      <c r="P51" s="395">
        <f>$N$51*$N$44*P50</f>
        <v>0</v>
      </c>
      <c r="Q51" s="395">
        <f t="shared" ref="Q51:V51" si="7">$N$51*$N$44*Q50</f>
        <v>0</v>
      </c>
      <c r="R51" s="395">
        <f t="shared" si="7"/>
        <v>0</v>
      </c>
      <c r="S51" s="395">
        <f t="shared" si="7"/>
        <v>0</v>
      </c>
      <c r="T51" s="395">
        <f t="shared" si="7"/>
        <v>0</v>
      </c>
      <c r="U51" s="395">
        <f t="shared" si="7"/>
        <v>0</v>
      </c>
      <c r="V51" s="395">
        <f t="shared" si="7"/>
        <v>0</v>
      </c>
    </row>
    <row r="52" spans="13:22">
      <c r="M52" s="338" t="s">
        <v>74</v>
      </c>
      <c r="N52" s="338"/>
      <c r="O52" s="338"/>
      <c r="P52" s="356">
        <f>P44+P49+P51</f>
        <v>0</v>
      </c>
      <c r="Q52" s="356">
        <f t="shared" ref="Q52:V52" si="8">Q44+Q49+Q51</f>
        <v>0</v>
      </c>
      <c r="R52" s="356">
        <f t="shared" si="8"/>
        <v>0</v>
      </c>
      <c r="S52" s="356">
        <f t="shared" si="8"/>
        <v>0</v>
      </c>
      <c r="T52" s="356">
        <f t="shared" si="8"/>
        <v>0</v>
      </c>
      <c r="U52" s="356">
        <f t="shared" si="8"/>
        <v>0</v>
      </c>
      <c r="V52" s="356">
        <f t="shared" si="8"/>
        <v>0</v>
      </c>
    </row>
    <row r="53" spans="13:22">
      <c r="M53" s="338" t="s">
        <v>67</v>
      </c>
      <c r="N53" s="338"/>
      <c r="O53" s="338"/>
      <c r="P53" s="355">
        <f>P52/$N$44</f>
        <v>0</v>
      </c>
      <c r="Q53" s="355">
        <f t="shared" ref="Q53:V53" si="9">Q52/$N$44</f>
        <v>0</v>
      </c>
      <c r="R53" s="355">
        <f t="shared" si="9"/>
        <v>0</v>
      </c>
      <c r="S53" s="355">
        <f t="shared" si="9"/>
        <v>0</v>
      </c>
      <c r="T53" s="355">
        <f t="shared" si="9"/>
        <v>0</v>
      </c>
      <c r="U53" s="355">
        <f t="shared" si="9"/>
        <v>0</v>
      </c>
      <c r="V53" s="355">
        <f t="shared" si="9"/>
        <v>0</v>
      </c>
    </row>
    <row r="54" spans="13:22">
      <c r="M54" s="338"/>
      <c r="N54" s="338"/>
      <c r="O54" s="338"/>
      <c r="P54" s="358"/>
      <c r="Q54" s="358"/>
      <c r="R54" s="358"/>
      <c r="S54" s="358"/>
      <c r="T54" s="358"/>
      <c r="U54" s="358"/>
      <c r="V54" s="358"/>
    </row>
    <row r="55" spans="13:22">
      <c r="M55" s="338"/>
      <c r="N55" s="338"/>
      <c r="O55" s="338"/>
      <c r="P55" s="349"/>
      <c r="Q55" s="349"/>
      <c r="R55" s="349"/>
      <c r="S55" s="349"/>
      <c r="T55" s="349"/>
      <c r="U55" s="349"/>
      <c r="V55" s="349"/>
    </row>
    <row r="56" spans="13:22">
      <c r="M56" s="338"/>
      <c r="N56" s="338"/>
      <c r="O56" s="338"/>
      <c r="P56" s="338"/>
      <c r="Q56" s="338"/>
      <c r="R56" s="338"/>
      <c r="S56" s="338"/>
      <c r="T56" s="338"/>
      <c r="U56" s="338"/>
      <c r="V56" s="338"/>
    </row>
    <row r="57" spans="13:22">
      <c r="M57" s="338"/>
      <c r="N57" s="338"/>
      <c r="O57" s="338"/>
      <c r="P57" s="349"/>
      <c r="Q57" s="338"/>
      <c r="R57" s="338"/>
      <c r="S57" s="338"/>
      <c r="T57" s="338"/>
      <c r="U57" s="338"/>
      <c r="V57" s="338"/>
    </row>
    <row r="58" spans="13:22">
      <c r="M58" s="338"/>
      <c r="N58" s="338"/>
      <c r="O58" s="338"/>
      <c r="P58" s="338"/>
      <c r="Q58" s="338"/>
      <c r="R58" s="338"/>
      <c r="S58" s="338"/>
      <c r="T58" s="338"/>
      <c r="U58" s="338"/>
      <c r="V58" s="338"/>
    </row>
    <row r="59" spans="13:22">
      <c r="M59" s="338"/>
      <c r="N59" s="338"/>
      <c r="O59" s="338"/>
      <c r="P59" s="349"/>
      <c r="Q59" s="338"/>
      <c r="R59" s="338"/>
      <c r="S59" s="338"/>
      <c r="T59" s="338"/>
      <c r="U59" s="338"/>
      <c r="V59" s="338"/>
    </row>
    <row r="60" spans="13:22">
      <c r="M60" s="338"/>
      <c r="N60" s="338"/>
      <c r="O60" s="338"/>
      <c r="P60" s="338"/>
      <c r="Q60" s="338"/>
      <c r="R60" s="338"/>
      <c r="S60" s="338"/>
      <c r="T60" s="338"/>
      <c r="U60" s="338"/>
      <c r="V60" s="338"/>
    </row>
    <row r="61" spans="13:22">
      <c r="M61" s="338"/>
      <c r="N61" s="338"/>
      <c r="O61" s="338"/>
      <c r="P61" s="349"/>
      <c r="Q61" s="338"/>
      <c r="R61" s="338"/>
      <c r="S61" s="338"/>
      <c r="T61" s="338"/>
      <c r="U61" s="338"/>
      <c r="V61" s="338"/>
    </row>
    <row r="62" spans="13:22">
      <c r="M62" s="338"/>
      <c r="N62" s="338"/>
      <c r="O62" s="338"/>
      <c r="P62" s="338"/>
      <c r="Q62" s="338"/>
      <c r="R62" s="338"/>
      <c r="S62" s="338"/>
      <c r="T62" s="338"/>
      <c r="U62" s="338"/>
      <c r="V62" s="338"/>
    </row>
    <row r="63" spans="13:22">
      <c r="M63" s="338"/>
      <c r="N63" s="338"/>
      <c r="O63" s="338"/>
      <c r="P63" s="349"/>
      <c r="Q63" s="338"/>
      <c r="R63" s="338"/>
      <c r="S63" s="338"/>
      <c r="T63" s="338"/>
      <c r="U63" s="338"/>
      <c r="V63" s="338"/>
    </row>
    <row r="64" spans="13:22">
      <c r="M64" s="338"/>
      <c r="N64" s="338"/>
      <c r="O64" s="338"/>
      <c r="P64" s="338"/>
      <c r="Q64" s="338"/>
      <c r="R64" s="338"/>
      <c r="S64" s="338"/>
      <c r="T64" s="338"/>
      <c r="U64" s="338"/>
      <c r="V64" s="338"/>
    </row>
    <row r="65" spans="16:16">
      <c r="P65" s="349"/>
    </row>
    <row r="66" spans="16:16">
      <c r="P66" s="338"/>
    </row>
    <row r="67" spans="16:16">
      <c r="P67" s="349"/>
    </row>
    <row r="68" spans="16:16">
      <c r="P68" s="338"/>
    </row>
    <row r="69" spans="16:16">
      <c r="P69" s="349"/>
    </row>
    <row r="70" spans="16:16">
      <c r="P70" s="338"/>
    </row>
    <row r="71" spans="16:16">
      <c r="P71" s="349"/>
    </row>
    <row r="72" spans="16:16">
      <c r="P72" s="338"/>
    </row>
    <row r="73" spans="16:16">
      <c r="P73" s="349"/>
    </row>
    <row r="74" spans="16:16">
      <c r="P74" s="338"/>
    </row>
    <row r="75" spans="16:16">
      <c r="P75" s="349"/>
    </row>
    <row r="76" spans="16:16">
      <c r="P76" s="338"/>
    </row>
    <row r="77" spans="16:16">
      <c r="P77" s="349"/>
    </row>
    <row r="78" spans="16:16">
      <c r="P78" s="338"/>
    </row>
    <row r="79" spans="16:16">
      <c r="P79" s="349"/>
    </row>
    <row r="80" spans="16:16">
      <c r="P80" s="338"/>
    </row>
    <row r="81" spans="16:16">
      <c r="P81" s="349"/>
    </row>
    <row r="82" spans="16:16">
      <c r="P82" s="338"/>
    </row>
    <row r="83" spans="16:16">
      <c r="P83" s="349"/>
    </row>
    <row r="84" spans="16:16">
      <c r="P84" s="338"/>
    </row>
    <row r="85" spans="16:16">
      <c r="P85" s="349"/>
    </row>
    <row r="86" spans="16:16">
      <c r="P86" s="338"/>
    </row>
    <row r="87" spans="16:16">
      <c r="P87" s="349"/>
    </row>
    <row r="88" spans="16:16">
      <c r="P88" s="338"/>
    </row>
    <row r="89" spans="16:16">
      <c r="P89" s="349"/>
    </row>
    <row r="90" spans="16:16">
      <c r="P90" s="338"/>
    </row>
    <row r="91" spans="16:16">
      <c r="P91" s="349"/>
    </row>
    <row r="92" spans="16:16">
      <c r="P92" s="338"/>
    </row>
    <row r="93" spans="16:16">
      <c r="P93" s="349"/>
    </row>
    <row r="94" spans="16:16">
      <c r="P94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34FB2-E88A-4A87-A535-D68097CE1EF1}">
  <sheetPr>
    <tabColor rgb="FFFFCCFF"/>
    <pageSetUpPr fitToPage="1"/>
  </sheetPr>
  <dimension ref="A1:S32"/>
  <sheetViews>
    <sheetView workbookViewId="0"/>
  </sheetViews>
  <sheetFormatPr defaultRowHeight="15.75"/>
  <cols>
    <col min="1" max="1" width="24.5" customWidth="1"/>
    <col min="2" max="2" width="32.625" customWidth="1"/>
    <col min="3" max="3" width="25.125" customWidth="1"/>
    <col min="4" max="4" width="14.375" customWidth="1"/>
  </cols>
  <sheetData>
    <row r="1" spans="1:19" s="326" customFormat="1" ht="15">
      <c r="A1" s="15"/>
      <c r="B1" s="338"/>
      <c r="C1" s="338"/>
      <c r="D1" s="359"/>
      <c r="E1" s="359"/>
      <c r="F1" s="359"/>
      <c r="G1" s="359"/>
      <c r="H1" s="359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19" s="37" customFormat="1" ht="15">
      <c r="A2" s="454" t="s">
        <v>76</v>
      </c>
      <c r="B2" s="338"/>
      <c r="C2" s="338"/>
      <c r="D2" s="359"/>
      <c r="E2" s="359"/>
      <c r="F2" s="359"/>
      <c r="G2" s="359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3" spans="1:19" s="37" customFormat="1" ht="15">
      <c r="A3" s="454" t="s">
        <v>77</v>
      </c>
      <c r="B3" s="338"/>
      <c r="C3" s="338"/>
      <c r="D3" s="359"/>
      <c r="E3" s="359"/>
      <c r="F3" s="359"/>
      <c r="G3" s="359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</row>
    <row r="4" spans="1:19">
      <c r="A4" s="337" t="s">
        <v>9</v>
      </c>
      <c r="B4" s="331"/>
      <c r="C4" s="338"/>
      <c r="D4" s="338"/>
      <c r="E4" s="338"/>
    </row>
    <row r="5" spans="1:19">
      <c r="A5" s="338"/>
      <c r="B5" s="338"/>
      <c r="C5" s="338"/>
      <c r="D5" s="338"/>
      <c r="E5" s="338"/>
    </row>
    <row r="6" spans="1:19">
      <c r="A6" s="338"/>
      <c r="B6" s="338"/>
      <c r="C6" s="338"/>
      <c r="D6" s="28" t="s">
        <v>14</v>
      </c>
      <c r="E6" s="338"/>
    </row>
    <row r="7" spans="1:19" ht="30.75" customHeight="1">
      <c r="A7" s="40" t="s">
        <v>17</v>
      </c>
      <c r="B7" s="40" t="s">
        <v>18</v>
      </c>
      <c r="C7" s="40" t="s">
        <v>19</v>
      </c>
      <c r="D7" s="39" t="s">
        <v>20</v>
      </c>
      <c r="E7" s="40" t="s">
        <v>21</v>
      </c>
    </row>
    <row r="8" spans="1:19">
      <c r="A8" s="23" t="s">
        <v>28</v>
      </c>
      <c r="B8" s="343" t="s">
        <v>29</v>
      </c>
      <c r="C8" s="343" t="s">
        <v>30</v>
      </c>
      <c r="D8" s="392">
        <v>0.75624999999999998</v>
      </c>
      <c r="E8" s="367">
        <v>1</v>
      </c>
    </row>
    <row r="9" spans="1:19">
      <c r="A9" s="23" t="s">
        <v>54</v>
      </c>
      <c r="B9" s="343" t="s">
        <v>55</v>
      </c>
      <c r="C9" s="343" t="s">
        <v>47</v>
      </c>
      <c r="D9" s="392">
        <v>0.71458333333333335</v>
      </c>
      <c r="E9" s="367">
        <v>2</v>
      </c>
    </row>
    <row r="10" spans="1:19">
      <c r="A10" s="23" t="s">
        <v>37</v>
      </c>
      <c r="B10" s="343" t="s">
        <v>38</v>
      </c>
      <c r="C10" s="343" t="s">
        <v>39</v>
      </c>
      <c r="D10" s="392">
        <v>0.69791666666666663</v>
      </c>
      <c r="E10" s="367">
        <v>3</v>
      </c>
    </row>
    <row r="11" spans="1:19">
      <c r="A11" s="23" t="s">
        <v>40</v>
      </c>
      <c r="B11" s="343" t="s">
        <v>41</v>
      </c>
      <c r="C11" s="343" t="s">
        <v>42</v>
      </c>
      <c r="D11" s="392">
        <v>0.66458333333333341</v>
      </c>
      <c r="E11" s="367">
        <v>4</v>
      </c>
    </row>
    <row r="12" spans="1:19">
      <c r="A12" s="23" t="s">
        <v>31</v>
      </c>
      <c r="B12" s="343" t="s">
        <v>32</v>
      </c>
      <c r="C12" s="343" t="s">
        <v>33</v>
      </c>
      <c r="D12" s="392">
        <v>0.65416666666666656</v>
      </c>
      <c r="E12" s="367">
        <v>5</v>
      </c>
    </row>
    <row r="13" spans="1:19">
      <c r="A13" s="23" t="s">
        <v>48</v>
      </c>
      <c r="B13" s="343" t="s">
        <v>49</v>
      </c>
      <c r="C13" s="343" t="s">
        <v>30</v>
      </c>
      <c r="D13" s="392">
        <v>0.64791666666666659</v>
      </c>
      <c r="E13" s="367">
        <v>6</v>
      </c>
    </row>
    <row r="14" spans="1:19">
      <c r="A14" s="23" t="s">
        <v>43</v>
      </c>
      <c r="B14" s="343" t="s">
        <v>44</v>
      </c>
      <c r="C14" s="343" t="s">
        <v>33</v>
      </c>
      <c r="D14" s="392">
        <v>0.64166666666666661</v>
      </c>
      <c r="E14" s="367">
        <v>7</v>
      </c>
    </row>
    <row r="15" spans="1:19">
      <c r="A15" s="23" t="s">
        <v>25</v>
      </c>
      <c r="B15" s="343" t="s">
        <v>26</v>
      </c>
      <c r="C15" s="343" t="s">
        <v>27</v>
      </c>
      <c r="D15" s="368">
        <v>0.63958333333333339</v>
      </c>
      <c r="E15" s="367">
        <v>8</v>
      </c>
    </row>
    <row r="16" spans="1:19">
      <c r="A16" s="23" t="s">
        <v>34</v>
      </c>
      <c r="B16" s="343" t="s">
        <v>35</v>
      </c>
      <c r="C16" s="343" t="s">
        <v>36</v>
      </c>
      <c r="D16" s="392">
        <v>0.60833333333333339</v>
      </c>
      <c r="E16" s="367">
        <v>9</v>
      </c>
    </row>
    <row r="17" spans="1:5">
      <c r="A17" s="23" t="s">
        <v>51</v>
      </c>
      <c r="B17" s="343" t="s">
        <v>52</v>
      </c>
      <c r="C17" s="343" t="s">
        <v>53</v>
      </c>
      <c r="D17" s="392">
        <v>0.60416666666666663</v>
      </c>
      <c r="E17" s="367">
        <v>10</v>
      </c>
    </row>
    <row r="18" spans="1:5">
      <c r="A18" s="23" t="s">
        <v>45</v>
      </c>
      <c r="B18" s="343" t="s">
        <v>46</v>
      </c>
      <c r="C18" s="343" t="s">
        <v>47</v>
      </c>
      <c r="D18" s="392">
        <v>0.55625000000000002</v>
      </c>
      <c r="E18" s="367">
        <v>11</v>
      </c>
    </row>
    <row r="19" spans="1:5">
      <c r="A19" s="23" t="s">
        <v>57</v>
      </c>
      <c r="B19" s="343" t="s">
        <v>58</v>
      </c>
      <c r="C19" s="343" t="s">
        <v>59</v>
      </c>
      <c r="D19" s="392">
        <v>0.51458333333333339</v>
      </c>
      <c r="E19" s="367">
        <v>12</v>
      </c>
    </row>
    <row r="20" spans="1:5">
      <c r="A20" s="338"/>
      <c r="B20" s="338"/>
      <c r="C20" s="338"/>
      <c r="D20" s="338"/>
      <c r="E20" s="338"/>
    </row>
    <row r="21" spans="1:5">
      <c r="A21" s="40" t="s">
        <v>17</v>
      </c>
      <c r="B21" s="40" t="s">
        <v>18</v>
      </c>
      <c r="C21" s="40" t="s">
        <v>19</v>
      </c>
      <c r="D21" s="40" t="s">
        <v>60</v>
      </c>
      <c r="E21" s="40" t="s">
        <v>21</v>
      </c>
    </row>
    <row r="22" spans="1:5">
      <c r="A22" s="23" t="s">
        <v>45</v>
      </c>
      <c r="B22" s="343" t="s">
        <v>46</v>
      </c>
      <c r="C22" s="343" t="s">
        <v>47</v>
      </c>
      <c r="D22" s="368">
        <v>0.84</v>
      </c>
      <c r="E22" s="367">
        <v>1</v>
      </c>
    </row>
    <row r="23" spans="1:5">
      <c r="A23" s="23" t="s">
        <v>37</v>
      </c>
      <c r="B23" s="343" t="s">
        <v>38</v>
      </c>
      <c r="C23" s="343" t="s">
        <v>39</v>
      </c>
      <c r="D23" s="368">
        <v>0.81</v>
      </c>
      <c r="E23" s="367">
        <v>2</v>
      </c>
    </row>
    <row r="24" spans="1:5">
      <c r="A24" s="23" t="s">
        <v>28</v>
      </c>
      <c r="B24" s="343" t="s">
        <v>29</v>
      </c>
      <c r="C24" s="343" t="s">
        <v>30</v>
      </c>
      <c r="D24" s="368">
        <v>0.8</v>
      </c>
      <c r="E24" s="367">
        <v>3</v>
      </c>
    </row>
    <row r="25" spans="1:5">
      <c r="A25" s="23" t="s">
        <v>25</v>
      </c>
      <c r="B25" s="343" t="s">
        <v>26</v>
      </c>
      <c r="C25" s="343" t="s">
        <v>27</v>
      </c>
      <c r="D25" s="368">
        <v>0.76</v>
      </c>
      <c r="E25" s="367">
        <v>4</v>
      </c>
    </row>
    <row r="26" spans="1:5">
      <c r="A26" s="23" t="s">
        <v>31</v>
      </c>
      <c r="B26" s="343" t="s">
        <v>32</v>
      </c>
      <c r="C26" s="343" t="s">
        <v>33</v>
      </c>
      <c r="D26" s="368">
        <v>0.75</v>
      </c>
      <c r="E26" s="367">
        <v>5</v>
      </c>
    </row>
    <row r="27" spans="1:5">
      <c r="A27" s="23" t="s">
        <v>54</v>
      </c>
      <c r="B27" s="343" t="s">
        <v>55</v>
      </c>
      <c r="C27" s="343" t="s">
        <v>47</v>
      </c>
      <c r="D27" s="368">
        <v>0.73</v>
      </c>
      <c r="E27" s="367">
        <v>6</v>
      </c>
    </row>
    <row r="28" spans="1:5">
      <c r="A28" s="23" t="s">
        <v>43</v>
      </c>
      <c r="B28" s="343" t="s">
        <v>44</v>
      </c>
      <c r="C28" s="343" t="s">
        <v>33</v>
      </c>
      <c r="D28" s="368">
        <v>0.64</v>
      </c>
      <c r="E28" s="367">
        <v>7</v>
      </c>
    </row>
    <row r="29" spans="1:5">
      <c r="A29" s="23" t="s">
        <v>57</v>
      </c>
      <c r="B29" s="343" t="s">
        <v>58</v>
      </c>
      <c r="C29" s="343" t="s">
        <v>59</v>
      </c>
      <c r="D29" s="368">
        <v>0.64</v>
      </c>
      <c r="E29" s="367">
        <v>7</v>
      </c>
    </row>
    <row r="30" spans="1:5">
      <c r="A30" s="23" t="s">
        <v>48</v>
      </c>
      <c r="B30" s="343" t="s">
        <v>49</v>
      </c>
      <c r="C30" s="343" t="s">
        <v>30</v>
      </c>
      <c r="D30" s="368">
        <v>0.62</v>
      </c>
      <c r="E30" s="367">
        <v>9</v>
      </c>
    </row>
    <row r="31" spans="1:5">
      <c r="A31" s="23" t="s">
        <v>40</v>
      </c>
      <c r="B31" s="343" t="s">
        <v>41</v>
      </c>
      <c r="C31" s="343" t="s">
        <v>42</v>
      </c>
      <c r="D31" s="368">
        <v>0.57999999999999996</v>
      </c>
      <c r="E31" s="367">
        <v>10</v>
      </c>
    </row>
    <row r="32" spans="1:5">
      <c r="A32" s="23" t="s">
        <v>51</v>
      </c>
      <c r="B32" s="343" t="s">
        <v>52</v>
      </c>
      <c r="C32" s="343" t="s">
        <v>53</v>
      </c>
      <c r="D32" s="368">
        <v>0.54</v>
      </c>
      <c r="E32" s="367">
        <v>11</v>
      </c>
    </row>
  </sheetData>
  <sheetProtection algorithmName="SHA-512" hashValue="O77qmA7ciVbe1i2IO+GnmhZSiTU0iOazMVb+nraTGQeBWUpg1YlDHTzEgU57IjWRQjvnY2Gcea8v5+nL2XHUMQ==" saltValue="oJNu/9fhg1MMkTrfRVEH2g==" spinCount="100000" sheet="1" objects="1" scenarios="1"/>
  <autoFilter ref="A21:E32" xr:uid="{B8F34FB2-E88A-4A87-A535-D68097CE1EF1}">
    <sortState xmlns:xlrd2="http://schemas.microsoft.com/office/spreadsheetml/2017/richdata2" ref="A22:E32">
      <sortCondition ref="E21:E32"/>
    </sortState>
  </autoFilter>
  <pageMargins left="0.7" right="0.7" top="0.75" bottom="0.75" header="0.3" footer="0.3"/>
  <pageSetup scale="95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479F-E039-49BA-AE82-95CA7C9FD2A5}">
  <sheetPr>
    <tabColor rgb="FFFF85FF"/>
    <pageSetUpPr fitToPage="1"/>
  </sheetPr>
  <dimension ref="A1:W89"/>
  <sheetViews>
    <sheetView workbookViewId="0">
      <selection activeCell="D95" sqref="D95"/>
    </sheetView>
  </sheetViews>
  <sheetFormatPr defaultColWidth="11" defaultRowHeight="15"/>
  <cols>
    <col min="1" max="1" width="11" style="14"/>
    <col min="2" max="2" width="12.375" style="14" customWidth="1"/>
    <col min="3" max="3" width="27.75" style="14" bestFit="1" customWidth="1"/>
    <col min="4" max="4" width="22.75" style="14" customWidth="1"/>
    <col min="5" max="5" width="16.875" style="14" bestFit="1" customWidth="1"/>
    <col min="6" max="8" width="11" style="14"/>
    <col min="9" max="9" width="16.125" style="14" bestFit="1" customWidth="1"/>
    <col min="10" max="12" width="11" style="14"/>
    <col min="13" max="13" width="19.375" style="14" customWidth="1"/>
    <col min="14" max="14" width="11" style="14"/>
    <col min="15" max="15" width="3.625" style="14" customWidth="1"/>
    <col min="16" max="22" width="7.75" style="14" customWidth="1"/>
    <col min="23" max="16384" width="11" style="14"/>
  </cols>
  <sheetData>
    <row r="1" spans="1:23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15" t="s">
        <v>259</v>
      </c>
      <c r="N1" s="339" t="s">
        <v>260</v>
      </c>
      <c r="O1" s="339"/>
      <c r="P1" s="339"/>
      <c r="Q1" s="339"/>
      <c r="R1" s="339"/>
      <c r="S1" s="339"/>
      <c r="T1" s="339"/>
      <c r="U1" s="339"/>
      <c r="V1" s="339"/>
      <c r="W1" s="339"/>
    </row>
    <row r="2" spans="1:23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402" t="s">
        <v>261</v>
      </c>
      <c r="O2" s="402"/>
      <c r="P2" s="402"/>
      <c r="Q2" s="402"/>
      <c r="R2" s="402"/>
      <c r="S2" s="402"/>
      <c r="T2" s="402"/>
      <c r="U2" s="402"/>
      <c r="V2" s="402"/>
      <c r="W2" s="402"/>
    </row>
    <row r="3" spans="1:23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937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</row>
    <row r="4" spans="1:23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938</v>
      </c>
      <c r="Q4" s="17"/>
      <c r="R4" s="18"/>
      <c r="S4" s="18"/>
      <c r="T4" s="18"/>
      <c r="U4" s="18"/>
      <c r="V4" s="17"/>
      <c r="W4" s="338"/>
    </row>
    <row r="5" spans="1:23">
      <c r="A5" s="338" t="s">
        <v>6</v>
      </c>
      <c r="B5" s="331">
        <v>44780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0</v>
      </c>
      <c r="W5" s="338"/>
    </row>
    <row r="6" spans="1:23">
      <c r="A6" s="338" t="s">
        <v>8</v>
      </c>
      <c r="B6" s="13" t="s">
        <v>939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Mia Tollarzo</v>
      </c>
      <c r="Q6" s="338" t="str">
        <f>C12</f>
        <v>Lauren Rowe</v>
      </c>
      <c r="R6" s="338" t="str">
        <f>C13</f>
        <v>Ashleigh Middendorp</v>
      </c>
      <c r="S6" s="338" t="str">
        <f>C14</f>
        <v>Teagan Christie</v>
      </c>
      <c r="T6" s="338" t="str">
        <f>C15</f>
        <v>Caitlin Pritchard</v>
      </c>
      <c r="U6" s="338" t="str">
        <f>C16</f>
        <v>Sarah Hatch</v>
      </c>
      <c r="V6" s="338"/>
      <c r="W6" s="338"/>
    </row>
    <row r="7" spans="1:23">
      <c r="A7" s="338" t="s">
        <v>10</v>
      </c>
      <c r="B7" s="338" t="s">
        <v>286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</row>
    <row r="8" spans="1:23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38"/>
    </row>
    <row r="9" spans="1:23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38"/>
    </row>
    <row r="10" spans="1:23" ht="30">
      <c r="A10" s="11" t="s">
        <v>15</v>
      </c>
      <c r="B10" s="19" t="s">
        <v>16</v>
      </c>
      <c r="C10" s="19" t="s">
        <v>17</v>
      </c>
      <c r="D10" s="19" t="s">
        <v>18</v>
      </c>
      <c r="E10" s="19" t="s">
        <v>19</v>
      </c>
      <c r="F10" s="22" t="s">
        <v>940</v>
      </c>
      <c r="G10" s="19" t="s">
        <v>21</v>
      </c>
      <c r="H10" s="19" t="s">
        <v>22</v>
      </c>
      <c r="I10" s="22" t="s">
        <v>268</v>
      </c>
      <c r="J10" s="19" t="s">
        <v>24</v>
      </c>
      <c r="K10" s="338"/>
      <c r="L10" s="338"/>
      <c r="M10" s="338">
        <v>3</v>
      </c>
      <c r="N10" s="338"/>
      <c r="O10" s="338"/>
      <c r="P10" s="342"/>
      <c r="Q10" s="342"/>
      <c r="R10" s="342"/>
      <c r="S10" s="342"/>
      <c r="T10" s="342"/>
      <c r="U10" s="342"/>
      <c r="V10" s="342"/>
      <c r="W10" s="338"/>
    </row>
    <row r="11" spans="1:23">
      <c r="A11" s="7">
        <v>0.52777777777777712</v>
      </c>
      <c r="B11" s="367">
        <v>1</v>
      </c>
      <c r="C11" s="343" t="s">
        <v>177</v>
      </c>
      <c r="D11" s="343" t="s">
        <v>178</v>
      </c>
      <c r="E11" s="343" t="s">
        <v>234</v>
      </c>
      <c r="F11" s="344">
        <f>P48</f>
        <v>0</v>
      </c>
      <c r="G11" s="343">
        <f>IF(H11&gt;J11,H11,J11)</f>
        <v>1</v>
      </c>
      <c r="H11" s="343">
        <f t="shared" ref="H11:H16" si="0">RANK(F11,$F$11:$F$29,0)</f>
        <v>1</v>
      </c>
      <c r="I11" s="345">
        <f>P37</f>
        <v>0</v>
      </c>
      <c r="J11" s="346"/>
      <c r="K11" s="338"/>
      <c r="L11" s="338"/>
      <c r="M11" s="338">
        <v>4</v>
      </c>
      <c r="N11" s="338">
        <v>2</v>
      </c>
      <c r="O11" s="338"/>
      <c r="P11" s="342"/>
      <c r="Q11" s="342"/>
      <c r="R11" s="342"/>
      <c r="S11" s="342"/>
      <c r="T11" s="342"/>
      <c r="U11" s="342"/>
      <c r="V11" s="342"/>
      <c r="W11" s="338"/>
    </row>
    <row r="12" spans="1:23">
      <c r="A12" s="7">
        <v>0.53333333333333266</v>
      </c>
      <c r="B12" s="367">
        <v>2</v>
      </c>
      <c r="C12" s="343" t="s">
        <v>186</v>
      </c>
      <c r="D12" s="343" t="s">
        <v>187</v>
      </c>
      <c r="E12" s="343" t="s">
        <v>30</v>
      </c>
      <c r="F12" s="347">
        <f>Q48</f>
        <v>0</v>
      </c>
      <c r="G12" s="343">
        <f t="shared" ref="G12:G16" si="1">IF(H12&gt;J12,H12,J12)</f>
        <v>1</v>
      </c>
      <c r="H12" s="343">
        <f t="shared" si="0"/>
        <v>1</v>
      </c>
      <c r="I12" s="345">
        <f>Q37</f>
        <v>0</v>
      </c>
      <c r="J12" s="346"/>
      <c r="K12" s="338"/>
      <c r="L12" s="338"/>
      <c r="M12" s="338">
        <v>5</v>
      </c>
      <c r="N12" s="338">
        <v>2</v>
      </c>
      <c r="O12" s="338"/>
      <c r="P12" s="342"/>
      <c r="Q12" s="342"/>
      <c r="R12" s="342"/>
      <c r="S12" s="342"/>
      <c r="T12" s="342"/>
      <c r="U12" s="342"/>
      <c r="V12" s="342"/>
      <c r="W12" s="338"/>
    </row>
    <row r="13" spans="1:23">
      <c r="A13" s="7">
        <v>0.5388888888888882</v>
      </c>
      <c r="B13" s="367">
        <v>3</v>
      </c>
      <c r="C13" s="343" t="s">
        <v>171</v>
      </c>
      <c r="D13" s="343" t="s">
        <v>172</v>
      </c>
      <c r="E13" s="343" t="s">
        <v>222</v>
      </c>
      <c r="F13" s="347">
        <f>R48</f>
        <v>0</v>
      </c>
      <c r="G13" s="343">
        <f t="shared" si="1"/>
        <v>1</v>
      </c>
      <c r="H13" s="343">
        <f t="shared" si="0"/>
        <v>1</v>
      </c>
      <c r="I13" s="345">
        <f>R37</f>
        <v>0</v>
      </c>
      <c r="J13" s="346"/>
      <c r="K13" s="338"/>
      <c r="L13" s="338"/>
      <c r="M13" s="338">
        <v>6</v>
      </c>
      <c r="N13" s="338"/>
      <c r="O13" s="338"/>
      <c r="P13" s="342"/>
      <c r="Q13" s="342"/>
      <c r="R13" s="342"/>
      <c r="S13" s="342"/>
      <c r="T13" s="342"/>
      <c r="U13" s="342"/>
      <c r="V13" s="342"/>
      <c r="W13" s="338"/>
    </row>
    <row r="14" spans="1:23">
      <c r="A14" s="7">
        <v>0.54444444444444373</v>
      </c>
      <c r="B14" s="367">
        <v>4</v>
      </c>
      <c r="C14" s="343" t="s">
        <v>174</v>
      </c>
      <c r="D14" s="343" t="s">
        <v>175</v>
      </c>
      <c r="E14" s="343" t="s">
        <v>39</v>
      </c>
      <c r="F14" s="347">
        <f>S48</f>
        <v>0</v>
      </c>
      <c r="G14" s="343">
        <f t="shared" si="1"/>
        <v>1</v>
      </c>
      <c r="H14" s="343">
        <f t="shared" si="0"/>
        <v>1</v>
      </c>
      <c r="I14" s="345">
        <f>S37</f>
        <v>0</v>
      </c>
      <c r="J14" s="346"/>
      <c r="K14" s="338"/>
      <c r="L14" s="338"/>
      <c r="M14" s="338">
        <v>7</v>
      </c>
      <c r="N14" s="338"/>
      <c r="O14" s="338"/>
      <c r="P14" s="342"/>
      <c r="Q14" s="342"/>
      <c r="R14" s="342"/>
      <c r="S14" s="342"/>
      <c r="T14" s="342"/>
      <c r="U14" s="342"/>
      <c r="V14" s="342"/>
      <c r="W14" s="338"/>
    </row>
    <row r="15" spans="1:23">
      <c r="A15" s="7">
        <v>0.54999999999999927</v>
      </c>
      <c r="B15" s="367">
        <v>5</v>
      </c>
      <c r="C15" s="343" t="s">
        <v>40</v>
      </c>
      <c r="D15" s="343" t="s">
        <v>89</v>
      </c>
      <c r="E15" s="343" t="s">
        <v>42</v>
      </c>
      <c r="F15" s="344">
        <f>T48</f>
        <v>0</v>
      </c>
      <c r="G15" s="343">
        <f t="shared" si="1"/>
        <v>1</v>
      </c>
      <c r="H15" s="343">
        <f t="shared" si="0"/>
        <v>1</v>
      </c>
      <c r="I15" s="345">
        <f>T37</f>
        <v>0</v>
      </c>
      <c r="J15" s="340"/>
      <c r="K15" s="338"/>
      <c r="L15" s="338"/>
      <c r="M15" s="338">
        <v>8</v>
      </c>
      <c r="N15" s="338">
        <v>2</v>
      </c>
      <c r="O15" s="338"/>
      <c r="P15" s="342"/>
      <c r="Q15" s="342"/>
      <c r="R15" s="342"/>
      <c r="S15" s="342"/>
      <c r="T15" s="342"/>
      <c r="U15" s="342"/>
      <c r="V15" s="342"/>
      <c r="W15" s="338"/>
    </row>
    <row r="16" spans="1:23">
      <c r="A16" s="7">
        <v>0.5555555555555548</v>
      </c>
      <c r="B16" s="367">
        <v>6</v>
      </c>
      <c r="C16" s="343" t="s">
        <v>624</v>
      </c>
      <c r="D16" s="343" t="s">
        <v>625</v>
      </c>
      <c r="E16" s="343" t="s">
        <v>27</v>
      </c>
      <c r="F16" s="344">
        <f>U48</f>
        <v>0</v>
      </c>
      <c r="G16" s="343">
        <f t="shared" si="1"/>
        <v>1</v>
      </c>
      <c r="H16" s="343">
        <f t="shared" si="0"/>
        <v>1</v>
      </c>
      <c r="I16" s="345">
        <f>U37</f>
        <v>0</v>
      </c>
      <c r="J16" s="340"/>
      <c r="K16" s="338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38"/>
    </row>
    <row r="17" spans="1:22">
      <c r="A17" s="7"/>
      <c r="B17" s="367"/>
      <c r="C17" s="343"/>
      <c r="D17" s="343"/>
      <c r="E17" s="343"/>
      <c r="F17" s="344"/>
      <c r="G17" s="343"/>
      <c r="H17" s="343"/>
      <c r="I17" s="345"/>
      <c r="J17" s="340"/>
      <c r="K17" s="338"/>
      <c r="L17" s="338"/>
      <c r="M17" s="338">
        <v>10</v>
      </c>
      <c r="N17" s="338"/>
      <c r="O17" s="338"/>
      <c r="P17" s="342"/>
      <c r="Q17" s="342"/>
      <c r="R17" s="342"/>
      <c r="S17" s="342"/>
      <c r="T17" s="342"/>
      <c r="U17" s="342"/>
      <c r="V17" s="342"/>
    </row>
    <row r="18" spans="1:22">
      <c r="A18" s="338"/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>
        <v>11</v>
      </c>
      <c r="N18" s="338">
        <v>2</v>
      </c>
      <c r="O18" s="338"/>
      <c r="P18" s="342"/>
      <c r="Q18" s="342"/>
      <c r="R18" s="342"/>
      <c r="S18" s="342"/>
      <c r="T18" s="342"/>
      <c r="U18" s="342"/>
      <c r="V18" s="342"/>
    </row>
    <row r="19" spans="1:22">
      <c r="A19" s="338"/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>
        <v>12</v>
      </c>
      <c r="N19" s="338">
        <v>2</v>
      </c>
      <c r="O19" s="338"/>
      <c r="P19" s="342"/>
      <c r="Q19" s="342"/>
      <c r="R19" s="342"/>
      <c r="S19" s="342"/>
      <c r="T19" s="342"/>
      <c r="U19" s="342"/>
      <c r="V19" s="342"/>
    </row>
    <row r="20" spans="1:22">
      <c r="A20" s="338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>
        <v>13</v>
      </c>
      <c r="N20" s="338"/>
      <c r="O20" s="338"/>
      <c r="P20" s="342"/>
      <c r="Q20" s="342"/>
      <c r="R20" s="342"/>
      <c r="S20" s="342"/>
      <c r="T20" s="342"/>
      <c r="U20" s="342"/>
      <c r="V20" s="342"/>
    </row>
    <row r="21" spans="1:22">
      <c r="A21" s="338"/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>
        <v>14</v>
      </c>
      <c r="N21" s="338"/>
      <c r="O21" s="338"/>
      <c r="P21" s="342"/>
      <c r="Q21" s="342"/>
      <c r="R21" s="342"/>
      <c r="S21" s="342"/>
      <c r="T21" s="342"/>
      <c r="U21" s="342"/>
      <c r="V21" s="342"/>
    </row>
    <row r="22" spans="1:22">
      <c r="A22" s="338"/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>
        <v>15</v>
      </c>
      <c r="N22" s="338">
        <v>2</v>
      </c>
      <c r="O22" s="338"/>
      <c r="P22" s="342"/>
      <c r="Q22" s="342"/>
      <c r="R22" s="342"/>
      <c r="S22" s="342"/>
      <c r="T22" s="342"/>
      <c r="U22" s="342"/>
      <c r="V22" s="342"/>
    </row>
    <row r="23" spans="1:22">
      <c r="A23" s="338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>
        <v>16</v>
      </c>
      <c r="N23" s="338"/>
      <c r="O23" s="338"/>
      <c r="P23" s="342"/>
      <c r="Q23" s="342"/>
      <c r="R23" s="342"/>
      <c r="S23" s="342"/>
      <c r="T23" s="342"/>
      <c r="U23" s="342"/>
      <c r="V23" s="342"/>
    </row>
    <row r="24" spans="1:22">
      <c r="A24" s="338"/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>
        <v>17</v>
      </c>
      <c r="N24" s="338"/>
      <c r="O24" s="338"/>
      <c r="P24" s="342"/>
      <c r="Q24" s="342"/>
      <c r="R24" s="342"/>
      <c r="S24" s="342"/>
      <c r="T24" s="342"/>
      <c r="U24" s="342"/>
      <c r="V24" s="342"/>
    </row>
    <row r="25" spans="1:22">
      <c r="A25" s="338"/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>
        <v>18</v>
      </c>
      <c r="N25" s="338">
        <v>2</v>
      </c>
      <c r="O25" s="338"/>
      <c r="P25" s="342"/>
      <c r="Q25" s="342"/>
      <c r="R25" s="342"/>
      <c r="S25" s="342"/>
      <c r="T25" s="342"/>
      <c r="U25" s="342"/>
      <c r="V25" s="342"/>
    </row>
    <row r="26" spans="1:22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>
        <v>19</v>
      </c>
      <c r="N26" s="338">
        <v>2</v>
      </c>
      <c r="O26" s="338"/>
      <c r="P26" s="342"/>
      <c r="Q26" s="342"/>
      <c r="R26" s="342"/>
      <c r="S26" s="342"/>
      <c r="T26" s="342"/>
      <c r="U26" s="342"/>
      <c r="V26" s="342"/>
    </row>
    <row r="27" spans="1:22">
      <c r="A27" s="338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>
        <v>20</v>
      </c>
      <c r="N27" s="338">
        <v>2</v>
      </c>
      <c r="O27" s="338"/>
      <c r="P27" s="342"/>
      <c r="Q27" s="342"/>
      <c r="R27" s="342"/>
      <c r="S27" s="342"/>
      <c r="T27" s="342"/>
      <c r="U27" s="342"/>
      <c r="V27" s="342"/>
    </row>
    <row r="28" spans="1:22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>
        <v>21</v>
      </c>
      <c r="N28" s="338"/>
      <c r="O28" s="338"/>
      <c r="P28" s="342"/>
      <c r="Q28" s="342"/>
      <c r="R28" s="342"/>
      <c r="S28" s="342"/>
      <c r="T28" s="342"/>
      <c r="U28" s="342"/>
      <c r="V28" s="342"/>
    </row>
    <row r="29" spans="1:22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>
        <v>22</v>
      </c>
      <c r="N29" s="338"/>
      <c r="O29" s="338"/>
      <c r="P29" s="348"/>
      <c r="Q29" s="348"/>
      <c r="R29" s="348"/>
      <c r="S29" s="348"/>
      <c r="T29" s="348"/>
      <c r="U29" s="348"/>
      <c r="V29" s="348"/>
    </row>
    <row r="30" spans="1:22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 t="s">
        <v>92</v>
      </c>
      <c r="N30" s="338"/>
      <c r="O30" s="338"/>
      <c r="P30" s="356">
        <f>SUM(P8:P29)+SUM(P11:P12)+P15+SUM(P18:P19)+P22+SUM(P25:P27)</f>
        <v>0</v>
      </c>
      <c r="Q30" s="356">
        <f t="shared" ref="Q30:V30" si="2">SUM(Q8:Q29)+SUM(Q11:Q12)+Q15+SUM(Q18:Q19)+Q22+SUM(Q25:Q27)</f>
        <v>0</v>
      </c>
      <c r="R30" s="356">
        <f t="shared" si="2"/>
        <v>0</v>
      </c>
      <c r="S30" s="356">
        <f t="shared" si="2"/>
        <v>0</v>
      </c>
      <c r="T30" s="356">
        <f t="shared" si="2"/>
        <v>0</v>
      </c>
      <c r="U30" s="356">
        <f t="shared" si="2"/>
        <v>0</v>
      </c>
      <c r="V30" s="356">
        <f t="shared" si="2"/>
        <v>0</v>
      </c>
    </row>
    <row r="32" spans="1:22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 t="s">
        <v>93</v>
      </c>
      <c r="N32" s="338"/>
      <c r="O32" s="338"/>
      <c r="P32" s="338"/>
      <c r="Q32" s="338"/>
      <c r="R32" s="338"/>
      <c r="S32" s="338"/>
      <c r="T32" s="338"/>
      <c r="U32" s="338"/>
      <c r="V32" s="338"/>
    </row>
    <row r="33" spans="13:22">
      <c r="M33" s="338" t="s">
        <v>94</v>
      </c>
      <c r="N33" s="338">
        <v>1</v>
      </c>
      <c r="O33" s="338"/>
      <c r="P33" s="342"/>
      <c r="Q33" s="342"/>
      <c r="R33" s="342"/>
      <c r="S33" s="342"/>
      <c r="T33" s="342"/>
      <c r="U33" s="342"/>
      <c r="V33" s="342"/>
    </row>
    <row r="34" spans="13:22">
      <c r="M34" s="338" t="s">
        <v>95</v>
      </c>
      <c r="N34" s="338">
        <v>1</v>
      </c>
      <c r="O34" s="338"/>
      <c r="P34" s="342"/>
      <c r="Q34" s="342"/>
      <c r="R34" s="342"/>
      <c r="S34" s="342"/>
      <c r="T34" s="342"/>
      <c r="U34" s="342"/>
      <c r="V34" s="342"/>
    </row>
    <row r="35" spans="13:22">
      <c r="M35" s="338" t="s">
        <v>270</v>
      </c>
      <c r="N35" s="338">
        <v>2</v>
      </c>
      <c r="O35" s="338"/>
      <c r="P35" s="342"/>
      <c r="Q35" s="342"/>
      <c r="R35" s="342"/>
      <c r="S35" s="342"/>
      <c r="T35" s="342"/>
      <c r="U35" s="342"/>
      <c r="V35" s="342"/>
    </row>
    <row r="36" spans="13:22">
      <c r="M36" s="338" t="s">
        <v>271</v>
      </c>
      <c r="N36" s="338">
        <v>2</v>
      </c>
      <c r="O36" s="338"/>
      <c r="P36" s="348"/>
      <c r="Q36" s="348"/>
      <c r="R36" s="348"/>
      <c r="S36" s="348"/>
      <c r="T36" s="348"/>
      <c r="U36" s="348"/>
      <c r="V36" s="348"/>
    </row>
    <row r="37" spans="13:22">
      <c r="M37" s="338" t="s">
        <v>98</v>
      </c>
      <c r="N37" s="338"/>
      <c r="O37" s="338"/>
      <c r="P37" s="356">
        <f>SUM(P33:P36)+SUM(P35:P36)</f>
        <v>0</v>
      </c>
      <c r="Q37" s="356">
        <f t="shared" ref="Q37:S37" si="3">SUM(Q33:Q36)+SUM(Q35:Q36)</f>
        <v>0</v>
      </c>
      <c r="R37" s="356">
        <f t="shared" si="3"/>
        <v>0</v>
      </c>
      <c r="S37" s="356">
        <f t="shared" si="3"/>
        <v>0</v>
      </c>
      <c r="T37" s="356">
        <f t="shared" ref="T37:V37" si="4">SUM(T33:T36)+SUM(T35:T36)</f>
        <v>0</v>
      </c>
      <c r="U37" s="356">
        <f t="shared" si="4"/>
        <v>0</v>
      </c>
      <c r="V37" s="356">
        <f t="shared" si="4"/>
        <v>0</v>
      </c>
    </row>
    <row r="39" spans="13:22">
      <c r="M39" s="338" t="s">
        <v>99</v>
      </c>
      <c r="N39" s="338">
        <v>370</v>
      </c>
      <c r="O39" s="338"/>
      <c r="P39" s="356">
        <f>P30+P37</f>
        <v>0</v>
      </c>
      <c r="Q39" s="356">
        <f t="shared" ref="Q39:V39" si="5">Q30+Q37</f>
        <v>0</v>
      </c>
      <c r="R39" s="356">
        <f t="shared" si="5"/>
        <v>0</v>
      </c>
      <c r="S39" s="356">
        <f t="shared" si="5"/>
        <v>0</v>
      </c>
      <c r="T39" s="356">
        <f t="shared" si="5"/>
        <v>0</v>
      </c>
      <c r="U39" s="356">
        <f t="shared" si="5"/>
        <v>0</v>
      </c>
      <c r="V39" s="356">
        <f t="shared" si="5"/>
        <v>0</v>
      </c>
    </row>
    <row r="40" spans="13:22">
      <c r="M40" s="15" t="s">
        <v>100</v>
      </c>
      <c r="N40" s="338"/>
      <c r="O40" s="338"/>
      <c r="P40" s="338"/>
      <c r="Q40" s="338"/>
      <c r="R40" s="338"/>
      <c r="S40" s="338"/>
      <c r="T40" s="338"/>
      <c r="U40" s="338"/>
      <c r="V40" s="338"/>
    </row>
    <row r="41" spans="13:22">
      <c r="M41" s="338" t="s">
        <v>101</v>
      </c>
      <c r="N41" s="338">
        <v>-2</v>
      </c>
      <c r="O41" s="338"/>
      <c r="P41" s="372"/>
      <c r="Q41" s="372"/>
      <c r="R41" s="372"/>
      <c r="S41" s="372"/>
      <c r="T41" s="372"/>
      <c r="U41" s="372"/>
      <c r="V41" s="372"/>
    </row>
    <row r="42" spans="13:22">
      <c r="M42" s="338" t="s">
        <v>103</v>
      </c>
      <c r="N42" s="338">
        <v>-4</v>
      </c>
      <c r="O42" s="338"/>
      <c r="P42" s="372"/>
      <c r="Q42" s="372"/>
      <c r="R42" s="372"/>
      <c r="S42" s="372"/>
      <c r="T42" s="372"/>
      <c r="U42" s="372"/>
      <c r="V42" s="372"/>
    </row>
    <row r="43" spans="13:22">
      <c r="M43" s="338" t="s">
        <v>104</v>
      </c>
      <c r="N43" s="374" t="s">
        <v>105</v>
      </c>
      <c r="O43" s="338"/>
      <c r="P43" s="375"/>
      <c r="Q43" s="375"/>
      <c r="R43" s="375"/>
      <c r="S43" s="375"/>
      <c r="T43" s="375"/>
      <c r="U43" s="375"/>
      <c r="V43" s="375"/>
    </row>
    <row r="44" spans="13:22">
      <c r="M44" s="338" t="s">
        <v>106</v>
      </c>
      <c r="N44" s="374"/>
      <c r="O44" s="338"/>
      <c r="P44" s="377">
        <f>IF(P41="Y",-2,0)+IF(P42="Y",-4,0)</f>
        <v>0</v>
      </c>
      <c r="Q44" s="377">
        <f t="shared" ref="Q44:V44" si="6">IF(Q41="Y",-2,0)+IF(Q42="Y",-4,0)</f>
        <v>0</v>
      </c>
      <c r="R44" s="377">
        <f t="shared" si="6"/>
        <v>0</v>
      </c>
      <c r="S44" s="377">
        <f t="shared" si="6"/>
        <v>0</v>
      </c>
      <c r="T44" s="377">
        <f t="shared" si="6"/>
        <v>0</v>
      </c>
      <c r="U44" s="377">
        <f t="shared" si="6"/>
        <v>0</v>
      </c>
      <c r="V44" s="377">
        <f t="shared" si="6"/>
        <v>0</v>
      </c>
    </row>
    <row r="45" spans="13:22">
      <c r="M45" s="15" t="s">
        <v>272</v>
      </c>
      <c r="N45" s="374"/>
      <c r="O45" s="338"/>
      <c r="P45" s="415"/>
      <c r="Q45" s="415"/>
      <c r="R45" s="415"/>
      <c r="S45" s="415"/>
      <c r="T45" s="415"/>
      <c r="U45" s="415"/>
      <c r="V45" s="415"/>
    </row>
    <row r="46" spans="13:22">
      <c r="M46" s="338"/>
      <c r="N46" s="338">
        <v>-5.0000000000000001E-3</v>
      </c>
      <c r="O46" s="338"/>
      <c r="P46" s="395">
        <f>$N$46*$N$39*P45</f>
        <v>0</v>
      </c>
      <c r="Q46" s="395">
        <f t="shared" ref="Q46:V46" si="7">$N$46*$N$39*Q45</f>
        <v>0</v>
      </c>
      <c r="R46" s="395">
        <f t="shared" si="7"/>
        <v>0</v>
      </c>
      <c r="S46" s="395">
        <f t="shared" si="7"/>
        <v>0</v>
      </c>
      <c r="T46" s="395">
        <f t="shared" si="7"/>
        <v>0</v>
      </c>
      <c r="U46" s="395">
        <f t="shared" si="7"/>
        <v>0</v>
      </c>
      <c r="V46" s="395">
        <f t="shared" si="7"/>
        <v>0</v>
      </c>
    </row>
    <row r="47" spans="13:22">
      <c r="M47" s="338" t="s">
        <v>74</v>
      </c>
      <c r="N47" s="338"/>
      <c r="O47" s="338"/>
      <c r="P47" s="356">
        <f>P39+P44+P46</f>
        <v>0</v>
      </c>
      <c r="Q47" s="356">
        <f t="shared" ref="Q47:V47" si="8">Q39+Q44+Q46</f>
        <v>0</v>
      </c>
      <c r="R47" s="356">
        <f t="shared" si="8"/>
        <v>0</v>
      </c>
      <c r="S47" s="356">
        <f t="shared" si="8"/>
        <v>0</v>
      </c>
      <c r="T47" s="356">
        <f t="shared" si="8"/>
        <v>0</v>
      </c>
      <c r="U47" s="356">
        <f t="shared" si="8"/>
        <v>0</v>
      </c>
      <c r="V47" s="356">
        <f t="shared" si="8"/>
        <v>0</v>
      </c>
    </row>
    <row r="48" spans="13:22">
      <c r="M48" s="338" t="s">
        <v>67</v>
      </c>
      <c r="N48" s="338"/>
      <c r="O48" s="338"/>
      <c r="P48" s="355">
        <f t="shared" ref="P48:V48" si="9">P47/$N$39</f>
        <v>0</v>
      </c>
      <c r="Q48" s="355">
        <f t="shared" si="9"/>
        <v>0</v>
      </c>
      <c r="R48" s="355">
        <f t="shared" si="9"/>
        <v>0</v>
      </c>
      <c r="S48" s="355">
        <f t="shared" si="9"/>
        <v>0</v>
      </c>
      <c r="T48" s="355">
        <f t="shared" si="9"/>
        <v>0</v>
      </c>
      <c r="U48" s="355">
        <f t="shared" si="9"/>
        <v>0</v>
      </c>
      <c r="V48" s="355">
        <f t="shared" si="9"/>
        <v>0</v>
      </c>
    </row>
    <row r="49" spans="16:22">
      <c r="P49" s="358"/>
      <c r="Q49" s="358"/>
      <c r="R49" s="358"/>
      <c r="S49" s="358"/>
      <c r="T49" s="358"/>
      <c r="U49" s="358"/>
      <c r="V49" s="358"/>
    </row>
    <row r="50" spans="16:22">
      <c r="P50" s="349"/>
      <c r="Q50" s="349"/>
      <c r="R50" s="349"/>
      <c r="S50" s="349"/>
      <c r="T50" s="349"/>
      <c r="U50" s="349"/>
      <c r="V50" s="349"/>
    </row>
    <row r="51" spans="16:22">
      <c r="P51" s="338"/>
      <c r="Q51" s="338"/>
      <c r="R51" s="338"/>
      <c r="S51" s="338"/>
      <c r="T51" s="338"/>
      <c r="U51" s="338"/>
      <c r="V51" s="338"/>
    </row>
    <row r="52" spans="16:22">
      <c r="P52" s="349"/>
      <c r="Q52" s="338"/>
      <c r="R52" s="338"/>
      <c r="S52" s="338"/>
      <c r="T52" s="338"/>
      <c r="U52" s="338"/>
      <c r="V52" s="338"/>
    </row>
    <row r="53" spans="16:22">
      <c r="P53" s="338"/>
      <c r="Q53" s="338"/>
      <c r="R53" s="338"/>
      <c r="S53" s="338"/>
      <c r="T53" s="338"/>
      <c r="U53" s="338"/>
      <c r="V53" s="338"/>
    </row>
    <row r="54" spans="16:22">
      <c r="P54" s="349"/>
      <c r="Q54" s="338"/>
      <c r="R54" s="338"/>
      <c r="S54" s="338"/>
      <c r="T54" s="338"/>
      <c r="U54" s="338"/>
      <c r="V54" s="338"/>
    </row>
    <row r="55" spans="16:22">
      <c r="P55" s="338"/>
      <c r="Q55" s="338"/>
      <c r="R55" s="338"/>
      <c r="S55" s="338"/>
      <c r="T55" s="338"/>
      <c r="U55" s="338"/>
      <c r="V55" s="338"/>
    </row>
    <row r="56" spans="16:22">
      <c r="P56" s="349"/>
      <c r="Q56" s="338"/>
      <c r="R56" s="338"/>
      <c r="S56" s="338"/>
      <c r="T56" s="338"/>
      <c r="U56" s="338"/>
      <c r="V56" s="338"/>
    </row>
    <row r="57" spans="16:22">
      <c r="P57" s="338"/>
      <c r="Q57" s="338"/>
      <c r="R57" s="338"/>
      <c r="S57" s="338"/>
      <c r="T57" s="338"/>
      <c r="U57" s="338"/>
      <c r="V57" s="338"/>
    </row>
    <row r="58" spans="16:22">
      <c r="P58" s="349"/>
      <c r="Q58" s="338"/>
      <c r="R58" s="338"/>
      <c r="S58" s="338"/>
      <c r="T58" s="338"/>
      <c r="U58" s="338"/>
      <c r="V58" s="338"/>
    </row>
    <row r="59" spans="16:22">
      <c r="P59" s="338"/>
      <c r="Q59" s="338"/>
      <c r="R59" s="338"/>
      <c r="S59" s="338"/>
      <c r="T59" s="338"/>
      <c r="U59" s="338"/>
      <c r="V59" s="338"/>
    </row>
    <row r="60" spans="16:22">
      <c r="P60" s="349"/>
      <c r="Q60" s="338"/>
      <c r="R60" s="338"/>
      <c r="S60" s="338"/>
      <c r="T60" s="338"/>
      <c r="U60" s="338"/>
      <c r="V60" s="338"/>
    </row>
    <row r="61" spans="16:22">
      <c r="P61" s="338"/>
      <c r="Q61" s="338"/>
      <c r="R61" s="338"/>
      <c r="S61" s="338"/>
      <c r="T61" s="338"/>
      <c r="U61" s="338"/>
      <c r="V61" s="338"/>
    </row>
    <row r="62" spans="16:22">
      <c r="P62" s="349"/>
      <c r="Q62" s="338"/>
      <c r="R62" s="338"/>
      <c r="S62" s="338"/>
      <c r="T62" s="338"/>
      <c r="U62" s="338"/>
      <c r="V62" s="338"/>
    </row>
    <row r="63" spans="16:22">
      <c r="P63" s="338"/>
      <c r="Q63" s="338"/>
      <c r="R63" s="338"/>
      <c r="S63" s="338"/>
      <c r="T63" s="338"/>
      <c r="U63" s="338"/>
      <c r="V63" s="338"/>
    </row>
    <row r="64" spans="16:22">
      <c r="P64" s="349"/>
      <c r="Q64" s="338"/>
      <c r="R64" s="338"/>
      <c r="S64" s="338"/>
      <c r="T64" s="338"/>
      <c r="U64" s="338"/>
      <c r="V64" s="338"/>
    </row>
    <row r="65" spans="16:16">
      <c r="P65" s="338"/>
    </row>
    <row r="66" spans="16:16">
      <c r="P66" s="349"/>
    </row>
    <row r="67" spans="16:16">
      <c r="P67" s="338"/>
    </row>
    <row r="68" spans="16:16">
      <c r="P68" s="349"/>
    </row>
    <row r="69" spans="16:16">
      <c r="P69" s="338"/>
    </row>
    <row r="70" spans="16:16">
      <c r="P70" s="349"/>
    </row>
    <row r="71" spans="16:16">
      <c r="P71" s="338"/>
    </row>
    <row r="72" spans="16:16">
      <c r="P72" s="349"/>
    </row>
    <row r="73" spans="16:16">
      <c r="P73" s="338"/>
    </row>
    <row r="74" spans="16:16">
      <c r="P74" s="349"/>
    </row>
    <row r="75" spans="16:16">
      <c r="P75" s="338"/>
    </row>
    <row r="76" spans="16:16">
      <c r="P76" s="349"/>
    </row>
    <row r="77" spans="16:16">
      <c r="P77" s="338"/>
    </row>
    <row r="78" spans="16:16">
      <c r="P78" s="349"/>
    </row>
    <row r="79" spans="16:16">
      <c r="P79" s="338"/>
    </row>
    <row r="80" spans="16:16">
      <c r="P80" s="349"/>
    </row>
    <row r="81" spans="16:16">
      <c r="P81" s="338"/>
    </row>
    <row r="82" spans="16:16">
      <c r="P82" s="349"/>
    </row>
    <row r="83" spans="16:16">
      <c r="P83" s="338"/>
    </row>
    <row r="84" spans="16:16">
      <c r="P84" s="349"/>
    </row>
    <row r="85" spans="16:16">
      <c r="P85" s="338"/>
    </row>
    <row r="86" spans="16:16">
      <c r="P86" s="349"/>
    </row>
    <row r="87" spans="16:16">
      <c r="P87" s="338"/>
    </row>
    <row r="88" spans="16:16">
      <c r="P88" s="349"/>
    </row>
    <row r="89" spans="16:16">
      <c r="P89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AA1E-9877-4DA0-B421-96E7C1E173A1}">
  <sheetPr>
    <tabColor rgb="FFFF85FF"/>
    <pageSetUpPr fitToPage="1"/>
  </sheetPr>
  <dimension ref="A1:X92"/>
  <sheetViews>
    <sheetView workbookViewId="0">
      <selection activeCell="D95" sqref="D95"/>
    </sheetView>
  </sheetViews>
  <sheetFormatPr defaultColWidth="11" defaultRowHeight="15"/>
  <cols>
    <col min="1" max="2" width="11" style="14"/>
    <col min="3" max="3" width="12.375" style="14" customWidth="1"/>
    <col min="4" max="4" width="27.75" style="14" bestFit="1" customWidth="1"/>
    <col min="5" max="5" width="22.75" style="14" customWidth="1"/>
    <col min="6" max="6" width="16.875" style="14" bestFit="1" customWidth="1"/>
    <col min="7" max="9" width="11" style="14"/>
    <col min="10" max="10" width="16.125" style="14" bestFit="1" customWidth="1"/>
    <col min="11" max="13" width="11" style="14"/>
    <col min="14" max="14" width="19.375" style="14" customWidth="1"/>
    <col min="15" max="15" width="11" style="14"/>
    <col min="16" max="16" width="3.625" style="14" customWidth="1"/>
    <col min="17" max="20" width="8.75" style="14" customWidth="1"/>
    <col min="21" max="16384" width="11" style="14"/>
  </cols>
  <sheetData>
    <row r="1" spans="1:24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15" t="s">
        <v>259</v>
      </c>
      <c r="O1" s="339" t="s">
        <v>260</v>
      </c>
      <c r="P1" s="339"/>
      <c r="Q1" s="339"/>
      <c r="R1" s="339"/>
      <c r="S1" s="339"/>
      <c r="T1" s="339"/>
      <c r="U1" s="339"/>
      <c r="V1" s="339"/>
      <c r="W1" s="339"/>
      <c r="X1" s="339"/>
    </row>
    <row r="2" spans="1:24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402" t="s">
        <v>261</v>
      </c>
      <c r="P2" s="402"/>
      <c r="Q2" s="402"/>
      <c r="R2" s="402"/>
      <c r="S2" s="402"/>
      <c r="T2" s="402"/>
      <c r="U2" s="402"/>
      <c r="V2" s="402"/>
      <c r="W2" s="402"/>
      <c r="X2" s="402"/>
    </row>
    <row r="3" spans="1:24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13" t="s">
        <v>265</v>
      </c>
      <c r="O3" s="338"/>
      <c r="P3" s="338"/>
      <c r="Q3" s="338"/>
      <c r="R3" s="338"/>
      <c r="S3" s="338"/>
      <c r="T3" s="338"/>
      <c r="U3" s="338"/>
      <c r="V3" s="338"/>
      <c r="W3" s="338"/>
      <c r="X3" s="338"/>
    </row>
    <row r="4" spans="1:24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16" t="s">
        <v>938</v>
      </c>
      <c r="R4" s="17"/>
      <c r="S4" s="18"/>
      <c r="T4" s="18"/>
      <c r="U4" s="338"/>
      <c r="V4" s="338"/>
      <c r="W4" s="338"/>
      <c r="X4" s="338"/>
    </row>
    <row r="5" spans="1:24">
      <c r="A5" s="338" t="s">
        <v>6</v>
      </c>
      <c r="B5" s="338"/>
      <c r="C5" s="331">
        <v>44780</v>
      </c>
      <c r="D5" s="338"/>
      <c r="E5" s="15" t="s">
        <v>7</v>
      </c>
      <c r="F5" s="15"/>
      <c r="G5" s="340"/>
      <c r="H5" s="338"/>
      <c r="I5" s="338"/>
      <c r="J5" s="338"/>
      <c r="K5" s="338"/>
      <c r="L5" s="338"/>
      <c r="M5" s="338"/>
      <c r="N5" s="338"/>
      <c r="O5" s="338"/>
      <c r="P5" s="338"/>
      <c r="Q5" s="341">
        <f>C11</f>
        <v>1</v>
      </c>
      <c r="R5" s="341">
        <f>C12</f>
        <v>2</v>
      </c>
      <c r="S5" s="341">
        <f>C13</f>
        <v>3</v>
      </c>
      <c r="T5" s="341">
        <f>C14</f>
        <v>0</v>
      </c>
      <c r="U5" s="338"/>
      <c r="V5" s="338"/>
      <c r="W5" s="338"/>
      <c r="X5" s="338"/>
    </row>
    <row r="6" spans="1:24">
      <c r="A6" s="338" t="s">
        <v>8</v>
      </c>
      <c r="B6" s="338"/>
      <c r="C6" s="13" t="s">
        <v>941</v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 t="str">
        <f>D11</f>
        <v>Lauren Rowe</v>
      </c>
      <c r="R6" s="338" t="str">
        <f>D12</f>
        <v>Mia Tollarzo</v>
      </c>
      <c r="S6" s="338" t="str">
        <f>D13</f>
        <v>Ashleigh Middendorp</v>
      </c>
      <c r="T6" s="338"/>
      <c r="U6" s="338"/>
      <c r="V6" s="338"/>
      <c r="W6" s="338"/>
      <c r="X6" s="338"/>
    </row>
    <row r="7" spans="1:24">
      <c r="A7" s="338" t="s">
        <v>10</v>
      </c>
      <c r="B7" s="338"/>
      <c r="C7" s="338" t="s">
        <v>286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 t="s">
        <v>12</v>
      </c>
      <c r="O7" s="338" t="s">
        <v>13</v>
      </c>
      <c r="P7" s="338"/>
      <c r="Q7" s="338"/>
      <c r="R7" s="338"/>
      <c r="S7" s="338"/>
      <c r="T7" s="338"/>
      <c r="U7" s="338"/>
      <c r="V7" s="338"/>
      <c r="W7" s="338"/>
      <c r="X7" s="338"/>
    </row>
    <row r="8" spans="1:24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>
        <v>1</v>
      </c>
      <c r="O8" s="338"/>
      <c r="P8" s="338"/>
      <c r="Q8" s="342"/>
      <c r="R8" s="342"/>
      <c r="S8" s="342"/>
      <c r="T8" s="342"/>
      <c r="U8" s="338"/>
      <c r="V8" s="338"/>
      <c r="W8" s="338"/>
      <c r="X8" s="338"/>
    </row>
    <row r="9" spans="1:24">
      <c r="A9" s="338"/>
      <c r="B9" s="338"/>
      <c r="C9" s="338"/>
      <c r="D9" s="338"/>
      <c r="E9" s="338"/>
      <c r="F9" s="338"/>
      <c r="G9" s="19" t="s">
        <v>14</v>
      </c>
      <c r="H9" s="338"/>
      <c r="I9" s="338"/>
      <c r="J9" s="338"/>
      <c r="K9" s="338"/>
      <c r="L9" s="338"/>
      <c r="M9" s="338"/>
      <c r="N9" s="338">
        <v>2</v>
      </c>
      <c r="O9" s="338">
        <v>2</v>
      </c>
      <c r="P9" s="338"/>
      <c r="Q9" s="342"/>
      <c r="R9" s="342"/>
      <c r="S9" s="342"/>
      <c r="T9" s="342"/>
      <c r="U9" s="338"/>
      <c r="V9" s="338"/>
      <c r="W9" s="338"/>
      <c r="X9" s="338"/>
    </row>
    <row r="10" spans="1:24" ht="30">
      <c r="A10" s="11" t="s">
        <v>15</v>
      </c>
      <c r="B10" s="12"/>
      <c r="C10" s="19" t="s">
        <v>16</v>
      </c>
      <c r="D10" s="19" t="s">
        <v>17</v>
      </c>
      <c r="E10" s="19" t="s">
        <v>18</v>
      </c>
      <c r="F10" s="19" t="s">
        <v>19</v>
      </c>
      <c r="G10" s="22" t="s">
        <v>940</v>
      </c>
      <c r="H10" s="19" t="s">
        <v>21</v>
      </c>
      <c r="I10" s="19" t="s">
        <v>22</v>
      </c>
      <c r="J10" s="22" t="s">
        <v>268</v>
      </c>
      <c r="K10" s="19" t="s">
        <v>24</v>
      </c>
      <c r="L10" s="338"/>
      <c r="M10" s="338"/>
      <c r="N10" s="338">
        <v>3</v>
      </c>
      <c r="O10" s="338"/>
      <c r="P10" s="338"/>
      <c r="Q10" s="342"/>
      <c r="R10" s="342"/>
      <c r="S10" s="342"/>
      <c r="T10" s="342"/>
      <c r="U10" s="338"/>
      <c r="V10" s="338"/>
      <c r="W10" s="338"/>
      <c r="X10" s="338"/>
    </row>
    <row r="11" spans="1:24">
      <c r="A11" s="7">
        <v>0.56805555555555476</v>
      </c>
      <c r="B11" s="8">
        <v>5.5555555555555558E-3</v>
      </c>
      <c r="C11" s="367">
        <v>1</v>
      </c>
      <c r="D11" s="343" t="s">
        <v>186</v>
      </c>
      <c r="E11" s="343" t="s">
        <v>187</v>
      </c>
      <c r="F11" s="343" t="s">
        <v>30</v>
      </c>
      <c r="G11" s="344">
        <f>Q51</f>
        <v>0</v>
      </c>
      <c r="H11" s="343">
        <f>IF(I11&gt;K11,I11,K11)</f>
        <v>1</v>
      </c>
      <c r="I11" s="343">
        <f>RANK(G11,$G$11:$G$26,0)</f>
        <v>1</v>
      </c>
      <c r="J11" s="345">
        <f>Q40</f>
        <v>0</v>
      </c>
      <c r="K11" s="346"/>
      <c r="L11" s="338"/>
      <c r="M11" s="338"/>
      <c r="N11" s="338">
        <v>4</v>
      </c>
      <c r="O11" s="338"/>
      <c r="P11" s="338"/>
      <c r="Q11" s="342"/>
      <c r="R11" s="342"/>
      <c r="S11" s="342"/>
      <c r="T11" s="342"/>
      <c r="U11" s="338"/>
      <c r="V11" s="338"/>
      <c r="W11" s="338"/>
      <c r="X11" s="338"/>
    </row>
    <row r="12" spans="1:24">
      <c r="A12" s="7">
        <v>0.57361111111111029</v>
      </c>
      <c r="B12" s="8">
        <v>5.5555555555555558E-3</v>
      </c>
      <c r="C12" s="367">
        <v>2</v>
      </c>
      <c r="D12" s="343" t="s">
        <v>177</v>
      </c>
      <c r="E12" s="343" t="s">
        <v>178</v>
      </c>
      <c r="F12" s="343" t="s">
        <v>234</v>
      </c>
      <c r="G12" s="347">
        <f>R51</f>
        <v>0</v>
      </c>
      <c r="H12" s="343">
        <f t="shared" ref="H12:H13" si="0">IF(I12&gt;K12,I12,K12)</f>
        <v>1</v>
      </c>
      <c r="I12" s="343">
        <f>RANK(G12,$G$11:$G$26,0)</f>
        <v>1</v>
      </c>
      <c r="J12" s="345">
        <f>R40</f>
        <v>0</v>
      </c>
      <c r="K12" s="346"/>
      <c r="L12" s="338"/>
      <c r="M12" s="338"/>
      <c r="N12" s="338">
        <v>5</v>
      </c>
      <c r="O12" s="338">
        <v>2</v>
      </c>
      <c r="P12" s="338"/>
      <c r="Q12" s="342"/>
      <c r="R12" s="342"/>
      <c r="S12" s="342"/>
      <c r="T12" s="342"/>
      <c r="U12" s="338"/>
      <c r="V12" s="338"/>
      <c r="W12" s="338"/>
      <c r="X12" s="338"/>
    </row>
    <row r="13" spans="1:24">
      <c r="A13" s="7">
        <v>0.57916666666666583</v>
      </c>
      <c r="B13" s="8">
        <v>5.5555555555555558E-3</v>
      </c>
      <c r="C13" s="367">
        <v>3</v>
      </c>
      <c r="D13" s="343" t="s">
        <v>171</v>
      </c>
      <c r="E13" s="343" t="s">
        <v>172</v>
      </c>
      <c r="F13" s="343" t="s">
        <v>222</v>
      </c>
      <c r="G13" s="347">
        <f>S51</f>
        <v>0</v>
      </c>
      <c r="H13" s="343">
        <f t="shared" si="0"/>
        <v>1</v>
      </c>
      <c r="I13" s="343">
        <f>RANK(G13,$G$11:$G$26,0)</f>
        <v>1</v>
      </c>
      <c r="J13" s="345">
        <f>S40</f>
        <v>0</v>
      </c>
      <c r="K13" s="346"/>
      <c r="L13" s="338"/>
      <c r="M13" s="338"/>
      <c r="N13" s="338">
        <v>6</v>
      </c>
      <c r="O13" s="338"/>
      <c r="P13" s="338"/>
      <c r="Q13" s="342"/>
      <c r="R13" s="342"/>
      <c r="S13" s="342"/>
      <c r="T13" s="342"/>
      <c r="U13" s="338"/>
      <c r="V13" s="338"/>
      <c r="W13" s="338"/>
      <c r="X13" s="338"/>
    </row>
    <row r="14" spans="1:24">
      <c r="A14" s="7"/>
      <c r="B14" s="8"/>
      <c r="C14" s="367"/>
      <c r="D14" s="343"/>
      <c r="E14" s="343"/>
      <c r="F14" s="343"/>
      <c r="G14" s="347"/>
      <c r="H14" s="343"/>
      <c r="I14" s="343"/>
      <c r="J14" s="345"/>
      <c r="K14" s="346"/>
      <c r="L14" s="338"/>
      <c r="M14" s="338"/>
      <c r="N14" s="338">
        <v>7</v>
      </c>
      <c r="O14" s="338"/>
      <c r="P14" s="338"/>
      <c r="Q14" s="342"/>
      <c r="R14" s="342"/>
      <c r="S14" s="342"/>
      <c r="T14" s="342"/>
      <c r="U14" s="338"/>
      <c r="V14" s="338"/>
      <c r="W14" s="338"/>
      <c r="X14" s="338"/>
    </row>
    <row r="15" spans="1:24">
      <c r="A15" s="338"/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>
        <v>8</v>
      </c>
      <c r="O15" s="338"/>
      <c r="P15" s="338"/>
      <c r="Q15" s="342"/>
      <c r="R15" s="342"/>
      <c r="S15" s="342"/>
      <c r="T15" s="342"/>
      <c r="U15" s="338"/>
      <c r="V15" s="338"/>
      <c r="W15" s="338"/>
      <c r="X15" s="338"/>
    </row>
    <row r="16" spans="1:24">
      <c r="A16" s="338"/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>
        <v>9</v>
      </c>
      <c r="O16" s="338"/>
      <c r="P16" s="338"/>
      <c r="Q16" s="342"/>
      <c r="R16" s="342"/>
      <c r="S16" s="342"/>
      <c r="T16" s="342"/>
      <c r="U16" s="338"/>
      <c r="V16" s="338"/>
      <c r="W16" s="338"/>
      <c r="X16" s="338"/>
    </row>
    <row r="17" spans="13:20">
      <c r="M17" s="338"/>
      <c r="N17" s="338">
        <v>10</v>
      </c>
      <c r="O17" s="338">
        <v>2</v>
      </c>
      <c r="P17" s="338"/>
      <c r="Q17" s="342"/>
      <c r="R17" s="342"/>
      <c r="S17" s="342"/>
      <c r="T17" s="342"/>
    </row>
    <row r="18" spans="13:20">
      <c r="M18" s="338"/>
      <c r="N18" s="338">
        <v>11</v>
      </c>
      <c r="O18" s="338">
        <v>2</v>
      </c>
      <c r="P18" s="338"/>
      <c r="Q18" s="342"/>
      <c r="R18" s="342"/>
      <c r="S18" s="342"/>
      <c r="T18" s="342"/>
    </row>
    <row r="19" spans="13:20">
      <c r="M19" s="338"/>
      <c r="N19" s="338">
        <v>12</v>
      </c>
      <c r="O19" s="338"/>
      <c r="P19" s="338"/>
      <c r="Q19" s="342"/>
      <c r="R19" s="342"/>
      <c r="S19" s="342"/>
      <c r="T19" s="342"/>
    </row>
    <row r="20" spans="13:20">
      <c r="M20" s="338"/>
      <c r="N20" s="338">
        <v>13</v>
      </c>
      <c r="O20" s="338"/>
      <c r="P20" s="338"/>
      <c r="Q20" s="342"/>
      <c r="R20" s="342"/>
      <c r="S20" s="342"/>
      <c r="T20" s="342"/>
    </row>
    <row r="21" spans="13:20">
      <c r="M21" s="338"/>
      <c r="N21" s="338">
        <v>14</v>
      </c>
      <c r="O21" s="338">
        <v>2</v>
      </c>
      <c r="P21" s="338"/>
      <c r="Q21" s="342"/>
      <c r="R21" s="342"/>
      <c r="S21" s="342"/>
      <c r="T21" s="342"/>
    </row>
    <row r="22" spans="13:20">
      <c r="M22" s="338"/>
      <c r="N22" s="338">
        <v>15</v>
      </c>
      <c r="O22" s="338"/>
      <c r="P22" s="338"/>
      <c r="Q22" s="342"/>
      <c r="R22" s="342"/>
      <c r="S22" s="342"/>
      <c r="T22" s="342"/>
    </row>
    <row r="23" spans="13:20">
      <c r="M23" s="338"/>
      <c r="N23" s="338">
        <v>16</v>
      </c>
      <c r="O23" s="338"/>
      <c r="P23" s="338"/>
      <c r="Q23" s="342"/>
      <c r="R23" s="342"/>
      <c r="S23" s="342"/>
      <c r="T23" s="342"/>
    </row>
    <row r="24" spans="13:20">
      <c r="M24" s="338"/>
      <c r="N24" s="338">
        <v>17</v>
      </c>
      <c r="O24" s="338"/>
      <c r="P24" s="338"/>
      <c r="Q24" s="342"/>
      <c r="R24" s="342"/>
      <c r="S24" s="342"/>
      <c r="T24" s="342"/>
    </row>
    <row r="25" spans="13:20">
      <c r="M25" s="338"/>
      <c r="N25" s="338">
        <v>18</v>
      </c>
      <c r="O25" s="338"/>
      <c r="P25" s="338"/>
      <c r="Q25" s="342"/>
      <c r="R25" s="342"/>
      <c r="S25" s="342"/>
      <c r="T25" s="342"/>
    </row>
    <row r="26" spans="13:20">
      <c r="M26" s="338"/>
      <c r="N26" s="338">
        <v>19</v>
      </c>
      <c r="O26" s="338"/>
      <c r="P26" s="338"/>
      <c r="Q26" s="342"/>
      <c r="R26" s="342"/>
      <c r="S26" s="342"/>
      <c r="T26" s="342"/>
    </row>
    <row r="27" spans="13:20">
      <c r="M27" s="338"/>
      <c r="N27" s="338">
        <v>20</v>
      </c>
      <c r="O27" s="338"/>
      <c r="P27" s="338"/>
      <c r="Q27" s="342"/>
      <c r="R27" s="342"/>
      <c r="S27" s="342"/>
      <c r="T27" s="342"/>
    </row>
    <row r="28" spans="13:20">
      <c r="M28" s="338"/>
      <c r="N28" s="338">
        <v>21</v>
      </c>
      <c r="O28" s="338"/>
      <c r="P28" s="338"/>
      <c r="Q28" s="342"/>
      <c r="R28" s="342"/>
      <c r="S28" s="342"/>
      <c r="T28" s="342"/>
    </row>
    <row r="29" spans="13:20">
      <c r="M29" s="338"/>
      <c r="N29" s="338">
        <v>22</v>
      </c>
      <c r="O29" s="338"/>
      <c r="P29" s="338"/>
      <c r="Q29" s="342"/>
      <c r="R29" s="342"/>
      <c r="S29" s="342"/>
      <c r="T29" s="342"/>
    </row>
    <row r="30" spans="13:20">
      <c r="M30" s="338"/>
      <c r="N30" s="338">
        <v>23</v>
      </c>
      <c r="O30" s="338">
        <v>2</v>
      </c>
      <c r="P30" s="338"/>
      <c r="Q30" s="342"/>
      <c r="R30" s="342"/>
      <c r="S30" s="342"/>
      <c r="T30" s="342"/>
    </row>
    <row r="31" spans="13:20">
      <c r="M31" s="338"/>
      <c r="N31" s="338">
        <v>24</v>
      </c>
      <c r="O31" s="338">
        <v>2</v>
      </c>
      <c r="P31" s="338"/>
      <c r="Q31" s="342"/>
      <c r="R31" s="342"/>
      <c r="S31" s="342"/>
      <c r="T31" s="342"/>
    </row>
    <row r="32" spans="13:20">
      <c r="M32" s="338"/>
      <c r="N32" s="338">
        <v>25</v>
      </c>
      <c r="O32" s="338"/>
      <c r="P32" s="338"/>
      <c r="Q32" s="348"/>
      <c r="R32" s="348"/>
      <c r="S32" s="348"/>
      <c r="T32" s="348"/>
    </row>
    <row r="33" spans="14:20">
      <c r="N33" s="338" t="s">
        <v>92</v>
      </c>
      <c r="O33" s="338"/>
      <c r="P33" s="338"/>
      <c r="Q33" s="356">
        <f>SUM(Q8:Q32)+Q9+Q12+SUM(Q17:Q18)+Q21+SUM(Q30:Q31)</f>
        <v>0</v>
      </c>
      <c r="R33" s="356">
        <f t="shared" ref="R33:T33" si="1">SUM(R8:R32)+R9+R12+SUM(R17:R18)+R21+SUM(R30:R31)</f>
        <v>0</v>
      </c>
      <c r="S33" s="356">
        <f t="shared" si="1"/>
        <v>0</v>
      </c>
      <c r="T33" s="356">
        <f t="shared" si="1"/>
        <v>0</v>
      </c>
    </row>
    <row r="35" spans="14:20">
      <c r="N35" s="338" t="s">
        <v>93</v>
      </c>
      <c r="O35" s="338"/>
      <c r="P35" s="338"/>
      <c r="Q35" s="338"/>
      <c r="R35" s="338"/>
      <c r="S35" s="338"/>
      <c r="T35" s="338"/>
    </row>
    <row r="36" spans="14:20">
      <c r="N36" s="338" t="s">
        <v>94</v>
      </c>
      <c r="O36" s="338">
        <v>1</v>
      </c>
      <c r="P36" s="338"/>
      <c r="Q36" s="342"/>
      <c r="R36" s="342"/>
      <c r="S36" s="342"/>
      <c r="T36" s="342"/>
    </row>
    <row r="37" spans="14:20">
      <c r="N37" s="338" t="s">
        <v>95</v>
      </c>
      <c r="O37" s="338">
        <v>1</v>
      </c>
      <c r="P37" s="338"/>
      <c r="Q37" s="342"/>
      <c r="R37" s="342"/>
      <c r="S37" s="342"/>
      <c r="T37" s="342"/>
    </row>
    <row r="38" spans="14:20">
      <c r="N38" s="338" t="s">
        <v>270</v>
      </c>
      <c r="O38" s="338">
        <v>2</v>
      </c>
      <c r="P38" s="338"/>
      <c r="Q38" s="342"/>
      <c r="R38" s="342"/>
      <c r="S38" s="342"/>
      <c r="T38" s="342"/>
    </row>
    <row r="39" spans="14:20">
      <c r="N39" s="338" t="s">
        <v>271</v>
      </c>
      <c r="O39" s="338">
        <v>2</v>
      </c>
      <c r="P39" s="338"/>
      <c r="Q39" s="348"/>
      <c r="R39" s="348"/>
      <c r="S39" s="348"/>
      <c r="T39" s="348"/>
    </row>
    <row r="40" spans="14:20">
      <c r="N40" s="338" t="s">
        <v>98</v>
      </c>
      <c r="O40" s="338"/>
      <c r="P40" s="338"/>
      <c r="Q40" s="356">
        <f>SUM(Q36:Q39)+SUM(Q38:Q39)</f>
        <v>0</v>
      </c>
      <c r="R40" s="356">
        <f t="shared" ref="R40:T40" si="2">SUM(R36:R39)+SUM(R38:R39)</f>
        <v>0</v>
      </c>
      <c r="S40" s="356">
        <f t="shared" si="2"/>
        <v>0</v>
      </c>
      <c r="T40" s="356">
        <f t="shared" si="2"/>
        <v>0</v>
      </c>
    </row>
    <row r="42" spans="14:20">
      <c r="N42" s="338" t="s">
        <v>99</v>
      </c>
      <c r="O42" s="338">
        <v>380</v>
      </c>
      <c r="P42" s="338"/>
      <c r="Q42" s="356">
        <f>Q33+Q40</f>
        <v>0</v>
      </c>
      <c r="R42" s="356">
        <f t="shared" ref="R42:T42" si="3">R33+R40</f>
        <v>0</v>
      </c>
      <c r="S42" s="356">
        <f t="shared" si="3"/>
        <v>0</v>
      </c>
      <c r="T42" s="356">
        <f t="shared" si="3"/>
        <v>0</v>
      </c>
    </row>
    <row r="43" spans="14:20">
      <c r="N43" s="15" t="s">
        <v>100</v>
      </c>
      <c r="O43" s="338"/>
      <c r="P43" s="338"/>
      <c r="Q43" s="338"/>
      <c r="R43" s="338"/>
      <c r="S43" s="338"/>
      <c r="T43" s="338"/>
    </row>
    <row r="44" spans="14:20">
      <c r="N44" s="338" t="s">
        <v>101</v>
      </c>
      <c r="O44" s="338">
        <v>-2</v>
      </c>
      <c r="P44" s="338"/>
      <c r="Q44" s="372"/>
      <c r="R44" s="372"/>
      <c r="S44" s="372"/>
      <c r="T44" s="372"/>
    </row>
    <row r="45" spans="14:20">
      <c r="N45" s="338" t="s">
        <v>103</v>
      </c>
      <c r="O45" s="338">
        <v>-4</v>
      </c>
      <c r="P45" s="338"/>
      <c r="Q45" s="372"/>
      <c r="R45" s="372"/>
      <c r="S45" s="372"/>
      <c r="T45" s="372"/>
    </row>
    <row r="46" spans="14:20">
      <c r="N46" s="338" t="s">
        <v>104</v>
      </c>
      <c r="O46" s="374" t="s">
        <v>105</v>
      </c>
      <c r="P46" s="338"/>
      <c r="Q46" s="375"/>
      <c r="R46" s="375"/>
      <c r="S46" s="375"/>
      <c r="T46" s="375"/>
    </row>
    <row r="47" spans="14:20">
      <c r="N47" s="338" t="s">
        <v>106</v>
      </c>
      <c r="O47" s="374"/>
      <c r="P47" s="338"/>
      <c r="Q47" s="377">
        <f>IF(Q44="Y",-2,0)+IF(Q45="Y",-4,0)</f>
        <v>0</v>
      </c>
      <c r="R47" s="377">
        <f t="shared" ref="R47:T47" si="4">IF(R44="Y",-2,0)+IF(R45="Y",-4,0)</f>
        <v>0</v>
      </c>
      <c r="S47" s="377">
        <f t="shared" si="4"/>
        <v>0</v>
      </c>
      <c r="T47" s="377">
        <f t="shared" si="4"/>
        <v>0</v>
      </c>
    </row>
    <row r="48" spans="14:20">
      <c r="N48" s="15" t="s">
        <v>272</v>
      </c>
      <c r="O48" s="374"/>
      <c r="P48" s="338"/>
      <c r="Q48" s="415"/>
      <c r="R48" s="415"/>
      <c r="S48" s="415"/>
      <c r="T48" s="415"/>
    </row>
    <row r="49" spans="14:20">
      <c r="N49" s="338"/>
      <c r="O49" s="338">
        <v>-5.0000000000000001E-3</v>
      </c>
      <c r="P49" s="338"/>
      <c r="Q49" s="395">
        <f>$O$49*$O$42*Q48</f>
        <v>0</v>
      </c>
      <c r="R49" s="395">
        <f t="shared" ref="R49:T49" si="5">$O$49*$O$42*R48</f>
        <v>0</v>
      </c>
      <c r="S49" s="395">
        <f t="shared" si="5"/>
        <v>0</v>
      </c>
      <c r="T49" s="395">
        <f t="shared" si="5"/>
        <v>0</v>
      </c>
    </row>
    <row r="50" spans="14:20">
      <c r="N50" s="338" t="s">
        <v>74</v>
      </c>
      <c r="O50" s="338"/>
      <c r="P50" s="338"/>
      <c r="Q50" s="356">
        <f>Q42+Q47+Q49</f>
        <v>0</v>
      </c>
      <c r="R50" s="356">
        <f t="shared" ref="R50:T50" si="6">R42+R47+R49</f>
        <v>0</v>
      </c>
      <c r="S50" s="356">
        <f t="shared" si="6"/>
        <v>0</v>
      </c>
      <c r="T50" s="356">
        <f t="shared" si="6"/>
        <v>0</v>
      </c>
    </row>
    <row r="51" spans="14:20">
      <c r="N51" s="338" t="s">
        <v>67</v>
      </c>
      <c r="O51" s="338"/>
      <c r="P51" s="338"/>
      <c r="Q51" s="355">
        <f>Q50/$O$42</f>
        <v>0</v>
      </c>
      <c r="R51" s="355">
        <f t="shared" ref="R51:T51" si="7">R50/$O$42</f>
        <v>0</v>
      </c>
      <c r="S51" s="355">
        <f t="shared" si="7"/>
        <v>0</v>
      </c>
      <c r="T51" s="355">
        <f t="shared" si="7"/>
        <v>0</v>
      </c>
    </row>
    <row r="52" spans="14:20">
      <c r="N52" s="338"/>
      <c r="O52" s="338"/>
      <c r="P52" s="338"/>
      <c r="Q52" s="358"/>
      <c r="R52" s="358"/>
      <c r="S52" s="358"/>
      <c r="T52" s="358"/>
    </row>
    <row r="53" spans="14:20">
      <c r="N53" s="338"/>
      <c r="O53" s="338"/>
      <c r="P53" s="338"/>
      <c r="Q53" s="349"/>
      <c r="R53" s="349"/>
      <c r="S53" s="349"/>
      <c r="T53" s="349"/>
    </row>
    <row r="54" spans="14:20">
      <c r="N54" s="338"/>
      <c r="O54" s="338"/>
      <c r="P54" s="338"/>
      <c r="Q54" s="338"/>
      <c r="R54" s="338"/>
      <c r="S54" s="338"/>
      <c r="T54" s="338"/>
    </row>
    <row r="55" spans="14:20">
      <c r="N55" s="338"/>
      <c r="O55" s="338"/>
      <c r="P55" s="338"/>
      <c r="Q55" s="349"/>
      <c r="R55" s="338"/>
      <c r="S55" s="338"/>
      <c r="T55" s="338"/>
    </row>
    <row r="56" spans="14:20">
      <c r="N56" s="338"/>
      <c r="O56" s="338"/>
      <c r="P56" s="338"/>
      <c r="Q56" s="338"/>
      <c r="R56" s="338"/>
      <c r="S56" s="338"/>
      <c r="T56" s="338"/>
    </row>
    <row r="57" spans="14:20">
      <c r="N57" s="338"/>
      <c r="O57" s="338"/>
      <c r="P57" s="338"/>
      <c r="Q57" s="349"/>
      <c r="R57" s="338"/>
      <c r="S57" s="338"/>
      <c r="T57" s="338"/>
    </row>
    <row r="58" spans="14:20">
      <c r="N58" s="338"/>
      <c r="O58" s="338"/>
      <c r="P58" s="338"/>
      <c r="Q58" s="338"/>
      <c r="R58" s="338"/>
      <c r="S58" s="338"/>
      <c r="T58" s="338"/>
    </row>
    <row r="59" spans="14:20">
      <c r="N59" s="338"/>
      <c r="O59" s="338"/>
      <c r="P59" s="338"/>
      <c r="Q59" s="349"/>
      <c r="R59" s="338"/>
      <c r="S59" s="338"/>
      <c r="T59" s="338"/>
    </row>
    <row r="60" spans="14:20">
      <c r="N60" s="338"/>
      <c r="O60" s="338"/>
      <c r="P60" s="338"/>
      <c r="Q60" s="338"/>
      <c r="R60" s="338"/>
      <c r="S60" s="338"/>
      <c r="T60" s="338"/>
    </row>
    <row r="61" spans="14:20">
      <c r="N61" s="338"/>
      <c r="O61" s="338"/>
      <c r="P61" s="338"/>
      <c r="Q61" s="349"/>
      <c r="R61" s="338"/>
      <c r="S61" s="338"/>
      <c r="T61" s="338"/>
    </row>
    <row r="62" spans="14:20">
      <c r="N62" s="338"/>
      <c r="O62" s="338"/>
      <c r="P62" s="338"/>
      <c r="Q62" s="338"/>
      <c r="R62" s="338"/>
      <c r="S62" s="338"/>
      <c r="T62" s="338"/>
    </row>
    <row r="63" spans="14:20">
      <c r="N63" s="338"/>
      <c r="O63" s="338"/>
      <c r="P63" s="338"/>
      <c r="Q63" s="349"/>
      <c r="R63" s="338"/>
      <c r="S63" s="338"/>
      <c r="T63" s="338"/>
    </row>
    <row r="64" spans="14:20">
      <c r="N64" s="338"/>
      <c r="O64" s="338"/>
      <c r="P64" s="338"/>
      <c r="Q64" s="338"/>
      <c r="R64" s="338"/>
      <c r="S64" s="338"/>
      <c r="T64" s="338"/>
    </row>
    <row r="65" spans="17:17">
      <c r="Q65" s="349"/>
    </row>
    <row r="66" spans="17:17">
      <c r="Q66" s="338"/>
    </row>
    <row r="67" spans="17:17">
      <c r="Q67" s="349"/>
    </row>
    <row r="68" spans="17:17">
      <c r="Q68" s="338"/>
    </row>
    <row r="69" spans="17:17">
      <c r="Q69" s="349"/>
    </row>
    <row r="70" spans="17:17">
      <c r="Q70" s="338"/>
    </row>
    <row r="71" spans="17:17">
      <c r="Q71" s="349"/>
    </row>
    <row r="72" spans="17:17">
      <c r="Q72" s="338"/>
    </row>
    <row r="73" spans="17:17">
      <c r="Q73" s="349"/>
    </row>
    <row r="74" spans="17:17">
      <c r="Q74" s="338"/>
    </row>
    <row r="75" spans="17:17">
      <c r="Q75" s="349"/>
    </row>
    <row r="76" spans="17:17">
      <c r="Q76" s="338"/>
    </row>
    <row r="77" spans="17:17">
      <c r="Q77" s="349"/>
    </row>
    <row r="78" spans="17:17">
      <c r="Q78" s="338"/>
    </row>
    <row r="79" spans="17:17">
      <c r="Q79" s="349"/>
    </row>
    <row r="80" spans="17:17">
      <c r="Q80" s="338"/>
    </row>
    <row r="81" spans="17:17">
      <c r="Q81" s="349"/>
    </row>
    <row r="82" spans="17:17">
      <c r="Q82" s="338"/>
    </row>
    <row r="83" spans="17:17">
      <c r="Q83" s="349"/>
    </row>
    <row r="84" spans="17:17">
      <c r="Q84" s="338"/>
    </row>
    <row r="85" spans="17:17">
      <c r="Q85" s="349"/>
    </row>
    <row r="86" spans="17:17">
      <c r="Q86" s="338"/>
    </row>
    <row r="87" spans="17:17">
      <c r="Q87" s="349"/>
    </row>
    <row r="88" spans="17:17">
      <c r="Q88" s="338"/>
    </row>
    <row r="89" spans="17:17">
      <c r="Q89" s="349"/>
    </row>
    <row r="90" spans="17:17">
      <c r="Q90" s="338"/>
    </row>
    <row r="91" spans="17:17">
      <c r="Q91" s="349"/>
    </row>
    <row r="92" spans="17:17">
      <c r="Q92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C8AD5-0C76-41E3-8C10-6D069255CDC0}">
  <sheetPr>
    <tabColor rgb="FFFF85FF"/>
    <pageSetUpPr fitToPage="1"/>
  </sheetPr>
  <dimension ref="A1:AF83"/>
  <sheetViews>
    <sheetView workbookViewId="0">
      <selection activeCell="D95" sqref="D95"/>
    </sheetView>
  </sheetViews>
  <sheetFormatPr defaultColWidth="11" defaultRowHeight="15"/>
  <cols>
    <col min="1" max="1" width="11" style="14"/>
    <col min="2" max="2" width="12.375" style="14" customWidth="1"/>
    <col min="3" max="3" width="17.125" style="14" bestFit="1" customWidth="1"/>
    <col min="4" max="4" width="25.375" style="14" bestFit="1" customWidth="1"/>
    <col min="5" max="5" width="15.5" style="14" bestFit="1" customWidth="1"/>
    <col min="6" max="6" width="13.75" style="14" customWidth="1"/>
    <col min="7" max="9" width="11" style="14"/>
    <col min="10" max="10" width="16.125" style="14" bestFit="1" customWidth="1"/>
    <col min="11" max="13" width="11" style="14"/>
    <col min="14" max="14" width="19.375" style="14" customWidth="1"/>
    <col min="15" max="15" width="11" style="14"/>
    <col min="16" max="16" width="3.625" style="14" customWidth="1"/>
    <col min="17" max="32" width="6.375" style="14" customWidth="1"/>
    <col min="33" max="16384" width="11" style="14"/>
  </cols>
  <sheetData>
    <row r="1" spans="1:32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15" t="s">
        <v>259</v>
      </c>
      <c r="O1" s="339" t="s">
        <v>260</v>
      </c>
      <c r="P1" s="339"/>
      <c r="Q1" s="339"/>
      <c r="R1" s="339"/>
      <c r="S1" s="339"/>
      <c r="T1" s="339"/>
      <c r="U1" s="339"/>
      <c r="V1" s="339"/>
      <c r="W1" s="339"/>
      <c r="X1" s="339"/>
      <c r="Y1" s="338"/>
      <c r="Z1" s="338"/>
      <c r="AA1" s="338"/>
      <c r="AB1" s="338"/>
      <c r="AC1" s="338"/>
      <c r="AD1" s="338"/>
      <c r="AE1" s="338"/>
      <c r="AF1" s="338"/>
    </row>
    <row r="2" spans="1:32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402" t="s">
        <v>261</v>
      </c>
      <c r="P2" s="402"/>
      <c r="Q2" s="402"/>
      <c r="R2" s="402"/>
      <c r="S2" s="402"/>
      <c r="T2" s="402"/>
      <c r="U2" s="402"/>
      <c r="V2" s="402"/>
      <c r="W2" s="402"/>
      <c r="X2" s="402"/>
      <c r="Y2" s="338"/>
      <c r="Z2" s="338"/>
      <c r="AA2" s="338"/>
      <c r="AB2" s="338"/>
      <c r="AC2" s="338"/>
      <c r="AD2" s="338"/>
      <c r="AE2" s="338"/>
      <c r="AF2" s="338"/>
    </row>
    <row r="3" spans="1:32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13" t="s">
        <v>553</v>
      </c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</row>
    <row r="4" spans="1:32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16" t="s">
        <v>550</v>
      </c>
      <c r="R4" s="17"/>
      <c r="S4" s="18" t="s">
        <v>246</v>
      </c>
      <c r="T4" s="18"/>
      <c r="U4" s="18"/>
      <c r="V4" s="18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32">
      <c r="A5" s="338" t="s">
        <v>6</v>
      </c>
      <c r="B5" s="331">
        <v>44780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41">
        <f>B11</f>
        <v>1</v>
      </c>
      <c r="R5" s="341">
        <f>B12</f>
        <v>2</v>
      </c>
      <c r="S5" s="341">
        <f>B13</f>
        <v>3</v>
      </c>
      <c r="T5" s="341">
        <f>B14</f>
        <v>4</v>
      </c>
      <c r="U5" s="341">
        <f>B15</f>
        <v>5</v>
      </c>
      <c r="V5" s="341">
        <f>B16</f>
        <v>6</v>
      </c>
      <c r="W5" s="341">
        <f>B17</f>
        <v>7</v>
      </c>
      <c r="X5" s="341">
        <f>B18</f>
        <v>8</v>
      </c>
      <c r="Y5" s="341">
        <f>B19</f>
        <v>9</v>
      </c>
      <c r="Z5" s="341">
        <f>B20</f>
        <v>10</v>
      </c>
      <c r="AA5" s="341">
        <f>B21</f>
        <v>11</v>
      </c>
      <c r="AB5" s="341">
        <f>B22</f>
        <v>12</v>
      </c>
      <c r="AC5" s="341">
        <f>B23</f>
        <v>13</v>
      </c>
      <c r="AD5" s="341">
        <f>B24</f>
        <v>0</v>
      </c>
      <c r="AE5" s="341">
        <f>B25</f>
        <v>0</v>
      </c>
      <c r="AF5" s="341">
        <f>B26</f>
        <v>0</v>
      </c>
    </row>
    <row r="6" spans="1:32">
      <c r="A6" s="338" t="s">
        <v>8</v>
      </c>
      <c r="B6" s="13" t="s">
        <v>942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 t="str">
        <f>C11</f>
        <v>Shakayla Fiegert</v>
      </c>
      <c r="R6" s="338" t="str">
        <f>C12</f>
        <v>Chaise Fowler</v>
      </c>
      <c r="S6" s="338" t="str">
        <f>C13</f>
        <v>Lateesha Coppin</v>
      </c>
      <c r="T6" s="338" t="str">
        <f>C14</f>
        <v>Skyelah De vries</v>
      </c>
      <c r="U6" s="338" t="str">
        <f>C15</f>
        <v>Alexis Nixon</v>
      </c>
      <c r="V6" s="338" t="str">
        <f>C16</f>
        <v>Emily Stampalia</v>
      </c>
      <c r="W6" s="338" t="str">
        <f>C17</f>
        <v>Zali Ryan</v>
      </c>
      <c r="X6" s="338" t="str">
        <f>C18</f>
        <v>Lily Fitzgerald</v>
      </c>
      <c r="Y6" s="338" t="str">
        <f>C19</f>
        <v>Harriet Forrest</v>
      </c>
      <c r="Z6" s="338" t="str">
        <f>C20</f>
        <v>Lyla Valuri</v>
      </c>
      <c r="AA6" s="338" t="str">
        <f>C21</f>
        <v>Jasmine Hodkinson</v>
      </c>
      <c r="AB6" s="338" t="str">
        <f>C22</f>
        <v>Taylah Smith</v>
      </c>
      <c r="AC6" s="338" t="str">
        <f>C23</f>
        <v>Mia Fellows</v>
      </c>
      <c r="AD6" s="338">
        <f>C24</f>
        <v>0</v>
      </c>
      <c r="AE6" s="338">
        <f>C25</f>
        <v>0</v>
      </c>
      <c r="AF6" s="338">
        <f>C26</f>
        <v>0</v>
      </c>
    </row>
    <row r="7" spans="1:32">
      <c r="A7" s="338" t="s">
        <v>10</v>
      </c>
      <c r="B7" s="338" t="s">
        <v>286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 t="s">
        <v>12</v>
      </c>
      <c r="O7" s="338" t="s">
        <v>13</v>
      </c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</row>
    <row r="8" spans="1:32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>
        <v>1</v>
      </c>
      <c r="O8" s="338"/>
      <c r="P8" s="338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</row>
    <row r="9" spans="1:32">
      <c r="A9" s="338"/>
      <c r="B9" s="338"/>
      <c r="C9" s="338"/>
      <c r="D9" s="338"/>
      <c r="E9" s="338"/>
      <c r="F9" s="338"/>
      <c r="G9" s="19" t="s">
        <v>14</v>
      </c>
      <c r="H9" s="338"/>
      <c r="I9" s="338"/>
      <c r="J9" s="338"/>
      <c r="K9" s="338"/>
      <c r="L9" s="338"/>
      <c r="M9" s="338"/>
      <c r="N9" s="338">
        <v>2</v>
      </c>
      <c r="O9" s="338"/>
      <c r="P9" s="338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</row>
    <row r="10" spans="1:32" ht="30">
      <c r="A10" s="50" t="s">
        <v>15</v>
      </c>
      <c r="B10" s="36" t="s">
        <v>16</v>
      </c>
      <c r="C10" s="36" t="s">
        <v>17</v>
      </c>
      <c r="D10" s="36" t="s">
        <v>18</v>
      </c>
      <c r="E10" s="36" t="s">
        <v>276</v>
      </c>
      <c r="F10" s="36" t="s">
        <v>277</v>
      </c>
      <c r="G10" s="36" t="s">
        <v>209</v>
      </c>
      <c r="H10" s="36" t="s">
        <v>545</v>
      </c>
      <c r="I10" s="36" t="s">
        <v>22</v>
      </c>
      <c r="J10" s="36" t="s">
        <v>268</v>
      </c>
      <c r="K10" s="36" t="s">
        <v>24</v>
      </c>
      <c r="L10" s="338"/>
      <c r="M10" s="338"/>
      <c r="N10" s="338">
        <v>3</v>
      </c>
      <c r="O10" s="338">
        <v>2</v>
      </c>
      <c r="P10" s="338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</row>
    <row r="11" spans="1:32">
      <c r="A11" s="24">
        <v>0.59166666666666579</v>
      </c>
      <c r="B11" s="367">
        <v>1</v>
      </c>
      <c r="C11" s="343" t="s">
        <v>666</v>
      </c>
      <c r="D11" s="343" t="s">
        <v>667</v>
      </c>
      <c r="E11" s="343" t="s">
        <v>203</v>
      </c>
      <c r="F11" s="343"/>
      <c r="G11" s="344">
        <f>Q42</f>
        <v>0</v>
      </c>
      <c r="H11" s="343">
        <f t="shared" ref="H11:H23" si="0">IF(I11&gt;K11,I11,K11)</f>
        <v>1</v>
      </c>
      <c r="I11" s="343">
        <f t="shared" ref="I11:I23" si="1">RANK(G11,$G$11:$G$26,0)</f>
        <v>1</v>
      </c>
      <c r="J11" s="345">
        <f>Q31</f>
        <v>0</v>
      </c>
      <c r="K11" s="346"/>
      <c r="L11" s="338"/>
      <c r="M11" s="338"/>
      <c r="N11" s="338">
        <v>4</v>
      </c>
      <c r="O11" s="338">
        <v>2</v>
      </c>
      <c r="P11" s="338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</row>
    <row r="12" spans="1:32">
      <c r="A12" s="24">
        <v>0.59722222222222132</v>
      </c>
      <c r="B12" s="367">
        <v>2</v>
      </c>
      <c r="C12" s="343" t="s">
        <v>128</v>
      </c>
      <c r="D12" s="343" t="s">
        <v>129</v>
      </c>
      <c r="E12" s="343" t="s">
        <v>30</v>
      </c>
      <c r="F12" s="343"/>
      <c r="G12" s="347">
        <f>R42</f>
        <v>0</v>
      </c>
      <c r="H12" s="343">
        <f t="shared" si="0"/>
        <v>1</v>
      </c>
      <c r="I12" s="343">
        <f t="shared" si="1"/>
        <v>1</v>
      </c>
      <c r="J12" s="345">
        <f>R31</f>
        <v>0</v>
      </c>
      <c r="K12" s="346"/>
      <c r="L12" s="338"/>
      <c r="M12" s="338"/>
      <c r="N12" s="338">
        <v>5</v>
      </c>
      <c r="O12" s="338"/>
      <c r="P12" s="338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</row>
    <row r="13" spans="1:32">
      <c r="A13" s="24">
        <v>0.60277777777777686</v>
      </c>
      <c r="B13" s="367">
        <v>3</v>
      </c>
      <c r="C13" s="343" t="s">
        <v>607</v>
      </c>
      <c r="D13" s="343" t="s">
        <v>608</v>
      </c>
      <c r="E13" s="343" t="s">
        <v>295</v>
      </c>
      <c r="F13" s="343"/>
      <c r="G13" s="347">
        <f>S42</f>
        <v>0</v>
      </c>
      <c r="H13" s="343">
        <f t="shared" si="0"/>
        <v>1</v>
      </c>
      <c r="I13" s="343">
        <f t="shared" si="1"/>
        <v>1</v>
      </c>
      <c r="J13" s="345">
        <f>S31</f>
        <v>0</v>
      </c>
      <c r="K13" s="346"/>
      <c r="L13" s="338"/>
      <c r="M13" s="338"/>
      <c r="N13" s="338">
        <v>6</v>
      </c>
      <c r="O13" s="338"/>
      <c r="P13" s="338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</row>
    <row r="14" spans="1:32">
      <c r="A14" s="24">
        <v>0.60833333333333239</v>
      </c>
      <c r="B14" s="367">
        <v>4</v>
      </c>
      <c r="C14" s="343" t="s">
        <v>857</v>
      </c>
      <c r="D14" s="343" t="s">
        <v>858</v>
      </c>
      <c r="E14" s="343" t="s">
        <v>309</v>
      </c>
      <c r="F14" s="343"/>
      <c r="G14" s="347">
        <f>T42</f>
        <v>0</v>
      </c>
      <c r="H14" s="343">
        <f t="shared" si="0"/>
        <v>1</v>
      </c>
      <c r="I14" s="343">
        <f t="shared" si="1"/>
        <v>1</v>
      </c>
      <c r="J14" s="345">
        <f>T31</f>
        <v>0</v>
      </c>
      <c r="K14" s="340"/>
      <c r="L14" s="338"/>
      <c r="M14" s="338"/>
      <c r="N14" s="338">
        <v>7</v>
      </c>
      <c r="O14" s="338"/>
      <c r="P14" s="338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</row>
    <row r="15" spans="1:32">
      <c r="A15" s="24">
        <v>0.61388888888888793</v>
      </c>
      <c r="B15" s="367">
        <v>5</v>
      </c>
      <c r="C15" s="343" t="s">
        <v>909</v>
      </c>
      <c r="D15" s="343" t="s">
        <v>910</v>
      </c>
      <c r="E15" s="343" t="s">
        <v>140</v>
      </c>
      <c r="F15" s="343"/>
      <c r="G15" s="344">
        <f>U42</f>
        <v>0</v>
      </c>
      <c r="H15" s="343">
        <f t="shared" si="0"/>
        <v>1</v>
      </c>
      <c r="I15" s="343">
        <f t="shared" si="1"/>
        <v>1</v>
      </c>
      <c r="J15" s="345">
        <f>U31</f>
        <v>0</v>
      </c>
      <c r="K15" s="340"/>
      <c r="L15" s="338"/>
      <c r="M15" s="338"/>
      <c r="N15" s="338">
        <v>8</v>
      </c>
      <c r="O15" s="338">
        <v>2</v>
      </c>
      <c r="P15" s="338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</row>
    <row r="16" spans="1:32">
      <c r="A16" s="24">
        <v>0.61944444444444346</v>
      </c>
      <c r="B16" s="367">
        <v>6</v>
      </c>
      <c r="C16" s="343" t="s">
        <v>315</v>
      </c>
      <c r="D16" s="343" t="s">
        <v>816</v>
      </c>
      <c r="E16" s="343" t="s">
        <v>309</v>
      </c>
      <c r="F16" s="343"/>
      <c r="G16" s="344">
        <f>V42</f>
        <v>0</v>
      </c>
      <c r="H16" s="343">
        <f t="shared" si="0"/>
        <v>1</v>
      </c>
      <c r="I16" s="343">
        <f t="shared" si="1"/>
        <v>1</v>
      </c>
      <c r="J16" s="345">
        <f>V31</f>
        <v>0</v>
      </c>
      <c r="K16" s="340"/>
      <c r="L16" s="338"/>
      <c r="M16" s="338"/>
      <c r="N16" s="338">
        <v>9</v>
      </c>
      <c r="O16" s="338">
        <v>2</v>
      </c>
      <c r="P16" s="338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</row>
    <row r="17" spans="1:32">
      <c r="A17" s="24">
        <v>0.624999999999999</v>
      </c>
      <c r="B17" s="367">
        <v>7</v>
      </c>
      <c r="C17" s="343" t="s">
        <v>507</v>
      </c>
      <c r="D17" s="343" t="s">
        <v>508</v>
      </c>
      <c r="E17" s="343" t="s">
        <v>53</v>
      </c>
      <c r="F17" s="343"/>
      <c r="G17" s="344">
        <f>W42</f>
        <v>0</v>
      </c>
      <c r="H17" s="343">
        <f t="shared" si="0"/>
        <v>1</v>
      </c>
      <c r="I17" s="343">
        <f t="shared" si="1"/>
        <v>1</v>
      </c>
      <c r="J17" s="345">
        <f>W31</f>
        <v>0</v>
      </c>
      <c r="K17" s="340"/>
      <c r="L17" s="338"/>
      <c r="M17" s="338"/>
      <c r="N17" s="338">
        <v>10</v>
      </c>
      <c r="O17" s="338"/>
      <c r="P17" s="338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</row>
    <row r="18" spans="1:32">
      <c r="A18" s="24">
        <v>0.63055555555555454</v>
      </c>
      <c r="B18" s="367">
        <v>8</v>
      </c>
      <c r="C18" s="343" t="s">
        <v>591</v>
      </c>
      <c r="D18" s="343" t="s">
        <v>592</v>
      </c>
      <c r="E18" s="343" t="s">
        <v>222</v>
      </c>
      <c r="F18" s="343"/>
      <c r="G18" s="344">
        <f>X42</f>
        <v>0</v>
      </c>
      <c r="H18" s="343">
        <f t="shared" si="0"/>
        <v>1</v>
      </c>
      <c r="I18" s="343">
        <f t="shared" si="1"/>
        <v>1</v>
      </c>
      <c r="J18" s="345">
        <f>X31</f>
        <v>0</v>
      </c>
      <c r="K18" s="340"/>
      <c r="L18" s="338"/>
      <c r="M18" s="338"/>
      <c r="N18" s="338">
        <v>11</v>
      </c>
      <c r="O18" s="338"/>
      <c r="P18" s="338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</row>
    <row r="19" spans="1:32">
      <c r="A19" s="24">
        <v>0.63611111111111007</v>
      </c>
      <c r="B19" s="367">
        <v>9</v>
      </c>
      <c r="C19" s="343" t="s">
        <v>183</v>
      </c>
      <c r="D19" s="343" t="s">
        <v>498</v>
      </c>
      <c r="E19" s="343" t="s">
        <v>30</v>
      </c>
      <c r="F19" s="343"/>
      <c r="G19" s="344">
        <f>Y42</f>
        <v>0</v>
      </c>
      <c r="H19" s="343">
        <f t="shared" si="0"/>
        <v>1</v>
      </c>
      <c r="I19" s="343">
        <f t="shared" si="1"/>
        <v>1</v>
      </c>
      <c r="J19" s="345">
        <f>Y31</f>
        <v>0</v>
      </c>
      <c r="K19" s="340"/>
      <c r="L19" s="338"/>
      <c r="M19" s="338"/>
      <c r="N19" s="338">
        <v>12</v>
      </c>
      <c r="O19" s="338">
        <v>2</v>
      </c>
      <c r="P19" s="338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</row>
    <row r="20" spans="1:32">
      <c r="A20" s="24">
        <v>0.64166666666666561</v>
      </c>
      <c r="B20" s="367">
        <v>10</v>
      </c>
      <c r="C20" s="343" t="s">
        <v>617</v>
      </c>
      <c r="D20" s="343" t="s">
        <v>618</v>
      </c>
      <c r="E20" s="343" t="s">
        <v>540</v>
      </c>
      <c r="F20" s="343"/>
      <c r="G20" s="344">
        <f>Z42</f>
        <v>0</v>
      </c>
      <c r="H20" s="343">
        <f t="shared" si="0"/>
        <v>1</v>
      </c>
      <c r="I20" s="343">
        <f t="shared" si="1"/>
        <v>1</v>
      </c>
      <c r="J20" s="345">
        <f>Z31</f>
        <v>0</v>
      </c>
      <c r="K20" s="340"/>
      <c r="L20" s="338"/>
      <c r="M20" s="338"/>
      <c r="N20" s="338">
        <v>13</v>
      </c>
      <c r="O20" s="338">
        <v>2</v>
      </c>
      <c r="P20" s="338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</row>
    <row r="21" spans="1:32">
      <c r="A21" s="24">
        <v>0.65416666666666556</v>
      </c>
      <c r="B21" s="367">
        <v>11</v>
      </c>
      <c r="C21" s="343" t="s">
        <v>798</v>
      </c>
      <c r="D21" s="343" t="s">
        <v>911</v>
      </c>
      <c r="E21" s="343" t="s">
        <v>140</v>
      </c>
      <c r="F21" s="343"/>
      <c r="G21" s="344">
        <f>AA42</f>
        <v>0</v>
      </c>
      <c r="H21" s="343">
        <f t="shared" si="0"/>
        <v>1</v>
      </c>
      <c r="I21" s="343">
        <f t="shared" si="1"/>
        <v>1</v>
      </c>
      <c r="J21" s="345">
        <f>AA31</f>
        <v>0</v>
      </c>
      <c r="K21" s="340"/>
      <c r="L21" s="338"/>
      <c r="M21" s="338"/>
      <c r="N21" s="338">
        <v>14</v>
      </c>
      <c r="O21" s="338"/>
      <c r="P21" s="338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</row>
    <row r="22" spans="1:32">
      <c r="A22" s="24">
        <v>0.6597222222222211</v>
      </c>
      <c r="B22" s="367">
        <v>12</v>
      </c>
      <c r="C22" s="343" t="s">
        <v>594</v>
      </c>
      <c r="D22" s="343" t="s">
        <v>595</v>
      </c>
      <c r="E22" s="343" t="s">
        <v>222</v>
      </c>
      <c r="F22" s="343"/>
      <c r="G22" s="344">
        <f>AB42</f>
        <v>0</v>
      </c>
      <c r="H22" s="343">
        <f t="shared" si="0"/>
        <v>1</v>
      </c>
      <c r="I22" s="343">
        <f t="shared" si="1"/>
        <v>1</v>
      </c>
      <c r="J22" s="345">
        <f>AB31</f>
        <v>0</v>
      </c>
      <c r="K22" s="340"/>
      <c r="L22" s="338"/>
      <c r="M22" s="338"/>
      <c r="N22" s="338">
        <v>15</v>
      </c>
      <c r="O22" s="338"/>
      <c r="P22" s="338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</row>
    <row r="23" spans="1:32">
      <c r="A23" s="24">
        <v>0.66527777777777664</v>
      </c>
      <c r="B23" s="367">
        <v>13</v>
      </c>
      <c r="C23" s="343" t="s">
        <v>491</v>
      </c>
      <c r="D23" s="343" t="s">
        <v>943</v>
      </c>
      <c r="E23" s="343" t="s">
        <v>309</v>
      </c>
      <c r="F23" s="343"/>
      <c r="G23" s="344">
        <f>AC42</f>
        <v>0</v>
      </c>
      <c r="H23" s="343">
        <f t="shared" si="0"/>
        <v>1</v>
      </c>
      <c r="I23" s="343">
        <f t="shared" si="1"/>
        <v>1</v>
      </c>
      <c r="J23" s="345">
        <f>AC31</f>
        <v>0</v>
      </c>
      <c r="K23" s="340"/>
      <c r="L23" s="338"/>
      <c r="M23" s="338"/>
      <c r="N23" s="338">
        <v>16</v>
      </c>
      <c r="O23" s="338"/>
      <c r="P23" s="338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</row>
    <row r="24" spans="1:32">
      <c r="A24" s="24"/>
      <c r="B24" s="367"/>
      <c r="C24" s="343"/>
      <c r="D24" s="343"/>
      <c r="E24" s="343"/>
      <c r="F24" s="343"/>
      <c r="G24" s="344"/>
      <c r="H24" s="343"/>
      <c r="I24" s="343"/>
      <c r="J24" s="345"/>
      <c r="K24" s="340"/>
      <c r="L24" s="338"/>
      <c r="M24" s="338"/>
      <c r="N24" s="338" t="s">
        <v>92</v>
      </c>
      <c r="O24" s="338"/>
      <c r="P24" s="338"/>
      <c r="Q24" s="356">
        <f>SUM(Q8:Q23)+SUM(Q10:Q11)+SUM(Q15:Q16)+SUM(Q19:Q20)</f>
        <v>0</v>
      </c>
      <c r="R24" s="356">
        <f t="shared" ref="R24:AF24" si="2">SUM(R8:R23)+SUM(R10:R11)+SUM(R15:R16)+SUM(R19:R20)</f>
        <v>0</v>
      </c>
      <c r="S24" s="356">
        <f t="shared" si="2"/>
        <v>0</v>
      </c>
      <c r="T24" s="356">
        <f t="shared" si="2"/>
        <v>0</v>
      </c>
      <c r="U24" s="356">
        <f t="shared" si="2"/>
        <v>0</v>
      </c>
      <c r="V24" s="356">
        <f t="shared" si="2"/>
        <v>0</v>
      </c>
      <c r="W24" s="356">
        <f t="shared" si="2"/>
        <v>0</v>
      </c>
      <c r="X24" s="356">
        <f t="shared" si="2"/>
        <v>0</v>
      </c>
      <c r="Y24" s="356">
        <f t="shared" si="2"/>
        <v>0</v>
      </c>
      <c r="Z24" s="356">
        <f t="shared" si="2"/>
        <v>0</v>
      </c>
      <c r="AA24" s="356">
        <f t="shared" si="2"/>
        <v>0</v>
      </c>
      <c r="AB24" s="356">
        <f t="shared" si="2"/>
        <v>0</v>
      </c>
      <c r="AC24" s="356">
        <f t="shared" si="2"/>
        <v>0</v>
      </c>
      <c r="AD24" s="356">
        <f t="shared" si="2"/>
        <v>0</v>
      </c>
      <c r="AE24" s="356">
        <f t="shared" si="2"/>
        <v>0</v>
      </c>
      <c r="AF24" s="356">
        <f t="shared" si="2"/>
        <v>0</v>
      </c>
    </row>
    <row r="25" spans="1:32">
      <c r="A25" s="24"/>
      <c r="B25" s="367"/>
      <c r="C25" s="343"/>
      <c r="D25" s="343"/>
      <c r="E25" s="343"/>
      <c r="F25" s="343"/>
      <c r="G25" s="344"/>
      <c r="H25" s="343"/>
      <c r="I25" s="343"/>
      <c r="J25" s="345"/>
      <c r="K25" s="340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</row>
    <row r="26" spans="1:32">
      <c r="A26" s="24"/>
      <c r="B26" s="367"/>
      <c r="C26" s="343"/>
      <c r="D26" s="343"/>
      <c r="E26" s="343"/>
      <c r="F26" s="343"/>
      <c r="G26" s="344"/>
      <c r="H26" s="343"/>
      <c r="I26" s="343"/>
      <c r="J26" s="345"/>
      <c r="K26" s="340"/>
      <c r="L26" s="338"/>
      <c r="M26" s="338"/>
      <c r="N26" s="338" t="s">
        <v>93</v>
      </c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</row>
    <row r="27" spans="1:32">
      <c r="A27" s="338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 t="s">
        <v>94</v>
      </c>
      <c r="O27" s="338">
        <v>1</v>
      </c>
      <c r="P27" s="338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</row>
    <row r="28" spans="1:32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 t="s">
        <v>95</v>
      </c>
      <c r="O28" s="338">
        <v>1</v>
      </c>
      <c r="P28" s="338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</row>
    <row r="29" spans="1:32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 t="s">
        <v>270</v>
      </c>
      <c r="O29" s="338">
        <v>2</v>
      </c>
      <c r="P29" s="338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</row>
    <row r="30" spans="1:32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 t="s">
        <v>271</v>
      </c>
      <c r="O30" s="338">
        <v>2</v>
      </c>
      <c r="P30" s="33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</row>
    <row r="31" spans="1:32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 t="s">
        <v>98</v>
      </c>
      <c r="O31" s="338"/>
      <c r="P31" s="338"/>
      <c r="Q31" s="356">
        <f>SUM(Q27:Q30)+SUM(Q29:Q30)</f>
        <v>0</v>
      </c>
      <c r="R31" s="356">
        <f t="shared" ref="R31:T31" si="3">SUM(R27:R30)+SUM(R29:R30)</f>
        <v>0</v>
      </c>
      <c r="S31" s="356">
        <f t="shared" si="3"/>
        <v>0</v>
      </c>
      <c r="T31" s="356">
        <f t="shared" si="3"/>
        <v>0</v>
      </c>
      <c r="U31" s="356">
        <f t="shared" ref="U31:AF31" si="4">SUM(U27:U30)+SUM(U29:U30)</f>
        <v>0</v>
      </c>
      <c r="V31" s="356">
        <f t="shared" si="4"/>
        <v>0</v>
      </c>
      <c r="W31" s="356">
        <f t="shared" si="4"/>
        <v>0</v>
      </c>
      <c r="X31" s="356">
        <f t="shared" si="4"/>
        <v>0</v>
      </c>
      <c r="Y31" s="356">
        <f t="shared" si="4"/>
        <v>0</v>
      </c>
      <c r="Z31" s="356">
        <f t="shared" si="4"/>
        <v>0</v>
      </c>
      <c r="AA31" s="356">
        <f t="shared" si="4"/>
        <v>0</v>
      </c>
      <c r="AB31" s="356">
        <f t="shared" si="4"/>
        <v>0</v>
      </c>
      <c r="AC31" s="356">
        <f t="shared" si="4"/>
        <v>0</v>
      </c>
      <c r="AD31" s="356">
        <f t="shared" si="4"/>
        <v>0</v>
      </c>
      <c r="AE31" s="356">
        <f t="shared" si="4"/>
        <v>0</v>
      </c>
      <c r="AF31" s="356">
        <f t="shared" si="4"/>
        <v>0</v>
      </c>
    </row>
    <row r="33" spans="14:32">
      <c r="N33" s="338" t="s">
        <v>99</v>
      </c>
      <c r="O33" s="338">
        <v>280</v>
      </c>
      <c r="P33" s="338"/>
      <c r="Q33" s="356">
        <f>Q24+Q31</f>
        <v>0</v>
      </c>
      <c r="R33" s="356">
        <f t="shared" ref="R33:AF33" si="5">R24+R31</f>
        <v>0</v>
      </c>
      <c r="S33" s="356">
        <f t="shared" si="5"/>
        <v>0</v>
      </c>
      <c r="T33" s="356">
        <f t="shared" si="5"/>
        <v>0</v>
      </c>
      <c r="U33" s="356">
        <f t="shared" si="5"/>
        <v>0</v>
      </c>
      <c r="V33" s="356">
        <f t="shared" si="5"/>
        <v>0</v>
      </c>
      <c r="W33" s="356">
        <f t="shared" si="5"/>
        <v>0</v>
      </c>
      <c r="X33" s="356">
        <f t="shared" si="5"/>
        <v>0</v>
      </c>
      <c r="Y33" s="356">
        <f t="shared" si="5"/>
        <v>0</v>
      </c>
      <c r="Z33" s="356">
        <f t="shared" si="5"/>
        <v>0</v>
      </c>
      <c r="AA33" s="356">
        <f t="shared" si="5"/>
        <v>0</v>
      </c>
      <c r="AB33" s="356">
        <f t="shared" si="5"/>
        <v>0</v>
      </c>
      <c r="AC33" s="356">
        <f t="shared" si="5"/>
        <v>0</v>
      </c>
      <c r="AD33" s="356">
        <f t="shared" si="5"/>
        <v>0</v>
      </c>
      <c r="AE33" s="356">
        <f t="shared" si="5"/>
        <v>0</v>
      </c>
      <c r="AF33" s="356">
        <f t="shared" si="5"/>
        <v>0</v>
      </c>
    </row>
    <row r="34" spans="14:32">
      <c r="N34" s="15" t="s">
        <v>100</v>
      </c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</row>
    <row r="35" spans="14:32">
      <c r="N35" s="338" t="s">
        <v>101</v>
      </c>
      <c r="O35" s="338">
        <v>-2</v>
      </c>
      <c r="P35" s="338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</row>
    <row r="36" spans="14:32">
      <c r="N36" s="338" t="s">
        <v>103</v>
      </c>
      <c r="O36" s="338">
        <v>-4</v>
      </c>
      <c r="P36" s="338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</row>
    <row r="37" spans="14:32">
      <c r="N37" s="338" t="s">
        <v>104</v>
      </c>
      <c r="O37" s="374" t="s">
        <v>105</v>
      </c>
      <c r="P37" s="338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</row>
    <row r="38" spans="14:32">
      <c r="N38" s="338" t="s">
        <v>106</v>
      </c>
      <c r="O38" s="374"/>
      <c r="P38" s="338"/>
      <c r="Q38" s="377">
        <f>IF(Q35="Y",-2,0)+IF(Q36="Y",-4,0)</f>
        <v>0</v>
      </c>
      <c r="R38" s="377">
        <f t="shared" ref="R38:AF38" si="6">IF(R35="Y",-2,0)+IF(R36="Y",-4,0)</f>
        <v>0</v>
      </c>
      <c r="S38" s="377">
        <f t="shared" si="6"/>
        <v>0</v>
      </c>
      <c r="T38" s="377">
        <f t="shared" si="6"/>
        <v>0</v>
      </c>
      <c r="U38" s="377">
        <f t="shared" si="6"/>
        <v>0</v>
      </c>
      <c r="V38" s="377">
        <f t="shared" si="6"/>
        <v>0</v>
      </c>
      <c r="W38" s="377">
        <f t="shared" si="6"/>
        <v>0</v>
      </c>
      <c r="X38" s="377">
        <f t="shared" si="6"/>
        <v>0</v>
      </c>
      <c r="Y38" s="377">
        <f t="shared" si="6"/>
        <v>0</v>
      </c>
      <c r="Z38" s="377">
        <f t="shared" si="6"/>
        <v>0</v>
      </c>
      <c r="AA38" s="377">
        <f t="shared" si="6"/>
        <v>0</v>
      </c>
      <c r="AB38" s="377">
        <f t="shared" si="6"/>
        <v>0</v>
      </c>
      <c r="AC38" s="377">
        <f t="shared" si="6"/>
        <v>0</v>
      </c>
      <c r="AD38" s="377">
        <f t="shared" si="6"/>
        <v>0</v>
      </c>
      <c r="AE38" s="377">
        <f t="shared" si="6"/>
        <v>0</v>
      </c>
      <c r="AF38" s="377">
        <f t="shared" si="6"/>
        <v>0</v>
      </c>
    </row>
    <row r="39" spans="14:32">
      <c r="N39" s="15" t="s">
        <v>272</v>
      </c>
      <c r="O39" s="374"/>
      <c r="P39" s="338"/>
      <c r="Q39" s="415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  <c r="AC39" s="415"/>
      <c r="AD39" s="415"/>
      <c r="AE39" s="415"/>
      <c r="AF39" s="415"/>
    </row>
    <row r="40" spans="14:32">
      <c r="N40" s="338"/>
      <c r="O40" s="338">
        <v>-5.0000000000000001E-3</v>
      </c>
      <c r="P40" s="338"/>
      <c r="Q40" s="395">
        <f>$O$40*$O$33*Q39</f>
        <v>0</v>
      </c>
      <c r="R40" s="395">
        <f t="shared" ref="R40:AF40" si="7">$O$40*$O$33*R39</f>
        <v>0</v>
      </c>
      <c r="S40" s="395">
        <f t="shared" si="7"/>
        <v>0</v>
      </c>
      <c r="T40" s="395">
        <f t="shared" si="7"/>
        <v>0</v>
      </c>
      <c r="U40" s="395">
        <f t="shared" si="7"/>
        <v>0</v>
      </c>
      <c r="V40" s="395">
        <f t="shared" si="7"/>
        <v>0</v>
      </c>
      <c r="W40" s="395">
        <f t="shared" si="7"/>
        <v>0</v>
      </c>
      <c r="X40" s="395">
        <f t="shared" si="7"/>
        <v>0</v>
      </c>
      <c r="Y40" s="395">
        <f t="shared" si="7"/>
        <v>0</v>
      </c>
      <c r="Z40" s="395">
        <f t="shared" si="7"/>
        <v>0</v>
      </c>
      <c r="AA40" s="395">
        <f t="shared" si="7"/>
        <v>0</v>
      </c>
      <c r="AB40" s="395">
        <f t="shared" si="7"/>
        <v>0</v>
      </c>
      <c r="AC40" s="395">
        <f t="shared" si="7"/>
        <v>0</v>
      </c>
      <c r="AD40" s="395">
        <f t="shared" si="7"/>
        <v>0</v>
      </c>
      <c r="AE40" s="395">
        <f t="shared" si="7"/>
        <v>0</v>
      </c>
      <c r="AF40" s="395">
        <f t="shared" si="7"/>
        <v>0</v>
      </c>
    </row>
    <row r="41" spans="14:32">
      <c r="N41" s="338" t="s">
        <v>74</v>
      </c>
      <c r="O41" s="338"/>
      <c r="P41" s="338"/>
      <c r="Q41" s="356">
        <f>Q33+Q38+Q40</f>
        <v>0</v>
      </c>
      <c r="R41" s="356">
        <f t="shared" ref="R41:AF41" si="8">R33+R38+R40</f>
        <v>0</v>
      </c>
      <c r="S41" s="356">
        <f t="shared" si="8"/>
        <v>0</v>
      </c>
      <c r="T41" s="356">
        <f t="shared" si="8"/>
        <v>0</v>
      </c>
      <c r="U41" s="356">
        <f t="shared" si="8"/>
        <v>0</v>
      </c>
      <c r="V41" s="356">
        <f t="shared" si="8"/>
        <v>0</v>
      </c>
      <c r="W41" s="356">
        <f t="shared" si="8"/>
        <v>0</v>
      </c>
      <c r="X41" s="356">
        <f t="shared" si="8"/>
        <v>0</v>
      </c>
      <c r="Y41" s="356">
        <f t="shared" si="8"/>
        <v>0</v>
      </c>
      <c r="Z41" s="356">
        <f t="shared" si="8"/>
        <v>0</v>
      </c>
      <c r="AA41" s="356">
        <f t="shared" si="8"/>
        <v>0</v>
      </c>
      <c r="AB41" s="356">
        <f t="shared" si="8"/>
        <v>0</v>
      </c>
      <c r="AC41" s="356">
        <f t="shared" si="8"/>
        <v>0</v>
      </c>
      <c r="AD41" s="356">
        <f t="shared" si="8"/>
        <v>0</v>
      </c>
      <c r="AE41" s="356">
        <f t="shared" si="8"/>
        <v>0</v>
      </c>
      <c r="AF41" s="356">
        <f t="shared" si="8"/>
        <v>0</v>
      </c>
    </row>
    <row r="42" spans="14:32">
      <c r="N42" s="338" t="s">
        <v>67</v>
      </c>
      <c r="O42" s="338"/>
      <c r="P42" s="338"/>
      <c r="Q42" s="355">
        <f>Q41/$O$33</f>
        <v>0</v>
      </c>
      <c r="R42" s="355">
        <f t="shared" ref="R42:AF42" si="9">R41/$O$33</f>
        <v>0</v>
      </c>
      <c r="S42" s="355">
        <f t="shared" si="9"/>
        <v>0</v>
      </c>
      <c r="T42" s="355">
        <f t="shared" si="9"/>
        <v>0</v>
      </c>
      <c r="U42" s="355">
        <f t="shared" si="9"/>
        <v>0</v>
      </c>
      <c r="V42" s="355">
        <f t="shared" si="9"/>
        <v>0</v>
      </c>
      <c r="W42" s="355">
        <f t="shared" si="9"/>
        <v>0</v>
      </c>
      <c r="X42" s="355">
        <f t="shared" si="9"/>
        <v>0</v>
      </c>
      <c r="Y42" s="355">
        <f t="shared" si="9"/>
        <v>0</v>
      </c>
      <c r="Z42" s="355">
        <f t="shared" si="9"/>
        <v>0</v>
      </c>
      <c r="AA42" s="355">
        <f t="shared" si="9"/>
        <v>0</v>
      </c>
      <c r="AB42" s="355">
        <f t="shared" si="9"/>
        <v>0</v>
      </c>
      <c r="AC42" s="355">
        <f t="shared" si="9"/>
        <v>0</v>
      </c>
      <c r="AD42" s="355">
        <f t="shared" si="9"/>
        <v>0</v>
      </c>
      <c r="AE42" s="355">
        <f t="shared" si="9"/>
        <v>0</v>
      </c>
      <c r="AF42" s="355">
        <f t="shared" si="9"/>
        <v>0</v>
      </c>
    </row>
    <row r="43" spans="14:32">
      <c r="N43" s="338"/>
      <c r="O43" s="338"/>
      <c r="P43" s="338"/>
      <c r="Q43" s="358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  <c r="AE43" s="358"/>
      <c r="AF43" s="358"/>
    </row>
    <row r="44" spans="14:32">
      <c r="N44" s="338"/>
      <c r="O44" s="338"/>
      <c r="P44" s="338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</row>
    <row r="45" spans="14:32"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</row>
    <row r="46" spans="14:32">
      <c r="N46" s="338"/>
      <c r="O46" s="338"/>
      <c r="P46" s="338"/>
      <c r="Q46" s="349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</row>
    <row r="47" spans="14:32"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</row>
    <row r="48" spans="14:32">
      <c r="N48" s="338"/>
      <c r="O48" s="338"/>
      <c r="P48" s="338"/>
      <c r="Q48" s="349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</row>
    <row r="49" spans="17:17">
      <c r="Q49" s="338"/>
    </row>
    <row r="50" spans="17:17">
      <c r="Q50" s="349"/>
    </row>
    <row r="51" spans="17:17">
      <c r="Q51" s="338"/>
    </row>
    <row r="52" spans="17:17">
      <c r="Q52" s="349"/>
    </row>
    <row r="53" spans="17:17">
      <c r="Q53" s="338"/>
    </row>
    <row r="54" spans="17:17">
      <c r="Q54" s="349"/>
    </row>
    <row r="55" spans="17:17">
      <c r="Q55" s="338"/>
    </row>
    <row r="56" spans="17:17">
      <c r="Q56" s="349"/>
    </row>
    <row r="57" spans="17:17">
      <c r="Q57" s="338"/>
    </row>
    <row r="58" spans="17:17">
      <c r="Q58" s="349"/>
    </row>
    <row r="59" spans="17:17">
      <c r="Q59" s="338"/>
    </row>
    <row r="60" spans="17:17">
      <c r="Q60" s="349"/>
    </row>
    <row r="61" spans="17:17">
      <c r="Q61" s="338"/>
    </row>
    <row r="62" spans="17:17">
      <c r="Q62" s="349"/>
    </row>
    <row r="63" spans="17:17">
      <c r="Q63" s="338"/>
    </row>
    <row r="64" spans="17:17">
      <c r="Q64" s="349"/>
    </row>
    <row r="65" spans="17:17">
      <c r="Q65" s="338"/>
    </row>
    <row r="66" spans="17:17">
      <c r="Q66" s="349"/>
    </row>
    <row r="67" spans="17:17">
      <c r="Q67" s="338"/>
    </row>
    <row r="68" spans="17:17">
      <c r="Q68" s="349"/>
    </row>
    <row r="69" spans="17:17">
      <c r="Q69" s="338"/>
    </row>
    <row r="70" spans="17:17">
      <c r="Q70" s="349"/>
    </row>
    <row r="71" spans="17:17">
      <c r="Q71" s="338"/>
    </row>
    <row r="72" spans="17:17">
      <c r="Q72" s="349"/>
    </row>
    <row r="73" spans="17:17">
      <c r="Q73" s="338"/>
    </row>
    <row r="74" spans="17:17">
      <c r="Q74" s="349"/>
    </row>
    <row r="75" spans="17:17">
      <c r="Q75" s="338"/>
    </row>
    <row r="76" spans="17:17">
      <c r="Q76" s="349"/>
    </row>
    <row r="77" spans="17:17">
      <c r="Q77" s="338"/>
    </row>
    <row r="78" spans="17:17">
      <c r="Q78" s="349"/>
    </row>
    <row r="79" spans="17:17">
      <c r="Q79" s="338"/>
    </row>
    <row r="80" spans="17:17">
      <c r="Q80" s="349"/>
    </row>
    <row r="81" spans="17:17">
      <c r="Q81" s="338"/>
    </row>
    <row r="82" spans="17:17">
      <c r="Q82" s="349"/>
    </row>
    <row r="83" spans="17:17">
      <c r="Q83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80A9-AF2A-BD40-919E-78D7DB0CA7CA}">
  <sheetPr codeName="Sheet10">
    <tabColor rgb="FFFFCCFF"/>
  </sheetPr>
  <dimension ref="A1:M85"/>
  <sheetViews>
    <sheetView topLeftCell="A61" zoomScaleNormal="100" workbookViewId="0">
      <selection activeCell="D95" sqref="D95"/>
    </sheetView>
  </sheetViews>
  <sheetFormatPr defaultColWidth="9.5" defaultRowHeight="15"/>
  <cols>
    <col min="1" max="1" width="8.75" style="257" bestFit="1" customWidth="1"/>
    <col min="2" max="2" width="4.5" style="257" customWidth="1"/>
    <col min="3" max="3" width="7.25" style="257" customWidth="1"/>
    <col min="4" max="4" width="40" style="258" customWidth="1"/>
    <col min="5" max="5" width="19.5" style="259" customWidth="1"/>
    <col min="6" max="6" width="34.625" style="260" bestFit="1" customWidth="1"/>
    <col min="7" max="7" width="8" style="257" bestFit="1" customWidth="1"/>
    <col min="8" max="8" width="21.5" style="262" bestFit="1" customWidth="1"/>
    <col min="9" max="9" width="16.375" style="257" customWidth="1"/>
    <col min="10" max="10" width="23" style="257" bestFit="1" customWidth="1"/>
    <col min="11" max="11" width="4.375" style="257" customWidth="1"/>
    <col min="12" max="12" width="10.375" style="257" bestFit="1" customWidth="1"/>
    <col min="13" max="13" width="7.25" style="234" customWidth="1"/>
    <col min="14" max="16384" width="9.5" style="234"/>
  </cols>
  <sheetData>
    <row r="1" spans="1:13" s="235" customFormat="1">
      <c r="C1" s="236" t="s">
        <v>822</v>
      </c>
      <c r="E1" s="237"/>
      <c r="F1" s="238"/>
      <c r="G1" s="243"/>
      <c r="H1" s="240"/>
      <c r="I1" s="241"/>
      <c r="J1" s="241"/>
      <c r="K1" s="243"/>
      <c r="L1" s="244"/>
    </row>
    <row r="2" spans="1:13" s="246" customFormat="1" ht="12.95" customHeight="1">
      <c r="A2" s="263" t="s">
        <v>15</v>
      </c>
      <c r="B2" s="264"/>
      <c r="C2" s="263" t="s">
        <v>274</v>
      </c>
      <c r="D2" s="265" t="s">
        <v>8</v>
      </c>
      <c r="E2" s="266" t="s">
        <v>17</v>
      </c>
      <c r="F2" s="267" t="s">
        <v>18</v>
      </c>
      <c r="G2" s="263" t="s">
        <v>275</v>
      </c>
      <c r="H2" s="268" t="s">
        <v>276</v>
      </c>
      <c r="I2" s="263"/>
      <c r="J2" s="263" t="s">
        <v>278</v>
      </c>
      <c r="K2" s="263" t="s">
        <v>279</v>
      </c>
      <c r="L2" s="263" t="s">
        <v>10</v>
      </c>
      <c r="M2" s="245"/>
    </row>
    <row r="3" spans="1:13" s="81" customFormat="1" ht="15" customHeight="1">
      <c r="A3" s="4">
        <v>0.33333333333333331</v>
      </c>
      <c r="B3" s="247">
        <v>0</v>
      </c>
      <c r="C3" s="248">
        <v>49</v>
      </c>
      <c r="D3" s="249" t="s">
        <v>944</v>
      </c>
      <c r="E3" s="249" t="s">
        <v>445</v>
      </c>
      <c r="F3" s="249" t="s">
        <v>446</v>
      </c>
      <c r="G3" s="248"/>
      <c r="H3" s="251" t="s">
        <v>377</v>
      </c>
      <c r="I3" s="249"/>
      <c r="J3" s="251" t="s">
        <v>945</v>
      </c>
      <c r="K3" s="251">
        <v>1</v>
      </c>
      <c r="L3" s="253" t="s">
        <v>250</v>
      </c>
    </row>
    <row r="4" spans="1:13" s="81" customFormat="1" ht="15" customHeight="1">
      <c r="A4" s="4">
        <f t="shared" ref="A4:A67" si="0">SUM(A3,B3)</f>
        <v>0.33333333333333331</v>
      </c>
      <c r="B4" s="247">
        <v>5.5555555555555558E-3</v>
      </c>
      <c r="C4" s="248">
        <v>49</v>
      </c>
      <c r="D4" s="249" t="s">
        <v>944</v>
      </c>
      <c r="E4" s="249" t="s">
        <v>418</v>
      </c>
      <c r="F4" s="249" t="s">
        <v>419</v>
      </c>
      <c r="G4" s="248"/>
      <c r="H4" s="251" t="s">
        <v>377</v>
      </c>
      <c r="I4" s="249"/>
      <c r="J4" s="251" t="s">
        <v>945</v>
      </c>
      <c r="K4" s="251">
        <v>1</v>
      </c>
      <c r="L4" s="253" t="s">
        <v>250</v>
      </c>
    </row>
    <row r="5" spans="1:13" s="81" customFormat="1" ht="15" customHeight="1">
      <c r="A5" s="4">
        <f t="shared" si="0"/>
        <v>0.33888888888888885</v>
      </c>
      <c r="B5" s="247">
        <v>0</v>
      </c>
      <c r="C5" s="248">
        <v>49</v>
      </c>
      <c r="D5" s="249" t="s">
        <v>944</v>
      </c>
      <c r="E5" s="249" t="s">
        <v>524</v>
      </c>
      <c r="F5" s="249" t="s">
        <v>525</v>
      </c>
      <c r="G5" s="248"/>
      <c r="H5" s="251" t="s">
        <v>42</v>
      </c>
      <c r="I5" s="249"/>
      <c r="J5" s="251" t="s">
        <v>945</v>
      </c>
      <c r="K5" s="251">
        <v>2</v>
      </c>
      <c r="L5" s="253" t="s">
        <v>250</v>
      </c>
    </row>
    <row r="6" spans="1:13" s="81" customFormat="1" ht="15" customHeight="1">
      <c r="A6" s="4">
        <f t="shared" si="0"/>
        <v>0.33888888888888885</v>
      </c>
      <c r="B6" s="247">
        <v>5.5555555555555558E-3</v>
      </c>
      <c r="C6" s="248">
        <v>49</v>
      </c>
      <c r="D6" s="249" t="s">
        <v>944</v>
      </c>
      <c r="E6" s="249" t="s">
        <v>432</v>
      </c>
      <c r="F6" s="249" t="s">
        <v>433</v>
      </c>
      <c r="G6" s="248"/>
      <c r="H6" s="251" t="s">
        <v>42</v>
      </c>
      <c r="I6" s="249"/>
      <c r="J6" s="251" t="s">
        <v>945</v>
      </c>
      <c r="K6" s="251">
        <v>2</v>
      </c>
      <c r="L6" s="253" t="s">
        <v>250</v>
      </c>
    </row>
    <row r="7" spans="1:13" s="81" customFormat="1" ht="15" customHeight="1">
      <c r="A7" s="4">
        <f t="shared" si="0"/>
        <v>0.34444444444444439</v>
      </c>
      <c r="B7" s="247">
        <v>0</v>
      </c>
      <c r="C7" s="248">
        <v>49</v>
      </c>
      <c r="D7" s="249" t="s">
        <v>944</v>
      </c>
      <c r="E7" s="249" t="s">
        <v>395</v>
      </c>
      <c r="F7" s="249" t="s">
        <v>396</v>
      </c>
      <c r="G7" s="248"/>
      <c r="H7" s="251" t="s">
        <v>946</v>
      </c>
      <c r="I7" s="249"/>
      <c r="J7" s="251" t="s">
        <v>945</v>
      </c>
      <c r="K7" s="251">
        <v>3</v>
      </c>
      <c r="L7" s="253" t="s">
        <v>250</v>
      </c>
    </row>
    <row r="8" spans="1:13" s="81" customFormat="1" ht="15" customHeight="1">
      <c r="A8" s="4">
        <f t="shared" si="0"/>
        <v>0.34444444444444439</v>
      </c>
      <c r="B8" s="247">
        <v>5.5555555555555558E-3</v>
      </c>
      <c r="C8" s="248">
        <v>49</v>
      </c>
      <c r="D8" s="249" t="s">
        <v>944</v>
      </c>
      <c r="E8" s="249" t="s">
        <v>291</v>
      </c>
      <c r="F8" s="249" t="s">
        <v>292</v>
      </c>
      <c r="G8" s="248"/>
      <c r="H8" s="251" t="s">
        <v>946</v>
      </c>
      <c r="I8" s="249"/>
      <c r="J8" s="251" t="s">
        <v>945</v>
      </c>
      <c r="K8" s="251">
        <v>3</v>
      </c>
      <c r="L8" s="253" t="s">
        <v>250</v>
      </c>
    </row>
    <row r="9" spans="1:13" s="81" customFormat="1" ht="15" customHeight="1">
      <c r="A9" s="4">
        <f t="shared" si="0"/>
        <v>0.34999999999999992</v>
      </c>
      <c r="B9" s="247">
        <v>0</v>
      </c>
      <c r="C9" s="248">
        <v>49</v>
      </c>
      <c r="D9" s="249" t="s">
        <v>944</v>
      </c>
      <c r="E9" s="249" t="s">
        <v>367</v>
      </c>
      <c r="F9" s="249" t="s">
        <v>368</v>
      </c>
      <c r="G9" s="248"/>
      <c r="H9" s="251" t="s">
        <v>132</v>
      </c>
      <c r="I9" s="249"/>
      <c r="J9" s="251" t="s">
        <v>945</v>
      </c>
      <c r="K9" s="251">
        <v>4</v>
      </c>
      <c r="L9" s="253" t="s">
        <v>250</v>
      </c>
    </row>
    <row r="10" spans="1:13" s="81" customFormat="1" ht="15" customHeight="1">
      <c r="A10" s="4">
        <f t="shared" si="0"/>
        <v>0.34999999999999992</v>
      </c>
      <c r="B10" s="247">
        <v>5.5555555555555558E-3</v>
      </c>
      <c r="C10" s="248">
        <v>49</v>
      </c>
      <c r="D10" s="249" t="s">
        <v>944</v>
      </c>
      <c r="E10" s="249" t="s">
        <v>403</v>
      </c>
      <c r="F10" s="249" t="s">
        <v>404</v>
      </c>
      <c r="G10" s="248"/>
      <c r="H10" s="251" t="s">
        <v>132</v>
      </c>
      <c r="I10" s="249"/>
      <c r="J10" s="251" t="s">
        <v>945</v>
      </c>
      <c r="K10" s="251">
        <v>4</v>
      </c>
      <c r="L10" s="253" t="s">
        <v>250</v>
      </c>
    </row>
    <row r="11" spans="1:13" s="81" customFormat="1" ht="15" customHeight="1">
      <c r="A11" s="4">
        <f t="shared" si="0"/>
        <v>0.35555555555555546</v>
      </c>
      <c r="B11" s="247">
        <v>0</v>
      </c>
      <c r="C11" s="248">
        <v>49</v>
      </c>
      <c r="D11" s="249" t="s">
        <v>944</v>
      </c>
      <c r="E11" s="249" t="s">
        <v>37</v>
      </c>
      <c r="F11" s="249" t="s">
        <v>38</v>
      </c>
      <c r="G11" s="248"/>
      <c r="H11" s="251" t="s">
        <v>39</v>
      </c>
      <c r="I11" s="249"/>
      <c r="J11" s="251" t="s">
        <v>945</v>
      </c>
      <c r="K11" s="251">
        <v>5</v>
      </c>
      <c r="L11" s="253" t="s">
        <v>250</v>
      </c>
    </row>
    <row r="12" spans="1:13" s="81" customFormat="1" ht="15" customHeight="1">
      <c r="A12" s="4">
        <f t="shared" si="0"/>
        <v>0.35555555555555546</v>
      </c>
      <c r="B12" s="247">
        <v>5.5555555555555558E-3</v>
      </c>
      <c r="C12" s="248">
        <v>49</v>
      </c>
      <c r="D12" s="249" t="s">
        <v>944</v>
      </c>
      <c r="E12" s="249" t="s">
        <v>476</v>
      </c>
      <c r="F12" s="249" t="s">
        <v>477</v>
      </c>
      <c r="G12" s="248"/>
      <c r="H12" s="251" t="s">
        <v>39</v>
      </c>
      <c r="I12" s="249"/>
      <c r="J12" s="251" t="s">
        <v>945</v>
      </c>
      <c r="K12" s="251">
        <v>5</v>
      </c>
      <c r="L12" s="253" t="s">
        <v>250</v>
      </c>
    </row>
    <row r="13" spans="1:13" s="81" customFormat="1" ht="15" customHeight="1">
      <c r="A13" s="4">
        <f t="shared" si="0"/>
        <v>0.36111111111111099</v>
      </c>
      <c r="B13" s="247">
        <v>0</v>
      </c>
      <c r="C13" s="248">
        <v>49</v>
      </c>
      <c r="D13" s="249" t="s">
        <v>944</v>
      </c>
      <c r="E13" s="249" t="s">
        <v>798</v>
      </c>
      <c r="F13" s="249" t="s">
        <v>911</v>
      </c>
      <c r="G13" s="248"/>
      <c r="H13" s="251" t="s">
        <v>325</v>
      </c>
      <c r="I13" s="249"/>
      <c r="J13" s="251" t="s">
        <v>945</v>
      </c>
      <c r="K13" s="251">
        <v>6</v>
      </c>
      <c r="L13" s="253" t="s">
        <v>250</v>
      </c>
    </row>
    <row r="14" spans="1:13" s="81" customFormat="1" ht="15" customHeight="1">
      <c r="A14" s="4">
        <f t="shared" si="0"/>
        <v>0.36111111111111099</v>
      </c>
      <c r="B14" s="247">
        <v>5.5555555555555558E-3</v>
      </c>
      <c r="C14" s="248">
        <v>49</v>
      </c>
      <c r="D14" s="249" t="s">
        <v>944</v>
      </c>
      <c r="E14" s="249" t="s">
        <v>767</v>
      </c>
      <c r="F14" s="249" t="s">
        <v>768</v>
      </c>
      <c r="G14" s="248"/>
      <c r="H14" s="251" t="s">
        <v>325</v>
      </c>
      <c r="I14" s="249"/>
      <c r="J14" s="251" t="s">
        <v>945</v>
      </c>
      <c r="K14" s="251">
        <v>6</v>
      </c>
      <c r="L14" s="253" t="s">
        <v>250</v>
      </c>
    </row>
    <row r="15" spans="1:13" s="81" customFormat="1" ht="15" customHeight="1">
      <c r="A15" s="4">
        <f t="shared" si="0"/>
        <v>0.36666666666666653</v>
      </c>
      <c r="B15" s="290">
        <v>3.472222222222222E-3</v>
      </c>
      <c r="C15" s="233"/>
      <c r="D15" s="256" t="s">
        <v>311</v>
      </c>
      <c r="E15" s="233"/>
      <c r="F15" s="233"/>
      <c r="G15" s="233"/>
      <c r="H15" s="233"/>
      <c r="I15" s="233"/>
      <c r="J15" s="233"/>
      <c r="K15" s="233"/>
      <c r="L15" s="233"/>
    </row>
    <row r="16" spans="1:13" s="81" customFormat="1" ht="15" customHeight="1">
      <c r="A16" s="4">
        <f t="shared" si="0"/>
        <v>0.37013888888888874</v>
      </c>
      <c r="B16" s="247">
        <v>0</v>
      </c>
      <c r="C16" s="248">
        <v>49</v>
      </c>
      <c r="D16" s="249" t="s">
        <v>944</v>
      </c>
      <c r="E16" s="249" t="s">
        <v>341</v>
      </c>
      <c r="F16" s="249" t="s">
        <v>342</v>
      </c>
      <c r="G16" s="248"/>
      <c r="H16" s="251" t="s">
        <v>947</v>
      </c>
      <c r="I16" s="249"/>
      <c r="J16" s="251" t="s">
        <v>945</v>
      </c>
      <c r="K16" s="251">
        <v>7</v>
      </c>
      <c r="L16" s="253" t="s">
        <v>250</v>
      </c>
    </row>
    <row r="17" spans="1:12" s="81" customFormat="1" ht="15" customHeight="1">
      <c r="A17" s="4">
        <f t="shared" si="0"/>
        <v>0.37013888888888874</v>
      </c>
      <c r="B17" s="247">
        <v>5.5555555555555558E-3</v>
      </c>
      <c r="C17" s="248">
        <v>49</v>
      </c>
      <c r="D17" s="249" t="s">
        <v>944</v>
      </c>
      <c r="E17" s="249" t="s">
        <v>28</v>
      </c>
      <c r="F17" s="249" t="s">
        <v>29</v>
      </c>
      <c r="G17" s="248"/>
      <c r="H17" s="251" t="s">
        <v>947</v>
      </c>
      <c r="I17" s="249"/>
      <c r="J17" s="251" t="s">
        <v>945</v>
      </c>
      <c r="K17" s="251">
        <v>7</v>
      </c>
      <c r="L17" s="253" t="s">
        <v>250</v>
      </c>
    </row>
    <row r="18" spans="1:12" s="81" customFormat="1" ht="15" customHeight="1">
      <c r="A18" s="4">
        <f t="shared" si="0"/>
        <v>0.37569444444444428</v>
      </c>
      <c r="B18" s="247">
        <v>0</v>
      </c>
      <c r="C18" s="248">
        <v>49</v>
      </c>
      <c r="D18" s="249" t="s">
        <v>944</v>
      </c>
      <c r="E18" s="249" t="s">
        <v>424</v>
      </c>
      <c r="F18" s="249" t="s">
        <v>425</v>
      </c>
      <c r="G18" s="248"/>
      <c r="H18" s="251" t="s">
        <v>314</v>
      </c>
      <c r="I18" s="249"/>
      <c r="J18" s="251" t="s">
        <v>945</v>
      </c>
      <c r="K18" s="251">
        <v>8</v>
      </c>
      <c r="L18" s="253" t="s">
        <v>250</v>
      </c>
    </row>
    <row r="19" spans="1:12" s="81" customFormat="1" ht="15" customHeight="1">
      <c r="A19" s="4">
        <f t="shared" si="0"/>
        <v>0.37569444444444428</v>
      </c>
      <c r="B19" s="247">
        <v>5.5555555555555558E-3</v>
      </c>
      <c r="C19" s="248">
        <v>49</v>
      </c>
      <c r="D19" s="249" t="s">
        <v>944</v>
      </c>
      <c r="E19" s="249" t="s">
        <v>412</v>
      </c>
      <c r="F19" s="249" t="s">
        <v>413</v>
      </c>
      <c r="G19" s="248"/>
      <c r="H19" s="251" t="s">
        <v>314</v>
      </c>
      <c r="I19" s="249"/>
      <c r="J19" s="251" t="s">
        <v>945</v>
      </c>
      <c r="K19" s="251">
        <v>8</v>
      </c>
      <c r="L19" s="253" t="s">
        <v>250</v>
      </c>
    </row>
    <row r="20" spans="1:12" s="81" customFormat="1" ht="15" customHeight="1">
      <c r="A20" s="4">
        <f t="shared" si="0"/>
        <v>0.38124999999999981</v>
      </c>
      <c r="B20" s="247">
        <v>0</v>
      </c>
      <c r="C20" s="248">
        <v>49</v>
      </c>
      <c r="D20" s="249" t="s">
        <v>944</v>
      </c>
      <c r="E20" s="249" t="s">
        <v>45</v>
      </c>
      <c r="F20" s="249" t="s">
        <v>46</v>
      </c>
      <c r="G20" s="248"/>
      <c r="H20" s="251" t="s">
        <v>47</v>
      </c>
      <c r="I20" s="249"/>
      <c r="J20" s="251" t="s">
        <v>945</v>
      </c>
      <c r="K20" s="251">
        <v>9</v>
      </c>
      <c r="L20" s="253" t="s">
        <v>250</v>
      </c>
    </row>
    <row r="21" spans="1:12" s="81" customFormat="1" ht="15" customHeight="1">
      <c r="A21" s="4">
        <f t="shared" si="0"/>
        <v>0.38124999999999981</v>
      </c>
      <c r="B21" s="247">
        <v>5.5555555555555558E-3</v>
      </c>
      <c r="C21" s="248">
        <v>49</v>
      </c>
      <c r="D21" s="249" t="s">
        <v>944</v>
      </c>
      <c r="E21" s="249" t="s">
        <v>347</v>
      </c>
      <c r="F21" s="249" t="s">
        <v>348</v>
      </c>
      <c r="G21" s="248"/>
      <c r="H21" s="251" t="s">
        <v>47</v>
      </c>
      <c r="I21" s="249"/>
      <c r="J21" s="251" t="s">
        <v>945</v>
      </c>
      <c r="K21" s="251">
        <v>9</v>
      </c>
      <c r="L21" s="253" t="s">
        <v>250</v>
      </c>
    </row>
    <row r="22" spans="1:12" s="81" customFormat="1" ht="15" customHeight="1">
      <c r="A22" s="4">
        <f t="shared" si="0"/>
        <v>0.38680555555555535</v>
      </c>
      <c r="B22" s="247">
        <v>0</v>
      </c>
      <c r="C22" s="248">
        <v>49</v>
      </c>
      <c r="D22" s="249" t="s">
        <v>944</v>
      </c>
      <c r="E22" s="249" t="s">
        <v>617</v>
      </c>
      <c r="F22" s="249" t="s">
        <v>618</v>
      </c>
      <c r="G22" s="248"/>
      <c r="H22" s="251" t="s">
        <v>212</v>
      </c>
      <c r="I22" s="249"/>
      <c r="J22" s="251" t="s">
        <v>945</v>
      </c>
      <c r="K22" s="251">
        <v>10</v>
      </c>
      <c r="L22" s="253" t="s">
        <v>250</v>
      </c>
    </row>
    <row r="23" spans="1:12" s="81" customFormat="1" ht="15" customHeight="1">
      <c r="A23" s="4">
        <f t="shared" si="0"/>
        <v>0.38680555555555535</v>
      </c>
      <c r="B23" s="247">
        <v>5.5555555555555558E-3</v>
      </c>
      <c r="C23" s="248">
        <v>49</v>
      </c>
      <c r="D23" s="249" t="s">
        <v>944</v>
      </c>
      <c r="E23" s="249" t="s">
        <v>487</v>
      </c>
      <c r="F23" s="249" t="s">
        <v>488</v>
      </c>
      <c r="G23" s="248"/>
      <c r="H23" s="251" t="s">
        <v>212</v>
      </c>
      <c r="I23" s="249"/>
      <c r="J23" s="251" t="s">
        <v>945</v>
      </c>
      <c r="K23" s="251">
        <v>10</v>
      </c>
      <c r="L23" s="253" t="s">
        <v>250</v>
      </c>
    </row>
    <row r="24" spans="1:12" s="81" customFormat="1" ht="15" customHeight="1">
      <c r="A24" s="4">
        <f t="shared" si="0"/>
        <v>0.39236111111111088</v>
      </c>
      <c r="B24" s="247">
        <v>0</v>
      </c>
      <c r="C24" s="248">
        <v>49</v>
      </c>
      <c r="D24" s="249" t="s">
        <v>944</v>
      </c>
      <c r="E24" s="249" t="s">
        <v>353</v>
      </c>
      <c r="F24" s="249" t="s">
        <v>354</v>
      </c>
      <c r="G24" s="248"/>
      <c r="H24" s="251" t="s">
        <v>355</v>
      </c>
      <c r="I24" s="249"/>
      <c r="J24" s="251" t="s">
        <v>945</v>
      </c>
      <c r="K24" s="251">
        <v>11</v>
      </c>
      <c r="L24" s="253" t="s">
        <v>250</v>
      </c>
    </row>
    <row r="25" spans="1:12" s="81" customFormat="1" ht="15" customHeight="1">
      <c r="A25" s="4">
        <f t="shared" si="0"/>
        <v>0.39236111111111088</v>
      </c>
      <c r="B25" s="247">
        <v>5.5555555555555558E-3</v>
      </c>
      <c r="C25" s="248">
        <v>49</v>
      </c>
      <c r="D25" s="249" t="s">
        <v>944</v>
      </c>
      <c r="E25" s="249" t="s">
        <v>420</v>
      </c>
      <c r="F25" s="249" t="s">
        <v>421</v>
      </c>
      <c r="G25" s="248"/>
      <c r="H25" s="251" t="s">
        <v>355</v>
      </c>
      <c r="I25" s="249"/>
      <c r="J25" s="251" t="s">
        <v>945</v>
      </c>
      <c r="K25" s="251">
        <v>11</v>
      </c>
      <c r="L25" s="253" t="s">
        <v>250</v>
      </c>
    </row>
    <row r="26" spans="1:12" s="81" customFormat="1" ht="15" customHeight="1">
      <c r="A26" s="4">
        <f t="shared" si="0"/>
        <v>0.39791666666666642</v>
      </c>
      <c r="B26" s="247">
        <v>0</v>
      </c>
      <c r="C26" s="248">
        <v>49</v>
      </c>
      <c r="D26" s="249" t="s">
        <v>944</v>
      </c>
      <c r="E26" s="249" t="s">
        <v>909</v>
      </c>
      <c r="F26" s="249" t="s">
        <v>910</v>
      </c>
      <c r="G26" s="248"/>
      <c r="H26" s="251" t="s">
        <v>360</v>
      </c>
      <c r="I26" s="249"/>
      <c r="J26" s="251" t="s">
        <v>945</v>
      </c>
      <c r="K26" s="251">
        <v>12</v>
      </c>
      <c r="L26" s="253" t="s">
        <v>250</v>
      </c>
    </row>
    <row r="27" spans="1:12" s="81" customFormat="1" ht="15" customHeight="1">
      <c r="A27" s="4">
        <f t="shared" si="0"/>
        <v>0.39791666666666642</v>
      </c>
      <c r="B27" s="247">
        <v>5.5555555555555558E-3</v>
      </c>
      <c r="C27" s="248">
        <v>49</v>
      </c>
      <c r="D27" s="249" t="s">
        <v>944</v>
      </c>
      <c r="E27" s="249" t="s">
        <v>948</v>
      </c>
      <c r="F27" s="249" t="s">
        <v>949</v>
      </c>
      <c r="G27" s="248"/>
      <c r="H27" s="251" t="s">
        <v>360</v>
      </c>
      <c r="I27" s="249"/>
      <c r="J27" s="251" t="s">
        <v>945</v>
      </c>
      <c r="K27" s="251">
        <v>12</v>
      </c>
      <c r="L27" s="253" t="s">
        <v>250</v>
      </c>
    </row>
    <row r="28" spans="1:12" s="81" customFormat="1" ht="15" customHeight="1">
      <c r="A28" s="4">
        <f t="shared" si="0"/>
        <v>0.40347222222222195</v>
      </c>
      <c r="B28" s="290">
        <v>3.472222222222222E-3</v>
      </c>
      <c r="C28" s="292"/>
      <c r="D28" s="256" t="s">
        <v>311</v>
      </c>
      <c r="E28" s="293"/>
      <c r="F28" s="293"/>
      <c r="G28" s="292"/>
      <c r="H28" s="294"/>
      <c r="I28" s="292"/>
      <c r="J28" s="292"/>
      <c r="K28" s="295"/>
      <c r="L28" s="264" t="s">
        <v>250</v>
      </c>
    </row>
    <row r="29" spans="1:12" s="81" customFormat="1" ht="15" customHeight="1">
      <c r="A29" s="4">
        <f t="shared" si="0"/>
        <v>0.40694444444444416</v>
      </c>
      <c r="B29" s="247">
        <v>5.5555555555555601E-3</v>
      </c>
      <c r="C29" s="248">
        <v>33</v>
      </c>
      <c r="D29" s="249" t="s">
        <v>950</v>
      </c>
      <c r="E29" s="249" t="s">
        <v>469</v>
      </c>
      <c r="F29" s="249" t="s">
        <v>470</v>
      </c>
      <c r="G29" s="248"/>
      <c r="H29" s="251" t="s">
        <v>42</v>
      </c>
      <c r="I29" s="249"/>
      <c r="J29" s="251"/>
      <c r="K29" s="253">
        <v>1</v>
      </c>
      <c r="L29" s="253" t="s">
        <v>250</v>
      </c>
    </row>
    <row r="30" spans="1:12" ht="15" customHeight="1">
      <c r="A30" s="4">
        <f t="shared" si="0"/>
        <v>0.4124999999999997</v>
      </c>
      <c r="B30" s="247">
        <v>5.5555555555555601E-3</v>
      </c>
      <c r="C30" s="248">
        <v>33</v>
      </c>
      <c r="D30" s="249" t="s">
        <v>950</v>
      </c>
      <c r="E30" s="249" t="s">
        <v>479</v>
      </c>
      <c r="F30" s="249" t="s">
        <v>480</v>
      </c>
      <c r="G30" s="248"/>
      <c r="H30" s="251" t="s">
        <v>309</v>
      </c>
      <c r="I30" s="249"/>
      <c r="J30" s="249"/>
      <c r="K30" s="253">
        <v>2</v>
      </c>
      <c r="L30" s="253" t="s">
        <v>250</v>
      </c>
    </row>
    <row r="31" spans="1:12" ht="15" customHeight="1">
      <c r="A31" s="4">
        <f t="shared" si="0"/>
        <v>0.41805555555555524</v>
      </c>
      <c r="B31" s="247">
        <v>5.5555555555555601E-3</v>
      </c>
      <c r="C31" s="248">
        <v>33</v>
      </c>
      <c r="D31" s="249" t="s">
        <v>950</v>
      </c>
      <c r="E31" s="249" t="s">
        <v>126</v>
      </c>
      <c r="F31" s="249" t="s">
        <v>127</v>
      </c>
      <c r="G31" s="248"/>
      <c r="H31" s="251" t="s">
        <v>30</v>
      </c>
      <c r="I31" s="249"/>
      <c r="J31" s="249"/>
      <c r="K31" s="253">
        <v>3</v>
      </c>
      <c r="L31" s="253" t="s">
        <v>250</v>
      </c>
    </row>
    <row r="32" spans="1:12">
      <c r="A32" s="4">
        <f t="shared" si="0"/>
        <v>0.42361111111111077</v>
      </c>
      <c r="B32" s="247">
        <v>5.5555555555555601E-3</v>
      </c>
      <c r="C32" s="248">
        <v>33</v>
      </c>
      <c r="D32" s="249" t="s">
        <v>950</v>
      </c>
      <c r="E32" s="249" t="s">
        <v>817</v>
      </c>
      <c r="F32" s="249" t="s">
        <v>818</v>
      </c>
      <c r="G32" s="248"/>
      <c r="H32" s="251" t="s">
        <v>819</v>
      </c>
      <c r="I32" s="249"/>
      <c r="J32" s="249"/>
      <c r="K32" s="253">
        <v>4</v>
      </c>
      <c r="L32" s="253" t="s">
        <v>250</v>
      </c>
    </row>
    <row r="33" spans="1:12">
      <c r="A33" s="4">
        <f t="shared" si="0"/>
        <v>0.42916666666666631</v>
      </c>
      <c r="B33" s="247">
        <v>5.5555555555555601E-3</v>
      </c>
      <c r="C33" s="248">
        <v>33</v>
      </c>
      <c r="D33" s="249" t="s">
        <v>950</v>
      </c>
      <c r="E33" s="249" t="s">
        <v>111</v>
      </c>
      <c r="F33" s="249" t="s">
        <v>112</v>
      </c>
      <c r="G33" s="248"/>
      <c r="H33" s="251" t="s">
        <v>113</v>
      </c>
      <c r="I33" s="249"/>
      <c r="J33" s="249"/>
      <c r="K33" s="253">
        <v>5</v>
      </c>
      <c r="L33" s="253" t="s">
        <v>250</v>
      </c>
    </row>
    <row r="34" spans="1:12">
      <c r="A34" s="4">
        <f t="shared" si="0"/>
        <v>0.43472222222222184</v>
      </c>
      <c r="B34" s="247">
        <v>5.5555555555555601E-3</v>
      </c>
      <c r="C34" s="248">
        <v>33</v>
      </c>
      <c r="D34" s="249" t="s">
        <v>950</v>
      </c>
      <c r="E34" s="249" t="s">
        <v>863</v>
      </c>
      <c r="F34" s="249" t="s">
        <v>864</v>
      </c>
      <c r="G34" s="248"/>
      <c r="H34" s="251" t="s">
        <v>53</v>
      </c>
      <c r="I34" s="249"/>
      <c r="J34" s="249"/>
      <c r="K34" s="253">
        <v>6</v>
      </c>
      <c r="L34" s="253" t="s">
        <v>250</v>
      </c>
    </row>
    <row r="35" spans="1:12">
      <c r="A35" s="4">
        <f t="shared" si="0"/>
        <v>0.44027777777777738</v>
      </c>
      <c r="B35" s="247">
        <v>5.5555555555555601E-3</v>
      </c>
      <c r="C35" s="248">
        <v>33</v>
      </c>
      <c r="D35" s="249" t="s">
        <v>950</v>
      </c>
      <c r="E35" s="249" t="s">
        <v>866</v>
      </c>
      <c r="F35" s="249" t="s">
        <v>867</v>
      </c>
      <c r="G35" s="248"/>
      <c r="H35" s="251" t="s">
        <v>212</v>
      </c>
      <c r="I35" s="249"/>
      <c r="J35" s="249"/>
      <c r="K35" s="253">
        <v>7</v>
      </c>
      <c r="L35" s="253" t="s">
        <v>250</v>
      </c>
    </row>
    <row r="36" spans="1:12">
      <c r="A36" s="4">
        <f t="shared" si="0"/>
        <v>0.44583333333333292</v>
      </c>
      <c r="B36" s="247">
        <v>5.5555555555555601E-3</v>
      </c>
      <c r="C36" s="248">
        <v>33</v>
      </c>
      <c r="D36" s="249" t="s">
        <v>950</v>
      </c>
      <c r="E36" s="249"/>
      <c r="F36" s="249"/>
      <c r="G36" s="248"/>
      <c r="H36" s="251"/>
      <c r="I36" s="249"/>
      <c r="J36" s="249"/>
      <c r="K36" s="253">
        <v>8</v>
      </c>
      <c r="L36" s="253" t="s">
        <v>250</v>
      </c>
    </row>
    <row r="37" spans="1:12">
      <c r="A37" s="4">
        <f t="shared" si="0"/>
        <v>0.45138888888888845</v>
      </c>
      <c r="B37" s="247">
        <v>5.5555555555555601E-3</v>
      </c>
      <c r="C37" s="248">
        <v>33</v>
      </c>
      <c r="D37" s="249" t="s">
        <v>950</v>
      </c>
      <c r="E37" s="249" t="s">
        <v>474</v>
      </c>
      <c r="F37" s="249" t="s">
        <v>475</v>
      </c>
      <c r="G37" s="248"/>
      <c r="H37" s="251" t="s">
        <v>222</v>
      </c>
      <c r="I37" s="249"/>
      <c r="J37" s="249"/>
      <c r="K37" s="253">
        <v>9</v>
      </c>
      <c r="L37" s="253" t="s">
        <v>250</v>
      </c>
    </row>
    <row r="38" spans="1:12">
      <c r="A38" s="4">
        <f t="shared" si="0"/>
        <v>0.45694444444444399</v>
      </c>
      <c r="B38" s="247">
        <v>5.5555555555555601E-3</v>
      </c>
      <c r="C38" s="248">
        <v>33</v>
      </c>
      <c r="D38" s="249" t="s">
        <v>950</v>
      </c>
      <c r="E38" s="249" t="s">
        <v>503</v>
      </c>
      <c r="F38" s="249" t="s">
        <v>504</v>
      </c>
      <c r="G38" s="248"/>
      <c r="H38" s="251" t="s">
        <v>295</v>
      </c>
      <c r="I38" s="249"/>
      <c r="J38" s="249"/>
      <c r="K38" s="253">
        <v>10</v>
      </c>
      <c r="L38" s="253" t="s">
        <v>250</v>
      </c>
    </row>
    <row r="39" spans="1:12" s="81" customFormat="1" ht="15" customHeight="1">
      <c r="A39" s="4">
        <f t="shared" si="0"/>
        <v>0.46249999999999952</v>
      </c>
      <c r="B39" s="290">
        <v>3.472222222222222E-3</v>
      </c>
      <c r="C39" s="233"/>
      <c r="D39" s="256" t="s">
        <v>311</v>
      </c>
      <c r="E39" s="233"/>
      <c r="F39" s="233"/>
      <c r="G39" s="233"/>
      <c r="H39" s="233"/>
      <c r="I39" s="233"/>
      <c r="J39" s="233"/>
      <c r="K39" s="233"/>
      <c r="L39" s="233"/>
    </row>
    <row r="40" spans="1:12">
      <c r="A40" s="4">
        <f t="shared" si="0"/>
        <v>0.46597222222222173</v>
      </c>
      <c r="B40" s="247">
        <v>5.5555555555555601E-3</v>
      </c>
      <c r="C40" s="248">
        <v>33</v>
      </c>
      <c r="D40" s="249" t="s">
        <v>950</v>
      </c>
      <c r="E40" s="249" t="s">
        <v>257</v>
      </c>
      <c r="F40" s="249" t="s">
        <v>258</v>
      </c>
      <c r="G40" s="248"/>
      <c r="H40" s="251" t="s">
        <v>222</v>
      </c>
      <c r="I40" s="249"/>
      <c r="J40" s="249"/>
      <c r="K40" s="253">
        <v>11</v>
      </c>
      <c r="L40" s="253" t="s">
        <v>250</v>
      </c>
    </row>
    <row r="41" spans="1:12">
      <c r="A41" s="4">
        <f t="shared" si="0"/>
        <v>0.47152777777777727</v>
      </c>
      <c r="B41" s="247">
        <v>5.5555555555555601E-3</v>
      </c>
      <c r="C41" s="248">
        <v>33</v>
      </c>
      <c r="D41" s="249" t="s">
        <v>950</v>
      </c>
      <c r="E41" s="249" t="s">
        <v>951</v>
      </c>
      <c r="F41" s="249" t="s">
        <v>952</v>
      </c>
      <c r="G41" s="248"/>
      <c r="H41" s="251" t="s">
        <v>227</v>
      </c>
      <c r="I41" s="249"/>
      <c r="J41" s="249"/>
      <c r="K41" s="253">
        <v>12</v>
      </c>
      <c r="L41" s="253" t="s">
        <v>250</v>
      </c>
    </row>
    <row r="42" spans="1:12">
      <c r="A42" s="4">
        <f t="shared" si="0"/>
        <v>0.4770833333333328</v>
      </c>
      <c r="B42" s="247">
        <v>5.5555555555555601E-3</v>
      </c>
      <c r="C42" s="248">
        <v>33</v>
      </c>
      <c r="D42" s="249" t="s">
        <v>950</v>
      </c>
      <c r="E42" s="249" t="s">
        <v>662</v>
      </c>
      <c r="F42" s="249" t="s">
        <v>663</v>
      </c>
      <c r="G42" s="248"/>
      <c r="H42" s="251" t="s">
        <v>203</v>
      </c>
      <c r="I42" s="249"/>
      <c r="J42" s="249"/>
      <c r="K42" s="253">
        <v>13</v>
      </c>
      <c r="L42" s="253" t="s">
        <v>250</v>
      </c>
    </row>
    <row r="43" spans="1:12">
      <c r="A43" s="4">
        <f t="shared" si="0"/>
        <v>0.48263888888888834</v>
      </c>
      <c r="B43" s="247">
        <v>5.5555555555555601E-3</v>
      </c>
      <c r="C43" s="248">
        <v>33</v>
      </c>
      <c r="D43" s="249" t="s">
        <v>950</v>
      </c>
      <c r="E43" s="249" t="s">
        <v>511</v>
      </c>
      <c r="F43" s="249" t="s">
        <v>512</v>
      </c>
      <c r="G43" s="248"/>
      <c r="H43" s="251" t="s">
        <v>140</v>
      </c>
      <c r="I43" s="249"/>
      <c r="J43" s="249"/>
      <c r="K43" s="253">
        <v>14</v>
      </c>
      <c r="L43" s="253" t="s">
        <v>250</v>
      </c>
    </row>
    <row r="44" spans="1:12">
      <c r="A44" s="4">
        <f t="shared" si="0"/>
        <v>0.48819444444444388</v>
      </c>
      <c r="B44" s="247">
        <v>5.5555555555555601E-3</v>
      </c>
      <c r="C44" s="248">
        <v>33</v>
      </c>
      <c r="D44" s="249" t="s">
        <v>950</v>
      </c>
      <c r="E44" s="249" t="s">
        <v>668</v>
      </c>
      <c r="F44" s="249" t="s">
        <v>669</v>
      </c>
      <c r="G44" s="248"/>
      <c r="H44" s="251" t="s">
        <v>203</v>
      </c>
      <c r="I44" s="249"/>
      <c r="J44" s="249"/>
      <c r="K44" s="253">
        <v>15</v>
      </c>
      <c r="L44" s="253" t="s">
        <v>250</v>
      </c>
    </row>
    <row r="45" spans="1:12">
      <c r="A45" s="4">
        <f t="shared" si="0"/>
        <v>0.49374999999999941</v>
      </c>
      <c r="B45" s="247">
        <v>5.5555555555555601E-3</v>
      </c>
      <c r="C45" s="248">
        <v>33</v>
      </c>
      <c r="D45" s="249" t="s">
        <v>950</v>
      </c>
      <c r="E45" s="249" t="s">
        <v>485</v>
      </c>
      <c r="F45" s="249" t="s">
        <v>486</v>
      </c>
      <c r="G45" s="248"/>
      <c r="H45" s="251" t="s">
        <v>222</v>
      </c>
      <c r="I45" s="249"/>
      <c r="J45" s="249"/>
      <c r="K45" s="253">
        <v>16</v>
      </c>
      <c r="L45" s="253" t="s">
        <v>250</v>
      </c>
    </row>
    <row r="46" spans="1:12">
      <c r="A46" s="4">
        <f t="shared" si="0"/>
        <v>0.49930555555555495</v>
      </c>
      <c r="B46" s="247">
        <v>5.5555555555555601E-3</v>
      </c>
      <c r="C46" s="248">
        <v>33</v>
      </c>
      <c r="D46" s="249" t="s">
        <v>950</v>
      </c>
      <c r="E46" s="249" t="s">
        <v>464</v>
      </c>
      <c r="F46" s="249" t="s">
        <v>465</v>
      </c>
      <c r="G46" s="248"/>
      <c r="H46" s="251" t="s">
        <v>328</v>
      </c>
      <c r="I46" s="249"/>
      <c r="J46" s="249"/>
      <c r="K46" s="253">
        <v>17</v>
      </c>
      <c r="L46" s="253" t="s">
        <v>250</v>
      </c>
    </row>
    <row r="47" spans="1:12">
      <c r="A47" s="4">
        <f t="shared" si="0"/>
        <v>0.50486111111111054</v>
      </c>
      <c r="B47" s="247">
        <v>5.5555555555555601E-3</v>
      </c>
      <c r="C47" s="248">
        <v>33</v>
      </c>
      <c r="D47" s="249" t="s">
        <v>950</v>
      </c>
      <c r="E47" s="249" t="s">
        <v>493</v>
      </c>
      <c r="F47" s="249" t="s">
        <v>494</v>
      </c>
      <c r="G47" s="248"/>
      <c r="H47" s="251" t="s">
        <v>140</v>
      </c>
      <c r="I47" s="249"/>
      <c r="J47" s="249"/>
      <c r="K47" s="253">
        <v>18</v>
      </c>
      <c r="L47" s="253" t="s">
        <v>250</v>
      </c>
    </row>
    <row r="48" spans="1:12">
      <c r="A48" s="4">
        <f t="shared" si="0"/>
        <v>0.51041666666666607</v>
      </c>
      <c r="B48" s="247">
        <v>5.5555555555555601E-3</v>
      </c>
      <c r="C48" s="248">
        <v>33</v>
      </c>
      <c r="D48" s="249" t="s">
        <v>950</v>
      </c>
      <c r="E48" s="249" t="s">
        <v>204</v>
      </c>
      <c r="F48" s="249" t="s">
        <v>478</v>
      </c>
      <c r="G48" s="248"/>
      <c r="H48" s="251" t="s">
        <v>33</v>
      </c>
      <c r="I48" s="249"/>
      <c r="J48" s="249"/>
      <c r="K48" s="253">
        <v>19</v>
      </c>
      <c r="L48" s="253" t="s">
        <v>250</v>
      </c>
    </row>
    <row r="49" spans="1:12">
      <c r="A49" s="4">
        <f t="shared" si="0"/>
        <v>0.51597222222222161</v>
      </c>
      <c r="B49" s="247">
        <v>5.5555555555555601E-3</v>
      </c>
      <c r="C49" s="248">
        <v>33</v>
      </c>
      <c r="D49" s="249" t="s">
        <v>950</v>
      </c>
      <c r="E49" s="249" t="s">
        <v>505</v>
      </c>
      <c r="F49" s="249" t="s">
        <v>506</v>
      </c>
      <c r="G49" s="248"/>
      <c r="H49" s="251" t="s">
        <v>140</v>
      </c>
      <c r="I49" s="249"/>
      <c r="J49" s="249"/>
      <c r="K49" s="253">
        <v>20</v>
      </c>
      <c r="L49" s="253" t="s">
        <v>250</v>
      </c>
    </row>
    <row r="50" spans="1:12" s="81" customFormat="1" ht="15" customHeight="1">
      <c r="A50" s="4">
        <f t="shared" si="0"/>
        <v>0.52152777777777715</v>
      </c>
      <c r="B50" s="290">
        <v>3.472222222222222E-3</v>
      </c>
      <c r="C50" s="233"/>
      <c r="D50" s="256" t="s">
        <v>311</v>
      </c>
      <c r="E50" s="233"/>
      <c r="F50" s="233"/>
      <c r="G50" s="233"/>
      <c r="H50" s="233"/>
      <c r="I50" s="233"/>
      <c r="J50" s="233"/>
      <c r="K50" s="233"/>
      <c r="L50" s="233"/>
    </row>
    <row r="51" spans="1:12">
      <c r="A51" s="4">
        <f t="shared" si="0"/>
        <v>0.52499999999999936</v>
      </c>
      <c r="B51" s="247">
        <v>5.5555555555555601E-3</v>
      </c>
      <c r="C51" s="248">
        <v>33</v>
      </c>
      <c r="D51" s="249" t="s">
        <v>950</v>
      </c>
      <c r="E51" s="249" t="s">
        <v>460</v>
      </c>
      <c r="F51" s="249" t="s">
        <v>461</v>
      </c>
      <c r="G51" s="248"/>
      <c r="H51" s="251" t="s">
        <v>53</v>
      </c>
      <c r="I51" s="249"/>
      <c r="J51" s="249"/>
      <c r="K51" s="253">
        <v>21</v>
      </c>
      <c r="L51" s="253" t="s">
        <v>250</v>
      </c>
    </row>
    <row r="52" spans="1:12">
      <c r="A52" s="4">
        <f t="shared" si="0"/>
        <v>0.53055555555555489</v>
      </c>
      <c r="B52" s="247">
        <v>5.5555555555555601E-3</v>
      </c>
      <c r="C52" s="248">
        <v>33</v>
      </c>
      <c r="D52" s="249" t="s">
        <v>950</v>
      </c>
      <c r="E52" s="249" t="s">
        <v>481</v>
      </c>
      <c r="F52" s="249" t="s">
        <v>482</v>
      </c>
      <c r="G52" s="248"/>
      <c r="H52" s="251" t="s">
        <v>85</v>
      </c>
      <c r="I52" s="249"/>
      <c r="J52" s="249"/>
      <c r="K52" s="253">
        <v>22</v>
      </c>
      <c r="L52" s="253" t="s">
        <v>250</v>
      </c>
    </row>
    <row r="53" spans="1:12">
      <c r="A53" s="4">
        <f t="shared" si="0"/>
        <v>0.53611111111111043</v>
      </c>
      <c r="B53" s="247">
        <v>5.5555555555555601E-3</v>
      </c>
      <c r="C53" s="248">
        <v>33</v>
      </c>
      <c r="D53" s="249" t="s">
        <v>950</v>
      </c>
      <c r="E53" s="249" t="s">
        <v>471</v>
      </c>
      <c r="F53" s="249" t="s">
        <v>472</v>
      </c>
      <c r="G53" s="248"/>
      <c r="H53" s="251" t="s">
        <v>473</v>
      </c>
      <c r="I53" s="249"/>
      <c r="J53" s="249"/>
      <c r="K53" s="253">
        <v>23</v>
      </c>
      <c r="L53" s="253" t="s">
        <v>250</v>
      </c>
    </row>
    <row r="54" spans="1:12" s="81" customFormat="1" ht="15" customHeight="1">
      <c r="A54" s="4">
        <f t="shared" si="0"/>
        <v>0.54166666666666596</v>
      </c>
      <c r="B54" s="290">
        <v>3.472222222222222E-3</v>
      </c>
      <c r="C54" s="233"/>
      <c r="D54" s="256" t="s">
        <v>311</v>
      </c>
      <c r="E54" s="233"/>
      <c r="F54" s="233"/>
      <c r="G54" s="233"/>
      <c r="H54" s="233"/>
      <c r="I54" s="233"/>
      <c r="J54" s="233"/>
      <c r="K54" s="233"/>
      <c r="L54" s="233"/>
    </row>
    <row r="55" spans="1:12">
      <c r="A55" s="4">
        <f t="shared" si="0"/>
        <v>0.54513888888888817</v>
      </c>
      <c r="B55" s="247">
        <v>5.5555555555555558E-3</v>
      </c>
      <c r="C55" s="248">
        <v>48</v>
      </c>
      <c r="D55" s="249" t="s">
        <v>901</v>
      </c>
      <c r="E55" s="249" t="s">
        <v>34</v>
      </c>
      <c r="F55" s="249" t="s">
        <v>137</v>
      </c>
      <c r="G55" s="249"/>
      <c r="H55" s="251" t="s">
        <v>953</v>
      </c>
      <c r="I55" s="291"/>
      <c r="J55" s="249"/>
      <c r="K55" s="253">
        <v>1</v>
      </c>
      <c r="L55" s="253" t="s">
        <v>250</v>
      </c>
    </row>
    <row r="56" spans="1:12">
      <c r="A56" s="4">
        <f t="shared" si="0"/>
        <v>0.55069444444444371</v>
      </c>
      <c r="B56" s="247">
        <v>5.5555555555555558E-3</v>
      </c>
      <c r="C56" s="248">
        <v>48</v>
      </c>
      <c r="D56" s="249" t="s">
        <v>901</v>
      </c>
      <c r="E56" s="249" t="s">
        <v>213</v>
      </c>
      <c r="F56" s="249" t="s">
        <v>214</v>
      </c>
      <c r="G56" s="249"/>
      <c r="H56" s="251" t="s">
        <v>954</v>
      </c>
      <c r="I56" s="291"/>
      <c r="J56" s="249"/>
      <c r="K56" s="253">
        <v>2</v>
      </c>
      <c r="L56" s="253" t="s">
        <v>250</v>
      </c>
    </row>
    <row r="57" spans="1:12">
      <c r="A57" s="4">
        <f t="shared" si="0"/>
        <v>0.55624999999999925</v>
      </c>
      <c r="B57" s="247">
        <v>5.5555555555555558E-3</v>
      </c>
      <c r="C57" s="248">
        <v>48</v>
      </c>
      <c r="D57" s="249" t="s">
        <v>901</v>
      </c>
      <c r="E57" s="249" t="s">
        <v>204</v>
      </c>
      <c r="F57" s="249" t="s">
        <v>478</v>
      </c>
      <c r="G57" s="249"/>
      <c r="H57" s="251" t="s">
        <v>955</v>
      </c>
      <c r="I57" s="291"/>
      <c r="J57" s="249"/>
      <c r="K57" s="253">
        <v>3</v>
      </c>
      <c r="L57" s="253" t="s">
        <v>250</v>
      </c>
    </row>
    <row r="58" spans="1:12">
      <c r="A58" s="4">
        <f t="shared" si="0"/>
        <v>0.56180555555555478</v>
      </c>
      <c r="B58" s="247">
        <v>5.5555555555555558E-3</v>
      </c>
      <c r="C58" s="248">
        <v>48</v>
      </c>
      <c r="D58" s="249" t="s">
        <v>901</v>
      </c>
      <c r="E58" s="249" t="s">
        <v>384</v>
      </c>
      <c r="F58" s="249" t="s">
        <v>385</v>
      </c>
      <c r="G58" s="249"/>
      <c r="H58" s="251" t="s">
        <v>956</v>
      </c>
      <c r="I58" s="291"/>
      <c r="J58" s="249"/>
      <c r="K58" s="253">
        <v>4</v>
      </c>
      <c r="L58" s="253" t="s">
        <v>250</v>
      </c>
    </row>
    <row r="59" spans="1:12">
      <c r="A59" s="4">
        <f t="shared" si="0"/>
        <v>0.56736111111111032</v>
      </c>
      <c r="B59" s="247">
        <v>5.5555555555555601E-3</v>
      </c>
      <c r="C59" s="248">
        <v>48</v>
      </c>
      <c r="D59" s="249" t="s">
        <v>901</v>
      </c>
      <c r="E59" s="249" t="s">
        <v>210</v>
      </c>
      <c r="F59" s="249" t="s">
        <v>211</v>
      </c>
      <c r="G59" s="249"/>
      <c r="H59" s="251" t="s">
        <v>895</v>
      </c>
      <c r="I59" s="291"/>
      <c r="J59" s="249"/>
      <c r="K59" s="253">
        <v>5</v>
      </c>
      <c r="L59" s="253" t="s">
        <v>250</v>
      </c>
    </row>
    <row r="60" spans="1:12">
      <c r="A60" s="4">
        <f t="shared" si="0"/>
        <v>0.57291666666666585</v>
      </c>
      <c r="B60" s="247">
        <v>5.5555555555555601E-3</v>
      </c>
      <c r="C60" s="248">
        <v>48</v>
      </c>
      <c r="D60" s="249" t="s">
        <v>901</v>
      </c>
      <c r="E60" s="249" t="s">
        <v>503</v>
      </c>
      <c r="F60" s="249" t="s">
        <v>610</v>
      </c>
      <c r="G60" s="249"/>
      <c r="H60" s="251" t="s">
        <v>897</v>
      </c>
      <c r="I60" s="291"/>
      <c r="J60" s="249"/>
      <c r="K60" s="253">
        <v>6</v>
      </c>
      <c r="L60" s="253" t="s">
        <v>250</v>
      </c>
    </row>
    <row r="61" spans="1:12">
      <c r="A61" s="4">
        <f t="shared" si="0"/>
        <v>0.57847222222222139</v>
      </c>
      <c r="B61" s="247">
        <v>5.5555555555555601E-3</v>
      </c>
      <c r="C61" s="248">
        <v>48</v>
      </c>
      <c r="D61" s="291" t="s">
        <v>901</v>
      </c>
      <c r="E61" s="249" t="s">
        <v>367</v>
      </c>
      <c r="F61" s="249" t="s">
        <v>368</v>
      </c>
      <c r="G61" s="249"/>
      <c r="H61" s="251" t="s">
        <v>957</v>
      </c>
      <c r="I61" s="291"/>
      <c r="J61" s="249"/>
      <c r="K61" s="253">
        <v>7</v>
      </c>
      <c r="L61" s="253" t="s">
        <v>250</v>
      </c>
    </row>
    <row r="62" spans="1:12" ht="15" customHeight="1">
      <c r="A62" s="4">
        <f t="shared" si="0"/>
        <v>0.58402777777777692</v>
      </c>
      <c r="B62" s="247">
        <v>5.5555555555555601E-3</v>
      </c>
      <c r="C62" s="248">
        <v>48</v>
      </c>
      <c r="D62" s="249" t="s">
        <v>901</v>
      </c>
      <c r="E62" s="249" t="s">
        <v>479</v>
      </c>
      <c r="F62" s="249" t="s">
        <v>480</v>
      </c>
      <c r="G62" s="249"/>
      <c r="H62" s="251" t="s">
        <v>958</v>
      </c>
      <c r="I62" s="291"/>
      <c r="J62" s="249"/>
      <c r="K62" s="253">
        <v>8</v>
      </c>
      <c r="L62" s="253" t="s">
        <v>250</v>
      </c>
    </row>
    <row r="63" spans="1:12" ht="15" customHeight="1">
      <c r="A63" s="4">
        <f t="shared" si="0"/>
        <v>0.58958333333333246</v>
      </c>
      <c r="B63" s="247">
        <v>5.5555555555555601E-3</v>
      </c>
      <c r="C63" s="248">
        <v>48</v>
      </c>
      <c r="D63" s="249" t="s">
        <v>901</v>
      </c>
      <c r="E63" s="249" t="s">
        <v>341</v>
      </c>
      <c r="F63" s="249" t="s">
        <v>342</v>
      </c>
      <c r="G63" s="249"/>
      <c r="H63" s="296" t="s">
        <v>959</v>
      </c>
      <c r="I63" s="291"/>
      <c r="J63" s="249"/>
      <c r="K63" s="253">
        <v>9</v>
      </c>
      <c r="L63" s="253" t="s">
        <v>250</v>
      </c>
    </row>
    <row r="64" spans="1:12" s="81" customFormat="1" ht="15" customHeight="1">
      <c r="A64" s="4">
        <f t="shared" si="0"/>
        <v>0.595138888888888</v>
      </c>
      <c r="B64" s="247">
        <v>5.5555555555555601E-3</v>
      </c>
      <c r="C64" s="248">
        <v>48</v>
      </c>
      <c r="D64" s="249" t="s">
        <v>901</v>
      </c>
      <c r="E64" s="249" t="s">
        <v>168</v>
      </c>
      <c r="F64" s="249" t="s">
        <v>231</v>
      </c>
      <c r="G64" s="249"/>
      <c r="H64" s="251" t="s">
        <v>960</v>
      </c>
      <c r="I64" s="291"/>
      <c r="J64" s="249"/>
      <c r="K64" s="253">
        <v>10</v>
      </c>
      <c r="L64" s="253" t="s">
        <v>250</v>
      </c>
    </row>
    <row r="65" spans="1:12" s="81" customFormat="1" ht="15" customHeight="1">
      <c r="A65" s="4">
        <f t="shared" si="0"/>
        <v>0.60069444444444353</v>
      </c>
      <c r="B65" s="290">
        <v>3.472222222222222E-3</v>
      </c>
      <c r="C65" s="233"/>
      <c r="D65" s="256" t="s">
        <v>311</v>
      </c>
      <c r="E65" s="233"/>
      <c r="F65" s="233"/>
      <c r="G65" s="233"/>
      <c r="H65" s="233"/>
      <c r="I65" s="233"/>
      <c r="J65" s="233"/>
      <c r="K65" s="233"/>
      <c r="L65" s="233"/>
    </row>
    <row r="66" spans="1:12">
      <c r="A66" s="4">
        <f t="shared" si="0"/>
        <v>0.60416666666666574</v>
      </c>
      <c r="B66" s="247">
        <v>5.5555555555555601E-3</v>
      </c>
      <c r="C66" s="248">
        <v>48</v>
      </c>
      <c r="D66" s="249" t="s">
        <v>901</v>
      </c>
      <c r="E66" s="249" t="s">
        <v>116</v>
      </c>
      <c r="F66" s="249" t="s">
        <v>117</v>
      </c>
      <c r="G66" s="249"/>
      <c r="H66" s="251" t="s">
        <v>961</v>
      </c>
      <c r="I66" s="291"/>
      <c r="J66" s="297"/>
      <c r="K66" s="253">
        <v>11</v>
      </c>
      <c r="L66" s="253" t="s">
        <v>250</v>
      </c>
    </row>
    <row r="67" spans="1:12" ht="15" customHeight="1">
      <c r="A67" s="4">
        <f t="shared" si="0"/>
        <v>0.60972222222222128</v>
      </c>
      <c r="B67" s="247">
        <v>5.5555555555555601E-3</v>
      </c>
      <c r="C67" s="248">
        <v>48</v>
      </c>
      <c r="D67" s="249" t="s">
        <v>901</v>
      </c>
      <c r="E67" s="249" t="s">
        <v>491</v>
      </c>
      <c r="F67" s="249" t="s">
        <v>492</v>
      </c>
      <c r="G67" s="249"/>
      <c r="H67" s="251" t="s">
        <v>912</v>
      </c>
      <c r="I67" s="291"/>
      <c r="J67" s="249"/>
      <c r="K67" s="253">
        <v>12</v>
      </c>
      <c r="L67" s="253" t="s">
        <v>250</v>
      </c>
    </row>
    <row r="68" spans="1:12" ht="15" customHeight="1">
      <c r="A68" s="4">
        <f t="shared" ref="A68:A85" si="1">SUM(A67,B67)</f>
        <v>0.61527777777777681</v>
      </c>
      <c r="B68" s="247">
        <v>5.5555555555555601E-3</v>
      </c>
      <c r="C68" s="248">
        <v>48</v>
      </c>
      <c r="D68" s="249" t="s">
        <v>901</v>
      </c>
      <c r="E68" s="291" t="s">
        <v>962</v>
      </c>
      <c r="F68" s="291" t="s">
        <v>963</v>
      </c>
      <c r="G68" s="291"/>
      <c r="H68" s="296" t="s">
        <v>964</v>
      </c>
      <c r="I68" s="291"/>
      <c r="J68" s="249"/>
      <c r="K68" s="253">
        <v>13</v>
      </c>
      <c r="L68" s="253" t="s">
        <v>250</v>
      </c>
    </row>
    <row r="69" spans="1:12" ht="15" customHeight="1">
      <c r="A69" s="4">
        <f t="shared" si="1"/>
        <v>0.62083333333333235</v>
      </c>
      <c r="B69" s="247">
        <v>5.5555555555555601E-3</v>
      </c>
      <c r="C69" s="248">
        <v>48</v>
      </c>
      <c r="D69" s="249" t="s">
        <v>901</v>
      </c>
      <c r="E69" s="249" t="s">
        <v>529</v>
      </c>
      <c r="F69" s="249" t="s">
        <v>530</v>
      </c>
      <c r="G69" s="249"/>
      <c r="H69" s="251" t="s">
        <v>954</v>
      </c>
      <c r="I69" s="291"/>
      <c r="J69" s="249"/>
      <c r="K69" s="253">
        <v>14</v>
      </c>
      <c r="L69" s="253" t="s">
        <v>250</v>
      </c>
    </row>
    <row r="70" spans="1:12" ht="15" customHeight="1">
      <c r="A70" s="4">
        <f t="shared" si="1"/>
        <v>0.62638888888888788</v>
      </c>
      <c r="B70" s="247">
        <v>5.5555555555555601E-3</v>
      </c>
      <c r="C70" s="248">
        <v>48</v>
      </c>
      <c r="D70" s="291" t="s">
        <v>901</v>
      </c>
      <c r="E70" s="249" t="s">
        <v>146</v>
      </c>
      <c r="F70" s="249" t="s">
        <v>147</v>
      </c>
      <c r="G70" s="249"/>
      <c r="H70" s="251" t="s">
        <v>965</v>
      </c>
      <c r="I70" s="291"/>
      <c r="J70" s="249"/>
      <c r="K70" s="253">
        <v>15</v>
      </c>
      <c r="L70" s="253" t="s">
        <v>250</v>
      </c>
    </row>
    <row r="71" spans="1:12" ht="15" customHeight="1">
      <c r="A71" s="4">
        <f t="shared" si="1"/>
        <v>0.63194444444444342</v>
      </c>
      <c r="B71" s="247">
        <v>5.5555555555555601E-3</v>
      </c>
      <c r="C71" s="248">
        <v>48</v>
      </c>
      <c r="D71" s="249" t="s">
        <v>901</v>
      </c>
      <c r="E71" s="249" t="s">
        <v>307</v>
      </c>
      <c r="F71" s="249" t="s">
        <v>308</v>
      </c>
      <c r="G71" s="249"/>
      <c r="H71" s="251" t="s">
        <v>912</v>
      </c>
      <c r="I71" s="291"/>
      <c r="J71" s="249"/>
      <c r="K71" s="253">
        <v>16</v>
      </c>
      <c r="L71" s="253" t="s">
        <v>250</v>
      </c>
    </row>
    <row r="72" spans="1:12" ht="15" customHeight="1">
      <c r="A72" s="4">
        <f t="shared" si="1"/>
        <v>0.63749999999999896</v>
      </c>
      <c r="B72" s="247">
        <v>5.5555555555555601E-3</v>
      </c>
      <c r="C72" s="248">
        <v>48</v>
      </c>
      <c r="D72" s="249" t="s">
        <v>901</v>
      </c>
      <c r="E72" s="249" t="s">
        <v>257</v>
      </c>
      <c r="F72" s="249" t="s">
        <v>258</v>
      </c>
      <c r="G72" s="249"/>
      <c r="H72" s="251" t="s">
        <v>902</v>
      </c>
      <c r="I72" s="291"/>
      <c r="J72" s="249"/>
      <c r="K72" s="253">
        <v>17</v>
      </c>
      <c r="L72" s="253" t="s">
        <v>250</v>
      </c>
    </row>
    <row r="73" spans="1:12">
      <c r="A73" s="4">
        <f t="shared" si="1"/>
        <v>0.64305555555555449</v>
      </c>
      <c r="B73" s="247">
        <v>5.5555555555555601E-3</v>
      </c>
      <c r="C73" s="248">
        <v>48</v>
      </c>
      <c r="D73" s="249" t="s">
        <v>901</v>
      </c>
      <c r="E73" s="291" t="s">
        <v>220</v>
      </c>
      <c r="F73" s="291" t="s">
        <v>221</v>
      </c>
      <c r="G73" s="291"/>
      <c r="H73" s="296" t="s">
        <v>902</v>
      </c>
      <c r="I73" s="291"/>
      <c r="J73" s="249"/>
      <c r="K73" s="253">
        <v>18</v>
      </c>
      <c r="L73" s="253" t="s">
        <v>250</v>
      </c>
    </row>
    <row r="74" spans="1:12" ht="15" customHeight="1">
      <c r="A74" s="4">
        <f t="shared" si="1"/>
        <v>0.64861111111111003</v>
      </c>
      <c r="B74" s="247">
        <v>5.5555555555555601E-3</v>
      </c>
      <c r="C74" s="248">
        <v>48</v>
      </c>
      <c r="D74" s="249" t="s">
        <v>901</v>
      </c>
      <c r="E74" s="249" t="s">
        <v>857</v>
      </c>
      <c r="F74" s="249" t="s">
        <v>858</v>
      </c>
      <c r="G74" s="249"/>
      <c r="H74" s="251" t="s">
        <v>958</v>
      </c>
      <c r="I74" s="291"/>
      <c r="J74" s="249"/>
      <c r="K74" s="253">
        <v>19</v>
      </c>
      <c r="L74" s="253" t="s">
        <v>250</v>
      </c>
    </row>
    <row r="75" spans="1:12" ht="15" customHeight="1">
      <c r="A75" s="4">
        <f t="shared" si="1"/>
        <v>0.65416666666666556</v>
      </c>
      <c r="B75" s="247">
        <v>5.5555555555555601E-3</v>
      </c>
      <c r="C75" s="248">
        <v>48</v>
      </c>
      <c r="D75" s="249" t="s">
        <v>901</v>
      </c>
      <c r="E75" s="249" t="s">
        <v>183</v>
      </c>
      <c r="F75" s="249" t="s">
        <v>184</v>
      </c>
      <c r="G75" s="249"/>
      <c r="H75" s="251" t="s">
        <v>966</v>
      </c>
      <c r="I75" s="291"/>
      <c r="J75" s="249"/>
      <c r="K75" s="253">
        <v>20</v>
      </c>
      <c r="L75" s="253" t="s">
        <v>250</v>
      </c>
    </row>
    <row r="76" spans="1:12" s="81" customFormat="1" ht="15" customHeight="1">
      <c r="A76" s="4">
        <f t="shared" si="1"/>
        <v>0.6597222222222211</v>
      </c>
      <c r="B76" s="290">
        <v>3.472222222222222E-3</v>
      </c>
      <c r="C76" s="233"/>
      <c r="D76" s="256" t="s">
        <v>311</v>
      </c>
      <c r="E76" s="233"/>
      <c r="F76" s="233"/>
      <c r="G76" s="233"/>
      <c r="H76" s="233"/>
      <c r="I76" s="233"/>
      <c r="J76" s="233"/>
      <c r="K76" s="233"/>
      <c r="L76" s="233"/>
    </row>
    <row r="77" spans="1:12" ht="15" customHeight="1">
      <c r="A77" s="4">
        <f t="shared" si="1"/>
        <v>0.66319444444444331</v>
      </c>
      <c r="B77" s="247">
        <v>5.5555555555555601E-3</v>
      </c>
      <c r="C77" s="248">
        <v>48</v>
      </c>
      <c r="D77" s="249" t="s">
        <v>901</v>
      </c>
      <c r="E77" s="249" t="s">
        <v>122</v>
      </c>
      <c r="F77" s="249" t="s">
        <v>123</v>
      </c>
      <c r="G77" s="249"/>
      <c r="H77" s="251" t="s">
        <v>956</v>
      </c>
      <c r="I77" s="291"/>
      <c r="J77" s="297"/>
      <c r="K77" s="253">
        <v>21</v>
      </c>
      <c r="L77" s="253" t="s">
        <v>250</v>
      </c>
    </row>
    <row r="78" spans="1:12">
      <c r="A78" s="4">
        <f t="shared" si="1"/>
        <v>0.66874999999999885</v>
      </c>
      <c r="B78" s="247">
        <v>5.5555555555555601E-3</v>
      </c>
      <c r="C78" s="248">
        <v>48</v>
      </c>
      <c r="D78" s="249" t="s">
        <v>901</v>
      </c>
      <c r="E78" s="249" t="s">
        <v>345</v>
      </c>
      <c r="F78" s="249" t="s">
        <v>346</v>
      </c>
      <c r="G78" s="249"/>
      <c r="H78" s="251" t="s">
        <v>899</v>
      </c>
      <c r="I78" s="291"/>
      <c r="J78" s="249"/>
      <c r="K78" s="253">
        <v>22</v>
      </c>
      <c r="L78" s="253" t="s">
        <v>250</v>
      </c>
    </row>
    <row r="79" spans="1:12">
      <c r="A79" s="4">
        <f t="shared" si="1"/>
        <v>0.67430555555555438</v>
      </c>
      <c r="B79" s="247">
        <v>5.5555555555555601E-3</v>
      </c>
      <c r="C79" s="248">
        <v>48</v>
      </c>
      <c r="D79" s="249" t="s">
        <v>901</v>
      </c>
      <c r="E79" s="249" t="s">
        <v>481</v>
      </c>
      <c r="F79" s="249" t="s">
        <v>482</v>
      </c>
      <c r="G79" s="249"/>
      <c r="H79" s="251" t="s">
        <v>967</v>
      </c>
      <c r="I79" s="291"/>
      <c r="J79" s="249"/>
      <c r="K79" s="253">
        <v>23</v>
      </c>
      <c r="L79" s="253" t="s">
        <v>250</v>
      </c>
    </row>
    <row r="80" spans="1:12">
      <c r="A80" s="4">
        <f t="shared" si="1"/>
        <v>0.67986111111110992</v>
      </c>
      <c r="B80" s="247">
        <v>5.5555555555555601E-3</v>
      </c>
      <c r="C80" s="248">
        <v>48</v>
      </c>
      <c r="D80" s="249" t="s">
        <v>901</v>
      </c>
      <c r="E80" s="249" t="s">
        <v>471</v>
      </c>
      <c r="F80" s="249" t="s">
        <v>472</v>
      </c>
      <c r="G80" s="249"/>
      <c r="H80" s="251" t="s">
        <v>968</v>
      </c>
      <c r="I80" s="291"/>
      <c r="J80" s="249"/>
      <c r="K80" s="253">
        <v>24</v>
      </c>
      <c r="L80" s="253" t="s">
        <v>250</v>
      </c>
    </row>
    <row r="81" spans="1:12">
      <c r="A81" s="4">
        <f t="shared" si="1"/>
        <v>0.68541666666666545</v>
      </c>
      <c r="B81" s="247">
        <v>5.5555555555555601E-3</v>
      </c>
      <c r="C81" s="248">
        <v>48</v>
      </c>
      <c r="D81" s="249" t="s">
        <v>901</v>
      </c>
      <c r="E81" s="249" t="s">
        <v>483</v>
      </c>
      <c r="F81" s="249" t="s">
        <v>484</v>
      </c>
      <c r="G81" s="249"/>
      <c r="H81" s="251" t="s">
        <v>969</v>
      </c>
      <c r="I81" s="291"/>
      <c r="J81" s="249"/>
      <c r="K81" s="253">
        <v>25</v>
      </c>
      <c r="L81" s="253" t="s">
        <v>250</v>
      </c>
    </row>
    <row r="82" spans="1:12">
      <c r="A82" s="4">
        <f t="shared" si="1"/>
        <v>0.69097222222222099</v>
      </c>
      <c r="B82" s="247">
        <v>5.5555555555555601E-3</v>
      </c>
      <c r="C82" s="248">
        <v>48</v>
      </c>
      <c r="D82" s="249" t="s">
        <v>901</v>
      </c>
      <c r="E82" s="249" t="s">
        <v>54</v>
      </c>
      <c r="F82" s="249" t="s">
        <v>55</v>
      </c>
      <c r="G82" s="249"/>
      <c r="H82" s="251" t="s">
        <v>965</v>
      </c>
      <c r="I82" s="291"/>
      <c r="J82" s="297"/>
      <c r="K82" s="253">
        <v>26</v>
      </c>
      <c r="L82" s="253" t="s">
        <v>250</v>
      </c>
    </row>
    <row r="83" spans="1:12">
      <c r="A83" s="4">
        <f t="shared" si="1"/>
        <v>0.69652777777777652</v>
      </c>
      <c r="B83" s="247">
        <v>5.5555555555555601E-3</v>
      </c>
      <c r="C83" s="248">
        <v>48</v>
      </c>
      <c r="D83" s="249" t="s">
        <v>901</v>
      </c>
      <c r="E83" s="249" t="s">
        <v>607</v>
      </c>
      <c r="F83" s="249" t="s">
        <v>608</v>
      </c>
      <c r="G83" s="249"/>
      <c r="H83" s="251" t="s">
        <v>897</v>
      </c>
      <c r="I83" s="291"/>
      <c r="J83" s="249"/>
      <c r="K83" s="253">
        <v>27</v>
      </c>
      <c r="L83" s="253" t="s">
        <v>250</v>
      </c>
    </row>
    <row r="84" spans="1:12">
      <c r="A84" s="4">
        <f t="shared" si="1"/>
        <v>0.70208333333333206</v>
      </c>
      <c r="B84" s="247">
        <v>5.5555555555555601E-3</v>
      </c>
      <c r="C84" s="248">
        <v>48</v>
      </c>
      <c r="D84" s="249" t="s">
        <v>901</v>
      </c>
      <c r="E84" s="249" t="s">
        <v>119</v>
      </c>
      <c r="F84" s="249" t="s">
        <v>120</v>
      </c>
      <c r="G84" s="249"/>
      <c r="H84" s="251" t="s">
        <v>956</v>
      </c>
      <c r="I84" s="291"/>
      <c r="J84" s="249"/>
      <c r="K84" s="253">
        <v>28</v>
      </c>
      <c r="L84" s="253" t="s">
        <v>250</v>
      </c>
    </row>
    <row r="85" spans="1:12">
      <c r="A85" s="4">
        <f t="shared" si="1"/>
        <v>0.7076388888888876</v>
      </c>
      <c r="B85" s="255" t="s">
        <v>253</v>
      </c>
      <c r="C85" s="233"/>
      <c r="D85" s="256" t="s">
        <v>389</v>
      </c>
      <c r="E85" s="233"/>
      <c r="F85" s="233"/>
      <c r="G85" s="233"/>
      <c r="H85" s="233"/>
      <c r="I85" s="233"/>
      <c r="J85" s="233"/>
      <c r="K85" s="233"/>
      <c r="L85" s="233"/>
    </row>
  </sheetData>
  <pageMargins left="0.7" right="0.7" top="0.75" bottom="0.75" header="0.3" footer="0.3"/>
  <pageSetup paperSize="9" orientation="portrait" r:id="rId1"/>
  <rowBreaks count="1" manualBreakCount="1">
    <brk id="45" max="16383" man="1"/>
  </rowBreaks>
  <customProperties>
    <customPr name="_pios_id" r:id="rId2"/>
    <customPr name="GUID" r:id="rId3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2BA3-3A31-4555-800E-A519A769C999}">
  <sheetPr>
    <tabColor rgb="FFFF85FF"/>
    <pageSetUpPr fitToPage="1"/>
  </sheetPr>
  <dimension ref="A1:AQ43"/>
  <sheetViews>
    <sheetView topLeftCell="A7" zoomScaleNormal="100" workbookViewId="0">
      <selection activeCell="H40" sqref="H40"/>
    </sheetView>
  </sheetViews>
  <sheetFormatPr defaultColWidth="11" defaultRowHeight="15.75"/>
  <cols>
    <col min="1" max="1" width="11" style="14"/>
    <col min="2" max="2" width="10.625" style="14" customWidth="1"/>
    <col min="3" max="3" width="17.5" style="14" bestFit="1" customWidth="1"/>
    <col min="4" max="4" width="27.5" style="14" customWidth="1"/>
    <col min="5" max="5" width="17.75" style="14" customWidth="1"/>
    <col min="6" max="6" width="11.75" style="14" bestFit="1" customWidth="1"/>
    <col min="7" max="7" width="10.25" style="14" bestFit="1" customWidth="1"/>
    <col min="8" max="8" width="12" style="14" bestFit="1" customWidth="1"/>
    <col min="9" max="9" width="9.125" style="14" bestFit="1" customWidth="1"/>
    <col min="10" max="10" width="9.75" style="14" bestFit="1" customWidth="1"/>
    <col min="11" max="11" width="13.25" style="14" customWidth="1"/>
    <col min="12" max="12" width="13.625" style="14" bestFit="1" customWidth="1"/>
    <col min="14" max="14" width="11" style="14"/>
    <col min="15" max="15" width="19.375" style="14" customWidth="1"/>
    <col min="16" max="16" width="11" style="14"/>
    <col min="17" max="17" width="3.625" style="14" customWidth="1"/>
    <col min="18" max="19" width="7.75" style="14" bestFit="1" customWidth="1"/>
    <col min="20" max="20" width="6.75" style="14" bestFit="1" customWidth="1"/>
    <col min="21" max="24" width="7.25" style="14" bestFit="1" customWidth="1"/>
    <col min="25" max="30" width="7.75" style="14" customWidth="1"/>
    <col min="31" max="31" width="7.375" style="14" bestFit="1" customWidth="1"/>
    <col min="32" max="38" width="7.25" style="14" bestFit="1" customWidth="1"/>
    <col min="39" max="43" width="7.25" style="14" customWidth="1"/>
    <col min="44" max="16384" width="11" style="14"/>
  </cols>
  <sheetData>
    <row r="1" spans="1:43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N1" s="338"/>
      <c r="O1" s="15" t="s">
        <v>259</v>
      </c>
      <c r="P1" s="339" t="s">
        <v>260</v>
      </c>
      <c r="Q1" s="339"/>
      <c r="R1" s="339"/>
      <c r="S1" s="339"/>
      <c r="T1" s="339"/>
      <c r="U1" s="339"/>
      <c r="V1" s="339"/>
      <c r="W1" s="339"/>
      <c r="X1" s="339"/>
      <c r="Y1" s="339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</row>
    <row r="2" spans="1:43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N2" s="338"/>
      <c r="O2" s="338"/>
      <c r="P2" s="397" t="s">
        <v>248</v>
      </c>
      <c r="Q2" s="397"/>
      <c r="R2" s="397"/>
      <c r="S2" s="397"/>
      <c r="T2" s="397"/>
      <c r="U2" s="397"/>
      <c r="V2" s="397"/>
      <c r="W2" s="397"/>
      <c r="X2" s="397"/>
      <c r="Y2" s="397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</row>
    <row r="3" spans="1:43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N3" s="338"/>
      <c r="O3" s="15" t="s">
        <v>249</v>
      </c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</row>
    <row r="4" spans="1:43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N4" s="338"/>
      <c r="O4" s="338"/>
      <c r="P4" s="338"/>
      <c r="Q4" s="338"/>
      <c r="R4" s="319" t="s">
        <v>970</v>
      </c>
      <c r="S4" s="18"/>
      <c r="T4" s="18"/>
      <c r="U4" s="17"/>
      <c r="V4" s="17"/>
      <c r="W4" s="17"/>
      <c r="X4" s="17"/>
      <c r="Y4" s="17"/>
      <c r="Z4" s="17"/>
      <c r="AA4" s="17"/>
      <c r="AB4" s="17"/>
      <c r="AC4" s="17"/>
      <c r="AD4" s="17"/>
      <c r="AE4" s="319" t="s">
        <v>971</v>
      </c>
      <c r="AF4" s="18"/>
      <c r="AG4" s="18"/>
      <c r="AH4" s="17"/>
      <c r="AI4" s="17"/>
      <c r="AJ4" s="17"/>
      <c r="AK4" s="17"/>
      <c r="AL4" s="17"/>
      <c r="AM4" s="17"/>
      <c r="AN4" s="17"/>
      <c r="AO4" s="17"/>
      <c r="AP4" s="17"/>
      <c r="AQ4" s="17"/>
    </row>
    <row r="5" spans="1:43">
      <c r="A5" s="338" t="s">
        <v>6</v>
      </c>
      <c r="B5" s="331">
        <v>44780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N5" s="338"/>
      <c r="O5" s="338"/>
      <c r="P5" s="338"/>
      <c r="Q5" s="338"/>
      <c r="R5" s="341">
        <f>B11</f>
        <v>1</v>
      </c>
      <c r="S5" s="341">
        <f>B13</f>
        <v>2</v>
      </c>
      <c r="T5" s="341">
        <f>B15</f>
        <v>3</v>
      </c>
      <c r="U5" s="341">
        <f>B17</f>
        <v>4</v>
      </c>
      <c r="V5" s="341">
        <f>B19</f>
        <v>5</v>
      </c>
      <c r="W5" s="341">
        <f>B21</f>
        <v>6</v>
      </c>
      <c r="X5" s="341">
        <f>B23</f>
        <v>7</v>
      </c>
      <c r="Y5" s="341">
        <f>B25</f>
        <v>8</v>
      </c>
      <c r="Z5" s="341">
        <f>B27</f>
        <v>9</v>
      </c>
      <c r="AA5" s="341">
        <f>B29</f>
        <v>10</v>
      </c>
      <c r="AB5" s="341">
        <f>B31</f>
        <v>11</v>
      </c>
      <c r="AC5" s="341">
        <f>B33</f>
        <v>12</v>
      </c>
      <c r="AD5" s="341">
        <f>B35</f>
        <v>0</v>
      </c>
      <c r="AE5" s="360">
        <f t="shared" ref="AE5:AQ5" si="0">R5</f>
        <v>1</v>
      </c>
      <c r="AF5" s="341">
        <f t="shared" si="0"/>
        <v>2</v>
      </c>
      <c r="AG5" s="341">
        <f t="shared" si="0"/>
        <v>3</v>
      </c>
      <c r="AH5" s="341">
        <f t="shared" si="0"/>
        <v>4</v>
      </c>
      <c r="AI5" s="341">
        <f t="shared" si="0"/>
        <v>5</v>
      </c>
      <c r="AJ5" s="341">
        <f t="shared" si="0"/>
        <v>6</v>
      </c>
      <c r="AK5" s="341">
        <f t="shared" si="0"/>
        <v>7</v>
      </c>
      <c r="AL5" s="341">
        <f t="shared" si="0"/>
        <v>8</v>
      </c>
      <c r="AM5" s="341">
        <f t="shared" si="0"/>
        <v>9</v>
      </c>
      <c r="AN5" s="341">
        <f t="shared" si="0"/>
        <v>10</v>
      </c>
      <c r="AO5" s="341">
        <f t="shared" si="0"/>
        <v>11</v>
      </c>
      <c r="AP5" s="341">
        <f t="shared" si="0"/>
        <v>12</v>
      </c>
      <c r="AQ5" s="341">
        <f t="shared" si="0"/>
        <v>0</v>
      </c>
    </row>
    <row r="6" spans="1:43">
      <c r="A6" s="338" t="s">
        <v>8</v>
      </c>
      <c r="B6" s="13" t="s">
        <v>972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N6" s="338"/>
      <c r="O6" s="338"/>
      <c r="P6" s="338"/>
      <c r="Q6" s="338"/>
      <c r="R6" s="338" t="str">
        <f>C11</f>
        <v>Ruby Gilberd</v>
      </c>
      <c r="S6" s="338" t="str">
        <f>C13</f>
        <v>Isla Hendry</v>
      </c>
      <c r="T6" s="338" t="str">
        <f>C15</f>
        <v>Chloe Wood</v>
      </c>
      <c r="U6" s="338" t="str">
        <f>C17</f>
        <v>Ivy Colebrook</v>
      </c>
      <c r="V6" s="338" t="str">
        <f>C19</f>
        <v>Shannon Meakins</v>
      </c>
      <c r="W6" s="338" t="str">
        <f>C21</f>
        <v>Jasmine Hodkinson</v>
      </c>
      <c r="X6" s="338" t="str">
        <f>C23</f>
        <v>Lolah Day</v>
      </c>
      <c r="Y6" s="338" t="str">
        <f>C25</f>
        <v>Ava Bowles</v>
      </c>
      <c r="Z6" s="338" t="str">
        <f>C27</f>
        <v>Eliza Hutton</v>
      </c>
      <c r="AA6" s="338" t="str">
        <f>C29</f>
        <v>Lyla Valuri</v>
      </c>
      <c r="AB6" s="338" t="str">
        <f>C31</f>
        <v>Annalyce Page</v>
      </c>
      <c r="AC6" s="338" t="str">
        <f>C33</f>
        <v>Alexis Nixon</v>
      </c>
      <c r="AD6" s="338"/>
      <c r="AE6" s="361" t="str">
        <f>C12</f>
        <v>Lexi Caldwell</v>
      </c>
      <c r="AF6" s="338" t="str">
        <f>C14</f>
        <v>Mikayla Holden</v>
      </c>
      <c r="AG6" s="338" t="str">
        <f>C16</f>
        <v>Holly Greening</v>
      </c>
      <c r="AH6" s="338" t="str">
        <f>C18</f>
        <v>Kate Watkins</v>
      </c>
      <c r="AI6" s="338" t="str">
        <f>C20</f>
        <v>Sune Snyman</v>
      </c>
      <c r="AJ6" s="338" t="str">
        <f>C22</f>
        <v>Kate Berzins</v>
      </c>
      <c r="AK6" s="338" t="str">
        <f>C24</f>
        <v>Tameaka Smith</v>
      </c>
      <c r="AL6" s="338" t="str">
        <f>C26</f>
        <v>Ruby Douglas</v>
      </c>
      <c r="AM6" s="338" t="str">
        <f>C28</f>
        <v>Zahara Winters</v>
      </c>
      <c r="AN6" s="338" t="str">
        <f>C30</f>
        <v>Sadie Gemmell</v>
      </c>
      <c r="AO6" s="338" t="str">
        <f>C32</f>
        <v>Jenaveve Page</v>
      </c>
      <c r="AP6" s="338" t="str">
        <f>C34</f>
        <v>Hannah Horne</v>
      </c>
      <c r="AQ6" s="338"/>
    </row>
    <row r="7" spans="1:43">
      <c r="A7" s="338" t="s">
        <v>10</v>
      </c>
      <c r="B7" s="338" t="s">
        <v>808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N7" s="338"/>
      <c r="O7" s="338" t="s">
        <v>12</v>
      </c>
      <c r="P7" s="338" t="s">
        <v>13</v>
      </c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61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</row>
    <row r="8" spans="1:43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N8" s="338"/>
      <c r="O8" s="338">
        <v>1</v>
      </c>
      <c r="P8" s="338"/>
      <c r="Q8" s="338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6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</row>
    <row r="9" spans="1:43">
      <c r="A9" s="338"/>
      <c r="B9" s="338"/>
      <c r="C9" s="338"/>
      <c r="D9" s="338"/>
      <c r="E9" s="338"/>
      <c r="F9" s="19" t="s">
        <v>14</v>
      </c>
      <c r="G9" s="19" t="s">
        <v>81</v>
      </c>
      <c r="H9" s="338"/>
      <c r="I9" s="338"/>
      <c r="J9" s="338"/>
      <c r="K9" s="338"/>
      <c r="L9" s="338"/>
      <c r="N9" s="338"/>
      <c r="O9" s="338">
        <v>2</v>
      </c>
      <c r="P9" s="338"/>
      <c r="Q9" s="338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6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</row>
    <row r="10" spans="1:43" ht="45">
      <c r="A10" s="20" t="s">
        <v>15</v>
      </c>
      <c r="B10" s="19" t="s">
        <v>251</v>
      </c>
      <c r="C10" s="19" t="s">
        <v>17</v>
      </c>
      <c r="D10" s="19" t="s">
        <v>18</v>
      </c>
      <c r="E10" s="19" t="s">
        <v>19</v>
      </c>
      <c r="F10" s="22" t="s">
        <v>973</v>
      </c>
      <c r="G10" s="22" t="s">
        <v>209</v>
      </c>
      <c r="H10" s="19" t="s">
        <v>82</v>
      </c>
      <c r="I10" s="19" t="s">
        <v>21</v>
      </c>
      <c r="J10" s="19" t="s">
        <v>22</v>
      </c>
      <c r="K10" s="19" t="s">
        <v>252</v>
      </c>
      <c r="L10" s="19" t="s">
        <v>24</v>
      </c>
      <c r="N10" s="338"/>
      <c r="O10" s="338">
        <v>3</v>
      </c>
      <c r="P10" s="338"/>
      <c r="Q10" s="338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6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</row>
    <row r="11" spans="1:43">
      <c r="A11" s="24">
        <v>0.33333333333333331</v>
      </c>
      <c r="B11" s="23">
        <v>1</v>
      </c>
      <c r="C11" s="23" t="s">
        <v>445</v>
      </c>
      <c r="D11" s="343" t="s">
        <v>446</v>
      </c>
      <c r="E11" s="343" t="s">
        <v>377</v>
      </c>
      <c r="F11" s="350">
        <f>R40</f>
        <v>0</v>
      </c>
      <c r="G11" s="350">
        <f>AE40</f>
        <v>0</v>
      </c>
      <c r="H11" s="350">
        <f>AVERAGE(F11,G11)</f>
        <v>0</v>
      </c>
      <c r="I11" s="351">
        <f>IF(J11&gt;L11,J11,L11)</f>
        <v>1</v>
      </c>
      <c r="J11" s="351">
        <f>RANK(H11,$H$11:$H$37,0)</f>
        <v>1</v>
      </c>
      <c r="K11" s="398">
        <f>R30+AE30</f>
        <v>0</v>
      </c>
      <c r="L11" s="399"/>
      <c r="N11" s="338"/>
      <c r="O11" s="338">
        <v>4</v>
      </c>
      <c r="P11" s="338"/>
      <c r="Q11" s="338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6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</row>
    <row r="12" spans="1:43">
      <c r="A12" s="24">
        <v>0.33333333333333331</v>
      </c>
      <c r="B12" s="23">
        <v>1</v>
      </c>
      <c r="C12" s="23" t="s">
        <v>418</v>
      </c>
      <c r="D12" s="343" t="s">
        <v>419</v>
      </c>
      <c r="E12" s="343" t="s">
        <v>377</v>
      </c>
      <c r="F12" s="382"/>
      <c r="G12" s="382"/>
      <c r="H12" s="382"/>
      <c r="I12" s="382"/>
      <c r="J12" s="382"/>
      <c r="K12" s="382"/>
      <c r="L12" s="400"/>
      <c r="N12" s="338"/>
      <c r="O12" s="338">
        <v>5</v>
      </c>
      <c r="P12" s="338"/>
      <c r="Q12" s="338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6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</row>
    <row r="13" spans="1:43">
      <c r="A13" s="24">
        <v>0.33888888888888885</v>
      </c>
      <c r="B13" s="23">
        <v>2</v>
      </c>
      <c r="C13" s="23" t="s">
        <v>524</v>
      </c>
      <c r="D13" s="343" t="s">
        <v>525</v>
      </c>
      <c r="E13" s="343" t="s">
        <v>42</v>
      </c>
      <c r="F13" s="350">
        <f>S40</f>
        <v>0</v>
      </c>
      <c r="G13" s="350">
        <f>AF40</f>
        <v>0</v>
      </c>
      <c r="H13" s="350">
        <f t="shared" ref="H13" si="1">AVERAGE(F13,G13)</f>
        <v>0</v>
      </c>
      <c r="I13" s="351">
        <f>IF(J13&gt;L13,J13,L13)</f>
        <v>1</v>
      </c>
      <c r="J13" s="351">
        <f>RANK(H13,$H$11:$H$37,0)</f>
        <v>1</v>
      </c>
      <c r="K13" s="398">
        <f>S30+AF30</f>
        <v>0</v>
      </c>
      <c r="L13" s="399"/>
      <c r="N13" s="338"/>
      <c r="O13" s="338">
        <v>6</v>
      </c>
      <c r="P13" s="338"/>
      <c r="Q13" s="338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6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</row>
    <row r="14" spans="1:43">
      <c r="A14" s="24">
        <v>0.33888888888888885</v>
      </c>
      <c r="B14" s="23">
        <v>2</v>
      </c>
      <c r="C14" s="23" t="s">
        <v>432</v>
      </c>
      <c r="D14" s="343" t="s">
        <v>433</v>
      </c>
      <c r="E14" s="343" t="s">
        <v>42</v>
      </c>
      <c r="F14" s="382"/>
      <c r="G14" s="382"/>
      <c r="H14" s="382"/>
      <c r="I14" s="382"/>
      <c r="J14" s="382"/>
      <c r="K14" s="382"/>
      <c r="L14" s="400"/>
      <c r="N14" s="338"/>
      <c r="O14" s="338">
        <v>7</v>
      </c>
      <c r="P14" s="338"/>
      <c r="Q14" s="338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6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</row>
    <row r="15" spans="1:43">
      <c r="A15" s="24">
        <v>0.34444444444444439</v>
      </c>
      <c r="B15" s="23">
        <v>3</v>
      </c>
      <c r="C15" s="23" t="s">
        <v>395</v>
      </c>
      <c r="D15" s="343" t="s">
        <v>396</v>
      </c>
      <c r="E15" s="343" t="s">
        <v>946</v>
      </c>
      <c r="F15" s="350">
        <f>T40</f>
        <v>0</v>
      </c>
      <c r="G15" s="350">
        <f>AG40</f>
        <v>0</v>
      </c>
      <c r="H15" s="350">
        <f>AVERAGE(F15,G15)</f>
        <v>0</v>
      </c>
      <c r="I15" s="351">
        <f>IF(J15&gt;L15,J15,L15)</f>
        <v>1</v>
      </c>
      <c r="J15" s="351">
        <f>RANK(H15,$H$11:$H$37,0)</f>
        <v>1</v>
      </c>
      <c r="K15" s="398">
        <f>T30+AG30</f>
        <v>0</v>
      </c>
      <c r="L15" s="399"/>
      <c r="N15" s="338"/>
      <c r="O15" s="338">
        <v>8</v>
      </c>
      <c r="P15" s="338"/>
      <c r="Q15" s="338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6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</row>
    <row r="16" spans="1:43">
      <c r="A16" s="24">
        <v>0.34444444444444439</v>
      </c>
      <c r="B16" s="23">
        <v>3</v>
      </c>
      <c r="C16" s="23" t="s">
        <v>291</v>
      </c>
      <c r="D16" s="343" t="s">
        <v>292</v>
      </c>
      <c r="E16" s="343" t="s">
        <v>946</v>
      </c>
      <c r="F16" s="382"/>
      <c r="G16" s="382"/>
      <c r="H16" s="382"/>
      <c r="I16" s="382"/>
      <c r="J16" s="382"/>
      <c r="K16" s="382"/>
      <c r="L16" s="400"/>
      <c r="N16" s="338"/>
      <c r="O16" s="338">
        <v>9</v>
      </c>
      <c r="P16" s="338"/>
      <c r="Q16" s="338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6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</row>
    <row r="17" spans="1:43">
      <c r="A17" s="24">
        <v>0.34999999999999992</v>
      </c>
      <c r="B17" s="23">
        <v>4</v>
      </c>
      <c r="C17" s="23" t="s">
        <v>367</v>
      </c>
      <c r="D17" s="343" t="s">
        <v>368</v>
      </c>
      <c r="E17" s="343" t="s">
        <v>132</v>
      </c>
      <c r="F17" s="350">
        <f>U40</f>
        <v>0</v>
      </c>
      <c r="G17" s="350">
        <f>AH40</f>
        <v>0</v>
      </c>
      <c r="H17" s="350">
        <f>AVERAGE(F17,G17)</f>
        <v>0</v>
      </c>
      <c r="I17" s="351">
        <f>IF(J17&gt;L17,J17,L17)</f>
        <v>1</v>
      </c>
      <c r="J17" s="351">
        <f>RANK(H17,$H$11:$H$37,0)</f>
        <v>1</v>
      </c>
      <c r="K17" s="398">
        <f>U30+AH30</f>
        <v>0</v>
      </c>
      <c r="L17" s="399"/>
      <c r="N17" s="338"/>
      <c r="O17" s="338">
        <v>10</v>
      </c>
      <c r="P17" s="338"/>
      <c r="Q17" s="338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6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</row>
    <row r="18" spans="1:43">
      <c r="A18" s="24">
        <v>0.34999999999999992</v>
      </c>
      <c r="B18" s="23">
        <v>4</v>
      </c>
      <c r="C18" s="23" t="s">
        <v>403</v>
      </c>
      <c r="D18" s="343" t="s">
        <v>404</v>
      </c>
      <c r="E18" s="343" t="s">
        <v>132</v>
      </c>
      <c r="F18" s="382"/>
      <c r="G18" s="382"/>
      <c r="H18" s="382"/>
      <c r="I18" s="382"/>
      <c r="J18" s="382"/>
      <c r="K18" s="382"/>
      <c r="L18" s="400"/>
      <c r="N18" s="338"/>
      <c r="O18" s="338">
        <v>11</v>
      </c>
      <c r="P18" s="338"/>
      <c r="Q18" s="338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6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</row>
    <row r="19" spans="1:43">
      <c r="A19" s="24">
        <v>0.35555555555555546</v>
      </c>
      <c r="B19" s="23">
        <v>5</v>
      </c>
      <c r="C19" s="23" t="s">
        <v>37</v>
      </c>
      <c r="D19" s="343" t="s">
        <v>38</v>
      </c>
      <c r="E19" s="343" t="s">
        <v>39</v>
      </c>
      <c r="F19" s="350">
        <f>V40</f>
        <v>0</v>
      </c>
      <c r="G19" s="350">
        <f>AI40</f>
        <v>0</v>
      </c>
      <c r="H19" s="350">
        <f>AVERAGE(F19,G19)</f>
        <v>0</v>
      </c>
      <c r="I19" s="351">
        <f>IF(J19&gt;L19,J19,L19)</f>
        <v>1</v>
      </c>
      <c r="J19" s="351">
        <f>RANK(H19,$H$11:$H$37,0)</f>
        <v>1</v>
      </c>
      <c r="K19" s="398">
        <f>V30+AI30</f>
        <v>0</v>
      </c>
      <c r="L19" s="399"/>
      <c r="N19" s="338"/>
      <c r="O19" s="338">
        <v>12</v>
      </c>
      <c r="P19" s="338"/>
      <c r="Q19" s="338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6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</row>
    <row r="20" spans="1:43">
      <c r="A20" s="24">
        <v>0.35555555555555546</v>
      </c>
      <c r="B20" s="23">
        <v>5</v>
      </c>
      <c r="C20" s="23" t="s">
        <v>476</v>
      </c>
      <c r="D20" s="343" t="s">
        <v>477</v>
      </c>
      <c r="E20" s="343" t="s">
        <v>39</v>
      </c>
      <c r="F20" s="382"/>
      <c r="G20" s="382"/>
      <c r="H20" s="382"/>
      <c r="I20" s="382"/>
      <c r="J20" s="382"/>
      <c r="K20" s="382"/>
      <c r="L20" s="400"/>
      <c r="N20" s="338"/>
      <c r="O20" s="338">
        <v>13</v>
      </c>
      <c r="P20" s="338"/>
      <c r="Q20" s="338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6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</row>
    <row r="21" spans="1:43">
      <c r="A21" s="24">
        <v>0.36111111111111099</v>
      </c>
      <c r="B21" s="23">
        <v>6</v>
      </c>
      <c r="C21" s="23" t="s">
        <v>798</v>
      </c>
      <c r="D21" s="343" t="s">
        <v>911</v>
      </c>
      <c r="E21" s="343" t="s">
        <v>325</v>
      </c>
      <c r="F21" s="350">
        <f>W40</f>
        <v>0</v>
      </c>
      <c r="G21" s="350">
        <f>AJ40</f>
        <v>0</v>
      </c>
      <c r="H21" s="350">
        <f>AVERAGE(F21,G21)</f>
        <v>0</v>
      </c>
      <c r="I21" s="351">
        <f>IF(J21&gt;L21,J21,L21)</f>
        <v>1</v>
      </c>
      <c r="J21" s="351">
        <f>RANK(H21,$H$11:$H$37,0)</f>
        <v>1</v>
      </c>
      <c r="K21" s="398">
        <f>W30+AJ30</f>
        <v>0</v>
      </c>
      <c r="L21" s="399"/>
      <c r="N21" s="338"/>
      <c r="O21" s="338">
        <v>14</v>
      </c>
      <c r="P21" s="338"/>
      <c r="Q21" s="338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6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</row>
    <row r="22" spans="1:43">
      <c r="A22" s="24">
        <v>0.36111111111111099</v>
      </c>
      <c r="B22" s="23">
        <v>6</v>
      </c>
      <c r="C22" s="23" t="s">
        <v>767</v>
      </c>
      <c r="D22" s="343" t="s">
        <v>768</v>
      </c>
      <c r="E22" s="343" t="s">
        <v>325</v>
      </c>
      <c r="F22" s="382"/>
      <c r="G22" s="382"/>
      <c r="H22" s="382"/>
      <c r="I22" s="382"/>
      <c r="J22" s="382"/>
      <c r="K22" s="382"/>
      <c r="L22" s="400"/>
      <c r="N22" s="338"/>
      <c r="O22" s="338">
        <v>15</v>
      </c>
      <c r="P22" s="338"/>
      <c r="Q22" s="33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69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8"/>
      <c r="AQ22" s="348"/>
    </row>
    <row r="23" spans="1:43">
      <c r="A23" s="24">
        <v>0.37013888888888874</v>
      </c>
      <c r="B23" s="23">
        <v>7</v>
      </c>
      <c r="C23" s="23" t="s">
        <v>341</v>
      </c>
      <c r="D23" s="343" t="s">
        <v>342</v>
      </c>
      <c r="E23" s="343" t="s">
        <v>947</v>
      </c>
      <c r="F23" s="350">
        <f>X40</f>
        <v>0</v>
      </c>
      <c r="G23" s="350">
        <f>AK40</f>
        <v>0</v>
      </c>
      <c r="H23" s="350">
        <f>AVERAGE(F23,G23)</f>
        <v>0</v>
      </c>
      <c r="I23" s="351">
        <f>IF(J23&gt;L23,J23,L23)</f>
        <v>1</v>
      </c>
      <c r="J23" s="351">
        <f>RANK(H23,$H$11:$H$37,0)</f>
        <v>1</v>
      </c>
      <c r="K23" s="398">
        <f>X30+AK30</f>
        <v>0</v>
      </c>
      <c r="L23" s="399"/>
      <c r="N23" s="338"/>
      <c r="O23" s="338" t="s">
        <v>92</v>
      </c>
      <c r="P23" s="338">
        <v>150</v>
      </c>
      <c r="Q23" s="338"/>
      <c r="R23" s="356">
        <f>SUM(R8:R22)</f>
        <v>0</v>
      </c>
      <c r="S23" s="356">
        <f t="shared" ref="S23:AQ23" si="2">SUM(S8:S22)</f>
        <v>0</v>
      </c>
      <c r="T23" s="356">
        <f t="shared" si="2"/>
        <v>0</v>
      </c>
      <c r="U23" s="356">
        <f t="shared" si="2"/>
        <v>0</v>
      </c>
      <c r="V23" s="356">
        <f t="shared" si="2"/>
        <v>0</v>
      </c>
      <c r="W23" s="356">
        <f t="shared" si="2"/>
        <v>0</v>
      </c>
      <c r="X23" s="356">
        <f t="shared" si="2"/>
        <v>0</v>
      </c>
      <c r="Y23" s="356">
        <f t="shared" si="2"/>
        <v>0</v>
      </c>
      <c r="Z23" s="356">
        <f t="shared" si="2"/>
        <v>0</v>
      </c>
      <c r="AA23" s="356">
        <f t="shared" si="2"/>
        <v>0</v>
      </c>
      <c r="AB23" s="356">
        <f t="shared" si="2"/>
        <v>0</v>
      </c>
      <c r="AC23" s="356">
        <f t="shared" si="2"/>
        <v>0</v>
      </c>
      <c r="AD23" s="356">
        <f t="shared" si="2"/>
        <v>0</v>
      </c>
      <c r="AE23" s="370">
        <f t="shared" si="2"/>
        <v>0</v>
      </c>
      <c r="AF23" s="356">
        <f t="shared" si="2"/>
        <v>0</v>
      </c>
      <c r="AG23" s="356">
        <f t="shared" si="2"/>
        <v>0</v>
      </c>
      <c r="AH23" s="356">
        <f t="shared" si="2"/>
        <v>0</v>
      </c>
      <c r="AI23" s="356">
        <f t="shared" si="2"/>
        <v>0</v>
      </c>
      <c r="AJ23" s="356">
        <f t="shared" si="2"/>
        <v>0</v>
      </c>
      <c r="AK23" s="356">
        <f t="shared" si="2"/>
        <v>0</v>
      </c>
      <c r="AL23" s="356">
        <f t="shared" si="2"/>
        <v>0</v>
      </c>
      <c r="AM23" s="356">
        <f t="shared" si="2"/>
        <v>0</v>
      </c>
      <c r="AN23" s="356">
        <f t="shared" si="2"/>
        <v>0</v>
      </c>
      <c r="AO23" s="356">
        <f t="shared" si="2"/>
        <v>0</v>
      </c>
      <c r="AP23" s="356">
        <f t="shared" si="2"/>
        <v>0</v>
      </c>
      <c r="AQ23" s="356">
        <f t="shared" si="2"/>
        <v>0</v>
      </c>
    </row>
    <row r="24" spans="1:43">
      <c r="A24" s="24">
        <v>0.37013888888888874</v>
      </c>
      <c r="B24" s="23">
        <v>7</v>
      </c>
      <c r="C24" s="23" t="s">
        <v>28</v>
      </c>
      <c r="D24" s="343" t="s">
        <v>29</v>
      </c>
      <c r="E24" s="343" t="s">
        <v>947</v>
      </c>
      <c r="F24" s="382"/>
      <c r="G24" s="382"/>
      <c r="H24" s="382"/>
      <c r="I24" s="382"/>
      <c r="J24" s="382"/>
      <c r="K24" s="382"/>
      <c r="L24" s="400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61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</row>
    <row r="25" spans="1:43">
      <c r="A25" s="24">
        <v>0.37569444444444428</v>
      </c>
      <c r="B25" s="23">
        <v>8</v>
      </c>
      <c r="C25" s="23" t="s">
        <v>424</v>
      </c>
      <c r="D25" s="343" t="s">
        <v>425</v>
      </c>
      <c r="E25" s="343" t="s">
        <v>314</v>
      </c>
      <c r="F25" s="350">
        <f>Y40</f>
        <v>0</v>
      </c>
      <c r="G25" s="350">
        <f>AL40</f>
        <v>0</v>
      </c>
      <c r="H25" s="350">
        <f>AVERAGE(F25,G25)</f>
        <v>0</v>
      </c>
      <c r="I25" s="351">
        <f>IF(J25&gt;L25,J25,L25)</f>
        <v>1</v>
      </c>
      <c r="J25" s="351">
        <f>RANK(H25,$H$11:$H$37,0)</f>
        <v>1</v>
      </c>
      <c r="K25" s="398">
        <f>Y30+AL30</f>
        <v>0</v>
      </c>
      <c r="L25" s="399"/>
      <c r="N25" s="338"/>
      <c r="O25" s="338" t="s">
        <v>93</v>
      </c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61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</row>
    <row r="26" spans="1:43">
      <c r="A26" s="24">
        <v>0.37569444444444428</v>
      </c>
      <c r="B26" s="23">
        <v>8</v>
      </c>
      <c r="C26" s="23" t="s">
        <v>412</v>
      </c>
      <c r="D26" s="343" t="s">
        <v>413</v>
      </c>
      <c r="E26" s="343" t="s">
        <v>314</v>
      </c>
      <c r="F26" s="382"/>
      <c r="G26" s="382"/>
      <c r="H26" s="382"/>
      <c r="I26" s="382"/>
      <c r="J26" s="382"/>
      <c r="K26" s="382"/>
      <c r="L26" s="400"/>
      <c r="N26" s="338"/>
      <c r="O26" s="338" t="s">
        <v>94</v>
      </c>
      <c r="P26" s="338"/>
      <c r="Q26" s="338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6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</row>
    <row r="27" spans="1:43">
      <c r="A27" s="24">
        <v>0.38124999999999981</v>
      </c>
      <c r="B27" s="23">
        <v>9</v>
      </c>
      <c r="C27" s="23" t="s">
        <v>45</v>
      </c>
      <c r="D27" s="343" t="s">
        <v>46</v>
      </c>
      <c r="E27" s="343" t="s">
        <v>47</v>
      </c>
      <c r="F27" s="350">
        <f>Z40</f>
        <v>0</v>
      </c>
      <c r="G27" s="350">
        <f>AM40</f>
        <v>0</v>
      </c>
      <c r="H27" s="350">
        <f>AVERAGE(F27,G27)</f>
        <v>0</v>
      </c>
      <c r="I27" s="351">
        <f>IF(J27&gt;L27,J27,L27)</f>
        <v>1</v>
      </c>
      <c r="J27" s="351">
        <f>RANK(H27,$H$11:$H$37,0)</f>
        <v>1</v>
      </c>
      <c r="K27" s="398">
        <f>Z30+AM30</f>
        <v>0</v>
      </c>
      <c r="L27" s="399"/>
      <c r="N27" s="338"/>
      <c r="O27" s="338" t="s">
        <v>95</v>
      </c>
      <c r="P27" s="338"/>
      <c r="Q27" s="338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6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</row>
    <row r="28" spans="1:43">
      <c r="A28" s="24">
        <v>0.38124999999999981</v>
      </c>
      <c r="B28" s="23">
        <v>9</v>
      </c>
      <c r="C28" s="23" t="s">
        <v>347</v>
      </c>
      <c r="D28" s="343" t="s">
        <v>348</v>
      </c>
      <c r="E28" s="343" t="s">
        <v>47</v>
      </c>
      <c r="F28" s="382"/>
      <c r="G28" s="382"/>
      <c r="H28" s="382"/>
      <c r="I28" s="382"/>
      <c r="J28" s="382"/>
      <c r="K28" s="382"/>
      <c r="L28" s="400"/>
      <c r="N28" s="338"/>
      <c r="O28" s="338" t="s">
        <v>96</v>
      </c>
      <c r="P28" s="338"/>
      <c r="Q28" s="338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6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</row>
    <row r="29" spans="1:43">
      <c r="A29" s="24">
        <v>0.38680555555555535</v>
      </c>
      <c r="B29" s="23">
        <v>10</v>
      </c>
      <c r="C29" s="23" t="s">
        <v>617</v>
      </c>
      <c r="D29" s="343" t="s">
        <v>618</v>
      </c>
      <c r="E29" s="343" t="s">
        <v>212</v>
      </c>
      <c r="F29" s="350">
        <f>AB40</f>
        <v>0</v>
      </c>
      <c r="G29" s="350">
        <f>AN40</f>
        <v>0</v>
      </c>
      <c r="H29" s="350">
        <f>AVERAGE(F29,G29)</f>
        <v>0</v>
      </c>
      <c r="I29" s="351">
        <f>IF(J29&gt;L29,J29,L29)</f>
        <v>1</v>
      </c>
      <c r="J29" s="351">
        <f>RANK(H29,$H$11:$H$37,0)</f>
        <v>1</v>
      </c>
      <c r="K29" s="398">
        <f>AA30+AN30</f>
        <v>0</v>
      </c>
      <c r="L29" s="399"/>
      <c r="N29" s="338"/>
      <c r="O29" s="338" t="s">
        <v>97</v>
      </c>
      <c r="P29" s="338">
        <v>5</v>
      </c>
      <c r="Q29" s="33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69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</row>
    <row r="30" spans="1:43">
      <c r="A30" s="24">
        <v>0.38680555555555535</v>
      </c>
      <c r="B30" s="23">
        <v>10</v>
      </c>
      <c r="C30" s="23" t="s">
        <v>487</v>
      </c>
      <c r="D30" s="343" t="s">
        <v>488</v>
      </c>
      <c r="E30" s="343" t="s">
        <v>212</v>
      </c>
      <c r="F30" s="382"/>
      <c r="G30" s="382"/>
      <c r="H30" s="382"/>
      <c r="I30" s="382"/>
      <c r="J30" s="382"/>
      <c r="K30" s="382"/>
      <c r="L30" s="400"/>
      <c r="N30" s="338"/>
      <c r="O30" s="338" t="s">
        <v>98</v>
      </c>
      <c r="P30" s="338"/>
      <c r="Q30" s="338"/>
      <c r="R30" s="356">
        <f>SUM(R26:R29)+(R29*4)</f>
        <v>0</v>
      </c>
      <c r="S30" s="356">
        <f t="shared" ref="S30:AQ30" si="3">SUM(S26:S29)+(S29*4)</f>
        <v>0</v>
      </c>
      <c r="T30" s="356">
        <f t="shared" si="3"/>
        <v>0</v>
      </c>
      <c r="U30" s="356">
        <f t="shared" si="3"/>
        <v>0</v>
      </c>
      <c r="V30" s="356">
        <f t="shared" si="3"/>
        <v>0</v>
      </c>
      <c r="W30" s="356">
        <f t="shared" si="3"/>
        <v>0</v>
      </c>
      <c r="X30" s="356">
        <f t="shared" si="3"/>
        <v>0</v>
      </c>
      <c r="Y30" s="356">
        <f t="shared" si="3"/>
        <v>0</v>
      </c>
      <c r="Z30" s="356">
        <f t="shared" si="3"/>
        <v>0</v>
      </c>
      <c r="AA30" s="356">
        <f t="shared" si="3"/>
        <v>0</v>
      </c>
      <c r="AB30" s="356">
        <f t="shared" si="3"/>
        <v>0</v>
      </c>
      <c r="AC30" s="356">
        <f t="shared" si="3"/>
        <v>0</v>
      </c>
      <c r="AD30" s="356">
        <f t="shared" si="3"/>
        <v>0</v>
      </c>
      <c r="AE30" s="370">
        <f t="shared" si="3"/>
        <v>0</v>
      </c>
      <c r="AF30" s="356">
        <f t="shared" si="3"/>
        <v>0</v>
      </c>
      <c r="AG30" s="356">
        <f t="shared" si="3"/>
        <v>0</v>
      </c>
      <c r="AH30" s="356">
        <f t="shared" si="3"/>
        <v>0</v>
      </c>
      <c r="AI30" s="356">
        <f t="shared" si="3"/>
        <v>0</v>
      </c>
      <c r="AJ30" s="356">
        <f t="shared" si="3"/>
        <v>0</v>
      </c>
      <c r="AK30" s="356">
        <f t="shared" si="3"/>
        <v>0</v>
      </c>
      <c r="AL30" s="356">
        <f t="shared" si="3"/>
        <v>0</v>
      </c>
      <c r="AM30" s="356">
        <f t="shared" si="3"/>
        <v>0</v>
      </c>
      <c r="AN30" s="356">
        <f t="shared" si="3"/>
        <v>0</v>
      </c>
      <c r="AO30" s="356">
        <f t="shared" si="3"/>
        <v>0</v>
      </c>
      <c r="AP30" s="356">
        <f t="shared" si="3"/>
        <v>0</v>
      </c>
      <c r="AQ30" s="356">
        <f t="shared" si="3"/>
        <v>0</v>
      </c>
    </row>
    <row r="31" spans="1:43">
      <c r="A31" s="24">
        <v>0.39236111111111088</v>
      </c>
      <c r="B31" s="23">
        <v>11</v>
      </c>
      <c r="C31" s="23" t="s">
        <v>353</v>
      </c>
      <c r="D31" s="343" t="s">
        <v>354</v>
      </c>
      <c r="E31" s="343" t="s">
        <v>355</v>
      </c>
      <c r="F31" s="350">
        <f>AB40</f>
        <v>0</v>
      </c>
      <c r="G31" s="350">
        <f>AO40</f>
        <v>0</v>
      </c>
      <c r="H31" s="350">
        <f>AVERAGE(F31,G31)</f>
        <v>0</v>
      </c>
      <c r="I31" s="351">
        <f>IF(J31&gt;L31,J31,L31)</f>
        <v>1</v>
      </c>
      <c r="J31" s="351">
        <f>RANK(H31,$H$11:$H$37,0)</f>
        <v>1</v>
      </c>
      <c r="K31" s="398">
        <f>AB30+AO30</f>
        <v>0</v>
      </c>
      <c r="L31" s="399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61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</row>
    <row r="32" spans="1:43">
      <c r="A32" s="24">
        <v>0.39236111111111088</v>
      </c>
      <c r="B32" s="23">
        <v>11</v>
      </c>
      <c r="C32" s="23" t="s">
        <v>420</v>
      </c>
      <c r="D32" s="401" t="s">
        <v>421</v>
      </c>
      <c r="E32" s="401" t="s">
        <v>355</v>
      </c>
      <c r="F32" s="382"/>
      <c r="G32" s="382"/>
      <c r="H32" s="382"/>
      <c r="I32" s="382"/>
      <c r="J32" s="382"/>
      <c r="K32" s="382"/>
      <c r="L32" s="400"/>
      <c r="N32" s="338"/>
      <c r="O32" s="338" t="s">
        <v>99</v>
      </c>
      <c r="P32" s="338">
        <v>230</v>
      </c>
      <c r="Q32" s="338"/>
      <c r="R32" s="356">
        <f>R23+R30</f>
        <v>0</v>
      </c>
      <c r="S32" s="356">
        <f t="shared" ref="S32:AQ32" si="4">S23+S30</f>
        <v>0</v>
      </c>
      <c r="T32" s="356">
        <f t="shared" si="4"/>
        <v>0</v>
      </c>
      <c r="U32" s="356">
        <f t="shared" si="4"/>
        <v>0</v>
      </c>
      <c r="V32" s="356">
        <f t="shared" si="4"/>
        <v>0</v>
      </c>
      <c r="W32" s="356">
        <f t="shared" si="4"/>
        <v>0</v>
      </c>
      <c r="X32" s="356">
        <f t="shared" si="4"/>
        <v>0</v>
      </c>
      <c r="Y32" s="356">
        <f t="shared" si="4"/>
        <v>0</v>
      </c>
      <c r="Z32" s="356">
        <f t="shared" si="4"/>
        <v>0</v>
      </c>
      <c r="AA32" s="356">
        <f t="shared" si="4"/>
        <v>0</v>
      </c>
      <c r="AB32" s="356">
        <f t="shared" si="4"/>
        <v>0</v>
      </c>
      <c r="AC32" s="356">
        <f t="shared" si="4"/>
        <v>0</v>
      </c>
      <c r="AD32" s="356">
        <f t="shared" si="4"/>
        <v>0</v>
      </c>
      <c r="AE32" s="371">
        <f t="shared" si="4"/>
        <v>0</v>
      </c>
      <c r="AF32" s="356">
        <f t="shared" si="4"/>
        <v>0</v>
      </c>
      <c r="AG32" s="356">
        <f t="shared" si="4"/>
        <v>0</v>
      </c>
      <c r="AH32" s="356">
        <f t="shared" si="4"/>
        <v>0</v>
      </c>
      <c r="AI32" s="356">
        <f t="shared" si="4"/>
        <v>0</v>
      </c>
      <c r="AJ32" s="356">
        <f t="shared" si="4"/>
        <v>0</v>
      </c>
      <c r="AK32" s="356">
        <f t="shared" si="4"/>
        <v>0</v>
      </c>
      <c r="AL32" s="356">
        <f t="shared" si="4"/>
        <v>0</v>
      </c>
      <c r="AM32" s="356">
        <f t="shared" si="4"/>
        <v>0</v>
      </c>
      <c r="AN32" s="356">
        <f t="shared" si="4"/>
        <v>0</v>
      </c>
      <c r="AO32" s="356">
        <f t="shared" si="4"/>
        <v>0</v>
      </c>
      <c r="AP32" s="356">
        <f t="shared" si="4"/>
        <v>0</v>
      </c>
      <c r="AQ32" s="356">
        <f t="shared" si="4"/>
        <v>0</v>
      </c>
    </row>
    <row r="33" spans="1:43">
      <c r="A33" s="24">
        <v>0.39791666666666642</v>
      </c>
      <c r="B33" s="23">
        <v>12</v>
      </c>
      <c r="C33" s="23" t="s">
        <v>909</v>
      </c>
      <c r="D33" s="343" t="s">
        <v>910</v>
      </c>
      <c r="E33" s="343" t="s">
        <v>360</v>
      </c>
      <c r="F33" s="350">
        <f>AC40</f>
        <v>0</v>
      </c>
      <c r="G33" s="350">
        <f>AP40</f>
        <v>0</v>
      </c>
      <c r="H33" s="350">
        <f>AVERAGE(F33,G33)</f>
        <v>0</v>
      </c>
      <c r="I33" s="351">
        <f>IF(J33&gt;L33,J33,L33)</f>
        <v>1</v>
      </c>
      <c r="J33" s="351">
        <f>RANK(H33,$H$11:$H$37,0)</f>
        <v>1</v>
      </c>
      <c r="K33" s="398">
        <f>AC30+AP30</f>
        <v>0</v>
      </c>
      <c r="L33" s="399"/>
      <c r="N33" s="338"/>
      <c r="O33" s="15" t="s">
        <v>100</v>
      </c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61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</row>
    <row r="34" spans="1:43">
      <c r="A34" s="24">
        <v>0.39791666666666642</v>
      </c>
      <c r="B34" s="23">
        <v>12</v>
      </c>
      <c r="C34" s="23" t="s">
        <v>948</v>
      </c>
      <c r="D34" s="343" t="s">
        <v>949</v>
      </c>
      <c r="E34" s="343" t="s">
        <v>360</v>
      </c>
      <c r="F34" s="382"/>
      <c r="G34" s="382"/>
      <c r="H34" s="382"/>
      <c r="I34" s="382"/>
      <c r="J34" s="382"/>
      <c r="K34" s="382"/>
      <c r="L34" s="400"/>
      <c r="N34" s="338"/>
      <c r="O34" s="338" t="s">
        <v>101</v>
      </c>
      <c r="P34" s="338">
        <v>-2</v>
      </c>
      <c r="Q34" s="338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3"/>
      <c r="AF34" s="372"/>
      <c r="AG34" s="372"/>
      <c r="AH34" s="372"/>
      <c r="AI34" s="372"/>
      <c r="AJ34" s="372"/>
      <c r="AK34" s="372"/>
      <c r="AL34" s="372"/>
      <c r="AM34" s="372"/>
      <c r="AN34" s="372"/>
      <c r="AO34" s="372"/>
      <c r="AP34" s="372"/>
      <c r="AQ34" s="372"/>
    </row>
    <row r="35" spans="1:43">
      <c r="A35" s="24"/>
      <c r="B35" s="23"/>
      <c r="C35" s="23"/>
      <c r="D35" s="343"/>
      <c r="E35" s="343"/>
      <c r="F35" s="350"/>
      <c r="G35" s="350"/>
      <c r="H35" s="350"/>
      <c r="I35" s="351"/>
      <c r="J35" s="351"/>
      <c r="K35" s="398"/>
      <c r="L35" s="399"/>
      <c r="N35" s="338"/>
      <c r="O35" s="338" t="s">
        <v>103</v>
      </c>
      <c r="P35" s="338">
        <v>-4</v>
      </c>
      <c r="Q35" s="338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3"/>
      <c r="AF35" s="372"/>
      <c r="AG35" s="372"/>
      <c r="AH35" s="372"/>
      <c r="AI35" s="372"/>
      <c r="AJ35" s="372"/>
      <c r="AK35" s="372"/>
      <c r="AL35" s="372"/>
      <c r="AM35" s="372"/>
      <c r="AN35" s="372"/>
      <c r="AO35" s="372"/>
      <c r="AP35" s="372"/>
      <c r="AQ35" s="372"/>
    </row>
    <row r="36" spans="1:43">
      <c r="A36" s="24"/>
      <c r="B36" s="23"/>
      <c r="C36" s="23"/>
      <c r="D36" s="343"/>
      <c r="E36" s="343"/>
      <c r="F36" s="382"/>
      <c r="G36" s="382"/>
      <c r="H36" s="382"/>
      <c r="I36" s="382"/>
      <c r="J36" s="382"/>
      <c r="K36" s="382"/>
      <c r="L36" s="400"/>
      <c r="N36" s="338"/>
      <c r="O36" s="338" t="s">
        <v>104</v>
      </c>
      <c r="P36" s="374" t="s">
        <v>105</v>
      </c>
      <c r="Q36" s="338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6"/>
      <c r="AF36" s="375"/>
      <c r="AG36" s="375"/>
      <c r="AH36" s="375"/>
      <c r="AI36" s="375"/>
      <c r="AJ36" s="375"/>
      <c r="AK36" s="375"/>
      <c r="AL36" s="375"/>
      <c r="AM36" s="375"/>
      <c r="AN36" s="375"/>
      <c r="AO36" s="375"/>
      <c r="AP36" s="375"/>
      <c r="AQ36" s="375"/>
    </row>
    <row r="37" spans="1:43">
      <c r="A37" s="338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N37" s="338"/>
      <c r="O37" s="338" t="s">
        <v>106</v>
      </c>
      <c r="P37" s="374"/>
      <c r="Q37" s="338"/>
      <c r="R37" s="377">
        <f>IF(R34="Y",-2,0)+IF(R35="Y",-4,0)</f>
        <v>0</v>
      </c>
      <c r="S37" s="377">
        <f t="shared" ref="S37:AQ37" si="5">IF(S34="Y",-2,0)+IF(S35="Y",-4,0)</f>
        <v>0</v>
      </c>
      <c r="T37" s="377">
        <f t="shared" si="5"/>
        <v>0</v>
      </c>
      <c r="U37" s="377">
        <f t="shared" si="5"/>
        <v>0</v>
      </c>
      <c r="V37" s="377">
        <f t="shared" si="5"/>
        <v>0</v>
      </c>
      <c r="W37" s="377">
        <f t="shared" si="5"/>
        <v>0</v>
      </c>
      <c r="X37" s="377">
        <f t="shared" si="5"/>
        <v>0</v>
      </c>
      <c r="Y37" s="377">
        <f t="shared" si="5"/>
        <v>0</v>
      </c>
      <c r="Z37" s="377">
        <f t="shared" si="5"/>
        <v>0</v>
      </c>
      <c r="AA37" s="377">
        <f t="shared" si="5"/>
        <v>0</v>
      </c>
      <c r="AB37" s="377">
        <f t="shared" si="5"/>
        <v>0</v>
      </c>
      <c r="AC37" s="377">
        <f t="shared" si="5"/>
        <v>0</v>
      </c>
      <c r="AD37" s="377">
        <f t="shared" si="5"/>
        <v>0</v>
      </c>
      <c r="AE37" s="379">
        <f t="shared" si="5"/>
        <v>0</v>
      </c>
      <c r="AF37" s="377">
        <f t="shared" si="5"/>
        <v>0</v>
      </c>
      <c r="AG37" s="377">
        <f t="shared" si="5"/>
        <v>0</v>
      </c>
      <c r="AH37" s="377">
        <f t="shared" si="5"/>
        <v>0</v>
      </c>
      <c r="AI37" s="377">
        <f t="shared" si="5"/>
        <v>0</v>
      </c>
      <c r="AJ37" s="377">
        <f t="shared" si="5"/>
        <v>0</v>
      </c>
      <c r="AK37" s="377">
        <f t="shared" si="5"/>
        <v>0</v>
      </c>
      <c r="AL37" s="377">
        <f t="shared" si="5"/>
        <v>0</v>
      </c>
      <c r="AM37" s="377">
        <f t="shared" si="5"/>
        <v>0</v>
      </c>
      <c r="AN37" s="377">
        <f t="shared" si="5"/>
        <v>0</v>
      </c>
      <c r="AO37" s="377">
        <f t="shared" si="5"/>
        <v>0</v>
      </c>
      <c r="AP37" s="377">
        <f t="shared" si="5"/>
        <v>0</v>
      </c>
      <c r="AQ37" s="377">
        <f t="shared" si="5"/>
        <v>0</v>
      </c>
    </row>
    <row r="38" spans="1:43">
      <c r="A38" s="338"/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N38" s="338"/>
      <c r="O38" s="338" t="s">
        <v>74</v>
      </c>
      <c r="P38" s="374"/>
      <c r="Q38" s="338"/>
      <c r="R38" s="377">
        <f>R32+R37</f>
        <v>0</v>
      </c>
      <c r="S38" s="377">
        <f t="shared" ref="S38:AQ38" si="6">S32+S37</f>
        <v>0</v>
      </c>
      <c r="T38" s="377">
        <f t="shared" si="6"/>
        <v>0</v>
      </c>
      <c r="U38" s="377">
        <f t="shared" si="6"/>
        <v>0</v>
      </c>
      <c r="V38" s="377">
        <f t="shared" si="6"/>
        <v>0</v>
      </c>
      <c r="W38" s="377">
        <f t="shared" si="6"/>
        <v>0</v>
      </c>
      <c r="X38" s="377">
        <f t="shared" si="6"/>
        <v>0</v>
      </c>
      <c r="Y38" s="377">
        <f t="shared" si="6"/>
        <v>0</v>
      </c>
      <c r="Z38" s="377">
        <f t="shared" si="6"/>
        <v>0</v>
      </c>
      <c r="AA38" s="377">
        <f t="shared" si="6"/>
        <v>0</v>
      </c>
      <c r="AB38" s="377">
        <f t="shared" si="6"/>
        <v>0</v>
      </c>
      <c r="AC38" s="377">
        <f t="shared" si="6"/>
        <v>0</v>
      </c>
      <c r="AD38" s="377">
        <f t="shared" si="6"/>
        <v>0</v>
      </c>
      <c r="AE38" s="379">
        <f t="shared" si="6"/>
        <v>0</v>
      </c>
      <c r="AF38" s="377">
        <f t="shared" si="6"/>
        <v>0</v>
      </c>
      <c r="AG38" s="377">
        <f t="shared" si="6"/>
        <v>0</v>
      </c>
      <c r="AH38" s="377">
        <f t="shared" si="6"/>
        <v>0</v>
      </c>
      <c r="AI38" s="377">
        <f t="shared" si="6"/>
        <v>0</v>
      </c>
      <c r="AJ38" s="377">
        <f t="shared" si="6"/>
        <v>0</v>
      </c>
      <c r="AK38" s="377">
        <f t="shared" si="6"/>
        <v>0</v>
      </c>
      <c r="AL38" s="377">
        <f t="shared" si="6"/>
        <v>0</v>
      </c>
      <c r="AM38" s="377">
        <f t="shared" si="6"/>
        <v>0</v>
      </c>
      <c r="AN38" s="377">
        <f t="shared" si="6"/>
        <v>0</v>
      </c>
      <c r="AO38" s="377">
        <f t="shared" si="6"/>
        <v>0</v>
      </c>
      <c r="AP38" s="377">
        <f t="shared" si="6"/>
        <v>0</v>
      </c>
      <c r="AQ38" s="377">
        <f t="shared" si="6"/>
        <v>0</v>
      </c>
    </row>
    <row r="39" spans="1:43">
      <c r="A39" s="338"/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61"/>
      <c r="AF39" s="338"/>
      <c r="AG39" s="338"/>
      <c r="AH39" s="338"/>
      <c r="AI39" s="338"/>
      <c r="AJ39" s="338"/>
      <c r="AK39" s="338"/>
      <c r="AL39" s="338"/>
      <c r="AM39" s="338"/>
      <c r="AN39" s="338"/>
      <c r="AO39" s="338"/>
      <c r="AP39" s="338"/>
      <c r="AQ39" s="338"/>
    </row>
    <row r="40" spans="1:43">
      <c r="A40" s="338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N40" s="338"/>
      <c r="O40" s="338" t="s">
        <v>67</v>
      </c>
      <c r="P40" s="338"/>
      <c r="Q40" s="338"/>
      <c r="R40" s="357">
        <f>R38/$P$32</f>
        <v>0</v>
      </c>
      <c r="S40" s="357">
        <f t="shared" ref="S40:AQ40" si="7">S38/$P$32</f>
        <v>0</v>
      </c>
      <c r="T40" s="357">
        <f t="shared" si="7"/>
        <v>0</v>
      </c>
      <c r="U40" s="357">
        <f t="shared" si="7"/>
        <v>0</v>
      </c>
      <c r="V40" s="357">
        <f t="shared" si="7"/>
        <v>0</v>
      </c>
      <c r="W40" s="357">
        <f t="shared" si="7"/>
        <v>0</v>
      </c>
      <c r="X40" s="357">
        <f t="shared" si="7"/>
        <v>0</v>
      </c>
      <c r="Y40" s="357">
        <f t="shared" si="7"/>
        <v>0</v>
      </c>
      <c r="Z40" s="357">
        <f t="shared" si="7"/>
        <v>0</v>
      </c>
      <c r="AA40" s="357">
        <f t="shared" si="7"/>
        <v>0</v>
      </c>
      <c r="AB40" s="357">
        <f t="shared" si="7"/>
        <v>0</v>
      </c>
      <c r="AC40" s="357">
        <f t="shared" si="7"/>
        <v>0</v>
      </c>
      <c r="AD40" s="357">
        <f t="shared" si="7"/>
        <v>0</v>
      </c>
      <c r="AE40" s="380">
        <f t="shared" si="7"/>
        <v>0</v>
      </c>
      <c r="AF40" s="357">
        <f t="shared" si="7"/>
        <v>0</v>
      </c>
      <c r="AG40" s="357">
        <f t="shared" si="7"/>
        <v>0</v>
      </c>
      <c r="AH40" s="357">
        <f t="shared" si="7"/>
        <v>0</v>
      </c>
      <c r="AI40" s="357">
        <f t="shared" si="7"/>
        <v>0</v>
      </c>
      <c r="AJ40" s="357">
        <f t="shared" si="7"/>
        <v>0</v>
      </c>
      <c r="AK40" s="357">
        <f t="shared" si="7"/>
        <v>0</v>
      </c>
      <c r="AL40" s="357">
        <f t="shared" si="7"/>
        <v>0</v>
      </c>
      <c r="AM40" s="357">
        <f t="shared" si="7"/>
        <v>0</v>
      </c>
      <c r="AN40" s="357">
        <f t="shared" si="7"/>
        <v>0</v>
      </c>
      <c r="AO40" s="357">
        <f t="shared" si="7"/>
        <v>0</v>
      </c>
      <c r="AP40" s="357">
        <f t="shared" si="7"/>
        <v>0</v>
      </c>
      <c r="AQ40" s="357">
        <f t="shared" si="7"/>
        <v>0</v>
      </c>
    </row>
    <row r="42" spans="1:43">
      <c r="A42" s="338"/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N42" s="338"/>
      <c r="O42" s="338"/>
      <c r="P42" s="338"/>
      <c r="Q42" s="338"/>
      <c r="R42" s="356"/>
      <c r="S42" s="356"/>
      <c r="T42" s="356"/>
      <c r="U42" s="356"/>
      <c r="V42" s="349"/>
      <c r="W42" s="349"/>
      <c r="X42" s="349"/>
      <c r="Y42" s="349"/>
      <c r="Z42" s="349"/>
      <c r="AA42" s="349"/>
      <c r="AB42" s="349"/>
      <c r="AC42" s="349"/>
      <c r="AD42" s="349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</row>
    <row r="43" spans="1:43">
      <c r="A43" s="338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N43" s="338"/>
      <c r="O43" s="338"/>
      <c r="P43" s="338"/>
      <c r="Q43" s="338"/>
      <c r="R43" s="355"/>
      <c r="S43" s="355"/>
      <c r="T43" s="355"/>
      <c r="U43" s="355"/>
      <c r="V43" s="338"/>
      <c r="W43" s="338"/>
      <c r="X43" s="338"/>
      <c r="Y43" s="338"/>
      <c r="Z43" s="338"/>
      <c r="AA43" s="338"/>
      <c r="AB43" s="338"/>
      <c r="AC43" s="338"/>
      <c r="AD43" s="338"/>
      <c r="AE43" s="338"/>
      <c r="AF43" s="338"/>
      <c r="AG43" s="338"/>
      <c r="AH43" s="338"/>
      <c r="AI43" s="338"/>
      <c r="AJ43" s="338"/>
      <c r="AK43" s="338"/>
      <c r="AL43" s="338"/>
      <c r="AM43" s="338"/>
      <c r="AN43" s="338"/>
      <c r="AO43" s="338"/>
      <c r="AP43" s="338"/>
      <c r="AQ43" s="338"/>
    </row>
  </sheetData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1" manualBreakCount="1">
    <brk id="31" max="16383" man="1"/>
  </rowBreaks>
  <customProperties>
    <customPr name="_pios_id" r:id="rId2"/>
    <customPr name="GUID" r:id="rId3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03C8-78DB-4B1E-9905-18A6113DB7F4}">
  <sheetPr>
    <tabColor rgb="FFFF85FF"/>
    <pageSetUpPr fitToPage="1"/>
  </sheetPr>
  <dimension ref="A1:AP82"/>
  <sheetViews>
    <sheetView topLeftCell="A4"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27.75" style="14" bestFit="1" customWidth="1"/>
    <col min="4" max="4" width="22.75" style="14" customWidth="1"/>
    <col min="5" max="5" width="16.875" style="14" bestFit="1" customWidth="1"/>
    <col min="6" max="8" width="11" style="14"/>
    <col min="9" max="9" width="16.125" style="14" bestFit="1" customWidth="1"/>
    <col min="10" max="12" width="11" style="14"/>
    <col min="13" max="13" width="19.375" style="14" customWidth="1"/>
    <col min="14" max="14" width="11" style="14"/>
    <col min="15" max="15" width="3.625" style="14" customWidth="1"/>
    <col min="16" max="16" width="6.875" style="14" bestFit="1" customWidth="1"/>
    <col min="17" max="17" width="6.25" style="14" bestFit="1" customWidth="1"/>
    <col min="18" max="18" width="6.75" style="14" customWidth="1"/>
    <col min="19" max="36" width="6.25" style="14" bestFit="1" customWidth="1"/>
    <col min="37" max="38" width="6.375" style="14" customWidth="1"/>
    <col min="39" max="16384" width="11" style="14"/>
  </cols>
  <sheetData>
    <row r="1" spans="1:42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15" t="s">
        <v>259</v>
      </c>
      <c r="N1" s="339" t="s">
        <v>260</v>
      </c>
      <c r="O1" s="339"/>
      <c r="P1" s="339"/>
      <c r="Q1" s="339"/>
      <c r="R1" s="339"/>
      <c r="S1" s="339"/>
      <c r="T1" s="339"/>
      <c r="U1" s="339"/>
      <c r="V1" s="339"/>
      <c r="W1" s="339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</row>
    <row r="2" spans="1:42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402" t="s">
        <v>261</v>
      </c>
      <c r="O2" s="402"/>
      <c r="P2" s="402"/>
      <c r="Q2" s="402"/>
      <c r="R2" s="402"/>
      <c r="S2" s="402"/>
      <c r="T2" s="402"/>
      <c r="U2" s="402"/>
      <c r="V2" s="402"/>
      <c r="W2" s="402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</row>
    <row r="3" spans="1:42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974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</row>
    <row r="4" spans="1:42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550</v>
      </c>
      <c r="Q4" s="17"/>
      <c r="R4" s="18" t="s">
        <v>784</v>
      </c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338"/>
      <c r="AN4" s="338"/>
      <c r="AO4" s="338"/>
      <c r="AP4" s="338"/>
    </row>
    <row r="5" spans="1:42">
      <c r="A5" s="338" t="s">
        <v>6</v>
      </c>
      <c r="B5" s="331">
        <v>44780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10</v>
      </c>
      <c r="Z5" s="341">
        <f>B21</f>
        <v>11</v>
      </c>
      <c r="AA5" s="341">
        <f>B22</f>
        <v>12</v>
      </c>
      <c r="AB5" s="341">
        <f>B23</f>
        <v>13</v>
      </c>
      <c r="AC5" s="341">
        <f>B24</f>
        <v>14</v>
      </c>
      <c r="AD5" s="341">
        <f>B25</f>
        <v>15</v>
      </c>
      <c r="AE5" s="341">
        <f>B26</f>
        <v>16</v>
      </c>
      <c r="AF5" s="338">
        <f>B27</f>
        <v>17</v>
      </c>
      <c r="AG5" s="338">
        <f>B28</f>
        <v>18</v>
      </c>
      <c r="AH5" s="338">
        <f>B29</f>
        <v>19</v>
      </c>
      <c r="AI5" s="338">
        <f>B30</f>
        <v>20</v>
      </c>
      <c r="AJ5" s="338">
        <f>B31</f>
        <v>21</v>
      </c>
      <c r="AK5" s="338">
        <f>B32</f>
        <v>0</v>
      </c>
      <c r="AL5" s="338">
        <f>B33</f>
        <v>0</v>
      </c>
      <c r="AM5" s="338"/>
      <c r="AN5" s="338"/>
      <c r="AO5" s="338"/>
      <c r="AP5" s="338"/>
    </row>
    <row r="6" spans="1:42">
      <c r="A6" s="338" t="s">
        <v>8</v>
      </c>
      <c r="B6" s="13" t="s">
        <v>975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Sam Bryan</v>
      </c>
      <c r="Q6" s="338" t="str">
        <f>C12</f>
        <v>Abby Green</v>
      </c>
      <c r="R6" s="338" t="str">
        <f>C13</f>
        <v>Reagan Hughan</v>
      </c>
      <c r="S6" s="338" t="str">
        <f>C14</f>
        <v>Tea Groot</v>
      </c>
      <c r="T6" s="338" t="str">
        <f>C15</f>
        <v>Brea Viney</v>
      </c>
      <c r="U6" s="338" t="str">
        <f>C16</f>
        <v>Ava Clarke</v>
      </c>
      <c r="V6" s="338" t="str">
        <f>C17</f>
        <v>Lylah Ettia</v>
      </c>
      <c r="W6" s="338" t="str">
        <f>C18</f>
        <v>Sheridan Clarson</v>
      </c>
      <c r="X6" s="338" t="str">
        <f>C19</f>
        <v>Milly Mathews</v>
      </c>
      <c r="Y6" s="338" t="str">
        <f>C20</f>
        <v>Meg Fowler</v>
      </c>
      <c r="Z6" s="338" t="str">
        <f>C21</f>
        <v>Olivia Hawkins</v>
      </c>
      <c r="AA6" s="338" t="str">
        <f>C22</f>
        <v>Kate Banner</v>
      </c>
      <c r="AB6" s="338" t="str">
        <f>C23</f>
        <v>Rory O'Neill</v>
      </c>
      <c r="AC6" s="338" t="str">
        <f>C24</f>
        <v>Kadee Taylor</v>
      </c>
      <c r="AD6" s="338" t="str">
        <f>C25</f>
        <v>Summer Thorn</v>
      </c>
      <c r="AE6" s="338" t="str">
        <f>C26</f>
        <v>Imogen Murray</v>
      </c>
      <c r="AF6" s="338" t="str">
        <f>C27</f>
        <v>Madison Taylor</v>
      </c>
      <c r="AG6" s="338" t="str">
        <f>C28</f>
        <v>Jorja Wareham</v>
      </c>
      <c r="AH6" s="338" t="str">
        <f>C29</f>
        <v>Sophie Morrison</v>
      </c>
      <c r="AI6" s="338" t="str">
        <f>C30</f>
        <v>Tiana Woollams</v>
      </c>
      <c r="AJ6" s="338" t="str">
        <f>C31</f>
        <v>Nell Howorth</v>
      </c>
      <c r="AK6" s="338">
        <f>C32</f>
        <v>0</v>
      </c>
      <c r="AL6" s="338">
        <f>C33</f>
        <v>0</v>
      </c>
      <c r="AM6" s="338"/>
      <c r="AN6" s="338"/>
      <c r="AO6" s="338"/>
      <c r="AP6" s="338"/>
    </row>
    <row r="7" spans="1:42">
      <c r="A7" s="338" t="s">
        <v>10</v>
      </c>
      <c r="B7" s="338" t="s">
        <v>808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</row>
    <row r="8" spans="1:42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38"/>
      <c r="AN8" s="338"/>
      <c r="AO8" s="338"/>
      <c r="AP8" s="338"/>
    </row>
    <row r="9" spans="1:42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38"/>
      <c r="AN9" s="338"/>
      <c r="AO9" s="338"/>
      <c r="AP9" s="338"/>
    </row>
    <row r="10" spans="1:42" ht="30">
      <c r="A10" s="11" t="s">
        <v>15</v>
      </c>
      <c r="B10" s="19" t="s">
        <v>16</v>
      </c>
      <c r="C10" s="19" t="s">
        <v>17</v>
      </c>
      <c r="D10" s="19" t="s">
        <v>18</v>
      </c>
      <c r="E10" s="19" t="s">
        <v>19</v>
      </c>
      <c r="F10" s="22" t="s">
        <v>789</v>
      </c>
      <c r="G10" s="19" t="s">
        <v>21</v>
      </c>
      <c r="H10" s="19" t="s">
        <v>22</v>
      </c>
      <c r="I10" s="22" t="s">
        <v>268</v>
      </c>
      <c r="J10" s="19" t="s">
        <v>24</v>
      </c>
      <c r="K10" s="338"/>
      <c r="L10" s="338"/>
      <c r="M10" s="338">
        <v>3</v>
      </c>
      <c r="N10" s="338">
        <v>2</v>
      </c>
      <c r="O10" s="338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38"/>
      <c r="AN10" s="338"/>
      <c r="AO10" s="338"/>
      <c r="AP10" s="338"/>
    </row>
    <row r="11" spans="1:42">
      <c r="A11" s="7">
        <v>0.40694444444444416</v>
      </c>
      <c r="B11" s="367">
        <v>1</v>
      </c>
      <c r="C11" s="343" t="s">
        <v>469</v>
      </c>
      <c r="D11" s="343" t="s">
        <v>470</v>
      </c>
      <c r="E11" s="343" t="s">
        <v>42</v>
      </c>
      <c r="F11" s="344">
        <f>P41</f>
        <v>0</v>
      </c>
      <c r="G11" s="343">
        <f>IF(H11&gt;J11,H11,J11)</f>
        <v>1</v>
      </c>
      <c r="H11" s="343">
        <f t="shared" ref="H11:H31" si="0">RANK(F11,$F$11:$F$45,0)</f>
        <v>1</v>
      </c>
      <c r="I11" s="345">
        <f>P30</f>
        <v>0</v>
      </c>
      <c r="J11" s="346"/>
      <c r="K11" s="338"/>
      <c r="L11" s="338"/>
      <c r="M11" s="338">
        <v>4</v>
      </c>
      <c r="N11" s="338"/>
      <c r="O11" s="338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38"/>
      <c r="AN11" s="338"/>
      <c r="AO11" s="338"/>
      <c r="AP11" s="338"/>
    </row>
    <row r="12" spans="1:42">
      <c r="A12" s="7">
        <v>0.4124999999999997</v>
      </c>
      <c r="B12" s="367">
        <v>2</v>
      </c>
      <c r="C12" s="343" t="s">
        <v>111</v>
      </c>
      <c r="D12" s="343" t="s">
        <v>112</v>
      </c>
      <c r="E12" s="343" t="s">
        <v>113</v>
      </c>
      <c r="F12" s="347">
        <f>Q41</f>
        <v>0</v>
      </c>
      <c r="G12" s="343">
        <f t="shared" ref="G12:G31" si="1">IF(H12&gt;J12,H12,J12)</f>
        <v>1</v>
      </c>
      <c r="H12" s="343">
        <f t="shared" si="0"/>
        <v>1</v>
      </c>
      <c r="I12" s="345">
        <f>Q30</f>
        <v>0</v>
      </c>
      <c r="J12" s="346"/>
      <c r="K12" s="338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38"/>
      <c r="AN12" s="338"/>
      <c r="AO12" s="338"/>
      <c r="AP12" s="338"/>
    </row>
    <row r="13" spans="1:42">
      <c r="A13" s="7">
        <v>0.41805555555555524</v>
      </c>
      <c r="B13" s="367">
        <v>3</v>
      </c>
      <c r="C13" s="343" t="s">
        <v>126</v>
      </c>
      <c r="D13" s="343" t="s">
        <v>127</v>
      </c>
      <c r="E13" s="343" t="s">
        <v>30</v>
      </c>
      <c r="F13" s="347">
        <f>R41</f>
        <v>0</v>
      </c>
      <c r="G13" s="343">
        <f t="shared" si="1"/>
        <v>1</v>
      </c>
      <c r="H13" s="343">
        <f t="shared" si="0"/>
        <v>1</v>
      </c>
      <c r="I13" s="345">
        <f>R30</f>
        <v>0</v>
      </c>
      <c r="J13" s="346"/>
      <c r="K13" s="338"/>
      <c r="L13" s="338"/>
      <c r="M13" s="338">
        <v>6</v>
      </c>
      <c r="N13" s="338">
        <v>2</v>
      </c>
      <c r="O13" s="338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38"/>
      <c r="AN13" s="338"/>
      <c r="AO13" s="338"/>
      <c r="AP13" s="338"/>
    </row>
    <row r="14" spans="1:42">
      <c r="A14" s="7">
        <v>0.42361111111111077</v>
      </c>
      <c r="B14" s="367">
        <v>4</v>
      </c>
      <c r="C14" s="343" t="s">
        <v>817</v>
      </c>
      <c r="D14" s="343" t="s">
        <v>818</v>
      </c>
      <c r="E14" s="343" t="s">
        <v>819</v>
      </c>
      <c r="F14" s="347">
        <f>S41</f>
        <v>0</v>
      </c>
      <c r="G14" s="343">
        <f t="shared" si="1"/>
        <v>1</v>
      </c>
      <c r="H14" s="343">
        <f t="shared" si="0"/>
        <v>1</v>
      </c>
      <c r="I14" s="345">
        <f>S30</f>
        <v>0</v>
      </c>
      <c r="J14" s="346"/>
      <c r="K14" s="338"/>
      <c r="L14" s="338"/>
      <c r="M14" s="338">
        <v>7</v>
      </c>
      <c r="N14" s="338">
        <v>2</v>
      </c>
      <c r="O14" s="338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38"/>
      <c r="AN14" s="338"/>
      <c r="AO14" s="338"/>
      <c r="AP14" s="338"/>
    </row>
    <row r="15" spans="1:42">
      <c r="A15" s="7">
        <v>0.42916666666666631</v>
      </c>
      <c r="B15" s="367">
        <v>5</v>
      </c>
      <c r="C15" s="343" t="s">
        <v>951</v>
      </c>
      <c r="D15" s="343" t="s">
        <v>952</v>
      </c>
      <c r="E15" s="343" t="s">
        <v>227</v>
      </c>
      <c r="F15" s="344">
        <f>T41</f>
        <v>0</v>
      </c>
      <c r="G15" s="343">
        <f t="shared" si="1"/>
        <v>1</v>
      </c>
      <c r="H15" s="343">
        <f t="shared" si="0"/>
        <v>1</v>
      </c>
      <c r="I15" s="345">
        <f>T30</f>
        <v>0</v>
      </c>
      <c r="J15" s="340"/>
      <c r="K15" s="338"/>
      <c r="L15" s="338"/>
      <c r="M15" s="338">
        <v>8</v>
      </c>
      <c r="N15" s="338">
        <v>2</v>
      </c>
      <c r="O15" s="338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38"/>
      <c r="AN15" s="338"/>
      <c r="AO15" s="338"/>
      <c r="AP15" s="338"/>
    </row>
    <row r="16" spans="1:42">
      <c r="A16" s="7">
        <v>0.43472222222222184</v>
      </c>
      <c r="B16" s="367">
        <v>6</v>
      </c>
      <c r="C16" s="343" t="s">
        <v>863</v>
      </c>
      <c r="D16" s="343" t="s">
        <v>864</v>
      </c>
      <c r="E16" s="343" t="s">
        <v>53</v>
      </c>
      <c r="F16" s="344">
        <f>U41</f>
        <v>0</v>
      </c>
      <c r="G16" s="343">
        <f t="shared" si="1"/>
        <v>1</v>
      </c>
      <c r="H16" s="343">
        <f t="shared" si="0"/>
        <v>1</v>
      </c>
      <c r="I16" s="345">
        <f>U30</f>
        <v>0</v>
      </c>
      <c r="J16" s="340"/>
      <c r="K16" s="338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38"/>
      <c r="AN16" s="338"/>
      <c r="AO16" s="338"/>
      <c r="AP16" s="338"/>
    </row>
    <row r="17" spans="1:38">
      <c r="A17" s="7">
        <v>0.44027777777777738</v>
      </c>
      <c r="B17" s="367">
        <v>7</v>
      </c>
      <c r="C17" s="343" t="s">
        <v>866</v>
      </c>
      <c r="D17" s="343" t="s">
        <v>867</v>
      </c>
      <c r="E17" s="343" t="s">
        <v>212</v>
      </c>
      <c r="F17" s="344">
        <f>V41</f>
        <v>0</v>
      </c>
      <c r="G17" s="343">
        <f t="shared" si="1"/>
        <v>1</v>
      </c>
      <c r="H17" s="343">
        <f t="shared" si="0"/>
        <v>1</v>
      </c>
      <c r="I17" s="345">
        <f>V30</f>
        <v>0</v>
      </c>
      <c r="J17" s="340"/>
      <c r="K17" s="338"/>
      <c r="L17" s="338"/>
      <c r="M17" s="338">
        <v>10</v>
      </c>
      <c r="N17" s="338">
        <v>2</v>
      </c>
      <c r="O17" s="338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</row>
    <row r="18" spans="1:38">
      <c r="A18" s="7">
        <v>0.45138888888888845</v>
      </c>
      <c r="B18" s="367">
        <v>8</v>
      </c>
      <c r="C18" s="343" t="s">
        <v>511</v>
      </c>
      <c r="D18" s="343" t="s">
        <v>512</v>
      </c>
      <c r="E18" s="343" t="s">
        <v>140</v>
      </c>
      <c r="F18" s="344">
        <f>W41</f>
        <v>0</v>
      </c>
      <c r="G18" s="343">
        <f t="shared" si="1"/>
        <v>1</v>
      </c>
      <c r="H18" s="343">
        <f t="shared" si="0"/>
        <v>1</v>
      </c>
      <c r="I18" s="345">
        <f>W30</f>
        <v>0</v>
      </c>
      <c r="J18" s="340"/>
      <c r="K18" s="338"/>
      <c r="L18" s="338"/>
      <c r="M18" s="338">
        <v>11</v>
      </c>
      <c r="N18" s="338"/>
      <c r="O18" s="338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</row>
    <row r="19" spans="1:38">
      <c r="A19" s="7">
        <v>0.45694444444444399</v>
      </c>
      <c r="B19" s="367">
        <v>9</v>
      </c>
      <c r="C19" s="343" t="s">
        <v>474</v>
      </c>
      <c r="D19" s="343" t="s">
        <v>475</v>
      </c>
      <c r="E19" s="343" t="s">
        <v>222</v>
      </c>
      <c r="F19" s="344">
        <f>X41</f>
        <v>0</v>
      </c>
      <c r="G19" s="343">
        <f t="shared" si="1"/>
        <v>1</v>
      </c>
      <c r="H19" s="343">
        <f t="shared" si="0"/>
        <v>1</v>
      </c>
      <c r="I19" s="345">
        <f>X30</f>
        <v>0</v>
      </c>
      <c r="J19" s="340"/>
      <c r="K19" s="338"/>
      <c r="L19" s="338"/>
      <c r="M19" s="338">
        <v>12</v>
      </c>
      <c r="N19" s="338"/>
      <c r="O19" s="338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</row>
    <row r="20" spans="1:38">
      <c r="A20" s="7">
        <v>0.46597222222222173</v>
      </c>
      <c r="B20" s="367">
        <v>10</v>
      </c>
      <c r="C20" s="343" t="s">
        <v>503</v>
      </c>
      <c r="D20" s="343" t="s">
        <v>504</v>
      </c>
      <c r="E20" s="343" t="s">
        <v>295</v>
      </c>
      <c r="F20" s="344">
        <f>Y41</f>
        <v>0</v>
      </c>
      <c r="G20" s="343">
        <f t="shared" si="1"/>
        <v>1</v>
      </c>
      <c r="H20" s="343">
        <f t="shared" si="0"/>
        <v>1</v>
      </c>
      <c r="I20" s="345">
        <f>Y30</f>
        <v>0</v>
      </c>
      <c r="J20" s="340"/>
      <c r="K20" s="338"/>
      <c r="L20" s="338"/>
      <c r="M20" s="338">
        <v>13</v>
      </c>
      <c r="N20" s="338">
        <v>2</v>
      </c>
      <c r="O20" s="338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</row>
    <row r="21" spans="1:38">
      <c r="A21" s="7">
        <v>0.47152777777777727</v>
      </c>
      <c r="B21" s="367">
        <v>11</v>
      </c>
      <c r="C21" s="343" t="s">
        <v>257</v>
      </c>
      <c r="D21" s="343" t="s">
        <v>258</v>
      </c>
      <c r="E21" s="343" t="s">
        <v>222</v>
      </c>
      <c r="F21" s="344">
        <f>Z41</f>
        <v>0</v>
      </c>
      <c r="G21" s="343">
        <f t="shared" si="1"/>
        <v>1</v>
      </c>
      <c r="H21" s="343">
        <f t="shared" si="0"/>
        <v>1</v>
      </c>
      <c r="I21" s="345">
        <f>Z30</f>
        <v>0</v>
      </c>
      <c r="J21" s="340"/>
      <c r="K21" s="338"/>
      <c r="L21" s="338"/>
      <c r="M21" s="338">
        <v>14</v>
      </c>
      <c r="N21" s="338">
        <v>2</v>
      </c>
      <c r="O21" s="338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</row>
    <row r="22" spans="1:38">
      <c r="A22" s="7">
        <v>0.4770833333333328</v>
      </c>
      <c r="B22" s="367">
        <v>12</v>
      </c>
      <c r="C22" s="343" t="s">
        <v>464</v>
      </c>
      <c r="D22" s="343" t="s">
        <v>465</v>
      </c>
      <c r="E22" s="343" t="s">
        <v>328</v>
      </c>
      <c r="F22" s="344">
        <f>AA41</f>
        <v>0</v>
      </c>
      <c r="G22" s="343">
        <f t="shared" si="1"/>
        <v>1</v>
      </c>
      <c r="H22" s="343">
        <f t="shared" si="0"/>
        <v>1</v>
      </c>
      <c r="I22" s="345">
        <f>AA30</f>
        <v>0</v>
      </c>
      <c r="J22" s="340"/>
      <c r="K22" s="338"/>
      <c r="L22" s="338"/>
      <c r="M22" s="338">
        <v>15</v>
      </c>
      <c r="N22" s="338"/>
      <c r="O22" s="33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</row>
    <row r="23" spans="1:38">
      <c r="A23" s="7">
        <v>0.48263888888888834</v>
      </c>
      <c r="B23" s="367">
        <v>13</v>
      </c>
      <c r="C23" s="343" t="s">
        <v>662</v>
      </c>
      <c r="D23" s="343" t="s">
        <v>663</v>
      </c>
      <c r="E23" s="343" t="s">
        <v>203</v>
      </c>
      <c r="F23" s="344">
        <f>AB41</f>
        <v>0</v>
      </c>
      <c r="G23" s="343">
        <f t="shared" si="1"/>
        <v>1</v>
      </c>
      <c r="H23" s="343">
        <f t="shared" si="0"/>
        <v>1</v>
      </c>
      <c r="I23" s="345">
        <f>AB30</f>
        <v>0</v>
      </c>
      <c r="J23" s="340"/>
      <c r="K23" s="338"/>
      <c r="L23" s="338"/>
      <c r="M23" s="338" t="s">
        <v>92</v>
      </c>
      <c r="N23" s="338"/>
      <c r="O23" s="338"/>
      <c r="P23" s="356">
        <f>SUM(P8:P22)+P10+SUM(P13:P15)+P17+SUM(P20:P21)</f>
        <v>0</v>
      </c>
      <c r="Q23" s="356">
        <f t="shared" ref="Q23:AL23" si="2">SUM(Q8:Q22)+Q10+SUM(Q13:Q15)+Q17+SUM(Q20:Q21)</f>
        <v>0</v>
      </c>
      <c r="R23" s="356">
        <f t="shared" si="2"/>
        <v>0</v>
      </c>
      <c r="S23" s="356">
        <f t="shared" si="2"/>
        <v>0</v>
      </c>
      <c r="T23" s="356">
        <f t="shared" si="2"/>
        <v>0</v>
      </c>
      <c r="U23" s="356">
        <f t="shared" si="2"/>
        <v>0</v>
      </c>
      <c r="V23" s="356">
        <f t="shared" si="2"/>
        <v>0</v>
      </c>
      <c r="W23" s="356">
        <f t="shared" si="2"/>
        <v>0</v>
      </c>
      <c r="X23" s="356">
        <f t="shared" si="2"/>
        <v>0</v>
      </c>
      <c r="Y23" s="356">
        <f t="shared" si="2"/>
        <v>0</v>
      </c>
      <c r="Z23" s="356">
        <f t="shared" si="2"/>
        <v>0</v>
      </c>
      <c r="AA23" s="356">
        <f t="shared" si="2"/>
        <v>0</v>
      </c>
      <c r="AB23" s="356">
        <f t="shared" si="2"/>
        <v>0</v>
      </c>
      <c r="AC23" s="356">
        <f t="shared" si="2"/>
        <v>0</v>
      </c>
      <c r="AD23" s="356">
        <f t="shared" si="2"/>
        <v>0</v>
      </c>
      <c r="AE23" s="356">
        <f t="shared" si="2"/>
        <v>0</v>
      </c>
      <c r="AF23" s="356">
        <f t="shared" si="2"/>
        <v>0</v>
      </c>
      <c r="AG23" s="356">
        <f t="shared" si="2"/>
        <v>0</v>
      </c>
      <c r="AH23" s="356">
        <f t="shared" si="2"/>
        <v>0</v>
      </c>
      <c r="AI23" s="356">
        <f t="shared" si="2"/>
        <v>0</v>
      </c>
      <c r="AJ23" s="356">
        <f t="shared" si="2"/>
        <v>0</v>
      </c>
      <c r="AK23" s="356">
        <f t="shared" si="2"/>
        <v>0</v>
      </c>
      <c r="AL23" s="356">
        <f t="shared" si="2"/>
        <v>0</v>
      </c>
    </row>
    <row r="24" spans="1:38">
      <c r="A24" s="7">
        <v>0.48819444444444388</v>
      </c>
      <c r="B24" s="367">
        <v>14</v>
      </c>
      <c r="C24" s="343" t="s">
        <v>493</v>
      </c>
      <c r="D24" s="343" t="s">
        <v>494</v>
      </c>
      <c r="E24" s="343" t="s">
        <v>140</v>
      </c>
      <c r="F24" s="344">
        <f>AC41</f>
        <v>0</v>
      </c>
      <c r="G24" s="343">
        <f t="shared" si="1"/>
        <v>1</v>
      </c>
      <c r="H24" s="343">
        <f t="shared" si="0"/>
        <v>1</v>
      </c>
      <c r="I24" s="345">
        <f>AC30</f>
        <v>0</v>
      </c>
      <c r="J24" s="340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</row>
    <row r="25" spans="1:38">
      <c r="A25" s="7">
        <v>0.49374999999999941</v>
      </c>
      <c r="B25" s="367">
        <v>15</v>
      </c>
      <c r="C25" s="343" t="s">
        <v>668</v>
      </c>
      <c r="D25" s="343" t="s">
        <v>669</v>
      </c>
      <c r="E25" s="343" t="s">
        <v>203</v>
      </c>
      <c r="F25" s="344">
        <f>AD41</f>
        <v>0</v>
      </c>
      <c r="G25" s="343">
        <f t="shared" si="1"/>
        <v>1</v>
      </c>
      <c r="H25" s="343">
        <f t="shared" si="0"/>
        <v>1</v>
      </c>
      <c r="I25" s="345">
        <f>AD30</f>
        <v>0</v>
      </c>
      <c r="J25" s="340"/>
      <c r="K25" s="338"/>
      <c r="L25" s="338"/>
      <c r="M25" s="338" t="s">
        <v>93</v>
      </c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</row>
    <row r="26" spans="1:38">
      <c r="A26" s="7">
        <v>0.49930555555555495</v>
      </c>
      <c r="B26" s="367">
        <v>16</v>
      </c>
      <c r="C26" s="343" t="s">
        <v>485</v>
      </c>
      <c r="D26" s="343" t="s">
        <v>486</v>
      </c>
      <c r="E26" s="343" t="s">
        <v>222</v>
      </c>
      <c r="F26" s="344">
        <f>AE41</f>
        <v>0</v>
      </c>
      <c r="G26" s="343">
        <f t="shared" si="1"/>
        <v>1</v>
      </c>
      <c r="H26" s="343">
        <f t="shared" si="0"/>
        <v>1</v>
      </c>
      <c r="I26" s="345">
        <f>AE30</f>
        <v>0</v>
      </c>
      <c r="J26" s="340"/>
      <c r="K26" s="338"/>
      <c r="L26" s="338"/>
      <c r="M26" s="338" t="s">
        <v>94</v>
      </c>
      <c r="N26" s="338">
        <v>1</v>
      </c>
      <c r="O26" s="338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</row>
    <row r="27" spans="1:38">
      <c r="A27" s="7">
        <v>0.50486111111111054</v>
      </c>
      <c r="B27" s="367">
        <v>17</v>
      </c>
      <c r="C27" s="343" t="s">
        <v>505</v>
      </c>
      <c r="D27" s="343" t="s">
        <v>506</v>
      </c>
      <c r="E27" s="343" t="s">
        <v>140</v>
      </c>
      <c r="F27" s="344">
        <f>AF41</f>
        <v>0</v>
      </c>
      <c r="G27" s="343">
        <f t="shared" si="1"/>
        <v>1</v>
      </c>
      <c r="H27" s="343">
        <f t="shared" si="0"/>
        <v>1</v>
      </c>
      <c r="I27" s="345">
        <f>AF30</f>
        <v>0</v>
      </c>
      <c r="J27" s="340"/>
      <c r="K27" s="338"/>
      <c r="L27" s="338"/>
      <c r="M27" s="338" t="s">
        <v>95</v>
      </c>
      <c r="N27" s="338">
        <v>1</v>
      </c>
      <c r="O27" s="338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</row>
    <row r="28" spans="1:38">
      <c r="A28" s="7">
        <v>0.51041666666666607</v>
      </c>
      <c r="B28" s="367">
        <v>18</v>
      </c>
      <c r="C28" s="343" t="s">
        <v>204</v>
      </c>
      <c r="D28" s="343" t="s">
        <v>478</v>
      </c>
      <c r="E28" s="343" t="s">
        <v>33</v>
      </c>
      <c r="F28" s="344">
        <f>AG41</f>
        <v>0</v>
      </c>
      <c r="G28" s="343">
        <f t="shared" si="1"/>
        <v>1</v>
      </c>
      <c r="H28" s="343">
        <f t="shared" si="0"/>
        <v>1</v>
      </c>
      <c r="I28" s="345">
        <f>AG30</f>
        <v>0</v>
      </c>
      <c r="J28" s="340"/>
      <c r="K28" s="338"/>
      <c r="L28" s="338"/>
      <c r="M28" s="338" t="s">
        <v>270</v>
      </c>
      <c r="N28" s="338">
        <v>2</v>
      </c>
      <c r="O28" s="338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</row>
    <row r="29" spans="1:38">
      <c r="A29" s="7">
        <v>0.51597222222222161</v>
      </c>
      <c r="B29" s="367">
        <v>19</v>
      </c>
      <c r="C29" s="343" t="s">
        <v>460</v>
      </c>
      <c r="D29" s="343" t="s">
        <v>461</v>
      </c>
      <c r="E29" s="343" t="s">
        <v>53</v>
      </c>
      <c r="F29" s="344">
        <f>AH41</f>
        <v>0</v>
      </c>
      <c r="G29" s="343">
        <f t="shared" si="1"/>
        <v>1</v>
      </c>
      <c r="H29" s="343">
        <f t="shared" si="0"/>
        <v>1</v>
      </c>
      <c r="I29" s="345">
        <f>AH30</f>
        <v>0</v>
      </c>
      <c r="J29" s="340"/>
      <c r="K29" s="338"/>
      <c r="L29" s="338"/>
      <c r="M29" s="338" t="s">
        <v>271</v>
      </c>
      <c r="N29" s="338">
        <v>2</v>
      </c>
      <c r="O29" s="33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</row>
    <row r="30" spans="1:38">
      <c r="A30" s="7">
        <v>0.52499999999999936</v>
      </c>
      <c r="B30" s="367">
        <v>20</v>
      </c>
      <c r="C30" s="343" t="s">
        <v>471</v>
      </c>
      <c r="D30" s="343" t="s">
        <v>472</v>
      </c>
      <c r="E30" s="343" t="s">
        <v>473</v>
      </c>
      <c r="F30" s="344">
        <f>AI41</f>
        <v>0</v>
      </c>
      <c r="G30" s="343">
        <f t="shared" si="1"/>
        <v>1</v>
      </c>
      <c r="H30" s="343">
        <f t="shared" si="0"/>
        <v>1</v>
      </c>
      <c r="I30" s="345">
        <f>AI30</f>
        <v>0</v>
      </c>
      <c r="J30" s="340"/>
      <c r="K30" s="338"/>
      <c r="L30" s="338"/>
      <c r="M30" s="338" t="s">
        <v>98</v>
      </c>
      <c r="N30" s="338"/>
      <c r="O30" s="338"/>
      <c r="P30" s="356">
        <f>SUM(P26:P29)+SUM(P28:P29)</f>
        <v>0</v>
      </c>
      <c r="Q30" s="356">
        <f t="shared" ref="Q30:S30" si="3">SUM(Q26:Q29)+SUM(Q28:Q29)</f>
        <v>0</v>
      </c>
      <c r="R30" s="356">
        <f t="shared" si="3"/>
        <v>0</v>
      </c>
      <c r="S30" s="356">
        <f t="shared" si="3"/>
        <v>0</v>
      </c>
      <c r="T30" s="356">
        <f t="shared" ref="T30:AE30" si="4">SUM(T26:T29)+SUM(T28:T29)</f>
        <v>0</v>
      </c>
      <c r="U30" s="356">
        <f t="shared" si="4"/>
        <v>0</v>
      </c>
      <c r="V30" s="356">
        <f t="shared" si="4"/>
        <v>0</v>
      </c>
      <c r="W30" s="356">
        <f t="shared" si="4"/>
        <v>0</v>
      </c>
      <c r="X30" s="356">
        <f t="shared" si="4"/>
        <v>0</v>
      </c>
      <c r="Y30" s="356">
        <f t="shared" si="4"/>
        <v>0</v>
      </c>
      <c r="Z30" s="356">
        <f t="shared" si="4"/>
        <v>0</v>
      </c>
      <c r="AA30" s="356">
        <f t="shared" si="4"/>
        <v>0</v>
      </c>
      <c r="AB30" s="356">
        <f t="shared" si="4"/>
        <v>0</v>
      </c>
      <c r="AC30" s="356">
        <f t="shared" si="4"/>
        <v>0</v>
      </c>
      <c r="AD30" s="356">
        <f t="shared" si="4"/>
        <v>0</v>
      </c>
      <c r="AE30" s="356">
        <f t="shared" si="4"/>
        <v>0</v>
      </c>
      <c r="AF30" s="356">
        <f t="shared" ref="AF30:AL30" si="5">SUM(AF26:AF29)+SUM(AF28:AF29)</f>
        <v>0</v>
      </c>
      <c r="AG30" s="356">
        <f t="shared" si="5"/>
        <v>0</v>
      </c>
      <c r="AH30" s="356">
        <f t="shared" si="5"/>
        <v>0</v>
      </c>
      <c r="AI30" s="356">
        <f t="shared" si="5"/>
        <v>0</v>
      </c>
      <c r="AJ30" s="356">
        <f t="shared" si="5"/>
        <v>0</v>
      </c>
      <c r="AK30" s="356">
        <f t="shared" si="5"/>
        <v>0</v>
      </c>
      <c r="AL30" s="356">
        <f t="shared" si="5"/>
        <v>0</v>
      </c>
    </row>
    <row r="31" spans="1:38">
      <c r="A31" s="7">
        <v>0.53055555555555489</v>
      </c>
      <c r="B31" s="367">
        <v>21</v>
      </c>
      <c r="C31" s="343" t="s">
        <v>481</v>
      </c>
      <c r="D31" s="343" t="s">
        <v>482</v>
      </c>
      <c r="E31" s="343" t="s">
        <v>85</v>
      </c>
      <c r="F31" s="344">
        <f>AJ41</f>
        <v>0</v>
      </c>
      <c r="G31" s="343">
        <f t="shared" si="1"/>
        <v>1</v>
      </c>
      <c r="H31" s="343">
        <f t="shared" si="0"/>
        <v>1</v>
      </c>
      <c r="I31" s="345">
        <f>AJ30</f>
        <v>0</v>
      </c>
      <c r="J31" s="340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</row>
    <row r="32" spans="1:38">
      <c r="A32" s="7"/>
      <c r="B32" s="367"/>
      <c r="C32" s="343"/>
      <c r="D32" s="343"/>
      <c r="E32" s="343"/>
      <c r="F32" s="344"/>
      <c r="G32" s="343"/>
      <c r="H32" s="343"/>
      <c r="I32" s="345"/>
      <c r="J32" s="340"/>
      <c r="K32" s="338"/>
      <c r="L32" s="338"/>
      <c r="M32" s="338" t="s">
        <v>99</v>
      </c>
      <c r="N32" s="338">
        <v>280</v>
      </c>
      <c r="O32" s="338"/>
      <c r="P32" s="356">
        <f>P23+P30</f>
        <v>0</v>
      </c>
      <c r="Q32" s="356">
        <f t="shared" ref="Q32:AL32" si="6">Q23+Q30</f>
        <v>0</v>
      </c>
      <c r="R32" s="356">
        <f t="shared" si="6"/>
        <v>0</v>
      </c>
      <c r="S32" s="356">
        <f t="shared" si="6"/>
        <v>0</v>
      </c>
      <c r="T32" s="356">
        <f t="shared" si="6"/>
        <v>0</v>
      </c>
      <c r="U32" s="356">
        <f t="shared" si="6"/>
        <v>0</v>
      </c>
      <c r="V32" s="356">
        <f t="shared" si="6"/>
        <v>0</v>
      </c>
      <c r="W32" s="356">
        <f t="shared" si="6"/>
        <v>0</v>
      </c>
      <c r="X32" s="356">
        <f t="shared" si="6"/>
        <v>0</v>
      </c>
      <c r="Y32" s="356">
        <f t="shared" si="6"/>
        <v>0</v>
      </c>
      <c r="Z32" s="356">
        <f t="shared" si="6"/>
        <v>0</v>
      </c>
      <c r="AA32" s="356">
        <f t="shared" si="6"/>
        <v>0</v>
      </c>
      <c r="AB32" s="356">
        <f t="shared" si="6"/>
        <v>0</v>
      </c>
      <c r="AC32" s="356">
        <f t="shared" si="6"/>
        <v>0</v>
      </c>
      <c r="AD32" s="356">
        <f t="shared" si="6"/>
        <v>0</v>
      </c>
      <c r="AE32" s="356">
        <f t="shared" si="6"/>
        <v>0</v>
      </c>
      <c r="AF32" s="356">
        <f t="shared" si="6"/>
        <v>0</v>
      </c>
      <c r="AG32" s="356">
        <f t="shared" si="6"/>
        <v>0</v>
      </c>
      <c r="AH32" s="356">
        <f t="shared" si="6"/>
        <v>0</v>
      </c>
      <c r="AI32" s="356">
        <f t="shared" si="6"/>
        <v>0</v>
      </c>
      <c r="AJ32" s="356">
        <f t="shared" si="6"/>
        <v>0</v>
      </c>
      <c r="AK32" s="356">
        <f t="shared" si="6"/>
        <v>0</v>
      </c>
      <c r="AL32" s="356">
        <f t="shared" si="6"/>
        <v>0</v>
      </c>
    </row>
    <row r="33" spans="1:38">
      <c r="A33" s="7"/>
      <c r="B33" s="367"/>
      <c r="C33" s="343"/>
      <c r="D33" s="343"/>
      <c r="E33" s="343"/>
      <c r="F33" s="344"/>
      <c r="G33" s="343"/>
      <c r="H33" s="343"/>
      <c r="I33" s="345"/>
      <c r="J33" s="340"/>
      <c r="K33" s="338"/>
      <c r="L33" s="338"/>
      <c r="M33" s="15" t="s">
        <v>100</v>
      </c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</row>
    <row r="34" spans="1:38">
      <c r="A34" s="338"/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 t="s">
        <v>101</v>
      </c>
      <c r="N34" s="338">
        <v>-2</v>
      </c>
      <c r="O34" s="338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372"/>
      <c r="AJ34" s="372"/>
      <c r="AK34" s="372"/>
      <c r="AL34" s="372"/>
    </row>
    <row r="35" spans="1:38">
      <c r="A35" s="338"/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 t="s">
        <v>103</v>
      </c>
      <c r="N35" s="338">
        <v>-4</v>
      </c>
      <c r="O35" s="338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2"/>
      <c r="AL35" s="372"/>
    </row>
    <row r="36" spans="1:38">
      <c r="A36" s="338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 t="s">
        <v>104</v>
      </c>
      <c r="N36" s="374" t="s">
        <v>105</v>
      </c>
      <c r="O36" s="338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5"/>
      <c r="AL36" s="375"/>
    </row>
    <row r="37" spans="1:38">
      <c r="A37" s="338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 t="s">
        <v>106</v>
      </c>
      <c r="N37" s="374"/>
      <c r="O37" s="338"/>
      <c r="P37" s="377">
        <f>IF(P34="Y",-2,0)+IF(P35="Y",-4,0)</f>
        <v>0</v>
      </c>
      <c r="Q37" s="377">
        <f t="shared" ref="Q37:AL37" si="7">IF(Q34="Y",-2,0)+IF(Q35="Y",-4,0)</f>
        <v>0</v>
      </c>
      <c r="R37" s="377">
        <f t="shared" si="7"/>
        <v>0</v>
      </c>
      <c r="S37" s="377">
        <f t="shared" si="7"/>
        <v>0</v>
      </c>
      <c r="T37" s="377">
        <f t="shared" si="7"/>
        <v>0</v>
      </c>
      <c r="U37" s="377">
        <f t="shared" si="7"/>
        <v>0</v>
      </c>
      <c r="V37" s="377">
        <f t="shared" si="7"/>
        <v>0</v>
      </c>
      <c r="W37" s="377">
        <f t="shared" si="7"/>
        <v>0</v>
      </c>
      <c r="X37" s="377">
        <f t="shared" si="7"/>
        <v>0</v>
      </c>
      <c r="Y37" s="377">
        <f t="shared" si="7"/>
        <v>0</v>
      </c>
      <c r="Z37" s="377">
        <f t="shared" si="7"/>
        <v>0</v>
      </c>
      <c r="AA37" s="377">
        <f t="shared" si="7"/>
        <v>0</v>
      </c>
      <c r="AB37" s="377">
        <f t="shared" si="7"/>
        <v>0</v>
      </c>
      <c r="AC37" s="377">
        <f t="shared" si="7"/>
        <v>0</v>
      </c>
      <c r="AD37" s="377">
        <f t="shared" si="7"/>
        <v>0</v>
      </c>
      <c r="AE37" s="377">
        <f t="shared" si="7"/>
        <v>0</v>
      </c>
      <c r="AF37" s="377">
        <f t="shared" si="7"/>
        <v>0</v>
      </c>
      <c r="AG37" s="377">
        <f t="shared" si="7"/>
        <v>0</v>
      </c>
      <c r="AH37" s="377">
        <f t="shared" si="7"/>
        <v>0</v>
      </c>
      <c r="AI37" s="377">
        <f t="shared" si="7"/>
        <v>0</v>
      </c>
      <c r="AJ37" s="377">
        <f t="shared" si="7"/>
        <v>0</v>
      </c>
      <c r="AK37" s="377">
        <f t="shared" si="7"/>
        <v>0</v>
      </c>
      <c r="AL37" s="377">
        <f t="shared" si="7"/>
        <v>0</v>
      </c>
    </row>
    <row r="38" spans="1:38">
      <c r="A38" s="338"/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15" t="s">
        <v>272</v>
      </c>
      <c r="N38" s="374"/>
      <c r="O38" s="338"/>
      <c r="P38" s="415"/>
      <c r="Q38" s="415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5"/>
      <c r="AL38" s="415"/>
    </row>
    <row r="39" spans="1:38">
      <c r="A39" s="338"/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>
        <v>-5.0000000000000001E-3</v>
      </c>
      <c r="O39" s="338"/>
      <c r="P39" s="395">
        <f>$N$39*$N$32*P38</f>
        <v>0</v>
      </c>
      <c r="Q39" s="395">
        <f t="shared" ref="Q39:AL39" si="8">$N$39*$N$32*Q38</f>
        <v>0</v>
      </c>
      <c r="R39" s="395">
        <f t="shared" si="8"/>
        <v>0</v>
      </c>
      <c r="S39" s="395">
        <f t="shared" si="8"/>
        <v>0</v>
      </c>
      <c r="T39" s="395">
        <f t="shared" si="8"/>
        <v>0</v>
      </c>
      <c r="U39" s="395">
        <f t="shared" si="8"/>
        <v>0</v>
      </c>
      <c r="V39" s="395">
        <f t="shared" si="8"/>
        <v>0</v>
      </c>
      <c r="W39" s="395">
        <f t="shared" si="8"/>
        <v>0</v>
      </c>
      <c r="X39" s="395">
        <f t="shared" si="8"/>
        <v>0</v>
      </c>
      <c r="Y39" s="395">
        <f t="shared" si="8"/>
        <v>0</v>
      </c>
      <c r="Z39" s="395">
        <f t="shared" si="8"/>
        <v>0</v>
      </c>
      <c r="AA39" s="395">
        <f t="shared" si="8"/>
        <v>0</v>
      </c>
      <c r="AB39" s="395">
        <f t="shared" si="8"/>
        <v>0</v>
      </c>
      <c r="AC39" s="395">
        <f t="shared" si="8"/>
        <v>0</v>
      </c>
      <c r="AD39" s="395">
        <f t="shared" si="8"/>
        <v>0</v>
      </c>
      <c r="AE39" s="395">
        <f t="shared" si="8"/>
        <v>0</v>
      </c>
      <c r="AF39" s="395">
        <f t="shared" si="8"/>
        <v>0</v>
      </c>
      <c r="AG39" s="395">
        <f t="shared" si="8"/>
        <v>0</v>
      </c>
      <c r="AH39" s="395">
        <f t="shared" si="8"/>
        <v>0</v>
      </c>
      <c r="AI39" s="395">
        <f t="shared" si="8"/>
        <v>0</v>
      </c>
      <c r="AJ39" s="395">
        <f t="shared" si="8"/>
        <v>0</v>
      </c>
      <c r="AK39" s="395">
        <f t="shared" si="8"/>
        <v>0</v>
      </c>
      <c r="AL39" s="395">
        <f t="shared" si="8"/>
        <v>0</v>
      </c>
    </row>
    <row r="40" spans="1:38">
      <c r="A40" s="338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 t="s">
        <v>74</v>
      </c>
      <c r="N40" s="338"/>
      <c r="O40" s="338"/>
      <c r="P40" s="356">
        <f>P32+P37+P39</f>
        <v>0</v>
      </c>
      <c r="Q40" s="356">
        <f t="shared" ref="Q40:AL40" si="9">Q32+Q37+Q39</f>
        <v>0</v>
      </c>
      <c r="R40" s="356">
        <f t="shared" si="9"/>
        <v>0</v>
      </c>
      <c r="S40" s="356">
        <f t="shared" si="9"/>
        <v>0</v>
      </c>
      <c r="T40" s="356">
        <f t="shared" si="9"/>
        <v>0</v>
      </c>
      <c r="U40" s="356">
        <f t="shared" si="9"/>
        <v>0</v>
      </c>
      <c r="V40" s="356">
        <f t="shared" si="9"/>
        <v>0</v>
      </c>
      <c r="W40" s="356">
        <f t="shared" si="9"/>
        <v>0</v>
      </c>
      <c r="X40" s="356">
        <f t="shared" si="9"/>
        <v>0</v>
      </c>
      <c r="Y40" s="356">
        <f t="shared" si="9"/>
        <v>0</v>
      </c>
      <c r="Z40" s="356">
        <f t="shared" si="9"/>
        <v>0</v>
      </c>
      <c r="AA40" s="356">
        <f t="shared" si="9"/>
        <v>0</v>
      </c>
      <c r="AB40" s="356">
        <f t="shared" si="9"/>
        <v>0</v>
      </c>
      <c r="AC40" s="356">
        <f t="shared" si="9"/>
        <v>0</v>
      </c>
      <c r="AD40" s="356">
        <f t="shared" si="9"/>
        <v>0</v>
      </c>
      <c r="AE40" s="356">
        <f t="shared" si="9"/>
        <v>0</v>
      </c>
      <c r="AF40" s="356">
        <f t="shared" si="9"/>
        <v>0</v>
      </c>
      <c r="AG40" s="356">
        <f t="shared" si="9"/>
        <v>0</v>
      </c>
      <c r="AH40" s="356">
        <f t="shared" si="9"/>
        <v>0</v>
      </c>
      <c r="AI40" s="356">
        <f t="shared" si="9"/>
        <v>0</v>
      </c>
      <c r="AJ40" s="356">
        <f t="shared" si="9"/>
        <v>0</v>
      </c>
      <c r="AK40" s="356">
        <f t="shared" si="9"/>
        <v>0</v>
      </c>
      <c r="AL40" s="356">
        <f t="shared" si="9"/>
        <v>0</v>
      </c>
    </row>
    <row r="41" spans="1:38">
      <c r="A41" s="338"/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 t="s">
        <v>67</v>
      </c>
      <c r="N41" s="338"/>
      <c r="O41" s="338"/>
      <c r="P41" s="355">
        <f>P40/$N$32</f>
        <v>0</v>
      </c>
      <c r="Q41" s="355">
        <f t="shared" ref="Q41:AL41" si="10">Q40/$N$32</f>
        <v>0</v>
      </c>
      <c r="R41" s="355">
        <f t="shared" si="10"/>
        <v>0</v>
      </c>
      <c r="S41" s="355">
        <f t="shared" si="10"/>
        <v>0</v>
      </c>
      <c r="T41" s="355">
        <f t="shared" si="10"/>
        <v>0</v>
      </c>
      <c r="U41" s="355">
        <f t="shared" si="10"/>
        <v>0</v>
      </c>
      <c r="V41" s="355">
        <f t="shared" si="10"/>
        <v>0</v>
      </c>
      <c r="W41" s="355">
        <f t="shared" si="10"/>
        <v>0</v>
      </c>
      <c r="X41" s="355">
        <f t="shared" si="10"/>
        <v>0</v>
      </c>
      <c r="Y41" s="355">
        <f t="shared" si="10"/>
        <v>0</v>
      </c>
      <c r="Z41" s="355">
        <f t="shared" si="10"/>
        <v>0</v>
      </c>
      <c r="AA41" s="355">
        <f t="shared" si="10"/>
        <v>0</v>
      </c>
      <c r="AB41" s="355">
        <f t="shared" si="10"/>
        <v>0</v>
      </c>
      <c r="AC41" s="355">
        <f t="shared" si="10"/>
        <v>0</v>
      </c>
      <c r="AD41" s="355">
        <f t="shared" si="10"/>
        <v>0</v>
      </c>
      <c r="AE41" s="355">
        <f t="shared" si="10"/>
        <v>0</v>
      </c>
      <c r="AF41" s="355">
        <f t="shared" si="10"/>
        <v>0</v>
      </c>
      <c r="AG41" s="355">
        <f t="shared" si="10"/>
        <v>0</v>
      </c>
      <c r="AH41" s="355">
        <f t="shared" si="10"/>
        <v>0</v>
      </c>
      <c r="AI41" s="355">
        <f t="shared" si="10"/>
        <v>0</v>
      </c>
      <c r="AJ41" s="355">
        <f t="shared" si="10"/>
        <v>0</v>
      </c>
      <c r="AK41" s="355">
        <f t="shared" si="10"/>
        <v>0</v>
      </c>
      <c r="AL41" s="355">
        <f t="shared" si="10"/>
        <v>0</v>
      </c>
    </row>
    <row r="42" spans="1:38">
      <c r="A42" s="338"/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</row>
    <row r="43" spans="1:38">
      <c r="A43" s="338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</row>
    <row r="44" spans="1:38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</row>
    <row r="45" spans="1:38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49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</row>
    <row r="46" spans="1:38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</row>
    <row r="47" spans="1:38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49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338"/>
    </row>
    <row r="48" spans="1:38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8"/>
    </row>
    <row r="49" spans="16:16">
      <c r="P49" s="349"/>
    </row>
    <row r="50" spans="16:16">
      <c r="P50" s="338"/>
    </row>
    <row r="51" spans="16:16">
      <c r="P51" s="349"/>
    </row>
    <row r="52" spans="16:16">
      <c r="P52" s="338"/>
    </row>
    <row r="53" spans="16:16">
      <c r="P53" s="349"/>
    </row>
    <row r="54" spans="16:16">
      <c r="P54" s="338"/>
    </row>
    <row r="55" spans="16:16">
      <c r="P55" s="349"/>
    </row>
    <row r="56" spans="16:16">
      <c r="P56" s="338"/>
    </row>
    <row r="57" spans="16:16">
      <c r="P57" s="349"/>
    </row>
    <row r="58" spans="16:16">
      <c r="P58" s="338"/>
    </row>
    <row r="59" spans="16:16">
      <c r="P59" s="349"/>
    </row>
    <row r="60" spans="16:16">
      <c r="P60" s="338"/>
    </row>
    <row r="61" spans="16:16">
      <c r="P61" s="349"/>
    </row>
    <row r="62" spans="16:16">
      <c r="P62" s="338"/>
    </row>
    <row r="63" spans="16:16">
      <c r="P63" s="349"/>
    </row>
    <row r="64" spans="16:16">
      <c r="P64" s="338"/>
    </row>
    <row r="65" spans="16:16">
      <c r="P65" s="349"/>
    </row>
    <row r="66" spans="16:16">
      <c r="P66" s="338"/>
    </row>
    <row r="67" spans="16:16">
      <c r="P67" s="349"/>
    </row>
    <row r="68" spans="16:16">
      <c r="P68" s="338"/>
    </row>
    <row r="69" spans="16:16">
      <c r="P69" s="349"/>
    </row>
    <row r="70" spans="16:16">
      <c r="P70" s="338"/>
    </row>
    <row r="71" spans="16:16">
      <c r="P71" s="349"/>
    </row>
    <row r="72" spans="16:16">
      <c r="P72" s="338"/>
    </row>
    <row r="73" spans="16:16">
      <c r="P73" s="349"/>
    </row>
    <row r="74" spans="16:16">
      <c r="P74" s="338"/>
    </row>
    <row r="75" spans="16:16">
      <c r="P75" s="349"/>
    </row>
    <row r="76" spans="16:16">
      <c r="P76" s="338"/>
    </row>
    <row r="77" spans="16:16">
      <c r="P77" s="349"/>
    </row>
    <row r="78" spans="16:16">
      <c r="P78" s="338"/>
    </row>
    <row r="79" spans="16:16">
      <c r="P79" s="349"/>
    </row>
    <row r="80" spans="16:16">
      <c r="P80" s="338"/>
    </row>
    <row r="81" spans="16:16">
      <c r="P81" s="349"/>
    </row>
    <row r="82" spans="16:16">
      <c r="P82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20A4-300F-4539-B467-54B2D75F8295}">
  <sheetPr>
    <tabColor rgb="FFFF85FF"/>
    <pageSetUpPr fitToPage="1"/>
  </sheetPr>
  <dimension ref="A1:AZ89"/>
  <sheetViews>
    <sheetView topLeftCell="A7" zoomScaleNormal="100"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16.625" style="14" bestFit="1" customWidth="1"/>
    <col min="4" max="4" width="33.25" style="14" bestFit="1" customWidth="1"/>
    <col min="5" max="5" width="27.375" style="14" bestFit="1" customWidth="1"/>
    <col min="6" max="6" width="11" style="14"/>
    <col min="7" max="8" width="11.75" style="14" customWidth="1"/>
    <col min="9" max="9" width="12.875" style="14" customWidth="1"/>
    <col min="10" max="10" width="11" style="14"/>
    <col min="11" max="11" width="14" style="14" bestFit="1" customWidth="1"/>
    <col min="12" max="12" width="9.125" style="14" customWidth="1"/>
    <col min="13" max="14" width="11" style="14"/>
    <col min="15" max="15" width="8.25" style="14" bestFit="1" customWidth="1"/>
    <col min="16" max="17" width="11" style="14"/>
    <col min="18" max="18" width="19.375" style="14" customWidth="1"/>
    <col min="19" max="19" width="11" style="14"/>
    <col min="20" max="20" width="3.625" style="14" customWidth="1"/>
    <col min="21" max="42" width="7.5" style="14" customWidth="1"/>
    <col min="43" max="52" width="6.375" style="14" customWidth="1"/>
    <col min="53" max="16384" width="11" style="14"/>
  </cols>
  <sheetData>
    <row r="1" spans="1:52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15" t="s">
        <v>259</v>
      </c>
      <c r="S1" s="339" t="s">
        <v>260</v>
      </c>
      <c r="T1" s="339"/>
      <c r="U1" s="339"/>
      <c r="V1" s="339"/>
      <c r="W1" s="339"/>
      <c r="X1" s="339"/>
      <c r="Y1" s="339"/>
      <c r="Z1" s="339"/>
      <c r="AA1" s="339"/>
      <c r="AB1" s="339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</row>
    <row r="2" spans="1:52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402" t="s">
        <v>261</v>
      </c>
      <c r="T2" s="402"/>
      <c r="U2" s="402"/>
      <c r="V2" s="402"/>
      <c r="W2" s="402"/>
      <c r="X2" s="402"/>
      <c r="Y2" s="402"/>
      <c r="Z2" s="402"/>
      <c r="AA2" s="402"/>
      <c r="AB2" s="402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</row>
    <row r="3" spans="1:52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13" t="s">
        <v>541</v>
      </c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</row>
    <row r="4" spans="1:52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16" t="s">
        <v>550</v>
      </c>
      <c r="V4" s="18" t="s">
        <v>976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>
      <c r="A5" s="338" t="s">
        <v>6</v>
      </c>
      <c r="B5" s="331">
        <v>44780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41">
        <f>B11</f>
        <v>1</v>
      </c>
      <c r="V5" s="341">
        <f>B12</f>
        <v>1</v>
      </c>
      <c r="W5" s="341">
        <f>B13</f>
        <v>1</v>
      </c>
      <c r="X5" s="341">
        <f>B14</f>
        <v>1</v>
      </c>
      <c r="Y5" s="341">
        <f>B15</f>
        <v>2</v>
      </c>
      <c r="Z5" s="338">
        <f>B16</f>
        <v>2</v>
      </c>
      <c r="AA5" s="338">
        <f>B17</f>
        <v>2</v>
      </c>
      <c r="AB5" s="338">
        <f>B18</f>
        <v>2</v>
      </c>
      <c r="AC5" s="338">
        <f>B19</f>
        <v>3</v>
      </c>
      <c r="AD5" s="338">
        <f>B20</f>
        <v>3</v>
      </c>
      <c r="AE5" s="338">
        <f>B21</f>
        <v>3</v>
      </c>
      <c r="AF5" s="338">
        <f>B22</f>
        <v>3</v>
      </c>
      <c r="AG5" s="338">
        <f>B23</f>
        <v>4</v>
      </c>
      <c r="AH5" s="338">
        <f>B24</f>
        <v>4</v>
      </c>
      <c r="AI5" s="338">
        <f>B25</f>
        <v>4</v>
      </c>
      <c r="AJ5" s="338">
        <f>B26</f>
        <v>4</v>
      </c>
      <c r="AK5" s="338">
        <f>B27</f>
        <v>5</v>
      </c>
      <c r="AL5" s="338">
        <f>B28</f>
        <v>5</v>
      </c>
      <c r="AM5" s="338">
        <f>B29</f>
        <v>5</v>
      </c>
      <c r="AN5" s="338">
        <f>B30</f>
        <v>5</v>
      </c>
      <c r="AO5" s="338">
        <f>B31</f>
        <v>6</v>
      </c>
      <c r="AP5" s="338">
        <f>B32</f>
        <v>6</v>
      </c>
      <c r="AQ5" s="338">
        <f>B33</f>
        <v>6</v>
      </c>
      <c r="AR5" s="338">
        <f>B34</f>
        <v>6</v>
      </c>
      <c r="AS5" s="338">
        <f>B35</f>
        <v>7</v>
      </c>
      <c r="AT5" s="338">
        <f>B36</f>
        <v>7</v>
      </c>
      <c r="AU5" s="338">
        <f>B37</f>
        <v>7</v>
      </c>
      <c r="AV5" s="338">
        <f>B38</f>
        <v>7</v>
      </c>
      <c r="AW5" s="338"/>
      <c r="AX5" s="338"/>
      <c r="AY5" s="338"/>
      <c r="AZ5" s="338"/>
    </row>
    <row r="6" spans="1:52">
      <c r="A6" s="338" t="s">
        <v>8</v>
      </c>
      <c r="B6" s="13" t="s">
        <v>977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 t="str">
        <f>C11</f>
        <v>Taiah Curtis</v>
      </c>
      <c r="V6" s="338" t="str">
        <f>C12</f>
        <v>Amelia Mcdonald</v>
      </c>
      <c r="W6" s="338" t="str">
        <f>C13</f>
        <v>Ashleigh Pritchard</v>
      </c>
      <c r="X6" s="338" t="str">
        <f>C14</f>
        <v>Rosie Mcconigley</v>
      </c>
      <c r="Y6" s="338" t="str">
        <f>C15</f>
        <v>Mia Fellows</v>
      </c>
      <c r="Z6" s="338" t="str">
        <f>C16</f>
        <v>Alyssa Scott</v>
      </c>
      <c r="AA6" s="338" t="str">
        <f>C17</f>
        <v>Amy-Louise Ross</v>
      </c>
      <c r="AB6" s="338" t="str">
        <f>C18</f>
        <v>Jewel Pivac</v>
      </c>
      <c r="AC6" s="338" t="str">
        <f>C19</f>
        <v>Tiana Woollams</v>
      </c>
      <c r="AD6" s="338" t="str">
        <f>C20</f>
        <v>Kaitlin Goss</v>
      </c>
      <c r="AE6" s="338" t="str">
        <f>C21</f>
        <v>Indigo Smith</v>
      </c>
      <c r="AF6" s="338" t="str">
        <f>C22</f>
        <v>Skyelah De vries</v>
      </c>
      <c r="AG6" s="338" t="str">
        <f>C23</f>
        <v>Jorja Wareham</v>
      </c>
      <c r="AH6" s="338" t="str">
        <f>C24</f>
        <v>Harriet Forrest</v>
      </c>
      <c r="AI6" s="338" t="str">
        <f>C25</f>
        <v>Lolah Day</v>
      </c>
      <c r="AJ6" s="338" t="str">
        <f>C26</f>
        <v>Krystina Bercene</v>
      </c>
      <c r="AK6" s="338" t="str">
        <f>C27</f>
        <v>Amy Lockhart</v>
      </c>
      <c r="AL6" s="338" t="str">
        <f>C28</f>
        <v>Rachelle Brown</v>
      </c>
      <c r="AM6" s="338" t="str">
        <f>C29</f>
        <v>Kaeleigh Brown</v>
      </c>
      <c r="AN6" s="338" t="str">
        <f>C30</f>
        <v>Ivy Colebrook</v>
      </c>
      <c r="AO6" s="338" t="str">
        <f>C31</f>
        <v>Meg Fowler</v>
      </c>
      <c r="AP6" s="338" t="str">
        <f>C32</f>
        <v>Lateesha Coppin</v>
      </c>
      <c r="AQ6" s="338" t="str">
        <f>C33</f>
        <v>Chenin Hislop</v>
      </c>
      <c r="AR6" s="338" t="str">
        <f>C34</f>
        <v>Matilda Agnew</v>
      </c>
      <c r="AS6" s="338" t="str">
        <f>C35</f>
        <v>Charvelle Miller</v>
      </c>
      <c r="AT6" s="338" t="str">
        <f>C36</f>
        <v>Olivia Hawkins</v>
      </c>
      <c r="AU6" s="338" t="str">
        <f>C37</f>
        <v>Fay Groom</v>
      </c>
      <c r="AV6" s="338" t="str">
        <f>C38</f>
        <v>Nell Howorth</v>
      </c>
      <c r="AW6" s="338"/>
      <c r="AX6" s="338"/>
      <c r="AY6" s="338"/>
      <c r="AZ6" s="338"/>
    </row>
    <row r="7" spans="1:52">
      <c r="A7" s="338" t="s">
        <v>10</v>
      </c>
      <c r="B7" s="338" t="s">
        <v>808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 t="s">
        <v>12</v>
      </c>
      <c r="S7" s="338" t="s">
        <v>13</v>
      </c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</row>
    <row r="8" spans="1:52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>
        <v>1</v>
      </c>
      <c r="S8" s="338"/>
      <c r="T8" s="338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</row>
    <row r="9" spans="1:52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>
        <v>2</v>
      </c>
      <c r="S9" s="338"/>
      <c r="T9" s="338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</row>
    <row r="10" spans="1:52" ht="30">
      <c r="A10" s="310" t="s">
        <v>15</v>
      </c>
      <c r="B10" s="36" t="s">
        <v>694</v>
      </c>
      <c r="C10" s="311" t="s">
        <v>17</v>
      </c>
      <c r="D10" s="36" t="s">
        <v>18</v>
      </c>
      <c r="E10" s="36" t="s">
        <v>19</v>
      </c>
      <c r="F10" s="36" t="s">
        <v>973</v>
      </c>
      <c r="G10" s="36" t="s">
        <v>917</v>
      </c>
      <c r="H10" s="36" t="s">
        <v>918</v>
      </c>
      <c r="I10" s="36" t="s">
        <v>790</v>
      </c>
      <c r="J10" s="36" t="s">
        <v>919</v>
      </c>
      <c r="K10" s="36" t="s">
        <v>920</v>
      </c>
      <c r="L10" s="36" t="s">
        <v>921</v>
      </c>
      <c r="M10" s="36" t="s">
        <v>922</v>
      </c>
      <c r="N10" s="36" t="s">
        <v>923</v>
      </c>
      <c r="O10" s="36" t="s">
        <v>924</v>
      </c>
      <c r="P10" s="338"/>
      <c r="Q10" s="338"/>
      <c r="R10" s="338">
        <v>3</v>
      </c>
      <c r="S10" s="338">
        <v>2</v>
      </c>
      <c r="T10" s="338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</row>
    <row r="11" spans="1:52">
      <c r="A11" s="24">
        <v>0.54513888888888817</v>
      </c>
      <c r="B11" s="367">
        <v>1</v>
      </c>
      <c r="C11" s="450" t="s">
        <v>34</v>
      </c>
      <c r="D11" s="343" t="s">
        <v>137</v>
      </c>
      <c r="E11" s="343" t="s">
        <v>953</v>
      </c>
      <c r="F11" s="344">
        <f>U48</f>
        <v>0</v>
      </c>
      <c r="G11" s="351">
        <f>IF(J11&gt;L11,J11,L11)</f>
        <v>1</v>
      </c>
      <c r="H11" s="350">
        <f>AVERAGE(F11:F14)</f>
        <v>0</v>
      </c>
      <c r="I11" s="351">
        <f>IF(M11&gt;O11,M11,O11)</f>
        <v>1</v>
      </c>
      <c r="J11" s="351">
        <f t="shared" ref="J11:J38" si="0">RANK(F11,$F$11:$F$47,0)</f>
        <v>1</v>
      </c>
      <c r="K11" s="345">
        <f>U37</f>
        <v>0</v>
      </c>
      <c r="L11" s="399"/>
      <c r="M11" s="351">
        <f>RANK(H11,$H$11:$H$47,0)</f>
        <v>1</v>
      </c>
      <c r="N11" s="345">
        <f>AVERAGE(K11:K14)</f>
        <v>0</v>
      </c>
      <c r="O11" s="399"/>
      <c r="P11" s="338"/>
      <c r="Q11" s="338"/>
      <c r="R11" s="338">
        <v>4</v>
      </c>
      <c r="S11" s="338"/>
      <c r="T11" s="338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</row>
    <row r="12" spans="1:52">
      <c r="A12" s="24">
        <v>0.56180555555555478</v>
      </c>
      <c r="B12" s="367">
        <v>1</v>
      </c>
      <c r="C12" s="450" t="s">
        <v>384</v>
      </c>
      <c r="D12" s="343" t="s">
        <v>385</v>
      </c>
      <c r="E12" s="343" t="s">
        <v>956</v>
      </c>
      <c r="F12" s="347">
        <f>V48</f>
        <v>0</v>
      </c>
      <c r="G12" s="351">
        <f t="shared" ref="G12:G38" si="1">IF(J12&gt;L12,J12,L12)</f>
        <v>1</v>
      </c>
      <c r="H12" s="405"/>
      <c r="I12" s="405"/>
      <c r="J12" s="351">
        <f t="shared" si="0"/>
        <v>1</v>
      </c>
      <c r="K12" s="345">
        <f>V37</f>
        <v>0</v>
      </c>
      <c r="L12" s="407"/>
      <c r="M12" s="351"/>
      <c r="N12" s="398"/>
      <c r="O12" s="407"/>
      <c r="P12" s="338"/>
      <c r="Q12" s="338"/>
      <c r="R12" s="338">
        <v>5</v>
      </c>
      <c r="S12" s="338">
        <v>2</v>
      </c>
      <c r="T12" s="338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</row>
    <row r="13" spans="1:52">
      <c r="A13" s="24">
        <v>0.66319444444444331</v>
      </c>
      <c r="B13" s="367">
        <v>1</v>
      </c>
      <c r="C13" s="450" t="s">
        <v>122</v>
      </c>
      <c r="D13" s="343" t="s">
        <v>123</v>
      </c>
      <c r="E13" s="343" t="s">
        <v>956</v>
      </c>
      <c r="F13" s="344">
        <f>W48</f>
        <v>0</v>
      </c>
      <c r="G13" s="351">
        <f t="shared" si="1"/>
        <v>1</v>
      </c>
      <c r="H13" s="404"/>
      <c r="I13" s="405"/>
      <c r="J13" s="351">
        <f t="shared" si="0"/>
        <v>1</v>
      </c>
      <c r="K13" s="345">
        <f>W37</f>
        <v>0</v>
      </c>
      <c r="L13" s="407"/>
      <c r="M13" s="351"/>
      <c r="N13" s="438"/>
      <c r="O13" s="407"/>
      <c r="P13" s="338"/>
      <c r="Q13" s="338"/>
      <c r="R13" s="338">
        <v>6</v>
      </c>
      <c r="S13" s="338"/>
      <c r="T13" s="338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  <c r="AZ13" s="342"/>
    </row>
    <row r="14" spans="1:52">
      <c r="A14" s="24">
        <v>0.70208333333333206</v>
      </c>
      <c r="B14" s="367">
        <v>1</v>
      </c>
      <c r="C14" s="450" t="s">
        <v>119</v>
      </c>
      <c r="D14" s="343" t="s">
        <v>120</v>
      </c>
      <c r="E14" s="343" t="s">
        <v>956</v>
      </c>
      <c r="F14" s="344">
        <f>X48</f>
        <v>0</v>
      </c>
      <c r="G14" s="351">
        <f t="shared" si="1"/>
        <v>1</v>
      </c>
      <c r="H14" s="382"/>
      <c r="I14" s="382"/>
      <c r="J14" s="351">
        <f t="shared" si="0"/>
        <v>1</v>
      </c>
      <c r="K14" s="345">
        <f>X37</f>
        <v>0</v>
      </c>
      <c r="L14" s="407"/>
      <c r="M14" s="351"/>
      <c r="N14" s="406"/>
      <c r="O14" s="407"/>
      <c r="P14" s="338"/>
      <c r="Q14" s="338"/>
      <c r="R14" s="338">
        <v>7</v>
      </c>
      <c r="S14" s="338">
        <v>2</v>
      </c>
      <c r="T14" s="338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</row>
    <row r="15" spans="1:52">
      <c r="A15" s="24">
        <v>0.60972222222222128</v>
      </c>
      <c r="B15" s="367">
        <v>2</v>
      </c>
      <c r="C15" s="450" t="s">
        <v>491</v>
      </c>
      <c r="D15" s="343" t="s">
        <v>492</v>
      </c>
      <c r="E15" s="343" t="s">
        <v>912</v>
      </c>
      <c r="F15" s="344">
        <f>Y48</f>
        <v>0</v>
      </c>
      <c r="G15" s="351">
        <f t="shared" si="1"/>
        <v>1</v>
      </c>
      <c r="H15" s="350">
        <f>AVERAGE(F15:F18)</f>
        <v>0</v>
      </c>
      <c r="I15" s="351">
        <f>IF(M15&gt;O15,M15,O15)</f>
        <v>1</v>
      </c>
      <c r="J15" s="351">
        <f t="shared" si="0"/>
        <v>1</v>
      </c>
      <c r="K15" s="345">
        <f>Y37</f>
        <v>0</v>
      </c>
      <c r="L15" s="407"/>
      <c r="M15" s="351">
        <f>RANK(H15,$H$11:$H$47,0)</f>
        <v>1</v>
      </c>
      <c r="N15" s="345">
        <f>AVERAGE(K15:K18)</f>
        <v>0</v>
      </c>
      <c r="O15" s="407"/>
      <c r="P15" s="338"/>
      <c r="Q15" s="338"/>
      <c r="R15" s="338">
        <v>8</v>
      </c>
      <c r="S15" s="338">
        <v>2</v>
      </c>
      <c r="T15" s="338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</row>
    <row r="16" spans="1:52">
      <c r="A16" s="24">
        <v>0.63194444444444342</v>
      </c>
      <c r="B16" s="367">
        <v>2</v>
      </c>
      <c r="C16" s="450" t="s">
        <v>307</v>
      </c>
      <c r="D16" s="343" t="s">
        <v>308</v>
      </c>
      <c r="E16" s="343" t="s">
        <v>912</v>
      </c>
      <c r="F16" s="344">
        <f>Z48</f>
        <v>0</v>
      </c>
      <c r="G16" s="351">
        <f t="shared" si="1"/>
        <v>1</v>
      </c>
      <c r="H16" s="405"/>
      <c r="I16" s="405"/>
      <c r="J16" s="351">
        <f t="shared" si="0"/>
        <v>1</v>
      </c>
      <c r="K16" s="345">
        <f>Z37</f>
        <v>0</v>
      </c>
      <c r="L16" s="407"/>
      <c r="M16" s="351"/>
      <c r="N16" s="398"/>
      <c r="O16" s="407"/>
      <c r="P16" s="338"/>
      <c r="Q16" s="338"/>
      <c r="R16" s="338">
        <v>9</v>
      </c>
      <c r="S16" s="338">
        <v>2</v>
      </c>
      <c r="T16" s="338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  <c r="AZ16" s="342"/>
    </row>
    <row r="17" spans="1:52">
      <c r="A17" s="24">
        <v>0.55069444444444371</v>
      </c>
      <c r="B17" s="367">
        <v>2</v>
      </c>
      <c r="C17" s="450" t="s">
        <v>213</v>
      </c>
      <c r="D17" s="343" t="s">
        <v>214</v>
      </c>
      <c r="E17" s="343" t="s">
        <v>954</v>
      </c>
      <c r="F17" s="344">
        <f>AA48</f>
        <v>0</v>
      </c>
      <c r="G17" s="351">
        <f t="shared" si="1"/>
        <v>1</v>
      </c>
      <c r="H17" s="404"/>
      <c r="I17" s="405"/>
      <c r="J17" s="351">
        <f t="shared" si="0"/>
        <v>1</v>
      </c>
      <c r="K17" s="345">
        <f>AA37</f>
        <v>0</v>
      </c>
      <c r="L17" s="407"/>
      <c r="M17" s="351"/>
      <c r="N17" s="438"/>
      <c r="O17" s="407"/>
      <c r="P17" s="338"/>
      <c r="Q17" s="338"/>
      <c r="R17" s="338">
        <v>10</v>
      </c>
      <c r="S17" s="338"/>
      <c r="T17" s="338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</row>
    <row r="18" spans="1:52">
      <c r="A18" s="24">
        <v>0.62083333333333235</v>
      </c>
      <c r="B18" s="367">
        <v>2</v>
      </c>
      <c r="C18" s="450" t="s">
        <v>529</v>
      </c>
      <c r="D18" s="343" t="s">
        <v>530</v>
      </c>
      <c r="E18" s="343" t="s">
        <v>954</v>
      </c>
      <c r="F18" s="344">
        <f>AB48</f>
        <v>0</v>
      </c>
      <c r="G18" s="351">
        <f t="shared" si="1"/>
        <v>1</v>
      </c>
      <c r="H18" s="382"/>
      <c r="I18" s="382"/>
      <c r="J18" s="351">
        <f t="shared" si="0"/>
        <v>1</v>
      </c>
      <c r="K18" s="345">
        <f>AB37</f>
        <v>0</v>
      </c>
      <c r="L18" s="407"/>
      <c r="M18" s="351"/>
      <c r="N18" s="406"/>
      <c r="O18" s="407"/>
      <c r="P18" s="338"/>
      <c r="Q18" s="338"/>
      <c r="R18" s="338">
        <v>11</v>
      </c>
      <c r="S18" s="338">
        <v>2</v>
      </c>
      <c r="T18" s="338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</row>
    <row r="19" spans="1:52">
      <c r="A19" s="24">
        <v>0.67986111111110992</v>
      </c>
      <c r="B19" s="367">
        <v>3</v>
      </c>
      <c r="C19" s="450" t="s">
        <v>471</v>
      </c>
      <c r="D19" s="343" t="s">
        <v>472</v>
      </c>
      <c r="E19" s="343" t="s">
        <v>968</v>
      </c>
      <c r="F19" s="344">
        <f>AC48</f>
        <v>0</v>
      </c>
      <c r="G19" s="351">
        <f t="shared" si="1"/>
        <v>1</v>
      </c>
      <c r="H19" s="350">
        <f>AVERAGE(F19:F22)</f>
        <v>0</v>
      </c>
      <c r="I19" s="351">
        <f>IF(M19&gt;O19,M19,O19)</f>
        <v>1</v>
      </c>
      <c r="J19" s="351">
        <f t="shared" si="0"/>
        <v>1</v>
      </c>
      <c r="K19" s="345">
        <f>AC37</f>
        <v>0</v>
      </c>
      <c r="L19" s="407"/>
      <c r="M19" s="351">
        <f>RANK(H19,$H$11:$H$47,0)</f>
        <v>1</v>
      </c>
      <c r="N19" s="345">
        <f>AVERAGE(K19:K22)</f>
        <v>0</v>
      </c>
      <c r="O19" s="407"/>
      <c r="P19" s="338"/>
      <c r="Q19" s="338"/>
      <c r="R19" s="338">
        <v>12</v>
      </c>
      <c r="S19" s="338"/>
      <c r="T19" s="338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</row>
    <row r="20" spans="1:52">
      <c r="A20" s="24">
        <v>0.61527777777777681</v>
      </c>
      <c r="B20" s="367">
        <v>3</v>
      </c>
      <c r="C20" s="450" t="s">
        <v>962</v>
      </c>
      <c r="D20" s="343" t="s">
        <v>963</v>
      </c>
      <c r="E20" s="343" t="s">
        <v>964</v>
      </c>
      <c r="F20" s="344">
        <f>AD48</f>
        <v>0</v>
      </c>
      <c r="G20" s="351">
        <f t="shared" si="1"/>
        <v>1</v>
      </c>
      <c r="H20" s="405"/>
      <c r="I20" s="405"/>
      <c r="J20" s="351">
        <f t="shared" si="0"/>
        <v>1</v>
      </c>
      <c r="K20" s="345">
        <f>AD37</f>
        <v>0</v>
      </c>
      <c r="L20" s="407"/>
      <c r="M20" s="343"/>
      <c r="N20" s="398"/>
      <c r="O20" s="407"/>
      <c r="P20" s="338"/>
      <c r="Q20" s="338"/>
      <c r="R20" s="338">
        <v>13</v>
      </c>
      <c r="S20" s="338"/>
      <c r="T20" s="338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</row>
    <row r="21" spans="1:52">
      <c r="A21" s="24">
        <v>0.58402777777777692</v>
      </c>
      <c r="B21" s="367">
        <v>3</v>
      </c>
      <c r="C21" s="450" t="s">
        <v>479</v>
      </c>
      <c r="D21" s="343" t="s">
        <v>480</v>
      </c>
      <c r="E21" s="343" t="s">
        <v>958</v>
      </c>
      <c r="F21" s="344">
        <f>AE48</f>
        <v>0</v>
      </c>
      <c r="G21" s="351">
        <f t="shared" si="1"/>
        <v>1</v>
      </c>
      <c r="H21" s="404"/>
      <c r="I21" s="405"/>
      <c r="J21" s="351">
        <f t="shared" si="0"/>
        <v>1</v>
      </c>
      <c r="K21" s="406">
        <f>AE37</f>
        <v>0</v>
      </c>
      <c r="L21" s="407"/>
      <c r="M21" s="351"/>
      <c r="N21" s="405"/>
      <c r="O21" s="407"/>
      <c r="P21" s="338"/>
      <c r="Q21" s="338"/>
      <c r="R21" s="338">
        <v>14</v>
      </c>
      <c r="S21" s="338"/>
      <c r="T21" s="338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</row>
    <row r="22" spans="1:52">
      <c r="A22" s="24">
        <v>0.64861111111111003</v>
      </c>
      <c r="B22" s="367">
        <v>3</v>
      </c>
      <c r="C22" s="450" t="s">
        <v>857</v>
      </c>
      <c r="D22" s="343" t="s">
        <v>858</v>
      </c>
      <c r="E22" s="343" t="s">
        <v>958</v>
      </c>
      <c r="F22" s="344">
        <f>AF48</f>
        <v>0</v>
      </c>
      <c r="G22" s="351">
        <f t="shared" si="1"/>
        <v>1</v>
      </c>
      <c r="H22" s="382"/>
      <c r="I22" s="382"/>
      <c r="J22" s="351">
        <f t="shared" si="0"/>
        <v>1</v>
      </c>
      <c r="K22" s="345">
        <f>AF37</f>
        <v>0</v>
      </c>
      <c r="L22" s="407"/>
      <c r="M22" s="351"/>
      <c r="N22" s="405"/>
      <c r="O22" s="407"/>
      <c r="P22" s="338"/>
      <c r="Q22" s="338"/>
      <c r="R22" s="338">
        <v>15</v>
      </c>
      <c r="S22" s="338"/>
      <c r="T22" s="338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</row>
    <row r="23" spans="1:52">
      <c r="A23" s="24">
        <v>0.55624999999999925</v>
      </c>
      <c r="B23" s="367">
        <v>4</v>
      </c>
      <c r="C23" s="450" t="s">
        <v>204</v>
      </c>
      <c r="D23" s="343" t="s">
        <v>478</v>
      </c>
      <c r="E23" s="343" t="s">
        <v>955</v>
      </c>
      <c r="F23" s="344">
        <f>AG48</f>
        <v>0</v>
      </c>
      <c r="G23" s="351">
        <f t="shared" si="1"/>
        <v>1</v>
      </c>
      <c r="H23" s="350">
        <f>AVERAGE(F23:F26)</f>
        <v>0</v>
      </c>
      <c r="I23" s="351">
        <f>IF(M23&gt;O23,M23,O23)</f>
        <v>1</v>
      </c>
      <c r="J23" s="351">
        <f t="shared" si="0"/>
        <v>1</v>
      </c>
      <c r="K23" s="345">
        <f>AG37</f>
        <v>0</v>
      </c>
      <c r="L23" s="407"/>
      <c r="M23" s="351">
        <f>RANK(H23,$H$11:$H$47,0)</f>
        <v>1</v>
      </c>
      <c r="N23" s="345">
        <f>AVERAGE(K23:K26)</f>
        <v>0</v>
      </c>
      <c r="O23" s="407"/>
      <c r="P23" s="338"/>
      <c r="Q23" s="338"/>
      <c r="R23" s="338">
        <v>16</v>
      </c>
      <c r="S23" s="338">
        <v>2</v>
      </c>
      <c r="T23" s="338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</row>
    <row r="24" spans="1:52">
      <c r="A24" s="24">
        <v>0.65416666666666556</v>
      </c>
      <c r="B24" s="367">
        <v>4</v>
      </c>
      <c r="C24" s="450" t="s">
        <v>183</v>
      </c>
      <c r="D24" s="343" t="s">
        <v>184</v>
      </c>
      <c r="E24" s="343" t="s">
        <v>966</v>
      </c>
      <c r="F24" s="344">
        <f>AH48</f>
        <v>0</v>
      </c>
      <c r="G24" s="351">
        <f t="shared" si="1"/>
        <v>1</v>
      </c>
      <c r="H24" s="405"/>
      <c r="I24" s="405"/>
      <c r="J24" s="351">
        <f t="shared" si="0"/>
        <v>1</v>
      </c>
      <c r="K24" s="345">
        <f>AH37</f>
        <v>0</v>
      </c>
      <c r="L24" s="407"/>
      <c r="M24" s="351"/>
      <c r="N24" s="405"/>
      <c r="O24" s="407"/>
      <c r="P24" s="338"/>
      <c r="Q24" s="338"/>
      <c r="R24" s="338">
        <v>17</v>
      </c>
      <c r="S24" s="338"/>
      <c r="T24" s="338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</row>
    <row r="25" spans="1:52">
      <c r="A25" s="24">
        <v>0.58958333333333246</v>
      </c>
      <c r="B25" s="367">
        <v>4</v>
      </c>
      <c r="C25" s="450" t="s">
        <v>341</v>
      </c>
      <c r="D25" s="343" t="s">
        <v>342</v>
      </c>
      <c r="E25" s="343" t="s">
        <v>959</v>
      </c>
      <c r="F25" s="344">
        <f>AI48</f>
        <v>0</v>
      </c>
      <c r="G25" s="351">
        <f t="shared" si="1"/>
        <v>1</v>
      </c>
      <c r="H25" s="404"/>
      <c r="I25" s="405"/>
      <c r="J25" s="351">
        <f t="shared" si="0"/>
        <v>1</v>
      </c>
      <c r="K25" s="345">
        <f>AI37</f>
        <v>0</v>
      </c>
      <c r="L25" s="407"/>
      <c r="M25" s="351"/>
      <c r="N25" s="405"/>
      <c r="O25" s="407"/>
      <c r="P25" s="338"/>
      <c r="Q25" s="338"/>
      <c r="R25" s="338">
        <v>18</v>
      </c>
      <c r="S25" s="338"/>
      <c r="T25" s="338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</row>
    <row r="26" spans="1:52">
      <c r="A26" s="24">
        <v>0.68541666666666545</v>
      </c>
      <c r="B26" s="367">
        <v>4</v>
      </c>
      <c r="C26" s="450" t="s">
        <v>483</v>
      </c>
      <c r="D26" s="343" t="s">
        <v>484</v>
      </c>
      <c r="E26" s="343" t="s">
        <v>969</v>
      </c>
      <c r="F26" s="344">
        <f>AJ48</f>
        <v>0</v>
      </c>
      <c r="G26" s="351">
        <f t="shared" si="1"/>
        <v>1</v>
      </c>
      <c r="H26" s="382"/>
      <c r="I26" s="382"/>
      <c r="J26" s="351">
        <f t="shared" si="0"/>
        <v>1</v>
      </c>
      <c r="K26" s="345">
        <f>AJ37</f>
        <v>0</v>
      </c>
      <c r="L26" s="407"/>
      <c r="M26" s="351"/>
      <c r="N26" s="351"/>
      <c r="O26" s="407"/>
      <c r="P26" s="338"/>
      <c r="Q26" s="338"/>
      <c r="R26" s="338">
        <v>19</v>
      </c>
      <c r="S26" s="338"/>
      <c r="T26" s="338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  <c r="AZ26" s="342"/>
    </row>
    <row r="27" spans="1:52">
      <c r="A27" s="24">
        <v>0.60416666666666574</v>
      </c>
      <c r="B27" s="367">
        <v>5</v>
      </c>
      <c r="C27" s="450" t="s">
        <v>116</v>
      </c>
      <c r="D27" s="343" t="s">
        <v>117</v>
      </c>
      <c r="E27" s="343" t="s">
        <v>965</v>
      </c>
      <c r="F27" s="344">
        <f>AK48</f>
        <v>0</v>
      </c>
      <c r="G27" s="351">
        <f t="shared" si="1"/>
        <v>1</v>
      </c>
      <c r="H27" s="350">
        <f>AVERAGE(F27:F30)</f>
        <v>0</v>
      </c>
      <c r="I27" s="351">
        <f>IF(M27&gt;O27,M27,O27)</f>
        <v>1</v>
      </c>
      <c r="J27" s="351">
        <f t="shared" si="0"/>
        <v>1</v>
      </c>
      <c r="K27" s="345">
        <f>AK37</f>
        <v>0</v>
      </c>
      <c r="L27" s="407"/>
      <c r="M27" s="351">
        <f>RANK(H27,$H$11:$H$47,0)</f>
        <v>1</v>
      </c>
      <c r="N27" s="345">
        <f>AVERAGE(K27:K30)</f>
        <v>0</v>
      </c>
      <c r="O27" s="407"/>
      <c r="P27" s="338"/>
      <c r="Q27" s="338"/>
      <c r="R27" s="338">
        <v>20</v>
      </c>
      <c r="S27" s="338"/>
      <c r="T27" s="338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AV27" s="342"/>
      <c r="AW27" s="342"/>
      <c r="AX27" s="342"/>
      <c r="AY27" s="342"/>
      <c r="AZ27" s="342"/>
    </row>
    <row r="28" spans="1:52">
      <c r="A28" s="24">
        <v>0.62638888888888788</v>
      </c>
      <c r="B28" s="367">
        <v>5</v>
      </c>
      <c r="C28" s="450" t="s">
        <v>146</v>
      </c>
      <c r="D28" s="343" t="s">
        <v>147</v>
      </c>
      <c r="E28" s="343" t="s">
        <v>965</v>
      </c>
      <c r="F28" s="344">
        <f>AL48</f>
        <v>0</v>
      </c>
      <c r="G28" s="351">
        <f t="shared" si="1"/>
        <v>1</v>
      </c>
      <c r="H28" s="405"/>
      <c r="I28" s="405"/>
      <c r="J28" s="351">
        <f t="shared" si="0"/>
        <v>1</v>
      </c>
      <c r="K28" s="345">
        <f>AL37</f>
        <v>0</v>
      </c>
      <c r="L28" s="407"/>
      <c r="M28" s="351"/>
      <c r="N28" s="405"/>
      <c r="O28" s="407"/>
      <c r="P28" s="338"/>
      <c r="Q28" s="338"/>
      <c r="R28" s="338">
        <v>21</v>
      </c>
      <c r="S28" s="338"/>
      <c r="T28" s="338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  <c r="AZ28" s="342"/>
    </row>
    <row r="29" spans="1:52">
      <c r="A29" s="24">
        <v>0.69097222222222099</v>
      </c>
      <c r="B29" s="367">
        <v>5</v>
      </c>
      <c r="C29" s="450" t="s">
        <v>54</v>
      </c>
      <c r="D29" s="343" t="s">
        <v>55</v>
      </c>
      <c r="E29" s="343" t="s">
        <v>965</v>
      </c>
      <c r="F29" s="344">
        <f>AM48</f>
        <v>0</v>
      </c>
      <c r="G29" s="351">
        <f t="shared" si="1"/>
        <v>1</v>
      </c>
      <c r="H29" s="404"/>
      <c r="I29" s="405"/>
      <c r="J29" s="351">
        <f t="shared" si="0"/>
        <v>1</v>
      </c>
      <c r="K29" s="345">
        <f>AM37</f>
        <v>0</v>
      </c>
      <c r="L29" s="407"/>
      <c r="M29" s="351"/>
      <c r="N29" s="405"/>
      <c r="O29" s="407"/>
      <c r="P29" s="338"/>
      <c r="Q29" s="338"/>
      <c r="R29" s="338">
        <v>22</v>
      </c>
      <c r="S29" s="338"/>
      <c r="T29" s="33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8"/>
      <c r="AS29" s="348"/>
      <c r="AT29" s="348"/>
      <c r="AU29" s="348"/>
      <c r="AV29" s="348"/>
      <c r="AW29" s="348"/>
      <c r="AX29" s="348"/>
      <c r="AY29" s="348"/>
      <c r="AZ29" s="348"/>
    </row>
    <row r="30" spans="1:52">
      <c r="A30" s="24">
        <v>0.57847222222222139</v>
      </c>
      <c r="B30" s="367">
        <v>5</v>
      </c>
      <c r="C30" s="450" t="s">
        <v>367</v>
      </c>
      <c r="D30" s="343" t="s">
        <v>368</v>
      </c>
      <c r="E30" s="343" t="s">
        <v>957</v>
      </c>
      <c r="F30" s="344">
        <f>AN48</f>
        <v>0</v>
      </c>
      <c r="G30" s="351">
        <f t="shared" si="1"/>
        <v>1</v>
      </c>
      <c r="H30" s="382"/>
      <c r="I30" s="382"/>
      <c r="J30" s="351">
        <f t="shared" si="0"/>
        <v>1</v>
      </c>
      <c r="K30" s="345">
        <f>AN37</f>
        <v>0</v>
      </c>
      <c r="L30" s="407"/>
      <c r="M30" s="351"/>
      <c r="N30" s="351"/>
      <c r="O30" s="407"/>
      <c r="P30" s="338"/>
      <c r="Q30" s="338"/>
      <c r="R30" s="338" t="s">
        <v>92</v>
      </c>
      <c r="S30" s="338"/>
      <c r="T30" s="338"/>
      <c r="U30" s="356">
        <f>SUM(U8:U29)+U10+U12+SUM(U14:U16)+U18+U23</f>
        <v>0</v>
      </c>
      <c r="V30" s="356">
        <f t="shared" ref="V30:AD30" si="2">SUM(V8:V29)+V10+V12+SUM(V14:V16)+V18+V23</f>
        <v>0</v>
      </c>
      <c r="W30" s="356">
        <f t="shared" si="2"/>
        <v>0</v>
      </c>
      <c r="X30" s="356">
        <f t="shared" si="2"/>
        <v>0</v>
      </c>
      <c r="Y30" s="356">
        <f t="shared" si="2"/>
        <v>0</v>
      </c>
      <c r="Z30" s="356">
        <f t="shared" si="2"/>
        <v>0</v>
      </c>
      <c r="AA30" s="356">
        <f t="shared" si="2"/>
        <v>0</v>
      </c>
      <c r="AB30" s="356">
        <f t="shared" si="2"/>
        <v>0</v>
      </c>
      <c r="AC30" s="356">
        <f t="shared" si="2"/>
        <v>0</v>
      </c>
      <c r="AD30" s="356">
        <f t="shared" si="2"/>
        <v>0</v>
      </c>
      <c r="AE30" s="356">
        <f t="shared" ref="AE30:AY30" si="3">SUM(AE8:AE29)+AE10+AE12+SUM(AE14:AE16)+AE18+AE23</f>
        <v>0</v>
      </c>
      <c r="AF30" s="356">
        <f t="shared" si="3"/>
        <v>0</v>
      </c>
      <c r="AG30" s="356">
        <f t="shared" si="3"/>
        <v>0</v>
      </c>
      <c r="AH30" s="356">
        <f t="shared" si="3"/>
        <v>0</v>
      </c>
      <c r="AI30" s="356">
        <f t="shared" si="3"/>
        <v>0</v>
      </c>
      <c r="AJ30" s="356">
        <f t="shared" si="3"/>
        <v>0</v>
      </c>
      <c r="AK30" s="356">
        <f t="shared" si="3"/>
        <v>0</v>
      </c>
      <c r="AL30" s="356">
        <f t="shared" si="3"/>
        <v>0</v>
      </c>
      <c r="AM30" s="356">
        <f t="shared" si="3"/>
        <v>0</v>
      </c>
      <c r="AN30" s="356">
        <f t="shared" si="3"/>
        <v>0</v>
      </c>
      <c r="AO30" s="356">
        <f t="shared" si="3"/>
        <v>0</v>
      </c>
      <c r="AP30" s="356">
        <f t="shared" si="3"/>
        <v>0</v>
      </c>
      <c r="AQ30" s="356">
        <f t="shared" si="3"/>
        <v>0</v>
      </c>
      <c r="AR30" s="356">
        <f t="shared" si="3"/>
        <v>0</v>
      </c>
      <c r="AS30" s="356">
        <f t="shared" si="3"/>
        <v>0</v>
      </c>
      <c r="AT30" s="356">
        <f t="shared" si="3"/>
        <v>0</v>
      </c>
      <c r="AU30" s="356">
        <f t="shared" si="3"/>
        <v>0</v>
      </c>
      <c r="AV30" s="356">
        <f t="shared" si="3"/>
        <v>0</v>
      </c>
      <c r="AW30" s="356">
        <f t="shared" si="3"/>
        <v>0</v>
      </c>
      <c r="AX30" s="356">
        <f t="shared" si="3"/>
        <v>0</v>
      </c>
      <c r="AY30" s="356">
        <f t="shared" si="3"/>
        <v>0</v>
      </c>
      <c r="AZ30" s="356">
        <f t="shared" ref="AZ30" si="4">SUM(AZ8:AZ29)+AZ10+AZ12+SUM(AZ14:AZ16)+AZ18+AZ23</f>
        <v>0</v>
      </c>
    </row>
    <row r="31" spans="1:52">
      <c r="A31" s="24">
        <v>0.57291666666666585</v>
      </c>
      <c r="B31" s="367">
        <v>6</v>
      </c>
      <c r="C31" s="450" t="s">
        <v>503</v>
      </c>
      <c r="D31" s="343" t="s">
        <v>610</v>
      </c>
      <c r="E31" s="343" t="s">
        <v>897</v>
      </c>
      <c r="F31" s="344">
        <f>AO48</f>
        <v>0</v>
      </c>
      <c r="G31" s="351">
        <f t="shared" si="1"/>
        <v>1</v>
      </c>
      <c r="H31" s="350">
        <f>AVERAGE(F31:F34)</f>
        <v>0</v>
      </c>
      <c r="I31" s="351">
        <f>IF(M31&gt;O31,M31,O31)</f>
        <v>1</v>
      </c>
      <c r="J31" s="351">
        <f t="shared" si="0"/>
        <v>1</v>
      </c>
      <c r="K31" s="345">
        <f>AO37</f>
        <v>0</v>
      </c>
      <c r="L31" s="407"/>
      <c r="M31" s="351">
        <f>RANK(H31,$H$11:$H$47,0)</f>
        <v>1</v>
      </c>
      <c r="N31" s="345">
        <f>AVERAGE(K31:K34)</f>
        <v>0</v>
      </c>
      <c r="O31" s="407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  <c r="AZ31" s="338"/>
    </row>
    <row r="32" spans="1:52">
      <c r="A32" s="24">
        <v>0.69652777777777652</v>
      </c>
      <c r="B32" s="367">
        <v>6</v>
      </c>
      <c r="C32" s="450" t="s">
        <v>607</v>
      </c>
      <c r="D32" s="343" t="s">
        <v>608</v>
      </c>
      <c r="E32" s="343" t="s">
        <v>897</v>
      </c>
      <c r="F32" s="344">
        <f>AP48</f>
        <v>0</v>
      </c>
      <c r="G32" s="351">
        <f t="shared" si="1"/>
        <v>1</v>
      </c>
      <c r="H32" s="405"/>
      <c r="I32" s="405"/>
      <c r="J32" s="351">
        <f t="shared" si="0"/>
        <v>1</v>
      </c>
      <c r="K32" s="345">
        <f>AP37</f>
        <v>0</v>
      </c>
      <c r="L32" s="407"/>
      <c r="M32" s="343"/>
      <c r="N32" s="405"/>
      <c r="O32" s="407"/>
      <c r="P32" s="338"/>
      <c r="Q32" s="338"/>
      <c r="R32" s="338" t="s">
        <v>93</v>
      </c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</row>
    <row r="33" spans="1:52">
      <c r="A33" s="24">
        <v>0.66874999999999885</v>
      </c>
      <c r="B33" s="367">
        <v>6</v>
      </c>
      <c r="C33" s="450" t="s">
        <v>345</v>
      </c>
      <c r="D33" s="343" t="s">
        <v>346</v>
      </c>
      <c r="E33" s="343" t="s">
        <v>899</v>
      </c>
      <c r="F33" s="344">
        <f>AQ48</f>
        <v>0</v>
      </c>
      <c r="G33" s="351">
        <f t="shared" si="1"/>
        <v>1</v>
      </c>
      <c r="H33" s="404"/>
      <c r="I33" s="405"/>
      <c r="J33" s="351">
        <f t="shared" si="0"/>
        <v>1</v>
      </c>
      <c r="K33" s="345">
        <f>AQ37</f>
        <v>0</v>
      </c>
      <c r="L33" s="407"/>
      <c r="M33" s="343"/>
      <c r="N33" s="405"/>
      <c r="O33" s="407"/>
      <c r="P33" s="338"/>
      <c r="Q33" s="338"/>
      <c r="R33" s="338" t="s">
        <v>94</v>
      </c>
      <c r="S33" s="338">
        <v>1</v>
      </c>
      <c r="T33" s="338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  <c r="AZ33" s="342"/>
    </row>
    <row r="34" spans="1:52">
      <c r="A34" s="24">
        <v>0.595138888888888</v>
      </c>
      <c r="B34" s="367">
        <v>6</v>
      </c>
      <c r="C34" s="450" t="s">
        <v>168</v>
      </c>
      <c r="D34" s="343" t="s">
        <v>231</v>
      </c>
      <c r="E34" s="343" t="s">
        <v>960</v>
      </c>
      <c r="F34" s="344">
        <f>AR48</f>
        <v>0</v>
      </c>
      <c r="G34" s="351">
        <f t="shared" si="1"/>
        <v>1</v>
      </c>
      <c r="H34" s="382"/>
      <c r="I34" s="382"/>
      <c r="J34" s="351">
        <f t="shared" si="0"/>
        <v>1</v>
      </c>
      <c r="K34" s="345">
        <f>AR37</f>
        <v>0</v>
      </c>
      <c r="L34" s="407"/>
      <c r="M34" s="343"/>
      <c r="N34" s="405"/>
      <c r="O34" s="407"/>
      <c r="P34" s="338"/>
      <c r="Q34" s="338"/>
      <c r="R34" s="338" t="s">
        <v>95</v>
      </c>
      <c r="S34" s="338">
        <v>1</v>
      </c>
      <c r="T34" s="338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  <c r="AZ34" s="342"/>
    </row>
    <row r="35" spans="1:52">
      <c r="A35" s="24">
        <v>0.56736111111111032</v>
      </c>
      <c r="B35" s="367">
        <v>7</v>
      </c>
      <c r="C35" s="450" t="s">
        <v>210</v>
      </c>
      <c r="D35" s="343" t="s">
        <v>211</v>
      </c>
      <c r="E35" s="343" t="s">
        <v>895</v>
      </c>
      <c r="F35" s="344">
        <f>AS48</f>
        <v>0</v>
      </c>
      <c r="G35" s="351">
        <f t="shared" si="1"/>
        <v>1</v>
      </c>
      <c r="H35" s="350">
        <f>AVERAGE(F35:F38)</f>
        <v>0</v>
      </c>
      <c r="I35" s="351">
        <f>IF(M35&gt;O35,M35,O35)</f>
        <v>1</v>
      </c>
      <c r="J35" s="351">
        <f t="shared" si="0"/>
        <v>1</v>
      </c>
      <c r="K35" s="345">
        <f>AS37</f>
        <v>0</v>
      </c>
      <c r="L35" s="407"/>
      <c r="M35" s="351">
        <f>RANK(H35,$H$11:$H$47,0)</f>
        <v>1</v>
      </c>
      <c r="N35" s="345">
        <f>AVERAGE(K35:K38)</f>
        <v>0</v>
      </c>
      <c r="O35" s="407"/>
      <c r="P35" s="338"/>
      <c r="Q35" s="338"/>
      <c r="R35" s="338" t="s">
        <v>270</v>
      </c>
      <c r="S35" s="338">
        <v>2</v>
      </c>
      <c r="T35" s="338"/>
      <c r="U35" s="342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2"/>
      <c r="AH35" s="342"/>
      <c r="AI35" s="342"/>
      <c r="AJ35" s="342"/>
      <c r="AK35" s="342"/>
      <c r="AL35" s="342"/>
      <c r="AM35" s="342"/>
      <c r="AN35" s="342"/>
      <c r="AO35" s="342"/>
      <c r="AP35" s="342"/>
      <c r="AQ35" s="342"/>
      <c r="AR35" s="342"/>
      <c r="AS35" s="342"/>
      <c r="AT35" s="342"/>
      <c r="AU35" s="342"/>
      <c r="AV35" s="342"/>
      <c r="AW35" s="342"/>
      <c r="AX35" s="342"/>
      <c r="AY35" s="342"/>
      <c r="AZ35" s="342"/>
    </row>
    <row r="36" spans="1:52">
      <c r="A36" s="24">
        <v>0.63749999999999896</v>
      </c>
      <c r="B36" s="367">
        <v>7</v>
      </c>
      <c r="C36" s="450" t="s">
        <v>257</v>
      </c>
      <c r="D36" s="343" t="s">
        <v>258</v>
      </c>
      <c r="E36" s="343" t="s">
        <v>902</v>
      </c>
      <c r="F36" s="344">
        <f>AT48</f>
        <v>0</v>
      </c>
      <c r="G36" s="351">
        <f t="shared" si="1"/>
        <v>1</v>
      </c>
      <c r="H36" s="405"/>
      <c r="I36" s="405"/>
      <c r="J36" s="351">
        <f t="shared" si="0"/>
        <v>1</v>
      </c>
      <c r="K36" s="345">
        <f>AT37</f>
        <v>0</v>
      </c>
      <c r="L36" s="407"/>
      <c r="M36" s="343"/>
      <c r="N36" s="405"/>
      <c r="O36" s="407"/>
      <c r="P36" s="338"/>
      <c r="Q36" s="338"/>
      <c r="R36" s="338" t="s">
        <v>271</v>
      </c>
      <c r="S36" s="338">
        <v>2</v>
      </c>
      <c r="T36" s="33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48"/>
      <c r="AZ36" s="348"/>
    </row>
    <row r="37" spans="1:52">
      <c r="A37" s="24">
        <v>0.64305555555555449</v>
      </c>
      <c r="B37" s="367">
        <v>7</v>
      </c>
      <c r="C37" s="450" t="s">
        <v>220</v>
      </c>
      <c r="D37" s="343" t="s">
        <v>221</v>
      </c>
      <c r="E37" s="343" t="s">
        <v>902</v>
      </c>
      <c r="F37" s="344">
        <f>AU48</f>
        <v>0</v>
      </c>
      <c r="G37" s="351">
        <f t="shared" si="1"/>
        <v>1</v>
      </c>
      <c r="H37" s="405"/>
      <c r="I37" s="405"/>
      <c r="J37" s="351">
        <f t="shared" si="0"/>
        <v>1</v>
      </c>
      <c r="K37" s="345">
        <f>AU37</f>
        <v>0</v>
      </c>
      <c r="L37" s="407"/>
      <c r="M37" s="343"/>
      <c r="N37" s="405"/>
      <c r="O37" s="407"/>
      <c r="P37" s="338"/>
      <c r="Q37" s="338"/>
      <c r="R37" s="338" t="s">
        <v>98</v>
      </c>
      <c r="S37" s="338"/>
      <c r="T37" s="338"/>
      <c r="U37" s="356">
        <f>SUM(U33:U36)+SUM(U35:U36)</f>
        <v>0</v>
      </c>
      <c r="V37" s="356">
        <f t="shared" ref="V37:Z37" si="5">SUM(V33:V36)+SUM(V35:V36)</f>
        <v>0</v>
      </c>
      <c r="W37" s="356">
        <f t="shared" si="5"/>
        <v>0</v>
      </c>
      <c r="X37" s="356">
        <f t="shared" si="5"/>
        <v>0</v>
      </c>
      <c r="Y37" s="356">
        <f t="shared" si="5"/>
        <v>0</v>
      </c>
      <c r="Z37" s="356">
        <f t="shared" si="5"/>
        <v>0</v>
      </c>
      <c r="AA37" s="356">
        <f t="shared" ref="AA37:AD37" si="6">SUM(AA33:AA36)+SUM(AA35:AA36)</f>
        <v>0</v>
      </c>
      <c r="AB37" s="356">
        <f t="shared" si="6"/>
        <v>0</v>
      </c>
      <c r="AC37" s="356">
        <f t="shared" si="6"/>
        <v>0</v>
      </c>
      <c r="AD37" s="356">
        <f t="shared" si="6"/>
        <v>0</v>
      </c>
      <c r="AE37" s="356">
        <f t="shared" ref="AE37:AY37" si="7">SUM(AE33:AE36)+SUM(AE35:AE36)</f>
        <v>0</v>
      </c>
      <c r="AF37" s="356">
        <f t="shared" si="7"/>
        <v>0</v>
      </c>
      <c r="AG37" s="356">
        <f t="shared" si="7"/>
        <v>0</v>
      </c>
      <c r="AH37" s="356">
        <f t="shared" si="7"/>
        <v>0</v>
      </c>
      <c r="AI37" s="356">
        <f t="shared" si="7"/>
        <v>0</v>
      </c>
      <c r="AJ37" s="356">
        <f t="shared" si="7"/>
        <v>0</v>
      </c>
      <c r="AK37" s="356">
        <f t="shared" si="7"/>
        <v>0</v>
      </c>
      <c r="AL37" s="356">
        <f t="shared" si="7"/>
        <v>0</v>
      </c>
      <c r="AM37" s="356">
        <f t="shared" si="7"/>
        <v>0</v>
      </c>
      <c r="AN37" s="356">
        <f t="shared" si="7"/>
        <v>0</v>
      </c>
      <c r="AO37" s="356">
        <f t="shared" si="7"/>
        <v>0</v>
      </c>
      <c r="AP37" s="356">
        <f t="shared" si="7"/>
        <v>0</v>
      </c>
      <c r="AQ37" s="356">
        <f t="shared" si="7"/>
        <v>0</v>
      </c>
      <c r="AR37" s="356">
        <f t="shared" si="7"/>
        <v>0</v>
      </c>
      <c r="AS37" s="356">
        <f t="shared" si="7"/>
        <v>0</v>
      </c>
      <c r="AT37" s="356">
        <f t="shared" si="7"/>
        <v>0</v>
      </c>
      <c r="AU37" s="356">
        <f t="shared" si="7"/>
        <v>0</v>
      </c>
      <c r="AV37" s="356">
        <f t="shared" si="7"/>
        <v>0</v>
      </c>
      <c r="AW37" s="356">
        <f t="shared" si="7"/>
        <v>0</v>
      </c>
      <c r="AX37" s="356">
        <f t="shared" si="7"/>
        <v>0</v>
      </c>
      <c r="AY37" s="356">
        <f t="shared" si="7"/>
        <v>0</v>
      </c>
      <c r="AZ37" s="356">
        <f t="shared" ref="AZ37" si="8">SUM(AZ33:AZ36)+SUM(AZ35:AZ36)</f>
        <v>0</v>
      </c>
    </row>
    <row r="38" spans="1:52">
      <c r="A38" s="24">
        <v>0.67430555555555438</v>
      </c>
      <c r="B38" s="367">
        <v>7</v>
      </c>
      <c r="C38" s="450" t="s">
        <v>481</v>
      </c>
      <c r="D38" s="343" t="s">
        <v>482</v>
      </c>
      <c r="E38" s="343" t="s">
        <v>967</v>
      </c>
      <c r="F38" s="344">
        <f>AV48</f>
        <v>0</v>
      </c>
      <c r="G38" s="351">
        <f t="shared" si="1"/>
        <v>1</v>
      </c>
      <c r="H38" s="382"/>
      <c r="I38" s="382"/>
      <c r="J38" s="351">
        <f t="shared" si="0"/>
        <v>1</v>
      </c>
      <c r="K38" s="345">
        <f>AV37</f>
        <v>0</v>
      </c>
      <c r="L38" s="407"/>
      <c r="M38" s="343"/>
      <c r="N38" s="382"/>
      <c r="O38" s="407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338"/>
      <c r="AZ38" s="338"/>
    </row>
    <row r="39" spans="1:52">
      <c r="A39" s="24"/>
      <c r="B39" s="367"/>
      <c r="C39" s="450"/>
      <c r="D39" s="343"/>
      <c r="E39" s="343"/>
      <c r="F39" s="344"/>
      <c r="G39" s="351"/>
      <c r="H39" s="350"/>
      <c r="I39" s="351"/>
      <c r="J39" s="351"/>
      <c r="K39" s="345"/>
      <c r="L39" s="407"/>
      <c r="M39" s="351"/>
      <c r="N39" s="345"/>
      <c r="O39" s="407"/>
      <c r="P39" s="338"/>
      <c r="Q39" s="338"/>
      <c r="R39" s="338" t="s">
        <v>99</v>
      </c>
      <c r="S39" s="338">
        <v>350</v>
      </c>
      <c r="T39" s="338"/>
      <c r="U39" s="356">
        <f>U30+U37</f>
        <v>0</v>
      </c>
      <c r="V39" s="356">
        <f t="shared" ref="V39:AD39" si="9">V30+V37</f>
        <v>0</v>
      </c>
      <c r="W39" s="356">
        <f t="shared" si="9"/>
        <v>0</v>
      </c>
      <c r="X39" s="356">
        <f t="shared" si="9"/>
        <v>0</v>
      </c>
      <c r="Y39" s="356">
        <f t="shared" si="9"/>
        <v>0</v>
      </c>
      <c r="Z39" s="356">
        <f t="shared" si="9"/>
        <v>0</v>
      </c>
      <c r="AA39" s="356">
        <f t="shared" si="9"/>
        <v>0</v>
      </c>
      <c r="AB39" s="356">
        <f t="shared" si="9"/>
        <v>0</v>
      </c>
      <c r="AC39" s="356">
        <f t="shared" si="9"/>
        <v>0</v>
      </c>
      <c r="AD39" s="356">
        <f t="shared" si="9"/>
        <v>0</v>
      </c>
      <c r="AE39" s="356">
        <f t="shared" ref="AE39:AY39" si="10">AE30+AE37</f>
        <v>0</v>
      </c>
      <c r="AF39" s="356">
        <f t="shared" si="10"/>
        <v>0</v>
      </c>
      <c r="AG39" s="356">
        <f t="shared" si="10"/>
        <v>0</v>
      </c>
      <c r="AH39" s="356">
        <f t="shared" si="10"/>
        <v>0</v>
      </c>
      <c r="AI39" s="356">
        <f t="shared" si="10"/>
        <v>0</v>
      </c>
      <c r="AJ39" s="356">
        <f t="shared" si="10"/>
        <v>0</v>
      </c>
      <c r="AK39" s="356">
        <f t="shared" si="10"/>
        <v>0</v>
      </c>
      <c r="AL39" s="356">
        <f t="shared" si="10"/>
        <v>0</v>
      </c>
      <c r="AM39" s="356">
        <f t="shared" si="10"/>
        <v>0</v>
      </c>
      <c r="AN39" s="356">
        <f t="shared" si="10"/>
        <v>0</v>
      </c>
      <c r="AO39" s="356">
        <f t="shared" si="10"/>
        <v>0</v>
      </c>
      <c r="AP39" s="356">
        <f t="shared" si="10"/>
        <v>0</v>
      </c>
      <c r="AQ39" s="356">
        <f t="shared" si="10"/>
        <v>0</v>
      </c>
      <c r="AR39" s="356">
        <f t="shared" si="10"/>
        <v>0</v>
      </c>
      <c r="AS39" s="356">
        <f t="shared" si="10"/>
        <v>0</v>
      </c>
      <c r="AT39" s="356">
        <f t="shared" si="10"/>
        <v>0</v>
      </c>
      <c r="AU39" s="356">
        <f t="shared" si="10"/>
        <v>0</v>
      </c>
      <c r="AV39" s="356">
        <f t="shared" si="10"/>
        <v>0</v>
      </c>
      <c r="AW39" s="356">
        <f t="shared" si="10"/>
        <v>0</v>
      </c>
      <c r="AX39" s="356">
        <f t="shared" si="10"/>
        <v>0</v>
      </c>
      <c r="AY39" s="356">
        <f t="shared" si="10"/>
        <v>0</v>
      </c>
      <c r="AZ39" s="356">
        <f t="shared" ref="AZ39" si="11">AZ30+AZ37</f>
        <v>0</v>
      </c>
    </row>
    <row r="40" spans="1:52">
      <c r="A40" s="24"/>
      <c r="B40" s="367"/>
      <c r="C40" s="450"/>
      <c r="D40" s="343"/>
      <c r="E40" s="343"/>
      <c r="F40" s="344"/>
      <c r="G40" s="351"/>
      <c r="H40" s="405"/>
      <c r="I40" s="405"/>
      <c r="J40" s="351"/>
      <c r="K40" s="345"/>
      <c r="L40" s="407"/>
      <c r="M40" s="343"/>
      <c r="N40" s="405"/>
      <c r="O40" s="407"/>
      <c r="P40" s="338"/>
      <c r="Q40" s="338"/>
      <c r="R40" s="15" t="s">
        <v>100</v>
      </c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  <c r="AZ40" s="338"/>
    </row>
    <row r="41" spans="1:52">
      <c r="A41" s="24"/>
      <c r="B41" s="367"/>
      <c r="C41" s="450"/>
      <c r="D41" s="343"/>
      <c r="E41" s="343"/>
      <c r="F41" s="344"/>
      <c r="G41" s="351"/>
      <c r="H41" s="404"/>
      <c r="I41" s="405"/>
      <c r="J41" s="351"/>
      <c r="K41" s="345"/>
      <c r="L41" s="407"/>
      <c r="M41" s="343"/>
      <c r="N41" s="405"/>
      <c r="O41" s="407"/>
      <c r="P41" s="338"/>
      <c r="Q41" s="338"/>
      <c r="R41" s="338" t="s">
        <v>101</v>
      </c>
      <c r="S41" s="338">
        <v>-2</v>
      </c>
      <c r="T41" s="338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2"/>
      <c r="AV41" s="372"/>
      <c r="AW41" s="372"/>
      <c r="AX41" s="372"/>
      <c r="AY41" s="372"/>
      <c r="AZ41" s="372"/>
    </row>
    <row r="42" spans="1:52">
      <c r="A42" s="24"/>
      <c r="B42" s="367"/>
      <c r="C42" s="450"/>
      <c r="D42" s="343"/>
      <c r="E42" s="343"/>
      <c r="F42" s="344"/>
      <c r="G42" s="343"/>
      <c r="H42" s="382"/>
      <c r="I42" s="382"/>
      <c r="J42" s="343"/>
      <c r="K42" s="345"/>
      <c r="L42" s="400"/>
      <c r="M42" s="343"/>
      <c r="N42" s="382"/>
      <c r="O42" s="400"/>
      <c r="P42" s="338"/>
      <c r="Q42" s="338"/>
      <c r="R42" s="338" t="s">
        <v>103</v>
      </c>
      <c r="S42" s="338">
        <v>-4</v>
      </c>
      <c r="T42" s="338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  <c r="AS42" s="372"/>
      <c r="AT42" s="372"/>
      <c r="AU42" s="372"/>
      <c r="AV42" s="372"/>
      <c r="AW42" s="372"/>
      <c r="AX42" s="372"/>
      <c r="AY42" s="372"/>
      <c r="AZ42" s="372"/>
    </row>
    <row r="43" spans="1:52">
      <c r="A43" s="338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 t="s">
        <v>104</v>
      </c>
      <c r="S43" s="374" t="s">
        <v>105</v>
      </c>
      <c r="T43" s="338"/>
      <c r="U43" s="375"/>
      <c r="V43" s="375"/>
      <c r="W43" s="375"/>
      <c r="X43" s="375"/>
      <c r="Y43" s="375"/>
      <c r="Z43" s="375"/>
      <c r="AA43" s="375"/>
      <c r="AB43" s="375"/>
      <c r="AC43" s="375"/>
      <c r="AD43" s="375"/>
      <c r="AE43" s="375"/>
      <c r="AF43" s="375"/>
      <c r="AG43" s="375"/>
      <c r="AH43" s="375"/>
      <c r="AI43" s="375"/>
      <c r="AJ43" s="375"/>
      <c r="AK43" s="375"/>
      <c r="AL43" s="375"/>
      <c r="AM43" s="375"/>
      <c r="AN43" s="375"/>
      <c r="AO43" s="375"/>
      <c r="AP43" s="375"/>
      <c r="AQ43" s="375"/>
      <c r="AR43" s="375"/>
      <c r="AS43" s="375"/>
      <c r="AT43" s="375"/>
      <c r="AU43" s="375"/>
      <c r="AV43" s="375"/>
      <c r="AW43" s="375"/>
      <c r="AX43" s="375"/>
      <c r="AY43" s="375"/>
      <c r="AZ43" s="375"/>
    </row>
    <row r="44" spans="1:52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 t="s">
        <v>106</v>
      </c>
      <c r="S44" s="374"/>
      <c r="T44" s="338"/>
      <c r="U44" s="377">
        <f>IF(U41="Y",-2,0)+IF(U42="Y",-4,0)</f>
        <v>0</v>
      </c>
      <c r="V44" s="377">
        <f t="shared" ref="V44:AZ44" si="12">IF(V41="Y",-2,0)+IF(V42="Y",-4,0)</f>
        <v>0</v>
      </c>
      <c r="W44" s="377">
        <f t="shared" si="12"/>
        <v>0</v>
      </c>
      <c r="X44" s="377">
        <f t="shared" si="12"/>
        <v>0</v>
      </c>
      <c r="Y44" s="377">
        <f t="shared" si="12"/>
        <v>0</v>
      </c>
      <c r="Z44" s="377">
        <f t="shared" si="12"/>
        <v>0</v>
      </c>
      <c r="AA44" s="377">
        <f t="shared" si="12"/>
        <v>0</v>
      </c>
      <c r="AB44" s="377">
        <f t="shared" si="12"/>
        <v>0</v>
      </c>
      <c r="AC44" s="377">
        <f t="shared" si="12"/>
        <v>0</v>
      </c>
      <c r="AD44" s="377">
        <f t="shared" si="12"/>
        <v>0</v>
      </c>
      <c r="AE44" s="377">
        <f t="shared" si="12"/>
        <v>0</v>
      </c>
      <c r="AF44" s="377">
        <f t="shared" si="12"/>
        <v>0</v>
      </c>
      <c r="AG44" s="377">
        <f t="shared" si="12"/>
        <v>0</v>
      </c>
      <c r="AH44" s="377">
        <f t="shared" si="12"/>
        <v>0</v>
      </c>
      <c r="AI44" s="377">
        <f t="shared" si="12"/>
        <v>0</v>
      </c>
      <c r="AJ44" s="377">
        <f t="shared" si="12"/>
        <v>0</v>
      </c>
      <c r="AK44" s="377">
        <f t="shared" si="12"/>
        <v>0</v>
      </c>
      <c r="AL44" s="377">
        <f t="shared" si="12"/>
        <v>0</v>
      </c>
      <c r="AM44" s="377">
        <f t="shared" si="12"/>
        <v>0</v>
      </c>
      <c r="AN44" s="377">
        <f t="shared" si="12"/>
        <v>0</v>
      </c>
      <c r="AO44" s="377">
        <f t="shared" si="12"/>
        <v>0</v>
      </c>
      <c r="AP44" s="377">
        <f t="shared" si="12"/>
        <v>0</v>
      </c>
      <c r="AQ44" s="377">
        <f t="shared" si="12"/>
        <v>0</v>
      </c>
      <c r="AR44" s="377">
        <f t="shared" si="12"/>
        <v>0</v>
      </c>
      <c r="AS44" s="377">
        <f t="shared" si="12"/>
        <v>0</v>
      </c>
      <c r="AT44" s="377">
        <f t="shared" si="12"/>
        <v>0</v>
      </c>
      <c r="AU44" s="377">
        <f t="shared" si="12"/>
        <v>0</v>
      </c>
      <c r="AV44" s="377">
        <f t="shared" si="12"/>
        <v>0</v>
      </c>
      <c r="AW44" s="377">
        <f t="shared" si="12"/>
        <v>0</v>
      </c>
      <c r="AX44" s="377">
        <f t="shared" si="12"/>
        <v>0</v>
      </c>
      <c r="AY44" s="377">
        <f t="shared" si="12"/>
        <v>0</v>
      </c>
      <c r="AZ44" s="377">
        <f t="shared" si="12"/>
        <v>0</v>
      </c>
    </row>
    <row r="45" spans="1:52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15" t="s">
        <v>272</v>
      </c>
      <c r="S45" s="374"/>
      <c r="T45" s="338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</row>
    <row r="46" spans="1:52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>
        <v>-5.0000000000000001E-3</v>
      </c>
      <c r="T46" s="338"/>
      <c r="U46" s="395">
        <f>$S$46*$S$39*U45</f>
        <v>0</v>
      </c>
      <c r="V46" s="395">
        <f t="shared" ref="V46:AZ46" si="13">$S$46*$S$39*V45</f>
        <v>0</v>
      </c>
      <c r="W46" s="395">
        <f t="shared" si="13"/>
        <v>0</v>
      </c>
      <c r="X46" s="395">
        <f t="shared" si="13"/>
        <v>0</v>
      </c>
      <c r="Y46" s="395">
        <f t="shared" si="13"/>
        <v>0</v>
      </c>
      <c r="Z46" s="395">
        <f t="shared" si="13"/>
        <v>0</v>
      </c>
      <c r="AA46" s="395">
        <f t="shared" si="13"/>
        <v>0</v>
      </c>
      <c r="AB46" s="395">
        <f t="shared" si="13"/>
        <v>0</v>
      </c>
      <c r="AC46" s="395">
        <f t="shared" si="13"/>
        <v>0</v>
      </c>
      <c r="AD46" s="395">
        <f t="shared" si="13"/>
        <v>0</v>
      </c>
      <c r="AE46" s="395">
        <f t="shared" si="13"/>
        <v>0</v>
      </c>
      <c r="AF46" s="395">
        <f t="shared" si="13"/>
        <v>0</v>
      </c>
      <c r="AG46" s="395">
        <f t="shared" si="13"/>
        <v>0</v>
      </c>
      <c r="AH46" s="395">
        <f t="shared" si="13"/>
        <v>0</v>
      </c>
      <c r="AI46" s="395">
        <f t="shared" si="13"/>
        <v>0</v>
      </c>
      <c r="AJ46" s="395">
        <f t="shared" si="13"/>
        <v>0</v>
      </c>
      <c r="AK46" s="395">
        <f t="shared" si="13"/>
        <v>0</v>
      </c>
      <c r="AL46" s="395">
        <f t="shared" si="13"/>
        <v>0</v>
      </c>
      <c r="AM46" s="395">
        <f t="shared" si="13"/>
        <v>0</v>
      </c>
      <c r="AN46" s="395">
        <f t="shared" si="13"/>
        <v>0</v>
      </c>
      <c r="AO46" s="395">
        <f t="shared" si="13"/>
        <v>0</v>
      </c>
      <c r="AP46" s="395">
        <f t="shared" si="13"/>
        <v>0</v>
      </c>
      <c r="AQ46" s="395">
        <f t="shared" si="13"/>
        <v>0</v>
      </c>
      <c r="AR46" s="395">
        <f t="shared" si="13"/>
        <v>0</v>
      </c>
      <c r="AS46" s="395">
        <f t="shared" si="13"/>
        <v>0</v>
      </c>
      <c r="AT46" s="395">
        <f t="shared" si="13"/>
        <v>0</v>
      </c>
      <c r="AU46" s="395">
        <f t="shared" si="13"/>
        <v>0</v>
      </c>
      <c r="AV46" s="395">
        <f t="shared" si="13"/>
        <v>0</v>
      </c>
      <c r="AW46" s="395">
        <f t="shared" si="13"/>
        <v>0</v>
      </c>
      <c r="AX46" s="395">
        <f t="shared" si="13"/>
        <v>0</v>
      </c>
      <c r="AY46" s="395">
        <f t="shared" si="13"/>
        <v>0</v>
      </c>
      <c r="AZ46" s="395">
        <f t="shared" si="13"/>
        <v>0</v>
      </c>
    </row>
    <row r="47" spans="1:52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  <c r="Q47" s="338"/>
      <c r="R47" s="338" t="s">
        <v>74</v>
      </c>
      <c r="S47" s="338"/>
      <c r="T47" s="338"/>
      <c r="U47" s="356">
        <f>U39+U44+U46</f>
        <v>0</v>
      </c>
      <c r="V47" s="356">
        <f t="shared" ref="V47:AZ47" si="14">V39+V44+V46</f>
        <v>0</v>
      </c>
      <c r="W47" s="356">
        <f t="shared" si="14"/>
        <v>0</v>
      </c>
      <c r="X47" s="356">
        <f t="shared" si="14"/>
        <v>0</v>
      </c>
      <c r="Y47" s="356">
        <f t="shared" si="14"/>
        <v>0</v>
      </c>
      <c r="Z47" s="356">
        <f t="shared" si="14"/>
        <v>0</v>
      </c>
      <c r="AA47" s="356">
        <f t="shared" si="14"/>
        <v>0</v>
      </c>
      <c r="AB47" s="356">
        <f t="shared" si="14"/>
        <v>0</v>
      </c>
      <c r="AC47" s="356">
        <f t="shared" si="14"/>
        <v>0</v>
      </c>
      <c r="AD47" s="356">
        <f t="shared" si="14"/>
        <v>0</v>
      </c>
      <c r="AE47" s="356">
        <f t="shared" si="14"/>
        <v>0</v>
      </c>
      <c r="AF47" s="356">
        <f t="shared" si="14"/>
        <v>0</v>
      </c>
      <c r="AG47" s="356">
        <f t="shared" si="14"/>
        <v>0</v>
      </c>
      <c r="AH47" s="356">
        <f t="shared" si="14"/>
        <v>0</v>
      </c>
      <c r="AI47" s="356">
        <f t="shared" si="14"/>
        <v>0</v>
      </c>
      <c r="AJ47" s="356">
        <f t="shared" si="14"/>
        <v>0</v>
      </c>
      <c r="AK47" s="356">
        <f t="shared" si="14"/>
        <v>0</v>
      </c>
      <c r="AL47" s="356">
        <f t="shared" si="14"/>
        <v>0</v>
      </c>
      <c r="AM47" s="356">
        <f t="shared" si="14"/>
        <v>0</v>
      </c>
      <c r="AN47" s="356">
        <f t="shared" si="14"/>
        <v>0</v>
      </c>
      <c r="AO47" s="356">
        <f t="shared" si="14"/>
        <v>0</v>
      </c>
      <c r="AP47" s="356">
        <f t="shared" si="14"/>
        <v>0</v>
      </c>
      <c r="AQ47" s="356">
        <f t="shared" si="14"/>
        <v>0</v>
      </c>
      <c r="AR47" s="356">
        <f t="shared" si="14"/>
        <v>0</v>
      </c>
      <c r="AS47" s="356">
        <f t="shared" si="14"/>
        <v>0</v>
      </c>
      <c r="AT47" s="356">
        <f t="shared" si="14"/>
        <v>0</v>
      </c>
      <c r="AU47" s="356">
        <f t="shared" si="14"/>
        <v>0</v>
      </c>
      <c r="AV47" s="356">
        <f t="shared" si="14"/>
        <v>0</v>
      </c>
      <c r="AW47" s="356">
        <f t="shared" si="14"/>
        <v>0</v>
      </c>
      <c r="AX47" s="356">
        <f t="shared" si="14"/>
        <v>0</v>
      </c>
      <c r="AY47" s="356">
        <f t="shared" si="14"/>
        <v>0</v>
      </c>
      <c r="AZ47" s="356">
        <f t="shared" si="14"/>
        <v>0</v>
      </c>
    </row>
    <row r="48" spans="1:52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 t="s">
        <v>67</v>
      </c>
      <c r="S48" s="338"/>
      <c r="T48" s="338"/>
      <c r="U48" s="355">
        <f t="shared" ref="U48:AD48" si="15">U47/$S$39</f>
        <v>0</v>
      </c>
      <c r="V48" s="355">
        <f t="shared" si="15"/>
        <v>0</v>
      </c>
      <c r="W48" s="355">
        <f t="shared" si="15"/>
        <v>0</v>
      </c>
      <c r="X48" s="355">
        <f t="shared" si="15"/>
        <v>0</v>
      </c>
      <c r="Y48" s="355">
        <f t="shared" si="15"/>
        <v>0</v>
      </c>
      <c r="Z48" s="355">
        <f t="shared" si="15"/>
        <v>0</v>
      </c>
      <c r="AA48" s="355">
        <f t="shared" si="15"/>
        <v>0</v>
      </c>
      <c r="AB48" s="355">
        <f t="shared" si="15"/>
        <v>0</v>
      </c>
      <c r="AC48" s="355">
        <f t="shared" si="15"/>
        <v>0</v>
      </c>
      <c r="AD48" s="355">
        <f t="shared" si="15"/>
        <v>0</v>
      </c>
      <c r="AE48" s="355">
        <f t="shared" ref="AE48" si="16">AE47/$S$39</f>
        <v>0</v>
      </c>
      <c r="AF48" s="355">
        <f t="shared" ref="AF48" si="17">AF47/$S$39</f>
        <v>0</v>
      </c>
      <c r="AG48" s="355">
        <f t="shared" ref="AG48" si="18">AG47/$S$39</f>
        <v>0</v>
      </c>
      <c r="AH48" s="355">
        <f t="shared" ref="AH48" si="19">AH47/$S$39</f>
        <v>0</v>
      </c>
      <c r="AI48" s="355">
        <f t="shared" ref="AI48" si="20">AI47/$S$39</f>
        <v>0</v>
      </c>
      <c r="AJ48" s="355">
        <f t="shared" ref="AJ48" si="21">AJ47/$S$39</f>
        <v>0</v>
      </c>
      <c r="AK48" s="355">
        <f t="shared" ref="AK48" si="22">AK47/$S$39</f>
        <v>0</v>
      </c>
      <c r="AL48" s="355">
        <f t="shared" ref="AL48" si="23">AL47/$S$39</f>
        <v>0</v>
      </c>
      <c r="AM48" s="355">
        <f t="shared" ref="AM48" si="24">AM47/$S$39</f>
        <v>0</v>
      </c>
      <c r="AN48" s="355">
        <f t="shared" ref="AN48" si="25">AN47/$S$39</f>
        <v>0</v>
      </c>
      <c r="AO48" s="355">
        <f t="shared" ref="AO48" si="26">AO47/$S$39</f>
        <v>0</v>
      </c>
      <c r="AP48" s="355">
        <f t="shared" ref="AP48" si="27">AP47/$S$39</f>
        <v>0</v>
      </c>
      <c r="AQ48" s="355">
        <f t="shared" ref="AQ48" si="28">AQ47/$S$39</f>
        <v>0</v>
      </c>
      <c r="AR48" s="355">
        <f t="shared" ref="AR48" si="29">AR47/$S$39</f>
        <v>0</v>
      </c>
      <c r="AS48" s="355">
        <f t="shared" ref="AS48" si="30">AS47/$S$39</f>
        <v>0</v>
      </c>
      <c r="AT48" s="355">
        <f t="shared" ref="AT48" si="31">AT47/$S$39</f>
        <v>0</v>
      </c>
      <c r="AU48" s="355">
        <f t="shared" ref="AU48" si="32">AU47/$S$39</f>
        <v>0</v>
      </c>
      <c r="AV48" s="355">
        <f t="shared" ref="AV48" si="33">AV47/$S$39</f>
        <v>0</v>
      </c>
      <c r="AW48" s="355">
        <f t="shared" ref="AW48" si="34">AW47/$S$39</f>
        <v>0</v>
      </c>
      <c r="AX48" s="355">
        <f t="shared" ref="AX48" si="35">AX47/$S$39</f>
        <v>0</v>
      </c>
      <c r="AY48" s="355">
        <f t="shared" ref="AY48:AZ48" si="36">AY47/$S$39</f>
        <v>0</v>
      </c>
      <c r="AZ48" s="355">
        <f t="shared" si="36"/>
        <v>0</v>
      </c>
    </row>
    <row r="49" spans="21:52">
      <c r="U49" s="358"/>
      <c r="V49" s="358"/>
      <c r="W49" s="358"/>
      <c r="X49" s="358"/>
      <c r="Y49" s="358"/>
      <c r="Z49" s="358"/>
      <c r="AA49" s="358"/>
      <c r="AB49" s="358"/>
      <c r="AC49" s="358"/>
      <c r="AD49" s="358"/>
      <c r="AE49" s="358"/>
      <c r="AF49" s="358"/>
      <c r="AG49" s="358"/>
      <c r="AH49" s="358"/>
      <c r="AI49" s="358"/>
      <c r="AJ49" s="358"/>
      <c r="AK49" s="358"/>
      <c r="AL49" s="358"/>
      <c r="AM49" s="358"/>
      <c r="AN49" s="358"/>
      <c r="AO49" s="358"/>
      <c r="AP49" s="358"/>
      <c r="AQ49" s="358"/>
      <c r="AR49" s="358"/>
      <c r="AS49" s="358"/>
      <c r="AT49" s="358"/>
      <c r="AU49" s="358"/>
      <c r="AV49" s="358"/>
      <c r="AW49" s="358"/>
      <c r="AX49" s="358"/>
      <c r="AY49" s="358"/>
      <c r="AZ49" s="338"/>
    </row>
    <row r="50" spans="21:52">
      <c r="U50" s="349"/>
      <c r="V50" s="349"/>
      <c r="W50" s="349"/>
      <c r="X50" s="349"/>
      <c r="Y50" s="349"/>
      <c r="Z50" s="349"/>
      <c r="AA50" s="349"/>
      <c r="AB50" s="349"/>
      <c r="AC50" s="349"/>
      <c r="AD50" s="349"/>
      <c r="AE50" s="349"/>
      <c r="AF50" s="349"/>
      <c r="AG50" s="349"/>
      <c r="AH50" s="349"/>
      <c r="AI50" s="349"/>
      <c r="AJ50" s="349"/>
      <c r="AK50" s="349"/>
      <c r="AL50" s="349"/>
      <c r="AM50" s="349"/>
      <c r="AN50" s="349"/>
      <c r="AO50" s="349"/>
      <c r="AP50" s="349"/>
      <c r="AQ50" s="349"/>
      <c r="AR50" s="349"/>
      <c r="AS50" s="349"/>
      <c r="AT50" s="349"/>
      <c r="AU50" s="349"/>
      <c r="AV50" s="349"/>
      <c r="AW50" s="349"/>
      <c r="AX50" s="349"/>
      <c r="AY50" s="349"/>
      <c r="AZ50" s="349"/>
    </row>
    <row r="51" spans="21:52">
      <c r="U51" s="356"/>
      <c r="V51" s="356"/>
      <c r="W51" s="356"/>
      <c r="X51" s="356"/>
      <c r="Y51" s="356"/>
      <c r="Z51" s="356"/>
      <c r="AA51" s="356"/>
      <c r="AB51" s="356"/>
      <c r="AC51" s="356"/>
      <c r="AD51" s="356"/>
      <c r="AE51" s="356"/>
      <c r="AF51" s="356"/>
      <c r="AG51" s="356"/>
      <c r="AH51" s="356"/>
      <c r="AI51" s="356"/>
      <c r="AJ51" s="356"/>
      <c r="AK51" s="356"/>
      <c r="AL51" s="356"/>
      <c r="AM51" s="356"/>
      <c r="AN51" s="356"/>
      <c r="AO51" s="356"/>
      <c r="AP51" s="356"/>
      <c r="AQ51" s="356"/>
      <c r="AR51" s="356"/>
      <c r="AS51" s="356"/>
      <c r="AT51" s="356"/>
      <c r="AU51" s="356"/>
      <c r="AV51" s="356"/>
      <c r="AW51" s="356"/>
      <c r="AX51" s="356"/>
      <c r="AY51" s="356"/>
      <c r="AZ51" s="338"/>
    </row>
    <row r="52" spans="21:52">
      <c r="U52" s="349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38"/>
      <c r="AI52" s="338"/>
      <c r="AJ52" s="338"/>
      <c r="AK52" s="338"/>
      <c r="AL52" s="338"/>
      <c r="AM52" s="338"/>
      <c r="AN52" s="338"/>
      <c r="AO52" s="338"/>
      <c r="AP52" s="338"/>
      <c r="AQ52" s="338"/>
      <c r="AR52" s="338"/>
      <c r="AS52" s="338"/>
      <c r="AT52" s="338"/>
      <c r="AU52" s="338"/>
      <c r="AV52" s="338"/>
      <c r="AW52" s="338"/>
      <c r="AX52" s="338"/>
      <c r="AY52" s="338"/>
      <c r="AZ52" s="338"/>
    </row>
    <row r="53" spans="21:52"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8"/>
      <c r="AT53" s="338"/>
      <c r="AU53" s="338"/>
      <c r="AV53" s="338"/>
      <c r="AW53" s="338"/>
      <c r="AX53" s="338"/>
      <c r="AY53" s="338"/>
      <c r="AZ53" s="338"/>
    </row>
    <row r="54" spans="21:52">
      <c r="U54" s="349"/>
      <c r="V54" s="338"/>
      <c r="W54" s="338"/>
      <c r="X54" s="338"/>
      <c r="Y54" s="338"/>
      <c r="Z54" s="338"/>
      <c r="AA54" s="338"/>
      <c r="AB54" s="338"/>
      <c r="AC54" s="338"/>
      <c r="AD54" s="338"/>
      <c r="AE54" s="338"/>
      <c r="AF54" s="338"/>
      <c r="AG54" s="338"/>
      <c r="AH54" s="338"/>
      <c r="AI54" s="338"/>
      <c r="AJ54" s="338"/>
      <c r="AK54" s="338"/>
      <c r="AL54" s="338"/>
      <c r="AM54" s="338"/>
      <c r="AN54" s="338"/>
      <c r="AO54" s="338"/>
      <c r="AP54" s="338"/>
      <c r="AQ54" s="338"/>
      <c r="AR54" s="338"/>
      <c r="AS54" s="338"/>
      <c r="AT54" s="338"/>
      <c r="AU54" s="338"/>
      <c r="AV54" s="338"/>
      <c r="AW54" s="338"/>
      <c r="AX54" s="338"/>
      <c r="AY54" s="338"/>
      <c r="AZ54" s="338"/>
    </row>
    <row r="55" spans="21:52"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8"/>
      <c r="AH55" s="338"/>
      <c r="AI55" s="338"/>
      <c r="AJ55" s="338"/>
      <c r="AK55" s="338"/>
      <c r="AL55" s="338"/>
      <c r="AM55" s="338"/>
      <c r="AN55" s="338"/>
      <c r="AO55" s="338"/>
      <c r="AP55" s="338"/>
      <c r="AQ55" s="338"/>
      <c r="AR55" s="338"/>
      <c r="AS55" s="338"/>
      <c r="AT55" s="338"/>
      <c r="AU55" s="338"/>
      <c r="AV55" s="338"/>
      <c r="AW55" s="338"/>
      <c r="AX55" s="338"/>
      <c r="AY55" s="338"/>
      <c r="AZ55" s="338"/>
    </row>
    <row r="56" spans="21:52">
      <c r="U56" s="349"/>
      <c r="V56" s="338"/>
      <c r="W56" s="338"/>
      <c r="X56" s="338"/>
      <c r="Y56" s="338"/>
      <c r="Z56" s="338"/>
      <c r="AA56" s="338"/>
      <c r="AB56" s="338"/>
      <c r="AC56" s="338"/>
      <c r="AD56" s="338"/>
      <c r="AE56" s="338"/>
      <c r="AF56" s="338"/>
      <c r="AG56" s="338"/>
      <c r="AH56" s="338"/>
      <c r="AI56" s="338"/>
      <c r="AJ56" s="338"/>
      <c r="AK56" s="338"/>
      <c r="AL56" s="338"/>
      <c r="AM56" s="338"/>
      <c r="AN56" s="338"/>
      <c r="AO56" s="338"/>
      <c r="AP56" s="338"/>
      <c r="AQ56" s="338"/>
      <c r="AR56" s="338"/>
      <c r="AS56" s="338"/>
      <c r="AT56" s="338"/>
      <c r="AU56" s="338"/>
      <c r="AV56" s="338"/>
      <c r="AW56" s="338"/>
      <c r="AX56" s="338"/>
      <c r="AY56" s="338"/>
      <c r="AZ56" s="338"/>
    </row>
    <row r="57" spans="21:52">
      <c r="U57" s="338"/>
      <c r="V57" s="338"/>
      <c r="W57" s="338"/>
      <c r="X57" s="338"/>
      <c r="Y57" s="338"/>
      <c r="Z57" s="338"/>
      <c r="AA57" s="338"/>
      <c r="AB57" s="338"/>
      <c r="AC57" s="338"/>
      <c r="AD57" s="338"/>
      <c r="AE57" s="338"/>
      <c r="AF57" s="338"/>
      <c r="AG57" s="338"/>
      <c r="AH57" s="338"/>
      <c r="AI57" s="338"/>
      <c r="AJ57" s="338"/>
      <c r="AK57" s="338"/>
      <c r="AL57" s="338"/>
      <c r="AM57" s="338"/>
      <c r="AN57" s="338"/>
      <c r="AO57" s="338"/>
      <c r="AP57" s="338"/>
      <c r="AQ57" s="338"/>
      <c r="AR57" s="338"/>
      <c r="AS57" s="338"/>
      <c r="AT57" s="338"/>
      <c r="AU57" s="338"/>
      <c r="AV57" s="338"/>
      <c r="AW57" s="338"/>
      <c r="AX57" s="338"/>
      <c r="AY57" s="338"/>
      <c r="AZ57" s="338"/>
    </row>
    <row r="58" spans="21:52">
      <c r="U58" s="349"/>
      <c r="V58" s="338"/>
      <c r="W58" s="338"/>
      <c r="X58" s="338"/>
      <c r="Y58" s="338"/>
      <c r="Z58" s="338"/>
      <c r="AA58" s="338"/>
      <c r="AB58" s="338"/>
      <c r="AC58" s="338"/>
      <c r="AD58" s="338"/>
      <c r="AE58" s="338"/>
      <c r="AF58" s="338"/>
      <c r="AG58" s="338"/>
      <c r="AH58" s="338"/>
      <c r="AI58" s="338"/>
      <c r="AJ58" s="338"/>
      <c r="AK58" s="338"/>
      <c r="AL58" s="338"/>
      <c r="AM58" s="338"/>
      <c r="AN58" s="338"/>
      <c r="AO58" s="338"/>
      <c r="AP58" s="338"/>
      <c r="AQ58" s="338"/>
      <c r="AR58" s="338"/>
      <c r="AS58" s="338"/>
      <c r="AT58" s="338"/>
      <c r="AU58" s="338"/>
      <c r="AV58" s="338"/>
      <c r="AW58" s="338"/>
      <c r="AX58" s="338"/>
      <c r="AY58" s="338"/>
      <c r="AZ58" s="338"/>
    </row>
    <row r="59" spans="21:52">
      <c r="U59" s="338"/>
      <c r="V59" s="338"/>
      <c r="W59" s="338"/>
      <c r="X59" s="338"/>
      <c r="Y59" s="338"/>
      <c r="Z59" s="338"/>
      <c r="AA59" s="338"/>
      <c r="AB59" s="338"/>
      <c r="AC59" s="338"/>
      <c r="AD59" s="338"/>
      <c r="AE59" s="338"/>
      <c r="AF59" s="338"/>
      <c r="AG59" s="338"/>
      <c r="AH59" s="338"/>
      <c r="AI59" s="338"/>
      <c r="AJ59" s="338"/>
      <c r="AK59" s="338"/>
      <c r="AL59" s="338"/>
      <c r="AM59" s="338"/>
      <c r="AN59" s="338"/>
      <c r="AO59" s="338"/>
      <c r="AP59" s="338"/>
      <c r="AQ59" s="338"/>
      <c r="AR59" s="338"/>
      <c r="AS59" s="338"/>
      <c r="AT59" s="338"/>
      <c r="AU59" s="338"/>
      <c r="AV59" s="338"/>
      <c r="AW59" s="338"/>
      <c r="AX59" s="338"/>
      <c r="AY59" s="338"/>
      <c r="AZ59" s="338"/>
    </row>
    <row r="60" spans="21:52">
      <c r="U60" s="349"/>
      <c r="V60" s="338"/>
      <c r="W60" s="338"/>
      <c r="X60" s="338"/>
      <c r="Y60" s="338"/>
      <c r="Z60" s="338"/>
      <c r="AA60" s="338"/>
      <c r="AB60" s="338"/>
      <c r="AC60" s="338"/>
      <c r="AD60" s="338"/>
      <c r="AE60" s="338"/>
      <c r="AF60" s="338"/>
      <c r="AG60" s="338"/>
      <c r="AH60" s="338"/>
      <c r="AI60" s="338"/>
      <c r="AJ60" s="338"/>
      <c r="AK60" s="338"/>
      <c r="AL60" s="338"/>
      <c r="AM60" s="338"/>
      <c r="AN60" s="338"/>
      <c r="AO60" s="338"/>
      <c r="AP60" s="338"/>
      <c r="AQ60" s="338"/>
      <c r="AR60" s="338"/>
      <c r="AS60" s="338"/>
      <c r="AT60" s="338"/>
      <c r="AU60" s="338"/>
      <c r="AV60" s="338"/>
      <c r="AW60" s="338"/>
      <c r="AX60" s="338"/>
      <c r="AY60" s="338"/>
      <c r="AZ60" s="338"/>
    </row>
    <row r="61" spans="21:52">
      <c r="U61" s="338"/>
      <c r="V61" s="338"/>
      <c r="W61" s="338"/>
      <c r="X61" s="338"/>
      <c r="Y61" s="338"/>
      <c r="Z61" s="338"/>
      <c r="AA61" s="338"/>
      <c r="AB61" s="338"/>
      <c r="AC61" s="338"/>
      <c r="AD61" s="338"/>
      <c r="AE61" s="338"/>
      <c r="AF61" s="338"/>
      <c r="AG61" s="338"/>
      <c r="AH61" s="338"/>
      <c r="AI61" s="338"/>
      <c r="AJ61" s="338"/>
      <c r="AK61" s="338"/>
      <c r="AL61" s="338"/>
      <c r="AM61" s="338"/>
      <c r="AN61" s="338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38"/>
      <c r="AZ61" s="338"/>
    </row>
    <row r="62" spans="21:52">
      <c r="U62" s="349"/>
      <c r="V62" s="338"/>
      <c r="W62" s="338"/>
      <c r="X62" s="338"/>
      <c r="Y62" s="338"/>
      <c r="Z62" s="338"/>
      <c r="AA62" s="338"/>
      <c r="AB62" s="338"/>
      <c r="AC62" s="338"/>
      <c r="AD62" s="338"/>
      <c r="AE62" s="338"/>
      <c r="AF62" s="338"/>
      <c r="AG62" s="338"/>
      <c r="AH62" s="338"/>
      <c r="AI62" s="338"/>
      <c r="AJ62" s="338"/>
      <c r="AK62" s="338"/>
      <c r="AL62" s="338"/>
      <c r="AM62" s="338"/>
      <c r="AN62" s="338"/>
      <c r="AO62" s="338"/>
      <c r="AP62" s="338"/>
      <c r="AQ62" s="338"/>
      <c r="AR62" s="338"/>
      <c r="AS62" s="338"/>
      <c r="AT62" s="338"/>
      <c r="AU62" s="338"/>
      <c r="AV62" s="338"/>
      <c r="AW62" s="338"/>
      <c r="AX62" s="338"/>
      <c r="AY62" s="338"/>
      <c r="AZ62" s="338"/>
    </row>
    <row r="63" spans="21:52">
      <c r="U63" s="338"/>
      <c r="V63" s="338"/>
      <c r="W63" s="338"/>
      <c r="X63" s="338"/>
      <c r="Y63" s="338"/>
      <c r="Z63" s="338"/>
      <c r="AA63" s="338"/>
      <c r="AB63" s="338"/>
      <c r="AC63" s="338"/>
      <c r="AD63" s="338"/>
      <c r="AE63" s="338"/>
      <c r="AF63" s="338"/>
      <c r="AG63" s="338"/>
      <c r="AH63" s="338"/>
      <c r="AI63" s="338"/>
      <c r="AJ63" s="338"/>
      <c r="AK63" s="338"/>
      <c r="AL63" s="338"/>
      <c r="AM63" s="338"/>
      <c r="AN63" s="338"/>
      <c r="AO63" s="338"/>
      <c r="AP63" s="338"/>
      <c r="AQ63" s="338"/>
      <c r="AR63" s="338"/>
      <c r="AS63" s="338"/>
      <c r="AT63" s="338"/>
      <c r="AU63" s="338"/>
      <c r="AV63" s="338"/>
      <c r="AW63" s="338"/>
      <c r="AX63" s="338"/>
      <c r="AY63" s="338"/>
      <c r="AZ63" s="338"/>
    </row>
    <row r="64" spans="21:52">
      <c r="U64" s="349"/>
      <c r="V64" s="338"/>
      <c r="W64" s="338"/>
      <c r="X64" s="338"/>
      <c r="Y64" s="338"/>
      <c r="Z64" s="338"/>
      <c r="AA64" s="338"/>
      <c r="AB64" s="338"/>
      <c r="AC64" s="338"/>
      <c r="AD64" s="338"/>
      <c r="AE64" s="338"/>
      <c r="AF64" s="338"/>
      <c r="AG64" s="338"/>
      <c r="AH64" s="338"/>
      <c r="AI64" s="338"/>
      <c r="AJ64" s="338"/>
      <c r="AK64" s="338"/>
      <c r="AL64" s="338"/>
      <c r="AM64" s="338"/>
      <c r="AN64" s="338"/>
      <c r="AO64" s="338"/>
      <c r="AP64" s="338"/>
      <c r="AQ64" s="338"/>
      <c r="AR64" s="338"/>
      <c r="AS64" s="338"/>
      <c r="AT64" s="338"/>
      <c r="AU64" s="338"/>
      <c r="AV64" s="338"/>
      <c r="AW64" s="338"/>
      <c r="AX64" s="338"/>
      <c r="AY64" s="338"/>
      <c r="AZ64" s="338"/>
    </row>
    <row r="65" spans="21:21">
      <c r="U65" s="338"/>
    </row>
    <row r="66" spans="21:21">
      <c r="U66" s="349"/>
    </row>
    <row r="67" spans="21:21">
      <c r="U67" s="338"/>
    </row>
    <row r="68" spans="21:21">
      <c r="U68" s="349"/>
    </row>
    <row r="69" spans="21:21">
      <c r="U69" s="338"/>
    </row>
    <row r="70" spans="21:21">
      <c r="U70" s="349"/>
    </row>
    <row r="71" spans="21:21">
      <c r="U71" s="338"/>
    </row>
    <row r="72" spans="21:21">
      <c r="U72" s="349"/>
    </row>
    <row r="73" spans="21:21">
      <c r="U73" s="338"/>
    </row>
    <row r="74" spans="21:21">
      <c r="U74" s="349"/>
    </row>
    <row r="75" spans="21:21">
      <c r="U75" s="338"/>
    </row>
    <row r="76" spans="21:21">
      <c r="U76" s="349"/>
    </row>
    <row r="77" spans="21:21">
      <c r="U77" s="338"/>
    </row>
    <row r="78" spans="21:21">
      <c r="U78" s="349"/>
    </row>
    <row r="79" spans="21:21">
      <c r="U79" s="338"/>
    </row>
    <row r="80" spans="21:21">
      <c r="U80" s="349"/>
    </row>
    <row r="81" spans="21:21">
      <c r="U81" s="338"/>
    </row>
    <row r="82" spans="21:21">
      <c r="U82" s="349"/>
    </row>
    <row r="83" spans="21:21">
      <c r="U83" s="338"/>
    </row>
    <row r="84" spans="21:21">
      <c r="U84" s="349"/>
    </row>
    <row r="85" spans="21:21">
      <c r="U85" s="338"/>
    </row>
    <row r="86" spans="21:21">
      <c r="U86" s="349"/>
    </row>
    <row r="87" spans="21:21">
      <c r="U87" s="338"/>
    </row>
    <row r="88" spans="21:21">
      <c r="U88" s="349"/>
    </row>
    <row r="89" spans="21:21">
      <c r="U89" s="338"/>
    </row>
  </sheetData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customProperties>
    <customPr name="_pios_id" r:id="rId2"/>
    <customPr name="GUID" r:id="rId3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E34D-5A7C-4F43-BC12-2E494BBA87C5}">
  <sheetPr codeName="Sheet13">
    <tabColor rgb="FFFFCCFF"/>
  </sheetPr>
  <dimension ref="A1:N162"/>
  <sheetViews>
    <sheetView topLeftCell="A13" zoomScaleNormal="100" workbookViewId="0">
      <selection activeCell="H40" sqref="H40"/>
    </sheetView>
  </sheetViews>
  <sheetFormatPr defaultColWidth="9.5" defaultRowHeight="15"/>
  <cols>
    <col min="1" max="1" width="8.75" style="257" bestFit="1" customWidth="1"/>
    <col min="2" max="2" width="4.5" style="257" customWidth="1"/>
    <col min="3" max="3" width="7.25" style="257" customWidth="1"/>
    <col min="4" max="4" width="46.125" style="258" bestFit="1" customWidth="1"/>
    <col min="5" max="5" width="19.5" style="259" customWidth="1"/>
    <col min="6" max="6" width="34.75" style="260" bestFit="1" customWidth="1"/>
    <col min="7" max="7" width="8" style="308" bestFit="1" customWidth="1"/>
    <col min="8" max="8" width="18.25" style="262" customWidth="1"/>
    <col min="9" max="9" width="13.75" style="257" customWidth="1"/>
    <col min="10" max="10" width="14.75" style="257" customWidth="1"/>
    <col min="11" max="11" width="3.375" style="234" bestFit="1" customWidth="1"/>
    <col min="12" max="12" width="13.625" style="257" customWidth="1"/>
    <col min="13" max="13" width="7.25" style="234" customWidth="1"/>
    <col min="14" max="16384" width="9.5" style="234"/>
  </cols>
  <sheetData>
    <row r="1" spans="1:13" s="235" customFormat="1">
      <c r="C1" s="236" t="s">
        <v>273</v>
      </c>
      <c r="E1" s="237"/>
      <c r="F1" s="238"/>
      <c r="G1" s="243"/>
      <c r="H1" s="240"/>
      <c r="I1" s="241"/>
      <c r="J1" s="241"/>
      <c r="K1" s="298"/>
      <c r="L1" s="243"/>
    </row>
    <row r="2" spans="1:13" s="246" customFormat="1" ht="12.95" customHeight="1">
      <c r="A2" s="299" t="s">
        <v>15</v>
      </c>
      <c r="B2" s="300" t="s">
        <v>978</v>
      </c>
      <c r="C2" s="301" t="s">
        <v>274</v>
      </c>
      <c r="D2" s="302" t="s">
        <v>8</v>
      </c>
      <c r="E2" s="303" t="s">
        <v>17</v>
      </c>
      <c r="F2" s="302" t="s">
        <v>18</v>
      </c>
      <c r="G2" s="301" t="s">
        <v>275</v>
      </c>
      <c r="H2" s="302" t="s">
        <v>276</v>
      </c>
      <c r="I2" s="301"/>
      <c r="J2" s="301" t="s">
        <v>278</v>
      </c>
      <c r="K2" s="301" t="s">
        <v>279</v>
      </c>
      <c r="L2" s="304" t="s">
        <v>10</v>
      </c>
      <c r="M2" s="305"/>
    </row>
    <row r="3" spans="1:13" s="81" customFormat="1" ht="15" customHeight="1">
      <c r="A3" s="4">
        <v>0.33333333333333331</v>
      </c>
      <c r="B3" s="247">
        <v>5.5555555555555558E-3</v>
      </c>
      <c r="C3" s="248">
        <v>34</v>
      </c>
      <c r="D3" s="249" t="s">
        <v>979</v>
      </c>
      <c r="E3" s="249" t="s">
        <v>57</v>
      </c>
      <c r="F3" s="249" t="s">
        <v>58</v>
      </c>
      <c r="G3" s="248"/>
      <c r="H3" s="251" t="s">
        <v>59</v>
      </c>
      <c r="I3" s="248"/>
      <c r="J3" s="248"/>
      <c r="K3" s="253">
        <v>1</v>
      </c>
      <c r="L3" s="253" t="s">
        <v>787</v>
      </c>
    </row>
    <row r="4" spans="1:13" s="81" customFormat="1" ht="15" customHeight="1">
      <c r="A4" s="4">
        <f>SUM(A3,B3)</f>
        <v>0.33888888888888885</v>
      </c>
      <c r="B4" s="247">
        <v>5.5555555555555558E-3</v>
      </c>
      <c r="C4" s="248">
        <v>34</v>
      </c>
      <c r="D4" s="249" t="s">
        <v>979</v>
      </c>
      <c r="E4" s="249" t="s">
        <v>124</v>
      </c>
      <c r="F4" s="249" t="s">
        <v>125</v>
      </c>
      <c r="G4" s="248"/>
      <c r="H4" s="251" t="s">
        <v>27</v>
      </c>
      <c r="I4" s="248"/>
      <c r="J4" s="248"/>
      <c r="K4" s="253">
        <v>2</v>
      </c>
      <c r="L4" s="253" t="s">
        <v>787</v>
      </c>
    </row>
    <row r="5" spans="1:13" s="81" customFormat="1" ht="15" customHeight="1">
      <c r="A5" s="4">
        <f t="shared" ref="A5:A68" si="0">SUM(A4,B4)</f>
        <v>0.34444444444444439</v>
      </c>
      <c r="B5" s="247">
        <v>5.5555555555555558E-3</v>
      </c>
      <c r="C5" s="248">
        <v>34</v>
      </c>
      <c r="D5" s="249" t="s">
        <v>979</v>
      </c>
      <c r="E5" s="249" t="s">
        <v>45</v>
      </c>
      <c r="F5" s="249" t="s">
        <v>46</v>
      </c>
      <c r="G5" s="248"/>
      <c r="H5" s="251" t="s">
        <v>47</v>
      </c>
      <c r="I5" s="248"/>
      <c r="J5" s="248"/>
      <c r="K5" s="253">
        <v>3</v>
      </c>
      <c r="L5" s="253" t="s">
        <v>787</v>
      </c>
    </row>
    <row r="6" spans="1:13" s="81" customFormat="1" ht="15" customHeight="1">
      <c r="A6" s="4">
        <f t="shared" si="0"/>
        <v>0.34999999999999992</v>
      </c>
      <c r="B6" s="247">
        <v>5.5555555555555558E-3</v>
      </c>
      <c r="C6" s="248">
        <v>34</v>
      </c>
      <c r="D6" s="249" t="s">
        <v>979</v>
      </c>
      <c r="E6" s="249" t="s">
        <v>254</v>
      </c>
      <c r="F6" s="249" t="s">
        <v>255</v>
      </c>
      <c r="G6" s="248"/>
      <c r="H6" s="251" t="s">
        <v>222</v>
      </c>
      <c r="I6" s="248"/>
      <c r="J6" s="248"/>
      <c r="K6" s="253">
        <v>4</v>
      </c>
      <c r="L6" s="253" t="s">
        <v>787</v>
      </c>
    </row>
    <row r="7" spans="1:13" s="81" customFormat="1" ht="15" customHeight="1">
      <c r="A7" s="4">
        <f t="shared" si="0"/>
        <v>0.35555555555555546</v>
      </c>
      <c r="B7" s="247">
        <v>5.5555555555555601E-3</v>
      </c>
      <c r="C7" s="248">
        <v>34</v>
      </c>
      <c r="D7" s="249" t="s">
        <v>979</v>
      </c>
      <c r="E7" s="249" t="s">
        <v>25</v>
      </c>
      <c r="F7" s="249" t="s">
        <v>26</v>
      </c>
      <c r="G7" s="248"/>
      <c r="H7" s="251" t="s">
        <v>27</v>
      </c>
      <c r="I7" s="248"/>
      <c r="J7" s="248"/>
      <c r="K7" s="253">
        <v>5</v>
      </c>
      <c r="L7" s="253" t="s">
        <v>787</v>
      </c>
    </row>
    <row r="8" spans="1:13" s="81" customFormat="1" ht="15" customHeight="1">
      <c r="A8" s="4">
        <f t="shared" si="0"/>
        <v>0.36111111111111099</v>
      </c>
      <c r="B8" s="247">
        <v>5.5555555555555601E-3</v>
      </c>
      <c r="C8" s="248">
        <v>34</v>
      </c>
      <c r="D8" s="249" t="s">
        <v>979</v>
      </c>
      <c r="E8" s="249" t="s">
        <v>160</v>
      </c>
      <c r="F8" s="249" t="s">
        <v>161</v>
      </c>
      <c r="G8" s="248"/>
      <c r="H8" s="251" t="s">
        <v>59</v>
      </c>
      <c r="I8" s="248"/>
      <c r="J8" s="248"/>
      <c r="K8" s="253">
        <v>6</v>
      </c>
      <c r="L8" s="253" t="s">
        <v>787</v>
      </c>
    </row>
    <row r="9" spans="1:13" s="81" customFormat="1" ht="15" customHeight="1">
      <c r="A9" s="4">
        <f t="shared" si="0"/>
        <v>0.36666666666666653</v>
      </c>
      <c r="B9" s="247">
        <v>5.5555555555555601E-3</v>
      </c>
      <c r="C9" s="248">
        <v>34</v>
      </c>
      <c r="D9" s="249" t="s">
        <v>979</v>
      </c>
      <c r="E9" s="249" t="s">
        <v>48</v>
      </c>
      <c r="F9" s="249" t="s">
        <v>49</v>
      </c>
      <c r="G9" s="248"/>
      <c r="H9" s="251" t="s">
        <v>30</v>
      </c>
      <c r="I9" s="248"/>
      <c r="J9" s="248"/>
      <c r="K9" s="253">
        <v>7</v>
      </c>
      <c r="L9" s="253" t="s">
        <v>787</v>
      </c>
    </row>
    <row r="10" spans="1:13" s="81" customFormat="1" ht="15" customHeight="1">
      <c r="A10" s="4">
        <f t="shared" si="0"/>
        <v>0.37222222222222207</v>
      </c>
      <c r="B10" s="247">
        <v>5.5555555555555601E-3</v>
      </c>
      <c r="C10" s="248">
        <v>34</v>
      </c>
      <c r="D10" s="249" t="s">
        <v>979</v>
      </c>
      <c r="E10" s="249" t="s">
        <v>51</v>
      </c>
      <c r="F10" s="249" t="s">
        <v>52</v>
      </c>
      <c r="G10" s="248"/>
      <c r="H10" s="251" t="s">
        <v>53</v>
      </c>
      <c r="I10" s="248"/>
      <c r="J10" s="248"/>
      <c r="K10" s="253">
        <v>8</v>
      </c>
      <c r="L10" s="253" t="s">
        <v>787</v>
      </c>
    </row>
    <row r="11" spans="1:13" s="81" customFormat="1" ht="15" customHeight="1">
      <c r="A11" s="4">
        <f t="shared" si="0"/>
        <v>0.3777777777777776</v>
      </c>
      <c r="B11" s="247">
        <v>5.5555555555555601E-3</v>
      </c>
      <c r="C11" s="248">
        <v>34</v>
      </c>
      <c r="D11" s="249" t="s">
        <v>979</v>
      </c>
      <c r="E11" s="249" t="s">
        <v>962</v>
      </c>
      <c r="F11" s="249" t="s">
        <v>963</v>
      </c>
      <c r="G11" s="248"/>
      <c r="H11" s="251" t="s">
        <v>383</v>
      </c>
      <c r="I11" s="248"/>
      <c r="J11" s="248"/>
      <c r="K11" s="253">
        <v>9</v>
      </c>
      <c r="L11" s="253" t="s">
        <v>787</v>
      </c>
    </row>
    <row r="12" spans="1:13" s="81" customFormat="1" ht="15" customHeight="1">
      <c r="A12" s="4">
        <f t="shared" si="0"/>
        <v>0.38333333333333314</v>
      </c>
      <c r="B12" s="247">
        <v>5.5555555555555601E-3</v>
      </c>
      <c r="C12" s="248">
        <v>34</v>
      </c>
      <c r="D12" s="249" t="s">
        <v>979</v>
      </c>
      <c r="E12" s="249" t="s">
        <v>143</v>
      </c>
      <c r="F12" s="249" t="s">
        <v>144</v>
      </c>
      <c r="G12" s="248"/>
      <c r="H12" s="251" t="s">
        <v>47</v>
      </c>
      <c r="I12" s="248"/>
      <c r="J12" s="248"/>
      <c r="K12" s="253">
        <v>10</v>
      </c>
      <c r="L12" s="253" t="s">
        <v>787</v>
      </c>
    </row>
    <row r="13" spans="1:13">
      <c r="A13" s="4">
        <f t="shared" si="0"/>
        <v>0.38888888888888867</v>
      </c>
      <c r="B13" s="255">
        <v>6.9444444444444441E-3</v>
      </c>
      <c r="C13" s="233"/>
      <c r="D13" s="256" t="s">
        <v>311</v>
      </c>
      <c r="E13" s="233"/>
      <c r="F13" s="233"/>
      <c r="G13" s="233"/>
      <c r="H13" s="233"/>
      <c r="I13" s="233"/>
      <c r="J13" s="233"/>
      <c r="K13" s="233"/>
      <c r="L13" s="233"/>
    </row>
    <row r="14" spans="1:13" s="81" customFormat="1" ht="15" customHeight="1">
      <c r="A14" s="4">
        <f t="shared" si="0"/>
        <v>0.39583333333333309</v>
      </c>
      <c r="B14" s="247">
        <v>5.5555555555555601E-3</v>
      </c>
      <c r="C14" s="248">
        <v>34</v>
      </c>
      <c r="D14" s="249" t="s">
        <v>979</v>
      </c>
      <c r="E14" s="249" t="s">
        <v>223</v>
      </c>
      <c r="F14" s="249" t="s">
        <v>224</v>
      </c>
      <c r="G14" s="248"/>
      <c r="H14" s="251" t="s">
        <v>88</v>
      </c>
      <c r="I14" s="248"/>
      <c r="J14" s="248"/>
      <c r="K14" s="253">
        <v>11</v>
      </c>
      <c r="L14" s="253" t="s">
        <v>787</v>
      </c>
    </row>
    <row r="15" spans="1:13" s="81" customFormat="1" ht="15" customHeight="1">
      <c r="A15" s="4">
        <f t="shared" si="0"/>
        <v>0.40138888888888863</v>
      </c>
      <c r="B15" s="247">
        <v>5.5555555555555601E-3</v>
      </c>
      <c r="C15" s="248">
        <v>34</v>
      </c>
      <c r="D15" s="249" t="s">
        <v>979</v>
      </c>
      <c r="E15" s="249" t="s">
        <v>220</v>
      </c>
      <c r="F15" s="249" t="s">
        <v>221</v>
      </c>
      <c r="G15" s="248"/>
      <c r="H15" s="251" t="s">
        <v>222</v>
      </c>
      <c r="I15" s="248"/>
      <c r="J15" s="248"/>
      <c r="K15" s="253">
        <v>12</v>
      </c>
      <c r="L15" s="253" t="s">
        <v>787</v>
      </c>
    </row>
    <row r="16" spans="1:13" s="81" customFormat="1" ht="15" customHeight="1">
      <c r="A16" s="4">
        <f t="shared" si="0"/>
        <v>0.40694444444444416</v>
      </c>
      <c r="B16" s="247">
        <v>5.5555555555555601E-3</v>
      </c>
      <c r="C16" s="248">
        <v>34</v>
      </c>
      <c r="D16" s="249" t="s">
        <v>979</v>
      </c>
      <c r="E16" s="249" t="s">
        <v>43</v>
      </c>
      <c r="F16" s="249" t="s">
        <v>44</v>
      </c>
      <c r="G16" s="248"/>
      <c r="H16" s="251" t="s">
        <v>33</v>
      </c>
      <c r="I16" s="248"/>
      <c r="J16" s="248"/>
      <c r="K16" s="253">
        <v>13</v>
      </c>
      <c r="L16" s="253" t="s">
        <v>787</v>
      </c>
    </row>
    <row r="17" spans="1:14" s="81" customFormat="1" ht="15" customHeight="1">
      <c r="A17" s="4">
        <f t="shared" si="0"/>
        <v>0.4124999999999997</v>
      </c>
      <c r="B17" s="247">
        <v>5.5555555555555601E-3</v>
      </c>
      <c r="C17" s="248">
        <v>34</v>
      </c>
      <c r="D17" s="249" t="s">
        <v>979</v>
      </c>
      <c r="E17" s="249" t="s">
        <v>529</v>
      </c>
      <c r="F17" s="249" t="s">
        <v>530</v>
      </c>
      <c r="G17" s="248"/>
      <c r="H17" s="251" t="s">
        <v>215</v>
      </c>
      <c r="I17" s="248"/>
      <c r="J17" s="248"/>
      <c r="K17" s="253">
        <v>14</v>
      </c>
      <c r="L17" s="253" t="s">
        <v>787</v>
      </c>
    </row>
    <row r="18" spans="1:14" s="81" customFormat="1" ht="15" customHeight="1">
      <c r="A18" s="4">
        <f t="shared" si="0"/>
        <v>0.41805555555555524</v>
      </c>
      <c r="B18" s="247">
        <v>5.5555555555555601E-3</v>
      </c>
      <c r="C18" s="248">
        <v>34</v>
      </c>
      <c r="D18" s="249" t="s">
        <v>979</v>
      </c>
      <c r="E18" s="249" t="s">
        <v>218</v>
      </c>
      <c r="F18" s="249" t="s">
        <v>219</v>
      </c>
      <c r="G18" s="248"/>
      <c r="H18" s="251" t="s">
        <v>47</v>
      </c>
      <c r="I18" s="248"/>
      <c r="J18" s="248"/>
      <c r="K18" s="253">
        <v>15</v>
      </c>
      <c r="L18" s="253" t="s">
        <v>787</v>
      </c>
    </row>
    <row r="19" spans="1:14" s="81" customFormat="1" ht="15" customHeight="1">
      <c r="A19" s="4">
        <f t="shared" si="0"/>
        <v>0.42361111111111077</v>
      </c>
      <c r="B19" s="247">
        <v>5.5555555555555601E-3</v>
      </c>
      <c r="C19" s="248">
        <v>34</v>
      </c>
      <c r="D19" s="249" t="s">
        <v>979</v>
      </c>
      <c r="E19" s="249" t="s">
        <v>28</v>
      </c>
      <c r="F19" s="249" t="s">
        <v>29</v>
      </c>
      <c r="G19" s="248"/>
      <c r="H19" s="251" t="s">
        <v>30</v>
      </c>
      <c r="I19" s="248"/>
      <c r="J19" s="248"/>
      <c r="K19" s="253">
        <v>16</v>
      </c>
      <c r="L19" s="253" t="s">
        <v>787</v>
      </c>
    </row>
    <row r="20" spans="1:14" s="81" customFormat="1" ht="15" customHeight="1">
      <c r="A20" s="4">
        <f t="shared" si="0"/>
        <v>0.42916666666666631</v>
      </c>
      <c r="B20" s="247">
        <v>5.5555555555555601E-3</v>
      </c>
      <c r="C20" s="248">
        <v>34</v>
      </c>
      <c r="D20" s="249" t="s">
        <v>979</v>
      </c>
      <c r="E20" s="249" t="s">
        <v>34</v>
      </c>
      <c r="F20" s="249" t="s">
        <v>35</v>
      </c>
      <c r="G20" s="248"/>
      <c r="H20" s="251" t="s">
        <v>36</v>
      </c>
      <c r="I20" s="248"/>
      <c r="J20" s="248"/>
      <c r="K20" s="253">
        <v>17</v>
      </c>
      <c r="L20" s="253" t="s">
        <v>787</v>
      </c>
    </row>
    <row r="21" spans="1:14" s="81" customFormat="1" ht="15" customHeight="1">
      <c r="A21" s="4">
        <f t="shared" si="0"/>
        <v>0.43472222222222184</v>
      </c>
      <c r="B21" s="247">
        <v>5.5555555555555601E-3</v>
      </c>
      <c r="C21" s="248">
        <v>34</v>
      </c>
      <c r="D21" s="249" t="s">
        <v>979</v>
      </c>
      <c r="E21" s="249" t="s">
        <v>114</v>
      </c>
      <c r="F21" s="249" t="s">
        <v>115</v>
      </c>
      <c r="G21" s="248"/>
      <c r="H21" s="251" t="s">
        <v>113</v>
      </c>
      <c r="I21" s="248"/>
      <c r="J21" s="248"/>
      <c r="K21" s="253">
        <v>18</v>
      </c>
      <c r="L21" s="253" t="s">
        <v>787</v>
      </c>
      <c r="N21" s="88"/>
    </row>
    <row r="22" spans="1:14" s="81" customFormat="1" ht="15" customHeight="1">
      <c r="A22" s="4">
        <f t="shared" si="0"/>
        <v>0.44027777777777738</v>
      </c>
      <c r="B22" s="247">
        <v>5.5555555555555601E-3</v>
      </c>
      <c r="C22" s="248">
        <v>34</v>
      </c>
      <c r="D22" s="249" t="s">
        <v>979</v>
      </c>
      <c r="E22" s="249" t="s">
        <v>37</v>
      </c>
      <c r="F22" s="249" t="s">
        <v>38</v>
      </c>
      <c r="G22" s="248"/>
      <c r="H22" s="251" t="s">
        <v>39</v>
      </c>
      <c r="I22" s="248"/>
      <c r="J22" s="248"/>
      <c r="K22" s="253">
        <v>19</v>
      </c>
      <c r="L22" s="253" t="s">
        <v>787</v>
      </c>
    </row>
    <row r="23" spans="1:14" s="81" customFormat="1" ht="15" customHeight="1">
      <c r="A23" s="4">
        <f t="shared" si="0"/>
        <v>0.44583333333333292</v>
      </c>
      <c r="B23" s="247">
        <v>5.5555555555555601E-3</v>
      </c>
      <c r="C23" s="248">
        <v>34</v>
      </c>
      <c r="D23" s="249" t="s">
        <v>979</v>
      </c>
      <c r="E23" s="249" t="s">
        <v>146</v>
      </c>
      <c r="F23" s="249" t="s">
        <v>147</v>
      </c>
      <c r="G23" s="248"/>
      <c r="H23" s="251" t="s">
        <v>47</v>
      </c>
      <c r="I23" s="248"/>
      <c r="J23" s="248"/>
      <c r="K23" s="253">
        <v>20</v>
      </c>
      <c r="L23" s="253" t="s">
        <v>787</v>
      </c>
    </row>
    <row r="24" spans="1:14" s="81" customFormat="1" ht="15" customHeight="1">
      <c r="A24" s="4">
        <f t="shared" si="0"/>
        <v>0.45138888888888845</v>
      </c>
      <c r="B24" s="255">
        <v>6.9444444444444441E-3</v>
      </c>
      <c r="C24" s="233"/>
      <c r="D24" s="256" t="s">
        <v>311</v>
      </c>
      <c r="E24" s="233"/>
      <c r="F24" s="233"/>
      <c r="G24" s="233"/>
      <c r="H24" s="233"/>
      <c r="I24" s="233"/>
      <c r="J24" s="233"/>
      <c r="K24" s="233"/>
      <c r="L24" s="233"/>
    </row>
    <row r="25" spans="1:14" s="81" customFormat="1" ht="15" customHeight="1">
      <c r="A25" s="4">
        <f t="shared" si="0"/>
        <v>0.45833333333333287</v>
      </c>
      <c r="B25" s="247">
        <v>5.5555555555555601E-3</v>
      </c>
      <c r="C25" s="248">
        <v>34</v>
      </c>
      <c r="D25" s="249" t="s">
        <v>979</v>
      </c>
      <c r="E25" s="249" t="s">
        <v>54</v>
      </c>
      <c r="F25" s="249" t="s">
        <v>55</v>
      </c>
      <c r="G25" s="248"/>
      <c r="H25" s="251" t="s">
        <v>47</v>
      </c>
      <c r="I25" s="248"/>
      <c r="J25" s="248"/>
      <c r="K25" s="253">
        <v>21</v>
      </c>
      <c r="L25" s="253" t="s">
        <v>787</v>
      </c>
    </row>
    <row r="26" spans="1:14" s="81" customFormat="1" ht="15" customHeight="1">
      <c r="A26" s="4">
        <f t="shared" si="0"/>
        <v>0.46388888888888841</v>
      </c>
      <c r="B26" s="247">
        <v>5.5555555555555601E-3</v>
      </c>
      <c r="C26" s="248">
        <v>34</v>
      </c>
      <c r="D26" s="249" t="s">
        <v>979</v>
      </c>
      <c r="E26" s="249" t="s">
        <v>31</v>
      </c>
      <c r="F26" s="249" t="s">
        <v>32</v>
      </c>
      <c r="G26" s="248"/>
      <c r="H26" s="251" t="s">
        <v>33</v>
      </c>
      <c r="I26" s="248"/>
      <c r="J26" s="248"/>
      <c r="K26" s="253">
        <v>22</v>
      </c>
      <c r="L26" s="253" t="s">
        <v>787</v>
      </c>
    </row>
    <row r="27" spans="1:14" s="81" customFormat="1" ht="15" customHeight="1">
      <c r="A27" s="4">
        <f t="shared" si="0"/>
        <v>0.46944444444444394</v>
      </c>
      <c r="B27" s="255">
        <v>6.9444444444444441E-3</v>
      </c>
      <c r="C27" s="233"/>
      <c r="D27" s="256" t="s">
        <v>311</v>
      </c>
      <c r="E27" s="233"/>
      <c r="F27" s="233"/>
      <c r="G27" s="233"/>
      <c r="H27" s="233"/>
      <c r="I27" s="233"/>
      <c r="J27" s="233"/>
      <c r="K27" s="233"/>
      <c r="L27" s="233"/>
    </row>
    <row r="28" spans="1:14" s="81" customFormat="1" ht="15" customHeight="1">
      <c r="A28" s="4">
        <f t="shared" si="0"/>
        <v>0.47638888888888836</v>
      </c>
      <c r="B28" s="247">
        <v>4.8611111111111112E-3</v>
      </c>
      <c r="C28" s="248">
        <v>32</v>
      </c>
      <c r="D28" s="249" t="s">
        <v>980</v>
      </c>
      <c r="E28" s="249" t="s">
        <v>771</v>
      </c>
      <c r="F28" s="249" t="s">
        <v>772</v>
      </c>
      <c r="G28" s="248"/>
      <c r="H28" s="251" t="s">
        <v>53</v>
      </c>
      <c r="I28" s="248"/>
      <c r="J28" s="248"/>
      <c r="K28" s="253">
        <v>1</v>
      </c>
      <c r="L28" s="253" t="s">
        <v>787</v>
      </c>
    </row>
    <row r="29" spans="1:14" s="81" customFormat="1" ht="15" customHeight="1">
      <c r="A29" s="4">
        <f t="shared" si="0"/>
        <v>0.48124999999999946</v>
      </c>
      <c r="B29" s="247">
        <v>4.8611111111111112E-3</v>
      </c>
      <c r="C29" s="248">
        <v>32</v>
      </c>
      <c r="D29" s="249" t="s">
        <v>980</v>
      </c>
      <c r="E29" s="249" t="s">
        <v>639</v>
      </c>
      <c r="F29" s="249" t="s">
        <v>640</v>
      </c>
      <c r="G29" s="248"/>
      <c r="H29" s="251" t="s">
        <v>132</v>
      </c>
      <c r="I29" s="248"/>
      <c r="J29" s="248"/>
      <c r="K29" s="253">
        <v>2</v>
      </c>
      <c r="L29" s="253" t="s">
        <v>787</v>
      </c>
    </row>
    <row r="30" spans="1:14" s="81" customFormat="1" ht="15" customHeight="1">
      <c r="A30" s="4">
        <f t="shared" si="0"/>
        <v>0.48611111111111055</v>
      </c>
      <c r="B30" s="247">
        <v>4.8611111111111112E-3</v>
      </c>
      <c r="C30" s="248">
        <v>32</v>
      </c>
      <c r="D30" s="249" t="s">
        <v>980</v>
      </c>
      <c r="E30" s="249" t="s">
        <v>650</v>
      </c>
      <c r="F30" s="249" t="s">
        <v>651</v>
      </c>
      <c r="G30" s="248"/>
      <c r="H30" s="251" t="s">
        <v>59</v>
      </c>
      <c r="I30" s="248"/>
      <c r="J30" s="248"/>
      <c r="K30" s="253">
        <v>3</v>
      </c>
      <c r="L30" s="253" t="s">
        <v>787</v>
      </c>
    </row>
    <row r="31" spans="1:14" ht="15" customHeight="1">
      <c r="A31" s="4">
        <f t="shared" si="0"/>
        <v>0.49097222222222164</v>
      </c>
      <c r="B31" s="247">
        <v>4.8611111111111103E-3</v>
      </c>
      <c r="C31" s="248">
        <v>32</v>
      </c>
      <c r="D31" s="249" t="s">
        <v>980</v>
      </c>
      <c r="E31" s="306" t="s">
        <v>775</v>
      </c>
      <c r="F31" s="249" t="s">
        <v>776</v>
      </c>
      <c r="G31" s="248"/>
      <c r="H31" s="251" t="s">
        <v>295</v>
      </c>
      <c r="I31" s="248"/>
      <c r="J31" s="248"/>
      <c r="K31" s="253">
        <v>4</v>
      </c>
      <c r="L31" s="253" t="s">
        <v>787</v>
      </c>
    </row>
    <row r="32" spans="1:14" ht="15" customHeight="1">
      <c r="A32" s="4">
        <f t="shared" si="0"/>
        <v>0.49583333333333274</v>
      </c>
      <c r="B32" s="247">
        <v>4.8611111111111103E-3</v>
      </c>
      <c r="C32" s="248">
        <v>32</v>
      </c>
      <c r="D32" s="249" t="s">
        <v>980</v>
      </c>
      <c r="E32" s="249" t="s">
        <v>430</v>
      </c>
      <c r="F32" s="249" t="s">
        <v>431</v>
      </c>
      <c r="G32" s="248"/>
      <c r="H32" s="251" t="s">
        <v>309</v>
      </c>
      <c r="I32" s="248"/>
      <c r="J32" s="248"/>
      <c r="K32" s="253">
        <v>5</v>
      </c>
      <c r="L32" s="253" t="s">
        <v>787</v>
      </c>
    </row>
    <row r="33" spans="1:12">
      <c r="A33" s="4">
        <f t="shared" si="0"/>
        <v>0.50069444444444389</v>
      </c>
      <c r="B33" s="247">
        <v>4.8611111111111103E-3</v>
      </c>
      <c r="C33" s="248">
        <v>32</v>
      </c>
      <c r="D33" s="249" t="s">
        <v>980</v>
      </c>
      <c r="E33" s="249" t="s">
        <v>779</v>
      </c>
      <c r="F33" s="249" t="s">
        <v>780</v>
      </c>
      <c r="G33" s="248"/>
      <c r="H33" s="251" t="s">
        <v>132</v>
      </c>
      <c r="I33" s="248"/>
      <c r="J33" s="248"/>
      <c r="K33" s="253">
        <v>6</v>
      </c>
      <c r="L33" s="253" t="s">
        <v>787</v>
      </c>
    </row>
    <row r="34" spans="1:12">
      <c r="A34" s="4">
        <f t="shared" si="0"/>
        <v>0.50555555555555498</v>
      </c>
      <c r="B34" s="247">
        <v>4.8611111111111103E-3</v>
      </c>
      <c r="C34" s="248">
        <v>32</v>
      </c>
      <c r="D34" s="249" t="s">
        <v>980</v>
      </c>
      <c r="E34" s="249" t="s">
        <v>981</v>
      </c>
      <c r="F34" s="249" t="s">
        <v>982</v>
      </c>
      <c r="G34" s="248"/>
      <c r="H34" s="251" t="s">
        <v>328</v>
      </c>
      <c r="I34" s="248"/>
      <c r="J34" s="248"/>
      <c r="K34" s="253">
        <v>7</v>
      </c>
      <c r="L34" s="253" t="s">
        <v>787</v>
      </c>
    </row>
    <row r="35" spans="1:12">
      <c r="A35" s="4">
        <f t="shared" si="0"/>
        <v>0.51041666666666607</v>
      </c>
      <c r="B35" s="247">
        <v>4.8611111111111103E-3</v>
      </c>
      <c r="C35" s="248">
        <v>32</v>
      </c>
      <c r="D35" s="249" t="s">
        <v>980</v>
      </c>
      <c r="E35" s="249" t="s">
        <v>983</v>
      </c>
      <c r="F35" s="249" t="s">
        <v>984</v>
      </c>
      <c r="G35" s="248"/>
      <c r="H35" s="251" t="s">
        <v>222</v>
      </c>
      <c r="I35" s="248"/>
      <c r="J35" s="248"/>
      <c r="K35" s="253">
        <v>8</v>
      </c>
      <c r="L35" s="253" t="s">
        <v>787</v>
      </c>
    </row>
    <row r="36" spans="1:12">
      <c r="A36" s="4">
        <f t="shared" si="0"/>
        <v>0.51527777777777717</v>
      </c>
      <c r="B36" s="247">
        <v>4.8611111111111103E-3</v>
      </c>
      <c r="C36" s="248">
        <v>32</v>
      </c>
      <c r="D36" s="249" t="s">
        <v>980</v>
      </c>
      <c r="E36" s="249" t="s">
        <v>637</v>
      </c>
      <c r="F36" s="249" t="s">
        <v>638</v>
      </c>
      <c r="G36" s="248"/>
      <c r="H36" s="251" t="s">
        <v>132</v>
      </c>
      <c r="I36" s="248"/>
      <c r="J36" s="248"/>
      <c r="K36" s="253">
        <v>9</v>
      </c>
      <c r="L36" s="253" t="s">
        <v>787</v>
      </c>
    </row>
    <row r="37" spans="1:12">
      <c r="A37" s="4">
        <f t="shared" si="0"/>
        <v>0.52013888888888826</v>
      </c>
      <c r="B37" s="247">
        <v>4.8611111111111103E-3</v>
      </c>
      <c r="C37" s="248">
        <v>32</v>
      </c>
      <c r="D37" s="249" t="s">
        <v>980</v>
      </c>
      <c r="E37" s="249" t="s">
        <v>420</v>
      </c>
      <c r="F37" s="249" t="s">
        <v>421</v>
      </c>
      <c r="G37" s="248"/>
      <c r="H37" s="251" t="s">
        <v>355</v>
      </c>
      <c r="I37" s="248"/>
      <c r="J37" s="248"/>
      <c r="K37" s="253">
        <v>10</v>
      </c>
      <c r="L37" s="253" t="s">
        <v>787</v>
      </c>
    </row>
    <row r="38" spans="1:12">
      <c r="A38" s="4">
        <f t="shared" si="0"/>
        <v>0.52499999999999936</v>
      </c>
      <c r="B38" s="255">
        <v>6.9444444444444441E-3</v>
      </c>
      <c r="C38" s="233"/>
      <c r="D38" s="256" t="s">
        <v>311</v>
      </c>
      <c r="E38" s="233"/>
      <c r="F38" s="233"/>
      <c r="G38" s="233"/>
      <c r="H38" s="233"/>
      <c r="I38" s="233"/>
      <c r="J38" s="233"/>
      <c r="K38" s="233"/>
      <c r="L38" s="233"/>
    </row>
    <row r="39" spans="1:12">
      <c r="A39" s="4">
        <f t="shared" si="0"/>
        <v>0.53194444444444378</v>
      </c>
      <c r="B39" s="247">
        <v>4.8611111111111103E-3</v>
      </c>
      <c r="C39" s="248">
        <v>32</v>
      </c>
      <c r="D39" s="249" t="s">
        <v>980</v>
      </c>
      <c r="E39" s="249" t="s">
        <v>641</v>
      </c>
      <c r="F39" s="249" t="s">
        <v>642</v>
      </c>
      <c r="G39" s="248"/>
      <c r="H39" s="251" t="s">
        <v>132</v>
      </c>
      <c r="I39" s="248"/>
      <c r="J39" s="248"/>
      <c r="K39" s="253">
        <v>11</v>
      </c>
      <c r="L39" s="253" t="s">
        <v>787</v>
      </c>
    </row>
    <row r="40" spans="1:12">
      <c r="A40" s="4">
        <f t="shared" si="0"/>
        <v>0.53680555555555487</v>
      </c>
      <c r="B40" s="247">
        <v>4.8611111111111103E-3</v>
      </c>
      <c r="C40" s="248">
        <v>32</v>
      </c>
      <c r="D40" s="249" t="s">
        <v>980</v>
      </c>
      <c r="E40" s="249" t="s">
        <v>449</v>
      </c>
      <c r="F40" s="249" t="s">
        <v>450</v>
      </c>
      <c r="G40" s="248"/>
      <c r="H40" s="251" t="s">
        <v>295</v>
      </c>
      <c r="I40" s="248"/>
      <c r="J40" s="248"/>
      <c r="K40" s="253">
        <v>12</v>
      </c>
      <c r="L40" s="253" t="s">
        <v>787</v>
      </c>
    </row>
    <row r="41" spans="1:12">
      <c r="A41" s="4">
        <f t="shared" si="0"/>
        <v>0.54166666666666596</v>
      </c>
      <c r="B41" s="247">
        <v>4.8611111111111103E-3</v>
      </c>
      <c r="C41" s="248">
        <v>32</v>
      </c>
      <c r="D41" s="249" t="s">
        <v>980</v>
      </c>
      <c r="E41" s="249" t="s">
        <v>659</v>
      </c>
      <c r="F41" s="249" t="s">
        <v>660</v>
      </c>
      <c r="G41" s="248"/>
      <c r="H41" s="251" t="s">
        <v>30</v>
      </c>
      <c r="I41" s="248"/>
      <c r="J41" s="248"/>
      <c r="K41" s="253">
        <v>13</v>
      </c>
      <c r="L41" s="253" t="s">
        <v>787</v>
      </c>
    </row>
    <row r="42" spans="1:12">
      <c r="A42" s="4">
        <f t="shared" si="0"/>
        <v>0.54652777777777706</v>
      </c>
      <c r="B42" s="247">
        <v>4.8611111111111103E-3</v>
      </c>
      <c r="C42" s="248">
        <v>32</v>
      </c>
      <c r="D42" s="249" t="s">
        <v>980</v>
      </c>
      <c r="E42" s="249" t="s">
        <v>765</v>
      </c>
      <c r="F42" s="249" t="s">
        <v>766</v>
      </c>
      <c r="G42" s="248"/>
      <c r="H42" s="251" t="s">
        <v>140</v>
      </c>
      <c r="I42" s="248"/>
      <c r="J42" s="248"/>
      <c r="K42" s="253">
        <v>14</v>
      </c>
      <c r="L42" s="253" t="s">
        <v>787</v>
      </c>
    </row>
    <row r="43" spans="1:12">
      <c r="A43" s="4">
        <f t="shared" si="0"/>
        <v>0.55138888888888815</v>
      </c>
      <c r="B43" s="247">
        <v>4.8611111111111103E-3</v>
      </c>
      <c r="C43" s="248">
        <v>32</v>
      </c>
      <c r="D43" s="249" t="s">
        <v>980</v>
      </c>
      <c r="E43" s="249" t="s">
        <v>656</v>
      </c>
      <c r="F43" s="249" t="s">
        <v>657</v>
      </c>
      <c r="G43" s="248"/>
      <c r="H43" s="251" t="s">
        <v>222</v>
      </c>
      <c r="I43" s="248"/>
      <c r="J43" s="248"/>
      <c r="K43" s="253">
        <v>15</v>
      </c>
      <c r="L43" s="253" t="s">
        <v>787</v>
      </c>
    </row>
    <row r="44" spans="1:12">
      <c r="A44" s="4">
        <f t="shared" si="0"/>
        <v>0.55624999999999925</v>
      </c>
      <c r="B44" s="247">
        <v>4.8611111111111103E-3</v>
      </c>
      <c r="C44" s="248">
        <v>32</v>
      </c>
      <c r="D44" s="249" t="s">
        <v>980</v>
      </c>
      <c r="E44" s="249" t="s">
        <v>781</v>
      </c>
      <c r="F44" s="249" t="s">
        <v>782</v>
      </c>
      <c r="G44" s="248"/>
      <c r="H44" s="251" t="s">
        <v>309</v>
      </c>
      <c r="I44" s="248"/>
      <c r="J44" s="248"/>
      <c r="K44" s="253">
        <v>16</v>
      </c>
      <c r="L44" s="253" t="s">
        <v>787</v>
      </c>
    </row>
    <row r="45" spans="1:12">
      <c r="A45" s="4">
        <f t="shared" si="0"/>
        <v>0.56111111111111034</v>
      </c>
      <c r="B45" s="247">
        <v>4.8611111111111103E-3</v>
      </c>
      <c r="C45" s="248">
        <v>32</v>
      </c>
      <c r="D45" s="249" t="s">
        <v>980</v>
      </c>
      <c r="E45" s="249" t="s">
        <v>773</v>
      </c>
      <c r="F45" s="249" t="s">
        <v>774</v>
      </c>
      <c r="G45" s="248"/>
      <c r="H45" s="251" t="s">
        <v>284</v>
      </c>
      <c r="I45" s="248"/>
      <c r="J45" s="248"/>
      <c r="K45" s="253">
        <v>17</v>
      </c>
      <c r="L45" s="253" t="s">
        <v>787</v>
      </c>
    </row>
    <row r="46" spans="1:12">
      <c r="A46" s="4">
        <f t="shared" si="0"/>
        <v>0.56597222222222143</v>
      </c>
      <c r="B46" s="255">
        <v>6.9444444444444441E-3</v>
      </c>
      <c r="C46" s="233"/>
      <c r="D46" s="256" t="s">
        <v>311</v>
      </c>
      <c r="E46" s="233"/>
      <c r="F46" s="233"/>
      <c r="G46" s="233"/>
      <c r="H46" s="233"/>
      <c r="I46" s="233"/>
      <c r="J46" s="233"/>
      <c r="K46" s="233"/>
      <c r="L46" s="233"/>
    </row>
    <row r="47" spans="1:12">
      <c r="A47" s="4">
        <f t="shared" si="0"/>
        <v>0.57291666666666585</v>
      </c>
      <c r="B47" s="247">
        <v>5.5555555555555601E-3</v>
      </c>
      <c r="C47" s="248">
        <v>35</v>
      </c>
      <c r="D47" s="249" t="s">
        <v>985</v>
      </c>
      <c r="E47" s="249" t="s">
        <v>183</v>
      </c>
      <c r="F47" s="249" t="s">
        <v>184</v>
      </c>
      <c r="G47" s="248"/>
      <c r="H47" s="251" t="s">
        <v>182</v>
      </c>
      <c r="I47" s="248"/>
      <c r="J47" s="307" t="s">
        <v>986</v>
      </c>
      <c r="K47" s="253">
        <v>1</v>
      </c>
      <c r="L47" s="253" t="s">
        <v>787</v>
      </c>
    </row>
    <row r="48" spans="1:12">
      <c r="A48" s="4">
        <f t="shared" si="0"/>
        <v>0.57847222222222139</v>
      </c>
      <c r="B48" s="247">
        <v>5.5555555555555601E-3</v>
      </c>
      <c r="C48" s="248">
        <v>35</v>
      </c>
      <c r="D48" s="249" t="s">
        <v>985</v>
      </c>
      <c r="E48" s="249" t="s">
        <v>491</v>
      </c>
      <c r="F48" s="249" t="s">
        <v>492</v>
      </c>
      <c r="G48" s="248"/>
      <c r="H48" s="251" t="s">
        <v>309</v>
      </c>
      <c r="I48" s="248"/>
      <c r="J48" s="307" t="s">
        <v>986</v>
      </c>
      <c r="K48" s="253">
        <v>2</v>
      </c>
      <c r="L48" s="253" t="s">
        <v>787</v>
      </c>
    </row>
    <row r="49" spans="1:12">
      <c r="A49" s="4">
        <f t="shared" si="0"/>
        <v>0.58402777777777692</v>
      </c>
      <c r="B49" s="247">
        <v>5.5555555555555601E-3</v>
      </c>
      <c r="C49" s="248">
        <v>35</v>
      </c>
      <c r="D49" s="249" t="s">
        <v>985</v>
      </c>
      <c r="E49" s="249" t="s">
        <v>361</v>
      </c>
      <c r="F49" s="249" t="s">
        <v>362</v>
      </c>
      <c r="G49" s="248"/>
      <c r="H49" s="251" t="s">
        <v>53</v>
      </c>
      <c r="I49" s="248"/>
      <c r="J49" s="307" t="s">
        <v>986</v>
      </c>
      <c r="K49" s="253">
        <v>3</v>
      </c>
      <c r="L49" s="253" t="s">
        <v>787</v>
      </c>
    </row>
    <row r="50" spans="1:12">
      <c r="A50" s="4">
        <f t="shared" si="0"/>
        <v>0.58958333333333246</v>
      </c>
      <c r="B50" s="247">
        <v>5.5555555555555601E-3</v>
      </c>
      <c r="C50" s="248">
        <v>35</v>
      </c>
      <c r="D50" s="249" t="s">
        <v>985</v>
      </c>
      <c r="E50" s="249" t="s">
        <v>507</v>
      </c>
      <c r="F50" s="249" t="s">
        <v>508</v>
      </c>
      <c r="G50" s="248"/>
      <c r="H50" s="251" t="s">
        <v>53</v>
      </c>
      <c r="I50" s="248"/>
      <c r="J50" s="307" t="s">
        <v>986</v>
      </c>
      <c r="K50" s="253">
        <v>4</v>
      </c>
      <c r="L50" s="253" t="s">
        <v>787</v>
      </c>
    </row>
    <row r="51" spans="1:12">
      <c r="A51" s="4">
        <f t="shared" si="0"/>
        <v>0.595138888888888</v>
      </c>
      <c r="B51" s="247">
        <v>5.5555555555555601E-3</v>
      </c>
      <c r="C51" s="248">
        <v>35</v>
      </c>
      <c r="D51" s="249" t="s">
        <v>985</v>
      </c>
      <c r="E51" s="249" t="s">
        <v>632</v>
      </c>
      <c r="F51" s="249" t="s">
        <v>633</v>
      </c>
      <c r="G51" s="248"/>
      <c r="H51" s="251" t="s">
        <v>85</v>
      </c>
      <c r="I51" s="248"/>
      <c r="J51" s="307" t="s">
        <v>986</v>
      </c>
      <c r="K51" s="253">
        <v>5</v>
      </c>
      <c r="L51" s="253" t="s">
        <v>787</v>
      </c>
    </row>
    <row r="52" spans="1:12">
      <c r="A52" s="4">
        <f t="shared" si="0"/>
        <v>0.60069444444444353</v>
      </c>
      <c r="B52" s="247">
        <v>5.5555555555555601E-3</v>
      </c>
      <c r="C52" s="248">
        <v>35</v>
      </c>
      <c r="D52" s="249" t="s">
        <v>985</v>
      </c>
      <c r="E52" s="249" t="s">
        <v>483</v>
      </c>
      <c r="F52" s="249" t="s">
        <v>484</v>
      </c>
      <c r="G52" s="248"/>
      <c r="H52" s="251" t="s">
        <v>284</v>
      </c>
      <c r="I52" s="248"/>
      <c r="J52" s="307" t="s">
        <v>986</v>
      </c>
      <c r="K52" s="253">
        <v>6</v>
      </c>
      <c r="L52" s="253" t="s">
        <v>787</v>
      </c>
    </row>
    <row r="53" spans="1:12">
      <c r="A53" s="4">
        <f t="shared" si="0"/>
        <v>0.60624999999999907</v>
      </c>
      <c r="B53" s="247">
        <v>5.5555555555555601E-3</v>
      </c>
      <c r="C53" s="248">
        <v>35</v>
      </c>
      <c r="D53" s="249" t="s">
        <v>985</v>
      </c>
      <c r="E53" s="249" t="s">
        <v>489</v>
      </c>
      <c r="F53" s="249" t="s">
        <v>490</v>
      </c>
      <c r="G53" s="248"/>
      <c r="H53" s="251" t="s">
        <v>39</v>
      </c>
      <c r="I53" s="248"/>
      <c r="J53" s="307" t="s">
        <v>986</v>
      </c>
      <c r="K53" s="253">
        <v>7</v>
      </c>
      <c r="L53" s="253" t="s">
        <v>787</v>
      </c>
    </row>
    <row r="54" spans="1:12">
      <c r="A54" s="4">
        <f t="shared" si="0"/>
        <v>0.6118055555555546</v>
      </c>
      <c r="B54" s="247">
        <v>5.5555555555555601E-3</v>
      </c>
      <c r="C54" s="248">
        <v>35</v>
      </c>
      <c r="D54" s="249" t="s">
        <v>985</v>
      </c>
      <c r="E54" s="249" t="s">
        <v>320</v>
      </c>
      <c r="F54" s="249" t="s">
        <v>321</v>
      </c>
      <c r="G54" s="248"/>
      <c r="H54" s="251" t="s">
        <v>222</v>
      </c>
      <c r="I54" s="248"/>
      <c r="J54" s="307" t="s">
        <v>986</v>
      </c>
      <c r="K54" s="253">
        <v>8</v>
      </c>
      <c r="L54" s="253" t="s">
        <v>787</v>
      </c>
    </row>
    <row r="55" spans="1:12">
      <c r="A55" s="4">
        <f t="shared" si="0"/>
        <v>0.61736111111111014</v>
      </c>
      <c r="B55" s="247">
        <v>5.5555555555555601E-3</v>
      </c>
      <c r="C55" s="248">
        <v>35</v>
      </c>
      <c r="D55" s="249" t="s">
        <v>985</v>
      </c>
      <c r="E55" s="249" t="s">
        <v>375</v>
      </c>
      <c r="F55" s="249" t="s">
        <v>376</v>
      </c>
      <c r="G55" s="248"/>
      <c r="H55" s="251" t="s">
        <v>88</v>
      </c>
      <c r="I55" s="248"/>
      <c r="J55" s="307" t="s">
        <v>986</v>
      </c>
      <c r="K55" s="253">
        <v>9</v>
      </c>
      <c r="L55" s="253" t="s">
        <v>787</v>
      </c>
    </row>
    <row r="56" spans="1:12">
      <c r="A56" s="4">
        <f t="shared" si="0"/>
        <v>0.62291666666666567</v>
      </c>
      <c r="B56" s="247">
        <v>5.5555555555555601E-3</v>
      </c>
      <c r="C56" s="248">
        <v>35</v>
      </c>
      <c r="D56" s="249" t="s">
        <v>985</v>
      </c>
      <c r="E56" s="249" t="s">
        <v>345</v>
      </c>
      <c r="F56" s="249" t="s">
        <v>346</v>
      </c>
      <c r="G56" s="248"/>
      <c r="H56" s="251" t="s">
        <v>212</v>
      </c>
      <c r="I56" s="248"/>
      <c r="J56" s="307" t="s">
        <v>986</v>
      </c>
      <c r="K56" s="253">
        <v>10</v>
      </c>
      <c r="L56" s="253" t="s">
        <v>787</v>
      </c>
    </row>
    <row r="57" spans="1:12">
      <c r="A57" s="4">
        <f t="shared" si="0"/>
        <v>0.62847222222222121</v>
      </c>
      <c r="B57" s="255">
        <v>6.9444444444444441E-3</v>
      </c>
      <c r="C57" s="233"/>
      <c r="D57" s="256" t="s">
        <v>311</v>
      </c>
      <c r="E57" s="233"/>
      <c r="F57" s="233"/>
      <c r="G57" s="233"/>
      <c r="H57" s="233"/>
      <c r="I57" s="233"/>
      <c r="J57" s="233"/>
      <c r="K57" s="233"/>
      <c r="L57" s="233"/>
    </row>
    <row r="58" spans="1:12">
      <c r="A58" s="4">
        <f t="shared" si="0"/>
        <v>0.63541666666666563</v>
      </c>
      <c r="B58" s="247">
        <v>5.5555555555555601E-3</v>
      </c>
      <c r="C58" s="248">
        <v>35</v>
      </c>
      <c r="D58" s="249" t="s">
        <v>985</v>
      </c>
      <c r="E58" s="249" t="s">
        <v>607</v>
      </c>
      <c r="F58" s="249" t="s">
        <v>608</v>
      </c>
      <c r="G58" s="248"/>
      <c r="H58" s="251" t="s">
        <v>295</v>
      </c>
      <c r="I58" s="248"/>
      <c r="J58" s="307" t="s">
        <v>986</v>
      </c>
      <c r="K58" s="253">
        <v>11</v>
      </c>
      <c r="L58" s="253" t="s">
        <v>787</v>
      </c>
    </row>
    <row r="59" spans="1:12">
      <c r="A59" s="4">
        <f t="shared" si="0"/>
        <v>0.64097222222222117</v>
      </c>
      <c r="B59" s="247">
        <v>5.5555555555555601E-3</v>
      </c>
      <c r="C59" s="248">
        <v>35</v>
      </c>
      <c r="D59" s="249" t="s">
        <v>985</v>
      </c>
      <c r="E59" s="249" t="s">
        <v>318</v>
      </c>
      <c r="F59" s="249" t="s">
        <v>319</v>
      </c>
      <c r="G59" s="248"/>
      <c r="H59" s="251" t="s">
        <v>295</v>
      </c>
      <c r="I59" s="248"/>
      <c r="J59" s="307" t="s">
        <v>986</v>
      </c>
      <c r="K59" s="253">
        <v>12</v>
      </c>
      <c r="L59" s="253" t="s">
        <v>787</v>
      </c>
    </row>
    <row r="60" spans="1:12">
      <c r="A60" s="4">
        <f t="shared" si="0"/>
        <v>0.6465277777777767</v>
      </c>
      <c r="B60" s="247">
        <v>5.5555555555555601E-3</v>
      </c>
      <c r="C60" s="248">
        <v>35</v>
      </c>
      <c r="D60" s="249" t="s">
        <v>985</v>
      </c>
      <c r="E60" s="249" t="s">
        <v>466</v>
      </c>
      <c r="F60" s="249" t="s">
        <v>467</v>
      </c>
      <c r="G60" s="248"/>
      <c r="H60" s="251" t="s">
        <v>88</v>
      </c>
      <c r="I60" s="248"/>
      <c r="J60" s="307" t="s">
        <v>986</v>
      </c>
      <c r="K60" s="253">
        <v>13</v>
      </c>
      <c r="L60" s="253" t="s">
        <v>787</v>
      </c>
    </row>
    <row r="61" spans="1:12">
      <c r="A61" s="4">
        <f t="shared" si="0"/>
        <v>0.65208333333333224</v>
      </c>
      <c r="B61" s="247">
        <v>5.5555555555555601E-3</v>
      </c>
      <c r="C61" s="248">
        <v>35</v>
      </c>
      <c r="D61" s="249" t="s">
        <v>985</v>
      </c>
      <c r="E61" s="249" t="s">
        <v>341</v>
      </c>
      <c r="F61" s="249" t="s">
        <v>342</v>
      </c>
      <c r="G61" s="248"/>
      <c r="H61" s="251" t="s">
        <v>30</v>
      </c>
      <c r="I61" s="248"/>
      <c r="J61" s="307" t="s">
        <v>986</v>
      </c>
      <c r="K61" s="253">
        <v>14</v>
      </c>
      <c r="L61" s="253" t="s">
        <v>787</v>
      </c>
    </row>
    <row r="62" spans="1:12">
      <c r="A62" s="4">
        <f t="shared" si="0"/>
        <v>0.65763888888888777</v>
      </c>
      <c r="B62" s="247">
        <v>5.5555555555555601E-3</v>
      </c>
      <c r="C62" s="248">
        <v>35</v>
      </c>
      <c r="D62" s="249" t="s">
        <v>985</v>
      </c>
      <c r="E62" s="249" t="s">
        <v>315</v>
      </c>
      <c r="F62" s="249" t="s">
        <v>816</v>
      </c>
      <c r="G62" s="248"/>
      <c r="H62" s="251" t="s">
        <v>309</v>
      </c>
      <c r="I62" s="248"/>
      <c r="J62" s="307" t="s">
        <v>986</v>
      </c>
      <c r="K62" s="253">
        <v>15</v>
      </c>
      <c r="L62" s="253" t="s">
        <v>787</v>
      </c>
    </row>
    <row r="63" spans="1:12">
      <c r="A63" s="4">
        <f t="shared" si="0"/>
        <v>0.66319444444444331</v>
      </c>
      <c r="B63" s="247">
        <v>5.5555555555555601E-3</v>
      </c>
      <c r="C63" s="248">
        <v>35</v>
      </c>
      <c r="D63" s="249" t="s">
        <v>985</v>
      </c>
      <c r="E63" s="249" t="s">
        <v>353</v>
      </c>
      <c r="F63" s="249" t="s">
        <v>354</v>
      </c>
      <c r="G63" s="248"/>
      <c r="H63" s="251" t="s">
        <v>355</v>
      </c>
      <c r="I63" s="248"/>
      <c r="J63" s="307" t="s">
        <v>986</v>
      </c>
      <c r="K63" s="253">
        <v>16</v>
      </c>
      <c r="L63" s="253" t="s">
        <v>787</v>
      </c>
    </row>
    <row r="64" spans="1:12">
      <c r="A64" s="4">
        <f t="shared" si="0"/>
        <v>0.66874999999999885</v>
      </c>
      <c r="B64" s="247">
        <v>5.5555555555555601E-3</v>
      </c>
      <c r="C64" s="248">
        <v>35</v>
      </c>
      <c r="D64" s="249" t="s">
        <v>985</v>
      </c>
      <c r="E64" s="249" t="s">
        <v>476</v>
      </c>
      <c r="F64" s="249" t="s">
        <v>477</v>
      </c>
      <c r="G64" s="248"/>
      <c r="H64" s="251" t="s">
        <v>39</v>
      </c>
      <c r="I64" s="248"/>
      <c r="J64" s="307" t="s">
        <v>986</v>
      </c>
      <c r="K64" s="253">
        <v>17</v>
      </c>
      <c r="L64" s="253" t="s">
        <v>787</v>
      </c>
    </row>
    <row r="65" spans="1:12">
      <c r="A65" s="4">
        <f t="shared" si="0"/>
        <v>0.67430555555555438</v>
      </c>
      <c r="B65" s="247">
        <v>5.5555555555555601E-3</v>
      </c>
      <c r="C65" s="248">
        <v>35</v>
      </c>
      <c r="D65" s="249" t="s">
        <v>985</v>
      </c>
      <c r="E65" s="249" t="s">
        <v>948</v>
      </c>
      <c r="F65" s="249" t="s">
        <v>949</v>
      </c>
      <c r="G65" s="248"/>
      <c r="H65" s="251" t="s">
        <v>140</v>
      </c>
      <c r="I65" s="248"/>
      <c r="J65" s="307" t="s">
        <v>986</v>
      </c>
      <c r="K65" s="253">
        <v>18</v>
      </c>
      <c r="L65" s="253" t="s">
        <v>787</v>
      </c>
    </row>
    <row r="66" spans="1:12">
      <c r="A66" s="4">
        <f t="shared" si="0"/>
        <v>0.67986111111110992</v>
      </c>
      <c r="B66" s="247">
        <v>5.5555555555555601E-3</v>
      </c>
      <c r="C66" s="248">
        <v>35</v>
      </c>
      <c r="D66" s="249" t="s">
        <v>985</v>
      </c>
      <c r="E66" s="249" t="s">
        <v>384</v>
      </c>
      <c r="F66" s="249" t="s">
        <v>385</v>
      </c>
      <c r="G66" s="248"/>
      <c r="H66" s="251" t="s">
        <v>42</v>
      </c>
      <c r="I66" s="248"/>
      <c r="J66" s="307" t="s">
        <v>986</v>
      </c>
      <c r="K66" s="253">
        <v>19</v>
      </c>
      <c r="L66" s="253" t="s">
        <v>787</v>
      </c>
    </row>
    <row r="67" spans="1:12">
      <c r="A67" s="4">
        <f t="shared" si="0"/>
        <v>0.68541666666666545</v>
      </c>
      <c r="B67" s="247">
        <v>5.5555555555555601E-3</v>
      </c>
      <c r="C67" s="248">
        <v>35</v>
      </c>
      <c r="D67" s="249" t="s">
        <v>985</v>
      </c>
      <c r="E67" s="249" t="s">
        <v>307</v>
      </c>
      <c r="F67" s="249" t="s">
        <v>308</v>
      </c>
      <c r="G67" s="248"/>
      <c r="H67" s="251" t="s">
        <v>309</v>
      </c>
      <c r="I67" s="248"/>
      <c r="J67" s="307" t="s">
        <v>986</v>
      </c>
      <c r="K67" s="253">
        <v>20</v>
      </c>
      <c r="L67" s="253" t="s">
        <v>787</v>
      </c>
    </row>
    <row r="68" spans="1:12">
      <c r="A68" s="4">
        <f t="shared" si="0"/>
        <v>0.69097222222222099</v>
      </c>
      <c r="B68" s="247">
        <v>5.5555555555555601E-3</v>
      </c>
      <c r="C68" s="248">
        <v>35</v>
      </c>
      <c r="D68" s="249" t="s">
        <v>985</v>
      </c>
      <c r="E68" s="249" t="s">
        <v>304</v>
      </c>
      <c r="F68" s="249" t="s">
        <v>305</v>
      </c>
      <c r="G68" s="248"/>
      <c r="H68" s="251" t="s">
        <v>150</v>
      </c>
      <c r="I68" s="248"/>
      <c r="J68" s="307" t="s">
        <v>986</v>
      </c>
      <c r="K68" s="253">
        <v>21</v>
      </c>
      <c r="L68" s="253" t="s">
        <v>787</v>
      </c>
    </row>
    <row r="69" spans="1:12">
      <c r="A69" s="4">
        <f t="shared" ref="A69:A70" si="1">SUM(A68,B68)</f>
        <v>0.69652777777777652</v>
      </c>
      <c r="B69" s="247">
        <v>5.5555555555555601E-3</v>
      </c>
      <c r="C69" s="248">
        <v>35</v>
      </c>
      <c r="D69" s="249" t="s">
        <v>985</v>
      </c>
      <c r="E69" s="249" t="s">
        <v>183</v>
      </c>
      <c r="F69" s="249" t="s">
        <v>498</v>
      </c>
      <c r="G69" s="248"/>
      <c r="H69" s="251" t="s">
        <v>182</v>
      </c>
      <c r="I69" s="248"/>
      <c r="J69" s="307" t="s">
        <v>986</v>
      </c>
      <c r="K69" s="253">
        <v>22</v>
      </c>
      <c r="L69" s="253" t="s">
        <v>787</v>
      </c>
    </row>
    <row r="70" spans="1:12">
      <c r="A70" s="4">
        <f t="shared" si="1"/>
        <v>0.70208333333333206</v>
      </c>
      <c r="B70" s="255" t="s">
        <v>253</v>
      </c>
      <c r="C70" s="233"/>
      <c r="D70" s="256" t="s">
        <v>389</v>
      </c>
      <c r="E70" s="233"/>
      <c r="F70" s="233"/>
      <c r="G70" s="233"/>
      <c r="H70" s="233"/>
      <c r="I70" s="233"/>
      <c r="J70" s="233"/>
      <c r="K70" s="233"/>
      <c r="L70" s="233"/>
    </row>
    <row r="71" spans="1:12">
      <c r="A71" s="234"/>
      <c r="B71" s="234"/>
      <c r="C71" s="234"/>
      <c r="D71" s="234"/>
      <c r="E71" s="234"/>
      <c r="F71" s="234"/>
      <c r="H71" s="234"/>
      <c r="L71" s="234"/>
    </row>
    <row r="72" spans="1:12">
      <c r="A72" s="234"/>
      <c r="B72" s="234"/>
      <c r="C72" s="234"/>
      <c r="D72" s="234"/>
      <c r="L72" s="234"/>
    </row>
    <row r="73" spans="1:12">
      <c r="A73" s="234"/>
      <c r="B73" s="234"/>
      <c r="C73" s="234"/>
      <c r="D73" s="234"/>
      <c r="L73" s="234"/>
    </row>
    <row r="74" spans="1:12">
      <c r="A74" s="234"/>
      <c r="B74" s="234"/>
      <c r="C74" s="234"/>
      <c r="D74" s="234"/>
      <c r="L74" s="234"/>
    </row>
    <row r="75" spans="1:12">
      <c r="A75" s="234"/>
      <c r="B75" s="234"/>
      <c r="C75" s="234"/>
      <c r="D75" s="234"/>
      <c r="E75" s="234"/>
      <c r="F75" s="234"/>
      <c r="H75" s="234"/>
      <c r="L75" s="234"/>
    </row>
    <row r="76" spans="1:12">
      <c r="A76" s="234"/>
      <c r="B76" s="234"/>
      <c r="C76" s="234"/>
      <c r="D76" s="234"/>
      <c r="L76" s="234"/>
    </row>
    <row r="77" spans="1:12">
      <c r="A77" s="234"/>
      <c r="B77" s="234"/>
      <c r="C77" s="234"/>
      <c r="D77" s="234"/>
      <c r="E77" s="234"/>
      <c r="F77" s="234"/>
      <c r="H77" s="234"/>
      <c r="L77" s="234"/>
    </row>
    <row r="78" spans="1:12">
      <c r="A78" s="234"/>
      <c r="B78" s="234"/>
      <c r="C78" s="234"/>
      <c r="D78" s="234"/>
      <c r="E78" s="234"/>
      <c r="F78" s="234"/>
      <c r="H78" s="234"/>
      <c r="L78" s="234"/>
    </row>
    <row r="79" spans="1:12">
      <c r="A79" s="234"/>
      <c r="B79" s="234"/>
      <c r="C79" s="234"/>
      <c r="D79" s="234"/>
      <c r="E79" s="234"/>
      <c r="F79" s="234"/>
      <c r="H79" s="234"/>
      <c r="L79" s="234"/>
    </row>
    <row r="80" spans="1:12">
      <c r="A80" s="234"/>
      <c r="B80" s="234"/>
      <c r="C80" s="234"/>
      <c r="D80" s="234"/>
      <c r="E80" s="234"/>
      <c r="F80" s="234"/>
      <c r="H80" s="234"/>
      <c r="L80" s="234"/>
    </row>
    <row r="81" spans="7:10" s="234" customFormat="1">
      <c r="G81" s="308"/>
      <c r="I81" s="257"/>
      <c r="J81" s="257"/>
    </row>
    <row r="82" spans="7:10" s="234" customFormat="1">
      <c r="G82" s="308"/>
      <c r="I82" s="257"/>
      <c r="J82" s="257"/>
    </row>
    <row r="83" spans="7:10" s="234" customFormat="1">
      <c r="G83" s="308"/>
      <c r="I83" s="257"/>
      <c r="J83" s="257"/>
    </row>
    <row r="84" spans="7:10" s="234" customFormat="1">
      <c r="G84" s="308"/>
      <c r="I84" s="257"/>
      <c r="J84" s="257"/>
    </row>
    <row r="85" spans="7:10" s="234" customFormat="1">
      <c r="G85" s="308"/>
      <c r="I85" s="257"/>
      <c r="J85" s="257"/>
    </row>
    <row r="86" spans="7:10" s="234" customFormat="1">
      <c r="G86" s="308"/>
      <c r="I86" s="257"/>
      <c r="J86" s="257"/>
    </row>
    <row r="87" spans="7:10" s="234" customFormat="1">
      <c r="G87" s="308"/>
      <c r="I87" s="257"/>
      <c r="J87" s="257"/>
    </row>
    <row r="88" spans="7:10" s="234" customFormat="1">
      <c r="G88" s="308"/>
      <c r="I88" s="257"/>
      <c r="J88" s="257"/>
    </row>
    <row r="89" spans="7:10" s="234" customFormat="1">
      <c r="G89" s="308"/>
      <c r="I89" s="257"/>
      <c r="J89" s="257"/>
    </row>
    <row r="90" spans="7:10" s="234" customFormat="1">
      <c r="G90" s="308"/>
      <c r="I90" s="257"/>
      <c r="J90" s="257"/>
    </row>
    <row r="91" spans="7:10" s="234" customFormat="1">
      <c r="G91" s="308"/>
      <c r="I91" s="257"/>
      <c r="J91" s="257"/>
    </row>
    <row r="92" spans="7:10" s="234" customFormat="1">
      <c r="G92" s="308"/>
      <c r="I92" s="257"/>
      <c r="J92" s="257"/>
    </row>
    <row r="93" spans="7:10" s="234" customFormat="1">
      <c r="G93" s="308"/>
      <c r="I93" s="257"/>
      <c r="J93" s="257"/>
    </row>
    <row r="94" spans="7:10" s="234" customFormat="1">
      <c r="G94" s="308"/>
      <c r="I94" s="257"/>
      <c r="J94" s="257"/>
    </row>
    <row r="95" spans="7:10" s="234" customFormat="1">
      <c r="G95" s="308"/>
      <c r="I95" s="257"/>
      <c r="J95" s="257"/>
    </row>
    <row r="96" spans="7:10" s="234" customFormat="1">
      <c r="G96" s="308"/>
      <c r="I96" s="257"/>
      <c r="J96" s="257"/>
    </row>
    <row r="97" spans="7:10" s="234" customFormat="1">
      <c r="G97" s="308"/>
      <c r="I97" s="257"/>
      <c r="J97" s="257"/>
    </row>
    <row r="98" spans="7:10" s="234" customFormat="1">
      <c r="G98" s="308"/>
      <c r="I98" s="257"/>
      <c r="J98" s="257"/>
    </row>
    <row r="99" spans="7:10" s="234" customFormat="1">
      <c r="G99" s="308"/>
      <c r="I99" s="257"/>
      <c r="J99" s="257"/>
    </row>
    <row r="100" spans="7:10" s="234" customFormat="1">
      <c r="G100" s="308"/>
      <c r="I100" s="257"/>
      <c r="J100" s="257"/>
    </row>
    <row r="101" spans="7:10" s="234" customFormat="1">
      <c r="G101" s="308"/>
      <c r="I101" s="257"/>
      <c r="J101" s="257"/>
    </row>
    <row r="102" spans="7:10" s="234" customFormat="1">
      <c r="G102" s="308"/>
      <c r="I102" s="257"/>
      <c r="J102" s="257"/>
    </row>
    <row r="103" spans="7:10" s="234" customFormat="1">
      <c r="G103" s="308"/>
      <c r="I103" s="257"/>
      <c r="J103" s="257"/>
    </row>
    <row r="104" spans="7:10" s="234" customFormat="1">
      <c r="G104" s="308"/>
      <c r="I104" s="257"/>
      <c r="J104" s="257"/>
    </row>
    <row r="105" spans="7:10" s="234" customFormat="1">
      <c r="G105" s="308"/>
      <c r="I105" s="257"/>
      <c r="J105" s="257"/>
    </row>
    <row r="106" spans="7:10" s="234" customFormat="1">
      <c r="G106" s="308"/>
      <c r="I106" s="257"/>
      <c r="J106" s="257"/>
    </row>
    <row r="107" spans="7:10" s="234" customFormat="1">
      <c r="G107" s="308"/>
      <c r="I107" s="257"/>
      <c r="J107" s="257"/>
    </row>
    <row r="108" spans="7:10" s="234" customFormat="1">
      <c r="G108" s="308"/>
      <c r="I108" s="257"/>
      <c r="J108" s="257"/>
    </row>
    <row r="109" spans="7:10" s="234" customFormat="1">
      <c r="G109" s="308"/>
      <c r="I109" s="257"/>
      <c r="J109" s="257"/>
    </row>
    <row r="110" spans="7:10" s="234" customFormat="1">
      <c r="G110" s="308"/>
      <c r="I110" s="257"/>
      <c r="J110" s="257"/>
    </row>
    <row r="111" spans="7:10" s="234" customFormat="1">
      <c r="G111" s="308"/>
      <c r="I111" s="257"/>
      <c r="J111" s="257"/>
    </row>
    <row r="112" spans="7:10" s="234" customFormat="1">
      <c r="G112" s="308"/>
      <c r="I112" s="257"/>
      <c r="J112" s="257"/>
    </row>
    <row r="113" spans="7:10" s="234" customFormat="1">
      <c r="G113" s="308"/>
      <c r="I113" s="257"/>
      <c r="J113" s="257"/>
    </row>
    <row r="114" spans="7:10" s="234" customFormat="1">
      <c r="G114" s="308"/>
      <c r="I114" s="257"/>
      <c r="J114" s="257"/>
    </row>
    <row r="115" spans="7:10" s="234" customFormat="1">
      <c r="G115" s="308"/>
      <c r="I115" s="257"/>
      <c r="J115" s="257"/>
    </row>
    <row r="116" spans="7:10" s="234" customFormat="1">
      <c r="G116" s="308"/>
      <c r="I116" s="257"/>
      <c r="J116" s="257"/>
    </row>
    <row r="117" spans="7:10" s="234" customFormat="1">
      <c r="G117" s="308"/>
      <c r="I117" s="257"/>
      <c r="J117" s="257"/>
    </row>
    <row r="118" spans="7:10" s="234" customFormat="1">
      <c r="G118" s="308"/>
      <c r="I118" s="257"/>
      <c r="J118" s="257"/>
    </row>
    <row r="119" spans="7:10" s="234" customFormat="1">
      <c r="G119" s="308"/>
      <c r="I119" s="257"/>
      <c r="J119" s="257"/>
    </row>
    <row r="120" spans="7:10" s="234" customFormat="1">
      <c r="G120" s="308"/>
      <c r="I120" s="257"/>
      <c r="J120" s="257"/>
    </row>
    <row r="121" spans="7:10" s="234" customFormat="1">
      <c r="G121" s="308"/>
      <c r="I121" s="257"/>
      <c r="J121" s="257"/>
    </row>
    <row r="122" spans="7:10" s="234" customFormat="1">
      <c r="G122" s="308"/>
      <c r="I122" s="257"/>
      <c r="J122" s="257"/>
    </row>
    <row r="123" spans="7:10" s="234" customFormat="1">
      <c r="G123" s="308"/>
      <c r="I123" s="257"/>
      <c r="J123" s="257"/>
    </row>
    <row r="124" spans="7:10" s="234" customFormat="1">
      <c r="G124" s="308"/>
      <c r="I124" s="257"/>
      <c r="J124" s="257"/>
    </row>
    <row r="125" spans="7:10" s="234" customFormat="1">
      <c r="G125" s="308"/>
      <c r="I125" s="257"/>
      <c r="J125" s="257"/>
    </row>
    <row r="126" spans="7:10" s="234" customFormat="1">
      <c r="G126" s="308"/>
      <c r="I126" s="257"/>
      <c r="J126" s="257"/>
    </row>
    <row r="127" spans="7:10" s="234" customFormat="1">
      <c r="G127" s="308"/>
      <c r="I127" s="257"/>
      <c r="J127" s="257"/>
    </row>
    <row r="128" spans="7:10" s="234" customFormat="1">
      <c r="G128" s="308"/>
      <c r="I128" s="257"/>
      <c r="J128" s="257"/>
    </row>
    <row r="129" spans="7:10" s="234" customFormat="1">
      <c r="G129" s="308"/>
      <c r="I129" s="257"/>
      <c r="J129" s="257"/>
    </row>
    <row r="130" spans="7:10" s="234" customFormat="1">
      <c r="G130" s="308"/>
      <c r="I130" s="257"/>
      <c r="J130" s="257"/>
    </row>
    <row r="131" spans="7:10" s="234" customFormat="1">
      <c r="G131" s="308"/>
      <c r="I131" s="257"/>
      <c r="J131" s="257"/>
    </row>
    <row r="132" spans="7:10" s="234" customFormat="1">
      <c r="G132" s="308"/>
      <c r="I132" s="257"/>
      <c r="J132" s="257"/>
    </row>
    <row r="133" spans="7:10" s="234" customFormat="1">
      <c r="G133" s="308"/>
      <c r="I133" s="257"/>
      <c r="J133" s="257"/>
    </row>
    <row r="134" spans="7:10" s="234" customFormat="1">
      <c r="G134" s="308"/>
      <c r="I134" s="257"/>
      <c r="J134" s="257"/>
    </row>
    <row r="135" spans="7:10" s="234" customFormat="1">
      <c r="G135" s="308"/>
      <c r="I135" s="257"/>
      <c r="J135" s="257"/>
    </row>
    <row r="136" spans="7:10" s="234" customFormat="1">
      <c r="G136" s="308"/>
      <c r="I136" s="257"/>
      <c r="J136" s="257"/>
    </row>
    <row r="137" spans="7:10" s="234" customFormat="1">
      <c r="G137" s="308"/>
      <c r="I137" s="257"/>
      <c r="J137" s="257"/>
    </row>
    <row r="138" spans="7:10" s="234" customFormat="1">
      <c r="G138" s="308"/>
      <c r="I138" s="257"/>
      <c r="J138" s="257"/>
    </row>
    <row r="139" spans="7:10" s="234" customFormat="1">
      <c r="G139" s="308"/>
      <c r="I139" s="257"/>
      <c r="J139" s="257"/>
    </row>
    <row r="140" spans="7:10" s="234" customFormat="1">
      <c r="G140" s="308"/>
      <c r="I140" s="257"/>
      <c r="J140" s="257"/>
    </row>
    <row r="141" spans="7:10" s="234" customFormat="1">
      <c r="G141" s="308"/>
      <c r="I141" s="257"/>
      <c r="J141" s="257"/>
    </row>
    <row r="142" spans="7:10" s="234" customFormat="1">
      <c r="G142" s="308"/>
      <c r="I142" s="257"/>
      <c r="J142" s="257"/>
    </row>
    <row r="143" spans="7:10" s="234" customFormat="1">
      <c r="G143" s="308"/>
      <c r="I143" s="257"/>
      <c r="J143" s="257"/>
    </row>
    <row r="144" spans="7:10" s="234" customFormat="1">
      <c r="G144" s="308"/>
      <c r="I144" s="257"/>
      <c r="J144" s="257"/>
    </row>
    <row r="145" spans="1:12">
      <c r="A145" s="234"/>
      <c r="B145" s="234"/>
      <c r="C145" s="234"/>
      <c r="D145" s="234"/>
      <c r="E145" s="234"/>
      <c r="F145" s="234"/>
      <c r="H145" s="234"/>
      <c r="L145" s="234"/>
    </row>
    <row r="146" spans="1:12">
      <c r="A146" s="234"/>
      <c r="B146" s="234"/>
      <c r="C146" s="234"/>
      <c r="D146" s="234"/>
      <c r="E146" s="234"/>
      <c r="F146" s="234"/>
      <c r="H146" s="234"/>
      <c r="L146" s="234"/>
    </row>
    <row r="147" spans="1:12">
      <c r="A147" s="234"/>
      <c r="B147" s="234"/>
      <c r="C147" s="234"/>
      <c r="D147" s="234"/>
      <c r="E147" s="234"/>
      <c r="F147" s="234"/>
      <c r="H147" s="234"/>
      <c r="L147" s="234"/>
    </row>
    <row r="148" spans="1:12">
      <c r="A148" s="234"/>
      <c r="B148" s="234"/>
      <c r="C148" s="234"/>
      <c r="D148" s="234"/>
      <c r="E148" s="234"/>
      <c r="F148" s="234"/>
      <c r="H148" s="234"/>
      <c r="L148" s="234"/>
    </row>
    <row r="149" spans="1:12">
      <c r="A149" s="234"/>
      <c r="B149" s="234"/>
      <c r="C149" s="234"/>
      <c r="D149" s="234"/>
      <c r="E149" s="234"/>
      <c r="F149" s="234"/>
      <c r="H149" s="234"/>
      <c r="L149" s="234"/>
    </row>
    <row r="150" spans="1:12">
      <c r="A150" s="234"/>
      <c r="B150" s="234"/>
      <c r="C150" s="234"/>
      <c r="D150" s="234"/>
      <c r="E150" s="234"/>
      <c r="F150" s="234"/>
      <c r="H150" s="234"/>
      <c r="L150" s="234"/>
    </row>
    <row r="151" spans="1:12">
      <c r="A151" s="234"/>
      <c r="B151" s="234"/>
      <c r="C151" s="234"/>
      <c r="D151" s="234"/>
      <c r="E151" s="234"/>
      <c r="F151" s="234"/>
      <c r="H151" s="234"/>
      <c r="L151" s="234"/>
    </row>
    <row r="152" spans="1:12">
      <c r="A152" s="234"/>
      <c r="B152" s="234"/>
      <c r="C152" s="234"/>
      <c r="D152" s="234"/>
      <c r="E152" s="234"/>
      <c r="F152" s="234"/>
      <c r="H152" s="234"/>
      <c r="L152" s="234"/>
    </row>
    <row r="153" spans="1:12">
      <c r="A153" s="234"/>
      <c r="B153" s="234"/>
      <c r="C153" s="234"/>
      <c r="D153" s="234"/>
      <c r="E153" s="234"/>
      <c r="F153" s="234"/>
      <c r="H153" s="234"/>
      <c r="L153" s="234"/>
    </row>
    <row r="154" spans="1:12">
      <c r="A154" s="234"/>
      <c r="B154" s="234"/>
      <c r="C154" s="234"/>
      <c r="D154" s="234"/>
      <c r="E154" s="234"/>
      <c r="F154" s="234"/>
      <c r="H154" s="234"/>
      <c r="L154" s="234"/>
    </row>
    <row r="155" spans="1:12">
      <c r="B155" s="234"/>
      <c r="C155" s="234"/>
      <c r="D155" s="234"/>
      <c r="E155" s="234"/>
      <c r="F155" s="234"/>
      <c r="H155" s="234"/>
      <c r="L155" s="234"/>
    </row>
    <row r="156" spans="1:12">
      <c r="B156" s="234"/>
      <c r="C156" s="234"/>
      <c r="D156" s="234"/>
      <c r="E156" s="234"/>
      <c r="F156" s="234"/>
      <c r="H156" s="234"/>
      <c r="L156" s="234"/>
    </row>
    <row r="157" spans="1:12">
      <c r="B157" s="234"/>
      <c r="C157" s="234"/>
      <c r="D157" s="234"/>
      <c r="E157" s="234"/>
      <c r="F157" s="234"/>
      <c r="H157" s="234"/>
      <c r="L157" s="234"/>
    </row>
    <row r="158" spans="1:12">
      <c r="B158" s="234"/>
      <c r="C158" s="234"/>
      <c r="D158" s="234"/>
      <c r="E158" s="234"/>
      <c r="F158" s="234"/>
      <c r="H158" s="234"/>
      <c r="L158" s="234"/>
    </row>
    <row r="159" spans="1:12">
      <c r="B159" s="234"/>
      <c r="C159" s="234"/>
      <c r="D159" s="234"/>
      <c r="E159" s="234"/>
      <c r="F159" s="234"/>
      <c r="H159" s="234"/>
      <c r="L159" s="234"/>
    </row>
    <row r="160" spans="1:12">
      <c r="B160" s="234"/>
      <c r="C160" s="234"/>
      <c r="D160" s="234"/>
      <c r="E160" s="234"/>
      <c r="F160" s="234"/>
      <c r="H160" s="234"/>
      <c r="L160" s="234"/>
    </row>
    <row r="161" spans="2:12">
      <c r="B161" s="234"/>
      <c r="C161" s="234"/>
      <c r="D161" s="234"/>
      <c r="E161" s="234"/>
      <c r="F161" s="234"/>
      <c r="H161" s="234"/>
      <c r="L161" s="234"/>
    </row>
    <row r="162" spans="2:12">
      <c r="B162" s="234"/>
      <c r="C162" s="234"/>
      <c r="D162" s="234"/>
      <c r="E162" s="234"/>
      <c r="F162" s="234"/>
      <c r="H162" s="234"/>
      <c r="L162" s="234"/>
    </row>
  </sheetData>
  <pageMargins left="0.7" right="0.7" top="0.75" bottom="0.75" header="0.3" footer="0.3"/>
  <pageSetup paperSize="9" orientation="portrait" horizontalDpi="0" verticalDpi="0"/>
  <rowBreaks count="1" manualBreakCount="1">
    <brk id="26" max="16383" man="1"/>
  </rowBreaks>
  <customProperties>
    <customPr name="_pios_id" r:id="rId1"/>
    <customPr name="GUID" r:id="rId2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AA23-8C24-4729-9BF7-40057AFAA7D1}">
  <sheetPr>
    <tabColor rgb="FFFF85FF"/>
    <pageSetUpPr fitToPage="1"/>
  </sheetPr>
  <dimension ref="A1:AL82"/>
  <sheetViews>
    <sheetView topLeftCell="A7"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27.75" style="14" bestFit="1" customWidth="1"/>
    <col min="4" max="4" width="26.875" style="14" bestFit="1" customWidth="1"/>
    <col min="5" max="5" width="16.875" style="14" bestFit="1" customWidth="1"/>
    <col min="6" max="8" width="11" style="14"/>
    <col min="9" max="9" width="16.125" style="14" bestFit="1" customWidth="1"/>
    <col min="10" max="12" width="11" style="14"/>
    <col min="13" max="13" width="19.375" style="14" customWidth="1"/>
    <col min="14" max="14" width="11" style="14"/>
    <col min="15" max="15" width="3.625" style="14" customWidth="1"/>
    <col min="16" max="38" width="7.875" style="14" customWidth="1"/>
    <col min="39" max="16384" width="11" style="14"/>
  </cols>
  <sheetData>
    <row r="1" spans="1:38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15" t="s">
        <v>259</v>
      </c>
      <c r="N1" s="339" t="s">
        <v>260</v>
      </c>
      <c r="O1" s="339"/>
      <c r="P1" s="339"/>
      <c r="Q1" s="339"/>
      <c r="R1" s="339"/>
      <c r="S1" s="339"/>
      <c r="T1" s="339"/>
      <c r="U1" s="339"/>
      <c r="V1" s="339"/>
      <c r="W1" s="339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</row>
    <row r="2" spans="1:38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402" t="s">
        <v>261</v>
      </c>
      <c r="O2" s="402"/>
      <c r="P2" s="402"/>
      <c r="Q2" s="402"/>
      <c r="R2" s="402"/>
      <c r="S2" s="402"/>
      <c r="T2" s="402"/>
      <c r="U2" s="402"/>
      <c r="V2" s="402"/>
      <c r="W2" s="402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</row>
    <row r="3" spans="1:38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974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</row>
    <row r="4" spans="1:38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550</v>
      </c>
      <c r="Q4" s="17"/>
      <c r="R4" s="18" t="s">
        <v>559</v>
      </c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>
      <c r="A5" s="338" t="s">
        <v>6</v>
      </c>
      <c r="B5" s="331">
        <v>44780</v>
      </c>
      <c r="C5" s="338"/>
      <c r="D5" s="15" t="s">
        <v>7</v>
      </c>
      <c r="E5" s="15"/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10</v>
      </c>
      <c r="Z5" s="341">
        <f>B21</f>
        <v>11</v>
      </c>
      <c r="AA5" s="341">
        <f>B22</f>
        <v>12</v>
      </c>
      <c r="AB5" s="341">
        <f>B23</f>
        <v>13</v>
      </c>
      <c r="AC5" s="341">
        <f>B24</f>
        <v>14</v>
      </c>
      <c r="AD5" s="341">
        <f>B25</f>
        <v>15</v>
      </c>
      <c r="AE5" s="341">
        <f>B26</f>
        <v>16</v>
      </c>
      <c r="AF5" s="338">
        <f>B27</f>
        <v>17</v>
      </c>
      <c r="AG5" s="338">
        <f>B28</f>
        <v>18</v>
      </c>
      <c r="AH5" s="338">
        <f>B29</f>
        <v>19</v>
      </c>
      <c r="AI5" s="338">
        <f>B30</f>
        <v>20</v>
      </c>
      <c r="AJ5" s="338">
        <f>B31</f>
        <v>21</v>
      </c>
      <c r="AK5" s="338">
        <f>B32</f>
        <v>22</v>
      </c>
      <c r="AL5" s="338">
        <f>B33</f>
        <v>0</v>
      </c>
    </row>
    <row r="6" spans="1:38">
      <c r="A6" s="338" t="s">
        <v>8</v>
      </c>
      <c r="B6" s="13" t="s">
        <v>987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Jayne Travers</v>
      </c>
      <c r="Q6" s="338" t="str">
        <f>C12</f>
        <v>Sarah Carter</v>
      </c>
      <c r="R6" s="338" t="str">
        <f>C13</f>
        <v>Indi Smith</v>
      </c>
      <c r="S6" s="338" t="str">
        <f>C14</f>
        <v>Aleisha Guest</v>
      </c>
      <c r="T6" s="338" t="str">
        <f>C15</f>
        <v>Nicole Dragovich</v>
      </c>
      <c r="U6" s="338" t="str">
        <f>C16</f>
        <v>Rebecca Simpson</v>
      </c>
      <c r="V6" s="338" t="str">
        <f>C17</f>
        <v>Kaitlyn Brown</v>
      </c>
      <c r="W6" s="338" t="str">
        <f>C18</f>
        <v>Ashlyn O'Brien</v>
      </c>
      <c r="X6" s="338" t="str">
        <f>C19</f>
        <v>Kaitlin Goss</v>
      </c>
      <c r="Y6" s="338" t="str">
        <f>C20</f>
        <v>Mia Staines</v>
      </c>
      <c r="Z6" s="338" t="str">
        <f>C21</f>
        <v>Jasmine Barron</v>
      </c>
      <c r="AA6" s="338" t="str">
        <f>C22</f>
        <v>Fay Groom</v>
      </c>
      <c r="AB6" s="338" t="str">
        <f>C23</f>
        <v>Abby Coulson</v>
      </c>
      <c r="AC6" s="338" t="str">
        <f>C24</f>
        <v>Jewel Pivac</v>
      </c>
      <c r="AD6" s="338" t="str">
        <f>C25</f>
        <v>Amberlee Brown</v>
      </c>
      <c r="AE6" s="338" t="str">
        <f>C26</f>
        <v>Tameaka Smith</v>
      </c>
      <c r="AF6" s="338" t="str">
        <f>C27</f>
        <v>Taiah Curtis</v>
      </c>
      <c r="AG6" s="338" t="str">
        <f>C28</f>
        <v>Eliza Hutton</v>
      </c>
      <c r="AH6" s="338" t="str">
        <f>C29</f>
        <v>Shannon Meakins</v>
      </c>
      <c r="AI6" s="338" t="str">
        <f>C30</f>
        <v>Rachelle Brown</v>
      </c>
      <c r="AJ6" s="338" t="str">
        <f>C31</f>
        <v>Kaeleigh Brown</v>
      </c>
      <c r="AK6" s="338" t="str">
        <f>C32</f>
        <v>Tiarlie Wareham</v>
      </c>
      <c r="AL6" s="338">
        <f>C33</f>
        <v>0</v>
      </c>
    </row>
    <row r="7" spans="1:38">
      <c r="A7" s="338" t="s">
        <v>10</v>
      </c>
      <c r="B7" s="338" t="s">
        <v>821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</row>
    <row r="8" spans="1:38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</row>
    <row r="9" spans="1:38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</row>
    <row r="10" spans="1:38" ht="45">
      <c r="A10" s="11" t="s">
        <v>15</v>
      </c>
      <c r="B10" s="19" t="s">
        <v>16</v>
      </c>
      <c r="C10" s="19" t="s">
        <v>17</v>
      </c>
      <c r="D10" s="19" t="s">
        <v>18</v>
      </c>
      <c r="E10" s="19" t="s">
        <v>19</v>
      </c>
      <c r="F10" s="22" t="s">
        <v>988</v>
      </c>
      <c r="G10" s="19" t="s">
        <v>21</v>
      </c>
      <c r="H10" s="19" t="s">
        <v>22</v>
      </c>
      <c r="I10" s="22" t="s">
        <v>268</v>
      </c>
      <c r="J10" s="19" t="s">
        <v>24</v>
      </c>
      <c r="K10" s="338"/>
      <c r="L10" s="338"/>
      <c r="M10" s="338">
        <v>3</v>
      </c>
      <c r="N10" s="338">
        <v>2</v>
      </c>
      <c r="O10" s="338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</row>
    <row r="11" spans="1:38">
      <c r="A11" s="7">
        <v>0.33333333333333331</v>
      </c>
      <c r="B11" s="367">
        <v>1</v>
      </c>
      <c r="C11" s="343" t="s">
        <v>57</v>
      </c>
      <c r="D11" s="343" t="s">
        <v>58</v>
      </c>
      <c r="E11" s="343" t="s">
        <v>59</v>
      </c>
      <c r="F11" s="344">
        <f>P41</f>
        <v>0</v>
      </c>
      <c r="G11" s="343">
        <f>IF(H11&gt;J11,H11,J11)</f>
        <v>1</v>
      </c>
      <c r="H11" s="343">
        <f t="shared" ref="H11:H32" si="0">RANK(F11,$F$11:$F$45,0)</f>
        <v>1</v>
      </c>
      <c r="I11" s="345">
        <f>P30</f>
        <v>0</v>
      </c>
      <c r="J11" s="346"/>
      <c r="K11" s="338"/>
      <c r="L11" s="338"/>
      <c r="M11" s="338">
        <v>4</v>
      </c>
      <c r="N11" s="338"/>
      <c r="O11" s="338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</row>
    <row r="12" spans="1:38">
      <c r="A12" s="7">
        <v>0.33888888888888885</v>
      </c>
      <c r="B12" s="367">
        <v>2</v>
      </c>
      <c r="C12" s="343" t="s">
        <v>124</v>
      </c>
      <c r="D12" s="343" t="s">
        <v>125</v>
      </c>
      <c r="E12" s="343" t="s">
        <v>27</v>
      </c>
      <c r="F12" s="347">
        <f>Q41</f>
        <v>0</v>
      </c>
      <c r="G12" s="343">
        <f t="shared" ref="G12:G32" si="1">IF(H12&gt;J12,H12,J12)</f>
        <v>1</v>
      </c>
      <c r="H12" s="343">
        <f t="shared" si="0"/>
        <v>1</v>
      </c>
      <c r="I12" s="345">
        <f>Q30</f>
        <v>0</v>
      </c>
      <c r="J12" s="346"/>
      <c r="K12" s="338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</row>
    <row r="13" spans="1:38">
      <c r="A13" s="7">
        <v>0.34444444444444439</v>
      </c>
      <c r="B13" s="367">
        <v>3</v>
      </c>
      <c r="C13" s="343" t="s">
        <v>114</v>
      </c>
      <c r="D13" s="343" t="s">
        <v>115</v>
      </c>
      <c r="E13" s="343" t="s">
        <v>113</v>
      </c>
      <c r="F13" s="347">
        <f>R41</f>
        <v>0</v>
      </c>
      <c r="G13" s="343">
        <f t="shared" si="1"/>
        <v>1</v>
      </c>
      <c r="H13" s="343">
        <f t="shared" si="0"/>
        <v>1</v>
      </c>
      <c r="I13" s="345">
        <f>R30</f>
        <v>0</v>
      </c>
      <c r="J13" s="346"/>
      <c r="K13" s="338"/>
      <c r="L13" s="338"/>
      <c r="M13" s="338">
        <v>6</v>
      </c>
      <c r="N13" s="338">
        <v>2</v>
      </c>
      <c r="O13" s="338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</row>
    <row r="14" spans="1:38">
      <c r="A14" s="7">
        <v>0.34999999999999992</v>
      </c>
      <c r="B14" s="367">
        <v>4</v>
      </c>
      <c r="C14" s="343" t="s">
        <v>254</v>
      </c>
      <c r="D14" s="343" t="s">
        <v>255</v>
      </c>
      <c r="E14" s="343" t="s">
        <v>222</v>
      </c>
      <c r="F14" s="347">
        <f>S41</f>
        <v>0</v>
      </c>
      <c r="G14" s="343">
        <f t="shared" si="1"/>
        <v>1</v>
      </c>
      <c r="H14" s="343">
        <f t="shared" si="0"/>
        <v>1</v>
      </c>
      <c r="I14" s="345">
        <f>S30</f>
        <v>0</v>
      </c>
      <c r="J14" s="346"/>
      <c r="K14" s="338"/>
      <c r="L14" s="338"/>
      <c r="M14" s="338">
        <v>7</v>
      </c>
      <c r="N14" s="338">
        <v>2</v>
      </c>
      <c r="O14" s="338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</row>
    <row r="15" spans="1:38">
      <c r="A15" s="7">
        <v>0.35555555555555546</v>
      </c>
      <c r="B15" s="367">
        <v>5</v>
      </c>
      <c r="C15" s="343" t="s">
        <v>25</v>
      </c>
      <c r="D15" s="343" t="s">
        <v>26</v>
      </c>
      <c r="E15" s="343" t="s">
        <v>27</v>
      </c>
      <c r="F15" s="344">
        <f>T41</f>
        <v>0</v>
      </c>
      <c r="G15" s="343">
        <f t="shared" si="1"/>
        <v>1</v>
      </c>
      <c r="H15" s="343">
        <f t="shared" si="0"/>
        <v>1</v>
      </c>
      <c r="I15" s="345">
        <f>T30</f>
        <v>0</v>
      </c>
      <c r="J15" s="340"/>
      <c r="K15" s="338"/>
      <c r="L15" s="338"/>
      <c r="M15" s="338">
        <v>8</v>
      </c>
      <c r="N15" s="338">
        <v>2</v>
      </c>
      <c r="O15" s="338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</row>
    <row r="16" spans="1:38">
      <c r="A16" s="7">
        <v>0.36111111111111099</v>
      </c>
      <c r="B16" s="367">
        <v>6</v>
      </c>
      <c r="C16" s="343" t="s">
        <v>160</v>
      </c>
      <c r="D16" s="343" t="s">
        <v>161</v>
      </c>
      <c r="E16" s="343" t="s">
        <v>59</v>
      </c>
      <c r="F16" s="344">
        <f>U41</f>
        <v>0</v>
      </c>
      <c r="G16" s="343">
        <f t="shared" si="1"/>
        <v>1</v>
      </c>
      <c r="H16" s="343">
        <f t="shared" si="0"/>
        <v>1</v>
      </c>
      <c r="I16" s="345">
        <f>U30</f>
        <v>0</v>
      </c>
      <c r="J16" s="340"/>
      <c r="K16" s="338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</row>
    <row r="17" spans="1:38">
      <c r="A17" s="7">
        <v>0.36666666666666653</v>
      </c>
      <c r="B17" s="367">
        <v>7</v>
      </c>
      <c r="C17" s="343" t="s">
        <v>48</v>
      </c>
      <c r="D17" s="343" t="s">
        <v>49</v>
      </c>
      <c r="E17" s="343" t="s">
        <v>30</v>
      </c>
      <c r="F17" s="344">
        <f>V41</f>
        <v>0</v>
      </c>
      <c r="G17" s="343">
        <f t="shared" si="1"/>
        <v>1</v>
      </c>
      <c r="H17" s="343">
        <f t="shared" si="0"/>
        <v>1</v>
      </c>
      <c r="I17" s="345">
        <f>V30</f>
        <v>0</v>
      </c>
      <c r="J17" s="340"/>
      <c r="K17" s="338"/>
      <c r="L17" s="338"/>
      <c r="M17" s="338">
        <v>10</v>
      </c>
      <c r="N17" s="338">
        <v>2</v>
      </c>
      <c r="O17" s="338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</row>
    <row r="18" spans="1:38">
      <c r="A18" s="7">
        <v>0.37222222222222207</v>
      </c>
      <c r="B18" s="367">
        <v>8</v>
      </c>
      <c r="C18" s="343" t="s">
        <v>51</v>
      </c>
      <c r="D18" s="343" t="s">
        <v>52</v>
      </c>
      <c r="E18" s="343" t="s">
        <v>53</v>
      </c>
      <c r="F18" s="344">
        <f>W41</f>
        <v>0</v>
      </c>
      <c r="G18" s="343">
        <f t="shared" si="1"/>
        <v>1</v>
      </c>
      <c r="H18" s="343">
        <f t="shared" si="0"/>
        <v>1</v>
      </c>
      <c r="I18" s="345">
        <f>W30</f>
        <v>0</v>
      </c>
      <c r="J18" s="340"/>
      <c r="K18" s="338"/>
      <c r="L18" s="338"/>
      <c r="M18" s="338">
        <v>11</v>
      </c>
      <c r="N18" s="338"/>
      <c r="O18" s="338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</row>
    <row r="19" spans="1:38">
      <c r="A19" s="7">
        <v>0.3777777777777776</v>
      </c>
      <c r="B19" s="367">
        <v>9</v>
      </c>
      <c r="C19" s="343" t="s">
        <v>962</v>
      </c>
      <c r="D19" s="343" t="s">
        <v>963</v>
      </c>
      <c r="E19" s="343" t="s">
        <v>383</v>
      </c>
      <c r="F19" s="344">
        <f>X41</f>
        <v>0</v>
      </c>
      <c r="G19" s="343">
        <f t="shared" si="1"/>
        <v>1</v>
      </c>
      <c r="H19" s="343">
        <f t="shared" si="0"/>
        <v>1</v>
      </c>
      <c r="I19" s="345">
        <f>X30</f>
        <v>0</v>
      </c>
      <c r="J19" s="340"/>
      <c r="K19" s="338"/>
      <c r="L19" s="338"/>
      <c r="M19" s="338">
        <v>12</v>
      </c>
      <c r="N19" s="338"/>
      <c r="O19" s="338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</row>
    <row r="20" spans="1:38">
      <c r="A20" s="7">
        <v>0.38333333333333314</v>
      </c>
      <c r="B20" s="367">
        <v>10</v>
      </c>
      <c r="C20" s="343" t="s">
        <v>143</v>
      </c>
      <c r="D20" s="343" t="s">
        <v>144</v>
      </c>
      <c r="E20" s="343" t="s">
        <v>47</v>
      </c>
      <c r="F20" s="344">
        <f>Y41</f>
        <v>0</v>
      </c>
      <c r="G20" s="343">
        <f t="shared" si="1"/>
        <v>1</v>
      </c>
      <c r="H20" s="343">
        <f t="shared" si="0"/>
        <v>1</v>
      </c>
      <c r="I20" s="345">
        <f>Y30</f>
        <v>0</v>
      </c>
      <c r="J20" s="340"/>
      <c r="K20" s="338"/>
      <c r="L20" s="338"/>
      <c r="M20" s="338">
        <v>13</v>
      </c>
      <c r="N20" s="338">
        <v>2</v>
      </c>
      <c r="O20" s="338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</row>
    <row r="21" spans="1:38">
      <c r="A21" s="7">
        <v>0.39583333333333309</v>
      </c>
      <c r="B21" s="367">
        <v>11</v>
      </c>
      <c r="C21" s="343" t="s">
        <v>223</v>
      </c>
      <c r="D21" s="343" t="s">
        <v>224</v>
      </c>
      <c r="E21" s="343" t="s">
        <v>88</v>
      </c>
      <c r="F21" s="344">
        <f>Z41</f>
        <v>0</v>
      </c>
      <c r="G21" s="343">
        <f t="shared" si="1"/>
        <v>1</v>
      </c>
      <c r="H21" s="343">
        <f t="shared" si="0"/>
        <v>1</v>
      </c>
      <c r="I21" s="345">
        <f>Z30</f>
        <v>0</v>
      </c>
      <c r="J21" s="340"/>
      <c r="K21" s="338"/>
      <c r="L21" s="338"/>
      <c r="M21" s="338">
        <v>14</v>
      </c>
      <c r="N21" s="338">
        <v>2</v>
      </c>
      <c r="O21" s="338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</row>
    <row r="22" spans="1:38">
      <c r="A22" s="7">
        <v>0.40138888888888863</v>
      </c>
      <c r="B22" s="367">
        <v>12</v>
      </c>
      <c r="C22" s="343" t="s">
        <v>220</v>
      </c>
      <c r="D22" s="343" t="s">
        <v>221</v>
      </c>
      <c r="E22" s="343" t="s">
        <v>222</v>
      </c>
      <c r="F22" s="344">
        <f>AA41</f>
        <v>0</v>
      </c>
      <c r="G22" s="343">
        <f t="shared" si="1"/>
        <v>1</v>
      </c>
      <c r="H22" s="343">
        <f t="shared" si="0"/>
        <v>1</v>
      </c>
      <c r="I22" s="345">
        <f>AA30</f>
        <v>0</v>
      </c>
      <c r="J22" s="340"/>
      <c r="K22" s="338"/>
      <c r="L22" s="338"/>
      <c r="M22" s="338">
        <v>15</v>
      </c>
      <c r="N22" s="338"/>
      <c r="O22" s="33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</row>
    <row r="23" spans="1:38">
      <c r="A23" s="7">
        <v>0.40694444444444416</v>
      </c>
      <c r="B23" s="367">
        <v>13</v>
      </c>
      <c r="C23" s="343" t="s">
        <v>43</v>
      </c>
      <c r="D23" s="343" t="s">
        <v>44</v>
      </c>
      <c r="E23" s="343" t="s">
        <v>33</v>
      </c>
      <c r="F23" s="344">
        <f>AB41</f>
        <v>0</v>
      </c>
      <c r="G23" s="343">
        <f t="shared" si="1"/>
        <v>1</v>
      </c>
      <c r="H23" s="343">
        <f t="shared" si="0"/>
        <v>1</v>
      </c>
      <c r="I23" s="345">
        <f>AB30</f>
        <v>0</v>
      </c>
      <c r="J23" s="340"/>
      <c r="K23" s="338"/>
      <c r="L23" s="338"/>
      <c r="M23" s="338" t="s">
        <v>92</v>
      </c>
      <c r="N23" s="338"/>
      <c r="O23" s="338"/>
      <c r="P23" s="356">
        <f>SUM(P8:P22)+P10+SUM(P13:P15)+P17+SUM(P20:P21)</f>
        <v>0</v>
      </c>
      <c r="Q23" s="356">
        <f t="shared" ref="Q23:AL23" si="2">SUM(Q8:Q22)+Q10+SUM(Q13:Q15)+Q17+SUM(Q20:Q21)</f>
        <v>0</v>
      </c>
      <c r="R23" s="356">
        <f t="shared" si="2"/>
        <v>0</v>
      </c>
      <c r="S23" s="356">
        <f t="shared" si="2"/>
        <v>0</v>
      </c>
      <c r="T23" s="356">
        <f t="shared" si="2"/>
        <v>0</v>
      </c>
      <c r="U23" s="356">
        <f t="shared" si="2"/>
        <v>0</v>
      </c>
      <c r="V23" s="356">
        <f t="shared" si="2"/>
        <v>0</v>
      </c>
      <c r="W23" s="356">
        <f t="shared" si="2"/>
        <v>0</v>
      </c>
      <c r="X23" s="356">
        <f t="shared" si="2"/>
        <v>0</v>
      </c>
      <c r="Y23" s="356">
        <f t="shared" si="2"/>
        <v>0</v>
      </c>
      <c r="Z23" s="356">
        <f t="shared" si="2"/>
        <v>0</v>
      </c>
      <c r="AA23" s="356">
        <f t="shared" si="2"/>
        <v>0</v>
      </c>
      <c r="AB23" s="356">
        <f t="shared" si="2"/>
        <v>0</v>
      </c>
      <c r="AC23" s="356">
        <f t="shared" si="2"/>
        <v>0</v>
      </c>
      <c r="AD23" s="356">
        <f t="shared" si="2"/>
        <v>0</v>
      </c>
      <c r="AE23" s="356">
        <f t="shared" si="2"/>
        <v>0</v>
      </c>
      <c r="AF23" s="356">
        <f t="shared" si="2"/>
        <v>0</v>
      </c>
      <c r="AG23" s="356">
        <f t="shared" si="2"/>
        <v>0</v>
      </c>
      <c r="AH23" s="356">
        <f t="shared" si="2"/>
        <v>0</v>
      </c>
      <c r="AI23" s="356">
        <f t="shared" si="2"/>
        <v>0</v>
      </c>
      <c r="AJ23" s="356">
        <f t="shared" si="2"/>
        <v>0</v>
      </c>
      <c r="AK23" s="356">
        <f t="shared" si="2"/>
        <v>0</v>
      </c>
      <c r="AL23" s="356">
        <f t="shared" si="2"/>
        <v>0</v>
      </c>
    </row>
    <row r="24" spans="1:38">
      <c r="A24" s="7">
        <v>0.4124999999999997</v>
      </c>
      <c r="B24" s="367">
        <v>14</v>
      </c>
      <c r="C24" s="343" t="s">
        <v>529</v>
      </c>
      <c r="D24" s="343" t="s">
        <v>530</v>
      </c>
      <c r="E24" s="343" t="s">
        <v>215</v>
      </c>
      <c r="F24" s="344">
        <f>AC41</f>
        <v>0</v>
      </c>
      <c r="G24" s="343">
        <f t="shared" si="1"/>
        <v>1</v>
      </c>
      <c r="H24" s="343">
        <f t="shared" si="0"/>
        <v>1</v>
      </c>
      <c r="I24" s="345">
        <f>AC30</f>
        <v>0</v>
      </c>
      <c r="J24" s="340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</row>
    <row r="25" spans="1:38">
      <c r="A25" s="7">
        <v>0.41805555555555524</v>
      </c>
      <c r="B25" s="367">
        <v>15</v>
      </c>
      <c r="C25" s="343" t="s">
        <v>218</v>
      </c>
      <c r="D25" s="343" t="s">
        <v>219</v>
      </c>
      <c r="E25" s="343" t="s">
        <v>47</v>
      </c>
      <c r="F25" s="344">
        <f>AD41</f>
        <v>0</v>
      </c>
      <c r="G25" s="343">
        <f t="shared" si="1"/>
        <v>1</v>
      </c>
      <c r="H25" s="343">
        <f t="shared" si="0"/>
        <v>1</v>
      </c>
      <c r="I25" s="345">
        <f>AD30</f>
        <v>0</v>
      </c>
      <c r="J25" s="340"/>
      <c r="K25" s="338"/>
      <c r="L25" s="338"/>
      <c r="M25" s="338" t="s">
        <v>93</v>
      </c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</row>
    <row r="26" spans="1:38">
      <c r="A26" s="7">
        <v>0.42361111111111077</v>
      </c>
      <c r="B26" s="367">
        <v>16</v>
      </c>
      <c r="C26" s="343" t="s">
        <v>28</v>
      </c>
      <c r="D26" s="343" t="s">
        <v>29</v>
      </c>
      <c r="E26" s="343" t="s">
        <v>30</v>
      </c>
      <c r="F26" s="344">
        <f>AE41</f>
        <v>0</v>
      </c>
      <c r="G26" s="343">
        <f t="shared" si="1"/>
        <v>1</v>
      </c>
      <c r="H26" s="343">
        <f t="shared" si="0"/>
        <v>1</v>
      </c>
      <c r="I26" s="345">
        <f>AE30</f>
        <v>0</v>
      </c>
      <c r="J26" s="340"/>
      <c r="K26" s="338"/>
      <c r="L26" s="338"/>
      <c r="M26" s="338" t="s">
        <v>94</v>
      </c>
      <c r="N26" s="338">
        <v>1</v>
      </c>
      <c r="O26" s="338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</row>
    <row r="27" spans="1:38">
      <c r="A27" s="7">
        <v>0.42916666666666631</v>
      </c>
      <c r="B27" s="367">
        <v>17</v>
      </c>
      <c r="C27" s="343" t="s">
        <v>34</v>
      </c>
      <c r="D27" s="343" t="s">
        <v>35</v>
      </c>
      <c r="E27" s="343" t="s">
        <v>36</v>
      </c>
      <c r="F27" s="344">
        <f>AF41</f>
        <v>0</v>
      </c>
      <c r="G27" s="343">
        <f t="shared" si="1"/>
        <v>1</v>
      </c>
      <c r="H27" s="343">
        <f t="shared" si="0"/>
        <v>1</v>
      </c>
      <c r="I27" s="345">
        <f>AF30</f>
        <v>0</v>
      </c>
      <c r="J27" s="340"/>
      <c r="K27" s="338"/>
      <c r="L27" s="338"/>
      <c r="M27" s="338" t="s">
        <v>95</v>
      </c>
      <c r="N27" s="338">
        <v>1</v>
      </c>
      <c r="O27" s="338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</row>
    <row r="28" spans="1:38">
      <c r="A28" s="7">
        <v>0.43472222222222184</v>
      </c>
      <c r="B28" s="367">
        <v>18</v>
      </c>
      <c r="C28" s="343" t="s">
        <v>45</v>
      </c>
      <c r="D28" s="343" t="s">
        <v>46</v>
      </c>
      <c r="E28" s="343" t="s">
        <v>47</v>
      </c>
      <c r="F28" s="344">
        <f>AG41</f>
        <v>0</v>
      </c>
      <c r="G28" s="343">
        <f t="shared" si="1"/>
        <v>1</v>
      </c>
      <c r="H28" s="343">
        <f t="shared" si="0"/>
        <v>1</v>
      </c>
      <c r="I28" s="345">
        <f>AG30</f>
        <v>0</v>
      </c>
      <c r="J28" s="340"/>
      <c r="K28" s="338"/>
      <c r="L28" s="338"/>
      <c r="M28" s="338" t="s">
        <v>270</v>
      </c>
      <c r="N28" s="338">
        <v>2</v>
      </c>
      <c r="O28" s="338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</row>
    <row r="29" spans="1:38">
      <c r="A29" s="7">
        <v>0.44027777777777738</v>
      </c>
      <c r="B29" s="367">
        <v>19</v>
      </c>
      <c r="C29" s="343" t="s">
        <v>37</v>
      </c>
      <c r="D29" s="343" t="s">
        <v>38</v>
      </c>
      <c r="E29" s="343" t="s">
        <v>39</v>
      </c>
      <c r="F29" s="344">
        <f>AH41</f>
        <v>0</v>
      </c>
      <c r="G29" s="343">
        <f t="shared" si="1"/>
        <v>1</v>
      </c>
      <c r="H29" s="343">
        <f t="shared" si="0"/>
        <v>1</v>
      </c>
      <c r="I29" s="345">
        <f>AH30</f>
        <v>0</v>
      </c>
      <c r="J29" s="340"/>
      <c r="K29" s="338"/>
      <c r="L29" s="338"/>
      <c r="M29" s="338" t="s">
        <v>271</v>
      </c>
      <c r="N29" s="338">
        <v>2</v>
      </c>
      <c r="O29" s="33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</row>
    <row r="30" spans="1:38">
      <c r="A30" s="7">
        <v>0.44583333333333292</v>
      </c>
      <c r="B30" s="367">
        <v>20</v>
      </c>
      <c r="C30" s="343" t="s">
        <v>146</v>
      </c>
      <c r="D30" s="343" t="s">
        <v>147</v>
      </c>
      <c r="E30" s="343" t="s">
        <v>47</v>
      </c>
      <c r="F30" s="344">
        <f>AI41</f>
        <v>0</v>
      </c>
      <c r="G30" s="343">
        <f t="shared" si="1"/>
        <v>1</v>
      </c>
      <c r="H30" s="343">
        <f t="shared" si="0"/>
        <v>1</v>
      </c>
      <c r="I30" s="345">
        <f>AI30</f>
        <v>0</v>
      </c>
      <c r="J30" s="340"/>
      <c r="K30" s="338"/>
      <c r="L30" s="338"/>
      <c r="M30" s="338" t="s">
        <v>98</v>
      </c>
      <c r="N30" s="338"/>
      <c r="O30" s="338"/>
      <c r="P30" s="356">
        <f>SUM(P26:P29)+SUM(P28:P29)</f>
        <v>0</v>
      </c>
      <c r="Q30" s="356">
        <f t="shared" ref="Q30:S30" si="3">SUM(Q26:Q29)+SUM(Q28:Q29)</f>
        <v>0</v>
      </c>
      <c r="R30" s="356">
        <f t="shared" si="3"/>
        <v>0</v>
      </c>
      <c r="S30" s="356">
        <f t="shared" si="3"/>
        <v>0</v>
      </c>
      <c r="T30" s="356">
        <f t="shared" ref="T30:AE30" si="4">SUM(T26:T29)+SUM(T28:T29)</f>
        <v>0</v>
      </c>
      <c r="U30" s="356">
        <f t="shared" si="4"/>
        <v>0</v>
      </c>
      <c r="V30" s="356">
        <f t="shared" si="4"/>
        <v>0</v>
      </c>
      <c r="W30" s="356">
        <f t="shared" si="4"/>
        <v>0</v>
      </c>
      <c r="X30" s="356">
        <f t="shared" si="4"/>
        <v>0</v>
      </c>
      <c r="Y30" s="356">
        <f t="shared" si="4"/>
        <v>0</v>
      </c>
      <c r="Z30" s="356">
        <f t="shared" si="4"/>
        <v>0</v>
      </c>
      <c r="AA30" s="356">
        <f t="shared" si="4"/>
        <v>0</v>
      </c>
      <c r="AB30" s="356">
        <f t="shared" si="4"/>
        <v>0</v>
      </c>
      <c r="AC30" s="356">
        <f t="shared" si="4"/>
        <v>0</v>
      </c>
      <c r="AD30" s="356">
        <f t="shared" si="4"/>
        <v>0</v>
      </c>
      <c r="AE30" s="356">
        <f t="shared" si="4"/>
        <v>0</v>
      </c>
      <c r="AF30" s="356">
        <f t="shared" ref="AF30:AL30" si="5">SUM(AF26:AF29)+SUM(AF28:AF29)</f>
        <v>0</v>
      </c>
      <c r="AG30" s="356">
        <f t="shared" si="5"/>
        <v>0</v>
      </c>
      <c r="AH30" s="356">
        <f t="shared" si="5"/>
        <v>0</v>
      </c>
      <c r="AI30" s="356">
        <f t="shared" si="5"/>
        <v>0</v>
      </c>
      <c r="AJ30" s="356">
        <f t="shared" si="5"/>
        <v>0</v>
      </c>
      <c r="AK30" s="356">
        <f t="shared" si="5"/>
        <v>0</v>
      </c>
      <c r="AL30" s="356">
        <f t="shared" si="5"/>
        <v>0</v>
      </c>
    </row>
    <row r="31" spans="1:38">
      <c r="A31" s="7">
        <v>0.45833333333333287</v>
      </c>
      <c r="B31" s="367">
        <v>21</v>
      </c>
      <c r="C31" s="343" t="s">
        <v>54</v>
      </c>
      <c r="D31" s="343" t="s">
        <v>55</v>
      </c>
      <c r="E31" s="343" t="s">
        <v>47</v>
      </c>
      <c r="F31" s="344">
        <f>AJ41</f>
        <v>0</v>
      </c>
      <c r="G31" s="343">
        <f t="shared" si="1"/>
        <v>1</v>
      </c>
      <c r="H31" s="343">
        <f t="shared" si="0"/>
        <v>1</v>
      </c>
      <c r="I31" s="345">
        <f>AJ30</f>
        <v>0</v>
      </c>
      <c r="J31" s="340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</row>
    <row r="32" spans="1:38">
      <c r="A32" s="4">
        <v>0.46388888888888841</v>
      </c>
      <c r="B32" s="367">
        <v>22</v>
      </c>
      <c r="C32" s="343" t="s">
        <v>31</v>
      </c>
      <c r="D32" s="343" t="s">
        <v>32</v>
      </c>
      <c r="E32" s="343" t="s">
        <v>33</v>
      </c>
      <c r="F32" s="344">
        <f>AK41</f>
        <v>0</v>
      </c>
      <c r="G32" s="343">
        <f t="shared" si="1"/>
        <v>1</v>
      </c>
      <c r="H32" s="343">
        <f t="shared" si="0"/>
        <v>1</v>
      </c>
      <c r="I32" s="345">
        <f>AK30</f>
        <v>0</v>
      </c>
      <c r="J32" s="340"/>
      <c r="K32" s="338"/>
      <c r="L32" s="338"/>
      <c r="M32" s="338" t="s">
        <v>99</v>
      </c>
      <c r="N32" s="338">
        <v>280</v>
      </c>
      <c r="O32" s="338"/>
      <c r="P32" s="356">
        <f>P23+P30</f>
        <v>0</v>
      </c>
      <c r="Q32" s="356">
        <f t="shared" ref="Q32:AL32" si="6">Q23+Q30</f>
        <v>0</v>
      </c>
      <c r="R32" s="356">
        <f t="shared" si="6"/>
        <v>0</v>
      </c>
      <c r="S32" s="356">
        <f t="shared" si="6"/>
        <v>0</v>
      </c>
      <c r="T32" s="356">
        <f t="shared" si="6"/>
        <v>0</v>
      </c>
      <c r="U32" s="356">
        <f t="shared" si="6"/>
        <v>0</v>
      </c>
      <c r="V32" s="356">
        <f t="shared" si="6"/>
        <v>0</v>
      </c>
      <c r="W32" s="356">
        <f t="shared" si="6"/>
        <v>0</v>
      </c>
      <c r="X32" s="356">
        <f t="shared" si="6"/>
        <v>0</v>
      </c>
      <c r="Y32" s="356">
        <f t="shared" si="6"/>
        <v>0</v>
      </c>
      <c r="Z32" s="356">
        <f t="shared" si="6"/>
        <v>0</v>
      </c>
      <c r="AA32" s="356">
        <f t="shared" si="6"/>
        <v>0</v>
      </c>
      <c r="AB32" s="356">
        <f t="shared" si="6"/>
        <v>0</v>
      </c>
      <c r="AC32" s="356">
        <f t="shared" si="6"/>
        <v>0</v>
      </c>
      <c r="AD32" s="356">
        <f t="shared" si="6"/>
        <v>0</v>
      </c>
      <c r="AE32" s="356">
        <f t="shared" si="6"/>
        <v>0</v>
      </c>
      <c r="AF32" s="356">
        <f t="shared" si="6"/>
        <v>0</v>
      </c>
      <c r="AG32" s="356">
        <f t="shared" si="6"/>
        <v>0</v>
      </c>
      <c r="AH32" s="356">
        <f t="shared" si="6"/>
        <v>0</v>
      </c>
      <c r="AI32" s="356">
        <f t="shared" si="6"/>
        <v>0</v>
      </c>
      <c r="AJ32" s="356">
        <f t="shared" si="6"/>
        <v>0</v>
      </c>
      <c r="AK32" s="356">
        <f t="shared" si="6"/>
        <v>0</v>
      </c>
      <c r="AL32" s="356">
        <f t="shared" si="6"/>
        <v>0</v>
      </c>
    </row>
    <row r="33" spans="1:38">
      <c r="A33" s="4"/>
      <c r="B33" s="367"/>
      <c r="C33" s="343"/>
      <c r="D33" s="343"/>
      <c r="E33" s="343"/>
      <c r="F33" s="344"/>
      <c r="G33" s="343"/>
      <c r="H33" s="343"/>
      <c r="I33" s="345"/>
      <c r="J33" s="340"/>
      <c r="K33" s="338"/>
      <c r="L33" s="338"/>
      <c r="M33" s="15" t="s">
        <v>100</v>
      </c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</row>
    <row r="34" spans="1:38">
      <c r="A34" s="338"/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 t="s">
        <v>101</v>
      </c>
      <c r="N34" s="338">
        <v>-2</v>
      </c>
      <c r="O34" s="338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372"/>
      <c r="AJ34" s="372"/>
      <c r="AK34" s="372"/>
      <c r="AL34" s="372"/>
    </row>
    <row r="35" spans="1:38">
      <c r="A35" s="338"/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 t="s">
        <v>103</v>
      </c>
      <c r="N35" s="338">
        <v>-4</v>
      </c>
      <c r="O35" s="338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2"/>
      <c r="AL35" s="372"/>
    </row>
    <row r="36" spans="1:38">
      <c r="A36" s="338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 t="s">
        <v>104</v>
      </c>
      <c r="N36" s="374" t="s">
        <v>105</v>
      </c>
      <c r="O36" s="338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5"/>
      <c r="AL36" s="375"/>
    </row>
    <row r="37" spans="1:38">
      <c r="A37" s="338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 t="s">
        <v>106</v>
      </c>
      <c r="N37" s="374"/>
      <c r="O37" s="338"/>
      <c r="P37" s="377">
        <f>IF(P34="Y",-2,0)+IF(P35="Y",-4,0)</f>
        <v>0</v>
      </c>
      <c r="Q37" s="377">
        <f t="shared" ref="Q37:AL37" si="7">IF(Q34="Y",-2,0)+IF(Q35="Y",-4,0)</f>
        <v>0</v>
      </c>
      <c r="R37" s="377">
        <f t="shared" si="7"/>
        <v>0</v>
      </c>
      <c r="S37" s="377">
        <f t="shared" si="7"/>
        <v>0</v>
      </c>
      <c r="T37" s="377">
        <f t="shared" si="7"/>
        <v>0</v>
      </c>
      <c r="U37" s="377">
        <f t="shared" si="7"/>
        <v>0</v>
      </c>
      <c r="V37" s="377">
        <f t="shared" si="7"/>
        <v>0</v>
      </c>
      <c r="W37" s="377">
        <f t="shared" si="7"/>
        <v>0</v>
      </c>
      <c r="X37" s="377">
        <f t="shared" si="7"/>
        <v>0</v>
      </c>
      <c r="Y37" s="377">
        <f t="shared" si="7"/>
        <v>0</v>
      </c>
      <c r="Z37" s="377">
        <f t="shared" si="7"/>
        <v>0</v>
      </c>
      <c r="AA37" s="377">
        <f t="shared" si="7"/>
        <v>0</v>
      </c>
      <c r="AB37" s="377">
        <f t="shared" si="7"/>
        <v>0</v>
      </c>
      <c r="AC37" s="377">
        <f t="shared" si="7"/>
        <v>0</v>
      </c>
      <c r="AD37" s="377">
        <f t="shared" si="7"/>
        <v>0</v>
      </c>
      <c r="AE37" s="377">
        <f t="shared" si="7"/>
        <v>0</v>
      </c>
      <c r="AF37" s="377">
        <f t="shared" si="7"/>
        <v>0</v>
      </c>
      <c r="AG37" s="377">
        <f t="shared" si="7"/>
        <v>0</v>
      </c>
      <c r="AH37" s="377">
        <f t="shared" si="7"/>
        <v>0</v>
      </c>
      <c r="AI37" s="377">
        <f t="shared" si="7"/>
        <v>0</v>
      </c>
      <c r="AJ37" s="377">
        <f t="shared" si="7"/>
        <v>0</v>
      </c>
      <c r="AK37" s="377">
        <f t="shared" si="7"/>
        <v>0</v>
      </c>
      <c r="AL37" s="377">
        <f t="shared" si="7"/>
        <v>0</v>
      </c>
    </row>
    <row r="38" spans="1:38">
      <c r="A38" s="338"/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15" t="s">
        <v>272</v>
      </c>
      <c r="N38" s="374"/>
      <c r="O38" s="338"/>
      <c r="P38" s="415"/>
      <c r="Q38" s="415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5"/>
      <c r="AL38" s="415"/>
    </row>
    <row r="39" spans="1:38">
      <c r="A39" s="338"/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>
        <v>-5.0000000000000001E-3</v>
      </c>
      <c r="O39" s="338"/>
      <c r="P39" s="395">
        <f>$N$39*$N$32*P38</f>
        <v>0</v>
      </c>
      <c r="Q39" s="395">
        <f t="shared" ref="Q39:AL39" si="8">$N$39*$N$32*Q38</f>
        <v>0</v>
      </c>
      <c r="R39" s="395">
        <f t="shared" si="8"/>
        <v>0</v>
      </c>
      <c r="S39" s="395">
        <f t="shared" si="8"/>
        <v>0</v>
      </c>
      <c r="T39" s="395">
        <f t="shared" si="8"/>
        <v>0</v>
      </c>
      <c r="U39" s="395">
        <f t="shared" si="8"/>
        <v>0</v>
      </c>
      <c r="V39" s="395">
        <f t="shared" si="8"/>
        <v>0</v>
      </c>
      <c r="W39" s="395">
        <f t="shared" si="8"/>
        <v>0</v>
      </c>
      <c r="X39" s="395">
        <f t="shared" si="8"/>
        <v>0</v>
      </c>
      <c r="Y39" s="395">
        <f t="shared" si="8"/>
        <v>0</v>
      </c>
      <c r="Z39" s="395">
        <f t="shared" si="8"/>
        <v>0</v>
      </c>
      <c r="AA39" s="395">
        <f t="shared" si="8"/>
        <v>0</v>
      </c>
      <c r="AB39" s="395">
        <f t="shared" si="8"/>
        <v>0</v>
      </c>
      <c r="AC39" s="395">
        <f t="shared" si="8"/>
        <v>0</v>
      </c>
      <c r="AD39" s="395">
        <f t="shared" si="8"/>
        <v>0</v>
      </c>
      <c r="AE39" s="395">
        <f t="shared" si="8"/>
        <v>0</v>
      </c>
      <c r="AF39" s="395">
        <f t="shared" si="8"/>
        <v>0</v>
      </c>
      <c r="AG39" s="395">
        <f t="shared" si="8"/>
        <v>0</v>
      </c>
      <c r="AH39" s="395">
        <f t="shared" si="8"/>
        <v>0</v>
      </c>
      <c r="AI39" s="395">
        <f t="shared" si="8"/>
        <v>0</v>
      </c>
      <c r="AJ39" s="395">
        <f t="shared" si="8"/>
        <v>0</v>
      </c>
      <c r="AK39" s="395">
        <f t="shared" si="8"/>
        <v>0</v>
      </c>
      <c r="AL39" s="395">
        <f t="shared" si="8"/>
        <v>0</v>
      </c>
    </row>
    <row r="40" spans="1:38">
      <c r="A40" s="338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 t="s">
        <v>74</v>
      </c>
      <c r="N40" s="338"/>
      <c r="O40" s="338"/>
      <c r="P40" s="356">
        <f>P32+P37+P39</f>
        <v>0</v>
      </c>
      <c r="Q40" s="356">
        <f t="shared" ref="Q40:AL40" si="9">Q32+Q37+Q39</f>
        <v>0</v>
      </c>
      <c r="R40" s="356">
        <f t="shared" si="9"/>
        <v>0</v>
      </c>
      <c r="S40" s="356">
        <f t="shared" si="9"/>
        <v>0</v>
      </c>
      <c r="T40" s="356">
        <f t="shared" si="9"/>
        <v>0</v>
      </c>
      <c r="U40" s="356">
        <f t="shared" si="9"/>
        <v>0</v>
      </c>
      <c r="V40" s="356">
        <f t="shared" si="9"/>
        <v>0</v>
      </c>
      <c r="W40" s="356">
        <f t="shared" si="9"/>
        <v>0</v>
      </c>
      <c r="X40" s="356">
        <f t="shared" si="9"/>
        <v>0</v>
      </c>
      <c r="Y40" s="356">
        <f t="shared" si="9"/>
        <v>0</v>
      </c>
      <c r="Z40" s="356">
        <f t="shared" si="9"/>
        <v>0</v>
      </c>
      <c r="AA40" s="356">
        <f t="shared" si="9"/>
        <v>0</v>
      </c>
      <c r="AB40" s="356">
        <f t="shared" si="9"/>
        <v>0</v>
      </c>
      <c r="AC40" s="356">
        <f t="shared" si="9"/>
        <v>0</v>
      </c>
      <c r="AD40" s="356">
        <f t="shared" si="9"/>
        <v>0</v>
      </c>
      <c r="AE40" s="356">
        <f t="shared" si="9"/>
        <v>0</v>
      </c>
      <c r="AF40" s="356">
        <f t="shared" si="9"/>
        <v>0</v>
      </c>
      <c r="AG40" s="356">
        <f t="shared" si="9"/>
        <v>0</v>
      </c>
      <c r="AH40" s="356">
        <f t="shared" si="9"/>
        <v>0</v>
      </c>
      <c r="AI40" s="356">
        <f t="shared" si="9"/>
        <v>0</v>
      </c>
      <c r="AJ40" s="356">
        <f t="shared" si="9"/>
        <v>0</v>
      </c>
      <c r="AK40" s="356">
        <f t="shared" si="9"/>
        <v>0</v>
      </c>
      <c r="AL40" s="356">
        <f t="shared" si="9"/>
        <v>0</v>
      </c>
    </row>
    <row r="41" spans="1:38">
      <c r="A41" s="338"/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 t="s">
        <v>67</v>
      </c>
      <c r="N41" s="338"/>
      <c r="O41" s="338"/>
      <c r="P41" s="355">
        <f>P40/$N$32</f>
        <v>0</v>
      </c>
      <c r="Q41" s="355">
        <f t="shared" ref="Q41:AL41" si="10">Q40/$N$32</f>
        <v>0</v>
      </c>
      <c r="R41" s="355">
        <f t="shared" si="10"/>
        <v>0</v>
      </c>
      <c r="S41" s="355">
        <f t="shared" si="10"/>
        <v>0</v>
      </c>
      <c r="T41" s="355">
        <f t="shared" si="10"/>
        <v>0</v>
      </c>
      <c r="U41" s="355">
        <f t="shared" si="10"/>
        <v>0</v>
      </c>
      <c r="V41" s="355">
        <f t="shared" si="10"/>
        <v>0</v>
      </c>
      <c r="W41" s="355">
        <f t="shared" si="10"/>
        <v>0</v>
      </c>
      <c r="X41" s="355">
        <f t="shared" si="10"/>
        <v>0</v>
      </c>
      <c r="Y41" s="355">
        <f t="shared" si="10"/>
        <v>0</v>
      </c>
      <c r="Z41" s="355">
        <f t="shared" si="10"/>
        <v>0</v>
      </c>
      <c r="AA41" s="355">
        <f t="shared" si="10"/>
        <v>0</v>
      </c>
      <c r="AB41" s="355">
        <f t="shared" si="10"/>
        <v>0</v>
      </c>
      <c r="AC41" s="355">
        <f t="shared" si="10"/>
        <v>0</v>
      </c>
      <c r="AD41" s="355">
        <f t="shared" si="10"/>
        <v>0</v>
      </c>
      <c r="AE41" s="355">
        <f t="shared" si="10"/>
        <v>0</v>
      </c>
      <c r="AF41" s="355">
        <f t="shared" si="10"/>
        <v>0</v>
      </c>
      <c r="AG41" s="355">
        <f t="shared" si="10"/>
        <v>0</v>
      </c>
      <c r="AH41" s="355">
        <f t="shared" si="10"/>
        <v>0</v>
      </c>
      <c r="AI41" s="355">
        <f t="shared" si="10"/>
        <v>0</v>
      </c>
      <c r="AJ41" s="355">
        <f t="shared" si="10"/>
        <v>0</v>
      </c>
      <c r="AK41" s="355">
        <f t="shared" si="10"/>
        <v>0</v>
      </c>
      <c r="AL41" s="355">
        <f t="shared" si="10"/>
        <v>0</v>
      </c>
    </row>
    <row r="42" spans="1:38">
      <c r="A42" s="338"/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</row>
    <row r="43" spans="1:38">
      <c r="A43" s="338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</row>
    <row r="44" spans="1:38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</row>
    <row r="45" spans="1:38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49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</row>
    <row r="46" spans="1:38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</row>
    <row r="47" spans="1:38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49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338"/>
    </row>
    <row r="48" spans="1:38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8"/>
    </row>
    <row r="49" spans="16:16">
      <c r="P49" s="349"/>
    </row>
    <row r="50" spans="16:16">
      <c r="P50" s="338"/>
    </row>
    <row r="51" spans="16:16">
      <c r="P51" s="349"/>
    </row>
    <row r="52" spans="16:16">
      <c r="P52" s="338"/>
    </row>
    <row r="53" spans="16:16">
      <c r="P53" s="349"/>
    </row>
    <row r="54" spans="16:16">
      <c r="P54" s="338"/>
    </row>
    <row r="55" spans="16:16">
      <c r="P55" s="349"/>
    </row>
    <row r="56" spans="16:16">
      <c r="P56" s="338"/>
    </row>
    <row r="57" spans="16:16">
      <c r="P57" s="349"/>
    </row>
    <row r="58" spans="16:16">
      <c r="P58" s="338"/>
    </row>
    <row r="59" spans="16:16">
      <c r="P59" s="349"/>
    </row>
    <row r="60" spans="16:16">
      <c r="P60" s="338"/>
    </row>
    <row r="61" spans="16:16">
      <c r="P61" s="349"/>
    </row>
    <row r="62" spans="16:16">
      <c r="P62" s="338"/>
    </row>
    <row r="63" spans="16:16">
      <c r="P63" s="349"/>
    </row>
    <row r="64" spans="16:16">
      <c r="P64" s="338"/>
    </row>
    <row r="65" spans="16:16">
      <c r="P65" s="349"/>
    </row>
    <row r="66" spans="16:16">
      <c r="P66" s="338"/>
    </row>
    <row r="67" spans="16:16">
      <c r="P67" s="349"/>
    </row>
    <row r="68" spans="16:16">
      <c r="P68" s="338"/>
    </row>
    <row r="69" spans="16:16">
      <c r="P69" s="349"/>
    </row>
    <row r="70" spans="16:16">
      <c r="P70" s="338"/>
    </row>
    <row r="71" spans="16:16">
      <c r="P71" s="349"/>
    </row>
    <row r="72" spans="16:16">
      <c r="P72" s="338"/>
    </row>
    <row r="73" spans="16:16">
      <c r="P73" s="349"/>
    </row>
    <row r="74" spans="16:16">
      <c r="P74" s="338"/>
    </row>
    <row r="75" spans="16:16">
      <c r="P75" s="349"/>
    </row>
    <row r="76" spans="16:16">
      <c r="P76" s="338"/>
    </row>
    <row r="77" spans="16:16">
      <c r="P77" s="349"/>
    </row>
    <row r="78" spans="16:16">
      <c r="P78" s="338"/>
    </row>
    <row r="79" spans="16:16">
      <c r="P79" s="349"/>
    </row>
    <row r="80" spans="16:16">
      <c r="P80" s="338"/>
    </row>
    <row r="81" spans="16:16">
      <c r="P81" s="349"/>
    </row>
    <row r="82" spans="16:16">
      <c r="P82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C523-D89E-4DB5-BF78-85DBC3E57A3F}">
  <sheetPr>
    <tabColor rgb="FFFF85FF"/>
    <pageSetUpPr fitToPage="1"/>
  </sheetPr>
  <dimension ref="A1:AL80"/>
  <sheetViews>
    <sheetView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22.75" style="14" customWidth="1"/>
    <col min="4" max="4" width="26.5" style="14" bestFit="1" customWidth="1"/>
    <col min="5" max="5" width="16.875" style="14" bestFit="1" customWidth="1"/>
    <col min="6" max="8" width="11" style="14"/>
    <col min="9" max="9" width="16.125" style="14" bestFit="1" customWidth="1"/>
    <col min="10" max="12" width="11" style="14"/>
    <col min="13" max="13" width="19.375" style="14" customWidth="1"/>
    <col min="14" max="14" width="11" style="14"/>
    <col min="15" max="15" width="3.625" style="14" customWidth="1"/>
    <col min="16" max="34" width="6.875" style="14" customWidth="1"/>
    <col min="35" max="16384" width="11" style="14"/>
  </cols>
  <sheetData>
    <row r="1" spans="1:38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15" t="s">
        <v>259</v>
      </c>
      <c r="N1" s="339" t="s">
        <v>260</v>
      </c>
      <c r="O1" s="339"/>
      <c r="P1" s="339"/>
      <c r="Q1" s="339"/>
      <c r="R1" s="339"/>
      <c r="S1" s="339"/>
      <c r="T1" s="339"/>
      <c r="U1" s="339"/>
      <c r="V1" s="339"/>
      <c r="W1" s="339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</row>
    <row r="2" spans="1:38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402" t="s">
        <v>261</v>
      </c>
      <c r="O2" s="402"/>
      <c r="P2" s="402"/>
      <c r="Q2" s="402"/>
      <c r="R2" s="402"/>
      <c r="S2" s="402"/>
      <c r="T2" s="402"/>
      <c r="U2" s="402"/>
      <c r="V2" s="402"/>
      <c r="W2" s="402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</row>
    <row r="3" spans="1:38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989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</row>
    <row r="4" spans="1:38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188</v>
      </c>
      <c r="Q4" s="17"/>
      <c r="R4" s="18" t="s">
        <v>762</v>
      </c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338"/>
      <c r="AI4" s="338"/>
      <c r="AJ4" s="338"/>
      <c r="AK4" s="338"/>
      <c r="AL4" s="338"/>
    </row>
    <row r="5" spans="1:38">
      <c r="A5" s="338" t="s">
        <v>6</v>
      </c>
      <c r="B5" s="331">
        <v>44780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10</v>
      </c>
      <c r="Z5" s="341">
        <f>B21</f>
        <v>11</v>
      </c>
      <c r="AA5" s="341">
        <f>B22</f>
        <v>12</v>
      </c>
      <c r="AB5" s="341">
        <f>B23</f>
        <v>13</v>
      </c>
      <c r="AC5" s="341">
        <f>B24</f>
        <v>14</v>
      </c>
      <c r="AD5" s="341">
        <f>B25</f>
        <v>0</v>
      </c>
      <c r="AE5" s="341">
        <f>B26</f>
        <v>0</v>
      </c>
      <c r="AF5" s="338">
        <f>B27</f>
        <v>0</v>
      </c>
      <c r="AG5" s="338">
        <f>B28</f>
        <v>0</v>
      </c>
      <c r="AH5" s="338"/>
      <c r="AI5" s="338"/>
      <c r="AJ5" s="338"/>
      <c r="AK5" s="338"/>
      <c r="AL5" s="338"/>
    </row>
    <row r="6" spans="1:38">
      <c r="A6" s="338" t="s">
        <v>8</v>
      </c>
      <c r="B6" s="13" t="s">
        <v>990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Charlotte Henshall</v>
      </c>
      <c r="Q6" s="338" t="str">
        <f>C12</f>
        <v>Izabel Corrigan</v>
      </c>
      <c r="R6" s="338" t="str">
        <f>C13</f>
        <v>Mia Mcdonald</v>
      </c>
      <c r="S6" s="338" t="str">
        <f>C14</f>
        <v>Skye Boschetti</v>
      </c>
      <c r="T6" s="338" t="str">
        <f>C15</f>
        <v>Elise Stampalia</v>
      </c>
      <c r="U6" s="338" t="str">
        <f>C16</f>
        <v>Alice Colebrook</v>
      </c>
      <c r="V6" s="338" t="str">
        <f>C17</f>
        <v>Holly Ferguson</v>
      </c>
      <c r="W6" s="338" t="str">
        <f>C18</f>
        <v>Pippa O'Neill</v>
      </c>
      <c r="X6" s="338" t="str">
        <f>C19</f>
        <v>Mackenzie Sustek</v>
      </c>
      <c r="Y6" s="338" t="str">
        <f>C20</f>
        <v>Jenaveve Page</v>
      </c>
      <c r="Z6" s="338" t="str">
        <f>C21</f>
        <v>Natalie Berzins</v>
      </c>
      <c r="AA6" s="338" t="str">
        <f>C22</f>
        <v>Eliza Hickman</v>
      </c>
      <c r="AB6" s="338" t="str">
        <f>C23</f>
        <v>Jenna Perkins</v>
      </c>
      <c r="AC6" s="338" t="str">
        <f>C24</f>
        <v>Makenzie Hrubos</v>
      </c>
      <c r="AD6" s="338">
        <f>C25</f>
        <v>0</v>
      </c>
      <c r="AE6" s="338">
        <f>C26</f>
        <v>0</v>
      </c>
      <c r="AF6" s="338">
        <f>C27</f>
        <v>0</v>
      </c>
      <c r="AG6" s="338">
        <f>C28</f>
        <v>0</v>
      </c>
      <c r="AH6" s="338"/>
      <c r="AI6" s="338"/>
      <c r="AJ6" s="338"/>
      <c r="AK6" s="338"/>
      <c r="AL6" s="338"/>
    </row>
    <row r="7" spans="1:38">
      <c r="A7" s="338" t="s">
        <v>10</v>
      </c>
      <c r="B7" s="338" t="s">
        <v>821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</row>
    <row r="8" spans="1:38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38"/>
      <c r="AI8" s="338"/>
      <c r="AJ8" s="338"/>
      <c r="AK8" s="338"/>
      <c r="AL8" s="338"/>
    </row>
    <row r="9" spans="1:38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38"/>
      <c r="AI9" s="338"/>
      <c r="AJ9" s="338"/>
      <c r="AK9" s="338"/>
      <c r="AL9" s="338"/>
    </row>
    <row r="10" spans="1:38" ht="45">
      <c r="A10" s="11" t="s">
        <v>15</v>
      </c>
      <c r="B10" s="19" t="s">
        <v>16</v>
      </c>
      <c r="C10" s="19" t="s">
        <v>17</v>
      </c>
      <c r="D10" s="19" t="s">
        <v>18</v>
      </c>
      <c r="E10" s="19" t="s">
        <v>19</v>
      </c>
      <c r="F10" s="22" t="s">
        <v>810</v>
      </c>
      <c r="G10" s="19" t="s">
        <v>21</v>
      </c>
      <c r="H10" s="19" t="s">
        <v>22</v>
      </c>
      <c r="I10" s="22" t="s">
        <v>268</v>
      </c>
      <c r="J10" s="19" t="s">
        <v>24</v>
      </c>
      <c r="K10" s="338"/>
      <c r="L10" s="338"/>
      <c r="M10" s="338">
        <v>3</v>
      </c>
      <c r="N10" s="338"/>
      <c r="O10" s="338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38"/>
      <c r="AI10" s="338"/>
      <c r="AJ10" s="338"/>
      <c r="AK10" s="338"/>
      <c r="AL10" s="338"/>
    </row>
    <row r="11" spans="1:38">
      <c r="A11" s="7">
        <v>0.47638888888888836</v>
      </c>
      <c r="B11" s="367">
        <v>1</v>
      </c>
      <c r="C11" s="343" t="s">
        <v>771</v>
      </c>
      <c r="D11" s="343" t="s">
        <v>772</v>
      </c>
      <c r="E11" s="343" t="s">
        <v>53</v>
      </c>
      <c r="F11" s="344">
        <f>P39</f>
        <v>0</v>
      </c>
      <c r="G11" s="343">
        <f>IF(H11&gt;J11,H11,J11)</f>
        <v>1</v>
      </c>
      <c r="H11" s="343">
        <f t="shared" ref="H11:H24" si="0">RANK(F11,$F$11:$F$40,0)</f>
        <v>1</v>
      </c>
      <c r="I11" s="345">
        <f>P28</f>
        <v>0</v>
      </c>
      <c r="J11" s="346"/>
      <c r="K11" s="338"/>
      <c r="L11" s="338"/>
      <c r="M11" s="338">
        <v>4</v>
      </c>
      <c r="N11" s="338"/>
      <c r="O11" s="338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38"/>
      <c r="AI11" s="338"/>
      <c r="AJ11" s="338"/>
      <c r="AK11" s="338"/>
      <c r="AL11" s="338"/>
    </row>
    <row r="12" spans="1:38">
      <c r="A12" s="7">
        <v>0.48124999999999946</v>
      </c>
      <c r="B12" s="367">
        <v>2</v>
      </c>
      <c r="C12" s="343" t="s">
        <v>637</v>
      </c>
      <c r="D12" s="343" t="s">
        <v>638</v>
      </c>
      <c r="E12" s="343" t="s">
        <v>132</v>
      </c>
      <c r="F12" s="347">
        <f>Q39</f>
        <v>0</v>
      </c>
      <c r="G12" s="343">
        <f t="shared" ref="G12:G24" si="1">IF(H12&gt;J12,H12,J12)</f>
        <v>1</v>
      </c>
      <c r="H12" s="343">
        <f t="shared" si="0"/>
        <v>1</v>
      </c>
      <c r="I12" s="345">
        <f>Q28</f>
        <v>0</v>
      </c>
      <c r="J12" s="346"/>
      <c r="K12" s="338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38"/>
      <c r="AI12" s="338"/>
      <c r="AJ12" s="338"/>
      <c r="AK12" s="338"/>
      <c r="AL12" s="338"/>
    </row>
    <row r="13" spans="1:38">
      <c r="A13" s="7">
        <v>0.48611111111111055</v>
      </c>
      <c r="B13" s="367">
        <v>3</v>
      </c>
      <c r="C13" s="343" t="s">
        <v>650</v>
      </c>
      <c r="D13" s="343" t="s">
        <v>651</v>
      </c>
      <c r="E13" s="343" t="s">
        <v>59</v>
      </c>
      <c r="F13" s="347">
        <f>R39</f>
        <v>0</v>
      </c>
      <c r="G13" s="343">
        <f t="shared" si="1"/>
        <v>1</v>
      </c>
      <c r="H13" s="343">
        <f t="shared" si="0"/>
        <v>1</v>
      </c>
      <c r="I13" s="345">
        <f>R28</f>
        <v>0</v>
      </c>
      <c r="J13" s="346"/>
      <c r="K13" s="338"/>
      <c r="L13" s="338"/>
      <c r="M13" s="338">
        <v>6</v>
      </c>
      <c r="N13" s="338"/>
      <c r="O13" s="338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38"/>
      <c r="AI13" s="338"/>
      <c r="AJ13" s="338"/>
      <c r="AK13" s="338"/>
      <c r="AL13" s="338"/>
    </row>
    <row r="14" spans="1:38">
      <c r="A14" s="7">
        <v>0.49097222222222164</v>
      </c>
      <c r="B14" s="367">
        <v>4</v>
      </c>
      <c r="C14" s="343" t="s">
        <v>775</v>
      </c>
      <c r="D14" s="343" t="s">
        <v>776</v>
      </c>
      <c r="E14" s="343" t="s">
        <v>295</v>
      </c>
      <c r="F14" s="347">
        <f>S39</f>
        <v>0</v>
      </c>
      <c r="G14" s="343">
        <f t="shared" si="1"/>
        <v>1</v>
      </c>
      <c r="H14" s="343">
        <f t="shared" si="0"/>
        <v>1</v>
      </c>
      <c r="I14" s="345">
        <f>S28</f>
        <v>0</v>
      </c>
      <c r="J14" s="346"/>
      <c r="K14" s="338"/>
      <c r="L14" s="338"/>
      <c r="M14" s="338">
        <v>7</v>
      </c>
      <c r="N14" s="338"/>
      <c r="O14" s="338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38"/>
      <c r="AI14" s="338"/>
      <c r="AJ14" s="338"/>
      <c r="AK14" s="338"/>
      <c r="AL14" s="338"/>
    </row>
    <row r="15" spans="1:38">
      <c r="A15" s="7">
        <v>0.49583333333333274</v>
      </c>
      <c r="B15" s="367">
        <v>5</v>
      </c>
      <c r="C15" s="343" t="s">
        <v>430</v>
      </c>
      <c r="D15" s="343" t="s">
        <v>431</v>
      </c>
      <c r="E15" s="343" t="s">
        <v>309</v>
      </c>
      <c r="F15" s="344">
        <f>T39</f>
        <v>0</v>
      </c>
      <c r="G15" s="343">
        <f t="shared" si="1"/>
        <v>1</v>
      </c>
      <c r="H15" s="343">
        <f t="shared" si="0"/>
        <v>1</v>
      </c>
      <c r="I15" s="345">
        <f>T28</f>
        <v>0</v>
      </c>
      <c r="J15" s="340"/>
      <c r="K15" s="338"/>
      <c r="L15" s="338"/>
      <c r="M15" s="338">
        <v>8</v>
      </c>
      <c r="N15" s="338"/>
      <c r="O15" s="338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38"/>
      <c r="AI15" s="338"/>
      <c r="AJ15" s="338"/>
      <c r="AK15" s="338"/>
      <c r="AL15" s="338"/>
    </row>
    <row r="16" spans="1:38">
      <c r="A16" s="7">
        <v>0.50069444444444389</v>
      </c>
      <c r="B16" s="367">
        <v>6</v>
      </c>
      <c r="C16" s="343" t="s">
        <v>779</v>
      </c>
      <c r="D16" s="343" t="s">
        <v>780</v>
      </c>
      <c r="E16" s="343" t="s">
        <v>132</v>
      </c>
      <c r="F16" s="344">
        <f>U39</f>
        <v>0</v>
      </c>
      <c r="G16" s="343">
        <f t="shared" si="1"/>
        <v>1</v>
      </c>
      <c r="H16" s="343">
        <f t="shared" si="0"/>
        <v>1</v>
      </c>
      <c r="I16" s="345">
        <f>U28</f>
        <v>0</v>
      </c>
      <c r="J16" s="340"/>
      <c r="K16" s="338"/>
      <c r="L16" s="338"/>
      <c r="M16" s="338">
        <v>9</v>
      </c>
      <c r="N16" s="338"/>
      <c r="O16" s="338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38"/>
      <c r="AI16" s="338"/>
      <c r="AJ16" s="338"/>
      <c r="AK16" s="338"/>
      <c r="AL16" s="338"/>
    </row>
    <row r="17" spans="1:33">
      <c r="A17" s="7">
        <v>0.50555555555555498</v>
      </c>
      <c r="B17" s="367">
        <v>7</v>
      </c>
      <c r="C17" s="343" t="s">
        <v>981</v>
      </c>
      <c r="D17" s="343" t="s">
        <v>982</v>
      </c>
      <c r="E17" s="343" t="s">
        <v>328</v>
      </c>
      <c r="F17" s="344">
        <f>V39</f>
        <v>0</v>
      </c>
      <c r="G17" s="343">
        <f t="shared" si="1"/>
        <v>1</v>
      </c>
      <c r="H17" s="343">
        <f t="shared" si="0"/>
        <v>1</v>
      </c>
      <c r="I17" s="345">
        <f>V28</f>
        <v>0</v>
      </c>
      <c r="J17" s="340"/>
      <c r="K17" s="338"/>
      <c r="L17" s="338"/>
      <c r="M17" s="338">
        <v>10</v>
      </c>
      <c r="N17" s="338"/>
      <c r="O17" s="338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</row>
    <row r="18" spans="1:33">
      <c r="A18" s="7">
        <v>0.51041666666666607</v>
      </c>
      <c r="B18" s="367">
        <v>8</v>
      </c>
      <c r="C18" s="343" t="s">
        <v>641</v>
      </c>
      <c r="D18" s="343" t="s">
        <v>642</v>
      </c>
      <c r="E18" s="343" t="s">
        <v>132</v>
      </c>
      <c r="F18" s="344">
        <f>W39</f>
        <v>0</v>
      </c>
      <c r="G18" s="343">
        <f t="shared" si="1"/>
        <v>1</v>
      </c>
      <c r="H18" s="343">
        <f t="shared" si="0"/>
        <v>1</v>
      </c>
      <c r="I18" s="345">
        <f>W28</f>
        <v>0</v>
      </c>
      <c r="J18" s="340"/>
      <c r="K18" s="338"/>
      <c r="L18" s="338"/>
      <c r="M18" s="338">
        <v>11</v>
      </c>
      <c r="N18" s="338"/>
      <c r="O18" s="338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</row>
    <row r="19" spans="1:33">
      <c r="A19" s="7">
        <v>0.51527777777777717</v>
      </c>
      <c r="B19" s="367">
        <v>9</v>
      </c>
      <c r="C19" s="343" t="s">
        <v>659</v>
      </c>
      <c r="D19" s="343" t="s">
        <v>660</v>
      </c>
      <c r="E19" s="343" t="s">
        <v>30</v>
      </c>
      <c r="F19" s="344">
        <f>X39</f>
        <v>0</v>
      </c>
      <c r="G19" s="343">
        <f t="shared" si="1"/>
        <v>1</v>
      </c>
      <c r="H19" s="343">
        <f t="shared" si="0"/>
        <v>1</v>
      </c>
      <c r="I19" s="345">
        <f>X28</f>
        <v>0</v>
      </c>
      <c r="J19" s="340"/>
      <c r="K19" s="338"/>
      <c r="L19" s="338"/>
      <c r="M19" s="338">
        <v>12</v>
      </c>
      <c r="N19" s="338"/>
      <c r="O19" s="338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</row>
    <row r="20" spans="1:33">
      <c r="A20" s="7">
        <v>0.52013888888888826</v>
      </c>
      <c r="B20" s="367">
        <v>10</v>
      </c>
      <c r="C20" s="343" t="s">
        <v>420</v>
      </c>
      <c r="D20" s="343" t="s">
        <v>421</v>
      </c>
      <c r="E20" s="343" t="s">
        <v>355</v>
      </c>
      <c r="F20" s="344">
        <f>Y39</f>
        <v>0</v>
      </c>
      <c r="G20" s="343">
        <f t="shared" si="1"/>
        <v>1</v>
      </c>
      <c r="H20" s="343">
        <f t="shared" si="0"/>
        <v>1</v>
      </c>
      <c r="I20" s="345">
        <f>Y28</f>
        <v>0</v>
      </c>
      <c r="J20" s="340"/>
      <c r="K20" s="338"/>
      <c r="L20" s="338"/>
      <c r="M20" s="338">
        <v>13</v>
      </c>
      <c r="N20" s="338"/>
      <c r="O20" s="33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</row>
    <row r="21" spans="1:33">
      <c r="A21" s="7">
        <v>0.53194444444444378</v>
      </c>
      <c r="B21" s="367">
        <v>11</v>
      </c>
      <c r="C21" s="343" t="s">
        <v>765</v>
      </c>
      <c r="D21" s="343" t="s">
        <v>766</v>
      </c>
      <c r="E21" s="343" t="s">
        <v>140</v>
      </c>
      <c r="F21" s="344">
        <f>Z39</f>
        <v>0</v>
      </c>
      <c r="G21" s="343">
        <f t="shared" si="1"/>
        <v>1</v>
      </c>
      <c r="H21" s="343">
        <f t="shared" si="0"/>
        <v>1</v>
      </c>
      <c r="I21" s="345">
        <f>Z28</f>
        <v>0</v>
      </c>
      <c r="J21" s="340"/>
      <c r="K21" s="338"/>
      <c r="L21" s="338"/>
      <c r="M21" s="338" t="s">
        <v>92</v>
      </c>
      <c r="N21" s="338"/>
      <c r="O21" s="338"/>
      <c r="P21" s="356">
        <f>SUM(P8:P20)</f>
        <v>0</v>
      </c>
      <c r="Q21" s="356">
        <f t="shared" ref="Q21:AG21" si="2">SUM(Q8:Q20)</f>
        <v>0</v>
      </c>
      <c r="R21" s="356">
        <f t="shared" si="2"/>
        <v>0</v>
      </c>
      <c r="S21" s="356">
        <f t="shared" si="2"/>
        <v>0</v>
      </c>
      <c r="T21" s="356">
        <f t="shared" si="2"/>
        <v>0</v>
      </c>
      <c r="U21" s="356">
        <f t="shared" si="2"/>
        <v>0</v>
      </c>
      <c r="V21" s="356">
        <f t="shared" si="2"/>
        <v>0</v>
      </c>
      <c r="W21" s="356">
        <f t="shared" si="2"/>
        <v>0</v>
      </c>
      <c r="X21" s="356">
        <f t="shared" si="2"/>
        <v>0</v>
      </c>
      <c r="Y21" s="356">
        <f t="shared" si="2"/>
        <v>0</v>
      </c>
      <c r="Z21" s="356">
        <f t="shared" si="2"/>
        <v>0</v>
      </c>
      <c r="AA21" s="356">
        <f t="shared" si="2"/>
        <v>0</v>
      </c>
      <c r="AB21" s="356">
        <f t="shared" si="2"/>
        <v>0</v>
      </c>
      <c r="AC21" s="356">
        <f t="shared" si="2"/>
        <v>0</v>
      </c>
      <c r="AD21" s="356">
        <f t="shared" si="2"/>
        <v>0</v>
      </c>
      <c r="AE21" s="356">
        <f t="shared" si="2"/>
        <v>0</v>
      </c>
      <c r="AF21" s="356">
        <f t="shared" si="2"/>
        <v>0</v>
      </c>
      <c r="AG21" s="356">
        <f t="shared" si="2"/>
        <v>0</v>
      </c>
    </row>
    <row r="22" spans="1:33">
      <c r="A22" s="7">
        <v>0.53680555555555487</v>
      </c>
      <c r="B22" s="367">
        <v>12</v>
      </c>
      <c r="C22" s="343" t="s">
        <v>449</v>
      </c>
      <c r="D22" s="343" t="s">
        <v>450</v>
      </c>
      <c r="E22" s="343" t="s">
        <v>295</v>
      </c>
      <c r="F22" s="344">
        <f>AA39</f>
        <v>0</v>
      </c>
      <c r="G22" s="343">
        <f t="shared" si="1"/>
        <v>1</v>
      </c>
      <c r="H22" s="343">
        <f t="shared" si="0"/>
        <v>1</v>
      </c>
      <c r="I22" s="345">
        <f>AA28</f>
        <v>0</v>
      </c>
      <c r="J22" s="340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</row>
    <row r="23" spans="1:33">
      <c r="A23" s="7">
        <v>0.54166666666666596</v>
      </c>
      <c r="B23" s="367">
        <v>13</v>
      </c>
      <c r="C23" s="343" t="s">
        <v>656</v>
      </c>
      <c r="D23" s="343" t="s">
        <v>657</v>
      </c>
      <c r="E23" s="343" t="s">
        <v>222</v>
      </c>
      <c r="F23" s="344">
        <f>AB39</f>
        <v>0</v>
      </c>
      <c r="G23" s="343">
        <f t="shared" si="1"/>
        <v>1</v>
      </c>
      <c r="H23" s="343">
        <f t="shared" si="0"/>
        <v>1</v>
      </c>
      <c r="I23" s="345">
        <f>AB28</f>
        <v>0</v>
      </c>
      <c r="J23" s="340"/>
      <c r="K23" s="338"/>
      <c r="L23" s="338"/>
      <c r="M23" s="338" t="s">
        <v>93</v>
      </c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</row>
    <row r="24" spans="1:33">
      <c r="A24" s="7">
        <v>0.54652777777777706</v>
      </c>
      <c r="B24" s="367">
        <v>14</v>
      </c>
      <c r="C24" s="343" t="s">
        <v>781</v>
      </c>
      <c r="D24" s="343" t="s">
        <v>782</v>
      </c>
      <c r="E24" s="343" t="s">
        <v>309</v>
      </c>
      <c r="F24" s="344">
        <f>AC39</f>
        <v>0</v>
      </c>
      <c r="G24" s="343">
        <f t="shared" si="1"/>
        <v>1</v>
      </c>
      <c r="H24" s="343">
        <f t="shared" si="0"/>
        <v>1</v>
      </c>
      <c r="I24" s="345">
        <f>AC28</f>
        <v>0</v>
      </c>
      <c r="J24" s="340"/>
      <c r="K24" s="338"/>
      <c r="L24" s="338"/>
      <c r="M24" s="338" t="s">
        <v>94</v>
      </c>
      <c r="N24" s="338">
        <v>1</v>
      </c>
      <c r="O24" s="338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</row>
    <row r="25" spans="1:33">
      <c r="A25" s="7"/>
      <c r="B25" s="367"/>
      <c r="C25" s="343"/>
      <c r="D25" s="343"/>
      <c r="E25" s="343"/>
      <c r="F25" s="344"/>
      <c r="G25" s="343"/>
      <c r="H25" s="343"/>
      <c r="I25" s="345"/>
      <c r="J25" s="340"/>
      <c r="K25" s="338"/>
      <c r="L25" s="338"/>
      <c r="M25" s="338" t="s">
        <v>95</v>
      </c>
      <c r="N25" s="338">
        <v>1</v>
      </c>
      <c r="O25" s="338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</row>
    <row r="26" spans="1:33">
      <c r="A26" s="7"/>
      <c r="B26" s="367"/>
      <c r="C26" s="343"/>
      <c r="D26" s="343"/>
      <c r="E26" s="343"/>
      <c r="F26" s="344"/>
      <c r="G26" s="343"/>
      <c r="H26" s="343"/>
      <c r="I26" s="345"/>
      <c r="J26" s="340"/>
      <c r="K26" s="338"/>
      <c r="L26" s="338"/>
      <c r="M26" s="338" t="s">
        <v>270</v>
      </c>
      <c r="N26" s="338">
        <v>2</v>
      </c>
      <c r="O26" s="338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</row>
    <row r="27" spans="1:33">
      <c r="A27" s="7"/>
      <c r="B27" s="367"/>
      <c r="C27" s="343"/>
      <c r="D27" s="343"/>
      <c r="E27" s="343"/>
      <c r="F27" s="344"/>
      <c r="G27" s="343"/>
      <c r="H27" s="343"/>
      <c r="I27" s="345"/>
      <c r="J27" s="340"/>
      <c r="K27" s="338"/>
      <c r="L27" s="338"/>
      <c r="M27" s="338" t="s">
        <v>271</v>
      </c>
      <c r="N27" s="338">
        <v>2</v>
      </c>
      <c r="O27" s="33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</row>
    <row r="28" spans="1:33">
      <c r="A28" s="7"/>
      <c r="B28" s="367"/>
      <c r="C28" s="343"/>
      <c r="D28" s="343"/>
      <c r="E28" s="343"/>
      <c r="F28" s="344"/>
      <c r="G28" s="343"/>
      <c r="H28" s="343"/>
      <c r="I28" s="345"/>
      <c r="J28" s="340"/>
      <c r="K28" s="338"/>
      <c r="L28" s="338"/>
      <c r="M28" s="338" t="s">
        <v>98</v>
      </c>
      <c r="N28" s="338"/>
      <c r="O28" s="338"/>
      <c r="P28" s="356">
        <f>SUM(P24:P27)+SUM(P26:P27)</f>
        <v>0</v>
      </c>
      <c r="Q28" s="356">
        <f t="shared" ref="Q28:S28" si="3">SUM(Q24:Q27)+SUM(Q26:Q27)</f>
        <v>0</v>
      </c>
      <c r="R28" s="356">
        <f t="shared" si="3"/>
        <v>0</v>
      </c>
      <c r="S28" s="356">
        <f t="shared" si="3"/>
        <v>0</v>
      </c>
      <c r="T28" s="356">
        <f t="shared" ref="T28:AE28" si="4">SUM(T24:T27)+SUM(T26:T27)</f>
        <v>0</v>
      </c>
      <c r="U28" s="356">
        <f t="shared" si="4"/>
        <v>0</v>
      </c>
      <c r="V28" s="356">
        <f t="shared" si="4"/>
        <v>0</v>
      </c>
      <c r="W28" s="356">
        <f t="shared" si="4"/>
        <v>0</v>
      </c>
      <c r="X28" s="356">
        <f t="shared" si="4"/>
        <v>0</v>
      </c>
      <c r="Y28" s="356">
        <f t="shared" si="4"/>
        <v>0</v>
      </c>
      <c r="Z28" s="356">
        <f t="shared" si="4"/>
        <v>0</v>
      </c>
      <c r="AA28" s="356">
        <f t="shared" si="4"/>
        <v>0</v>
      </c>
      <c r="AB28" s="356">
        <f t="shared" si="4"/>
        <v>0</v>
      </c>
      <c r="AC28" s="356">
        <f t="shared" si="4"/>
        <v>0</v>
      </c>
      <c r="AD28" s="356">
        <f t="shared" si="4"/>
        <v>0</v>
      </c>
      <c r="AE28" s="356">
        <f t="shared" si="4"/>
        <v>0</v>
      </c>
      <c r="AF28" s="356">
        <f t="shared" ref="AF28:AG28" si="5">SUM(AF24:AF27)+SUM(AF26:AF27)</f>
        <v>0</v>
      </c>
      <c r="AG28" s="356">
        <f t="shared" si="5"/>
        <v>0</v>
      </c>
    </row>
    <row r="30" spans="1:33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 t="s">
        <v>99</v>
      </c>
      <c r="N30" s="338">
        <v>190</v>
      </c>
      <c r="O30" s="338"/>
      <c r="P30" s="356">
        <f>P21+P28</f>
        <v>0</v>
      </c>
      <c r="Q30" s="356">
        <f t="shared" ref="Q30:AG30" si="6">Q21+Q28</f>
        <v>0</v>
      </c>
      <c r="R30" s="356">
        <f t="shared" si="6"/>
        <v>0</v>
      </c>
      <c r="S30" s="356">
        <f t="shared" si="6"/>
        <v>0</v>
      </c>
      <c r="T30" s="356">
        <f t="shared" si="6"/>
        <v>0</v>
      </c>
      <c r="U30" s="356">
        <f t="shared" si="6"/>
        <v>0</v>
      </c>
      <c r="V30" s="356">
        <f t="shared" si="6"/>
        <v>0</v>
      </c>
      <c r="W30" s="356">
        <f t="shared" si="6"/>
        <v>0</v>
      </c>
      <c r="X30" s="356">
        <f t="shared" si="6"/>
        <v>0</v>
      </c>
      <c r="Y30" s="356">
        <f t="shared" si="6"/>
        <v>0</v>
      </c>
      <c r="Z30" s="356">
        <f t="shared" si="6"/>
        <v>0</v>
      </c>
      <c r="AA30" s="356">
        <f t="shared" si="6"/>
        <v>0</v>
      </c>
      <c r="AB30" s="356">
        <f t="shared" si="6"/>
        <v>0</v>
      </c>
      <c r="AC30" s="356">
        <f t="shared" si="6"/>
        <v>0</v>
      </c>
      <c r="AD30" s="356">
        <f t="shared" si="6"/>
        <v>0</v>
      </c>
      <c r="AE30" s="356">
        <f t="shared" si="6"/>
        <v>0</v>
      </c>
      <c r="AF30" s="356">
        <f t="shared" si="6"/>
        <v>0</v>
      </c>
      <c r="AG30" s="356">
        <f t="shared" si="6"/>
        <v>0</v>
      </c>
    </row>
    <row r="31" spans="1:33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15" t="s">
        <v>100</v>
      </c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</row>
    <row r="32" spans="1:33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 t="s">
        <v>101</v>
      </c>
      <c r="N32" s="338">
        <v>-2</v>
      </c>
      <c r="O32" s="338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372"/>
      <c r="AC32" s="372"/>
      <c r="AD32" s="372"/>
      <c r="AE32" s="372"/>
      <c r="AF32" s="372"/>
      <c r="AG32" s="372"/>
    </row>
    <row r="33" spans="13:33">
      <c r="M33" s="338" t="s">
        <v>103</v>
      </c>
      <c r="N33" s="338">
        <v>-4</v>
      </c>
      <c r="O33" s="338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</row>
    <row r="34" spans="13:33">
      <c r="M34" s="338" t="s">
        <v>104</v>
      </c>
      <c r="N34" s="374" t="s">
        <v>105</v>
      </c>
      <c r="O34" s="338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</row>
    <row r="35" spans="13:33">
      <c r="M35" s="338" t="s">
        <v>106</v>
      </c>
      <c r="N35" s="374"/>
      <c r="O35" s="338"/>
      <c r="P35" s="377">
        <f>IF(P32="Y",-2,0)+IF(P33="Y",-4,0)</f>
        <v>0</v>
      </c>
      <c r="Q35" s="377">
        <f t="shared" ref="Q35:AG35" si="7">IF(Q32="Y",-2,0)+IF(Q33="Y",-4,0)</f>
        <v>0</v>
      </c>
      <c r="R35" s="377">
        <f t="shared" si="7"/>
        <v>0</v>
      </c>
      <c r="S35" s="377">
        <f t="shared" si="7"/>
        <v>0</v>
      </c>
      <c r="T35" s="377">
        <f t="shared" si="7"/>
        <v>0</v>
      </c>
      <c r="U35" s="377">
        <f t="shared" si="7"/>
        <v>0</v>
      </c>
      <c r="V35" s="377">
        <f t="shared" si="7"/>
        <v>0</v>
      </c>
      <c r="W35" s="377">
        <f t="shared" si="7"/>
        <v>0</v>
      </c>
      <c r="X35" s="377">
        <f t="shared" si="7"/>
        <v>0</v>
      </c>
      <c r="Y35" s="377">
        <f t="shared" si="7"/>
        <v>0</v>
      </c>
      <c r="Z35" s="377">
        <f t="shared" si="7"/>
        <v>0</v>
      </c>
      <c r="AA35" s="377">
        <f t="shared" si="7"/>
        <v>0</v>
      </c>
      <c r="AB35" s="377">
        <f t="shared" si="7"/>
        <v>0</v>
      </c>
      <c r="AC35" s="377">
        <f t="shared" si="7"/>
        <v>0</v>
      </c>
      <c r="AD35" s="377">
        <f t="shared" si="7"/>
        <v>0</v>
      </c>
      <c r="AE35" s="377">
        <f t="shared" si="7"/>
        <v>0</v>
      </c>
      <c r="AF35" s="377">
        <f t="shared" si="7"/>
        <v>0</v>
      </c>
      <c r="AG35" s="377">
        <f t="shared" si="7"/>
        <v>0</v>
      </c>
    </row>
    <row r="36" spans="13:33">
      <c r="M36" s="15" t="s">
        <v>272</v>
      </c>
      <c r="N36" s="374"/>
      <c r="O36" s="338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15"/>
    </row>
    <row r="37" spans="13:33">
      <c r="M37" s="338"/>
      <c r="N37" s="338">
        <v>-5.0000000000000001E-3</v>
      </c>
      <c r="O37" s="338"/>
      <c r="P37" s="395">
        <f>$N$37*$N$30*P36</f>
        <v>0</v>
      </c>
      <c r="Q37" s="395">
        <f t="shared" ref="Q37:AG37" si="8">$N$37*$N$30*Q36</f>
        <v>0</v>
      </c>
      <c r="R37" s="395">
        <f t="shared" si="8"/>
        <v>0</v>
      </c>
      <c r="S37" s="395">
        <f t="shared" si="8"/>
        <v>0</v>
      </c>
      <c r="T37" s="395">
        <f t="shared" si="8"/>
        <v>0</v>
      </c>
      <c r="U37" s="395">
        <f t="shared" si="8"/>
        <v>0</v>
      </c>
      <c r="V37" s="395">
        <f t="shared" si="8"/>
        <v>0</v>
      </c>
      <c r="W37" s="395">
        <f t="shared" si="8"/>
        <v>0</v>
      </c>
      <c r="X37" s="395">
        <f t="shared" si="8"/>
        <v>0</v>
      </c>
      <c r="Y37" s="395">
        <f t="shared" si="8"/>
        <v>0</v>
      </c>
      <c r="Z37" s="395">
        <f t="shared" si="8"/>
        <v>0</v>
      </c>
      <c r="AA37" s="395">
        <f t="shared" si="8"/>
        <v>0</v>
      </c>
      <c r="AB37" s="395">
        <f t="shared" si="8"/>
        <v>0</v>
      </c>
      <c r="AC37" s="395">
        <f t="shared" si="8"/>
        <v>0</v>
      </c>
      <c r="AD37" s="395">
        <f t="shared" si="8"/>
        <v>0</v>
      </c>
      <c r="AE37" s="395">
        <f t="shared" si="8"/>
        <v>0</v>
      </c>
      <c r="AF37" s="395">
        <f t="shared" si="8"/>
        <v>0</v>
      </c>
      <c r="AG37" s="395">
        <f t="shared" si="8"/>
        <v>0</v>
      </c>
    </row>
    <row r="38" spans="13:33">
      <c r="M38" s="338" t="s">
        <v>74</v>
      </c>
      <c r="N38" s="338"/>
      <c r="O38" s="338"/>
      <c r="P38" s="356">
        <f>P30+P35+P37</f>
        <v>0</v>
      </c>
      <c r="Q38" s="356">
        <f t="shared" ref="Q38:AG38" si="9">Q30+Q35+Q37</f>
        <v>0</v>
      </c>
      <c r="R38" s="356">
        <f t="shared" si="9"/>
        <v>0</v>
      </c>
      <c r="S38" s="356">
        <f t="shared" si="9"/>
        <v>0</v>
      </c>
      <c r="T38" s="356">
        <f t="shared" si="9"/>
        <v>0</v>
      </c>
      <c r="U38" s="356">
        <f t="shared" si="9"/>
        <v>0</v>
      </c>
      <c r="V38" s="356">
        <f t="shared" si="9"/>
        <v>0</v>
      </c>
      <c r="W38" s="356">
        <f t="shared" si="9"/>
        <v>0</v>
      </c>
      <c r="X38" s="356">
        <f t="shared" si="9"/>
        <v>0</v>
      </c>
      <c r="Y38" s="356">
        <f t="shared" si="9"/>
        <v>0</v>
      </c>
      <c r="Z38" s="356">
        <f t="shared" si="9"/>
        <v>0</v>
      </c>
      <c r="AA38" s="356">
        <f t="shared" si="9"/>
        <v>0</v>
      </c>
      <c r="AB38" s="356">
        <f t="shared" si="9"/>
        <v>0</v>
      </c>
      <c r="AC38" s="356">
        <f t="shared" si="9"/>
        <v>0</v>
      </c>
      <c r="AD38" s="356">
        <f t="shared" si="9"/>
        <v>0</v>
      </c>
      <c r="AE38" s="356">
        <f t="shared" si="9"/>
        <v>0</v>
      </c>
      <c r="AF38" s="356">
        <f t="shared" si="9"/>
        <v>0</v>
      </c>
      <c r="AG38" s="356">
        <f t="shared" si="9"/>
        <v>0</v>
      </c>
    </row>
    <row r="39" spans="13:33">
      <c r="M39" s="338" t="s">
        <v>67</v>
      </c>
      <c r="N39" s="338"/>
      <c r="O39" s="338"/>
      <c r="P39" s="355">
        <f>P38/$N$30</f>
        <v>0</v>
      </c>
      <c r="Q39" s="355">
        <f t="shared" ref="Q39:AG39" si="10">Q38/$N$30</f>
        <v>0</v>
      </c>
      <c r="R39" s="355">
        <f t="shared" si="10"/>
        <v>0</v>
      </c>
      <c r="S39" s="355">
        <f t="shared" si="10"/>
        <v>0</v>
      </c>
      <c r="T39" s="355">
        <f t="shared" si="10"/>
        <v>0</v>
      </c>
      <c r="U39" s="355">
        <f t="shared" si="10"/>
        <v>0</v>
      </c>
      <c r="V39" s="355">
        <f t="shared" si="10"/>
        <v>0</v>
      </c>
      <c r="W39" s="355">
        <f t="shared" si="10"/>
        <v>0</v>
      </c>
      <c r="X39" s="355">
        <f t="shared" si="10"/>
        <v>0</v>
      </c>
      <c r="Y39" s="355">
        <f t="shared" si="10"/>
        <v>0</v>
      </c>
      <c r="Z39" s="355">
        <f t="shared" si="10"/>
        <v>0</v>
      </c>
      <c r="AA39" s="355">
        <f t="shared" si="10"/>
        <v>0</v>
      </c>
      <c r="AB39" s="355">
        <f t="shared" si="10"/>
        <v>0</v>
      </c>
      <c r="AC39" s="355">
        <f t="shared" si="10"/>
        <v>0</v>
      </c>
      <c r="AD39" s="355">
        <f t="shared" si="10"/>
        <v>0</v>
      </c>
      <c r="AE39" s="355">
        <f t="shared" si="10"/>
        <v>0</v>
      </c>
      <c r="AF39" s="355">
        <f t="shared" si="10"/>
        <v>0</v>
      </c>
      <c r="AG39" s="355">
        <f t="shared" si="10"/>
        <v>0</v>
      </c>
    </row>
    <row r="40" spans="13:33">
      <c r="M40" s="338"/>
      <c r="N40" s="338"/>
      <c r="O40" s="33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  <c r="AA40" s="358"/>
      <c r="AB40" s="358"/>
      <c r="AC40" s="358"/>
      <c r="AD40" s="358"/>
      <c r="AE40" s="358"/>
      <c r="AF40" s="358"/>
      <c r="AG40" s="358"/>
    </row>
    <row r="41" spans="13:33">
      <c r="M41" s="338"/>
      <c r="N41" s="338"/>
      <c r="O41" s="338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</row>
    <row r="42" spans="13:33"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</row>
    <row r="43" spans="13:33">
      <c r="M43" s="338"/>
      <c r="N43" s="338"/>
      <c r="O43" s="338"/>
      <c r="P43" s="349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  <c r="AE43" s="338"/>
      <c r="AF43" s="338"/>
      <c r="AG43" s="338"/>
    </row>
    <row r="44" spans="13:33"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</row>
    <row r="45" spans="13:33">
      <c r="M45" s="338"/>
      <c r="N45" s="338"/>
      <c r="O45" s="338"/>
      <c r="P45" s="349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</row>
    <row r="46" spans="13:33"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</row>
    <row r="47" spans="13:33">
      <c r="M47" s="338"/>
      <c r="N47" s="338"/>
      <c r="O47" s="338"/>
      <c r="P47" s="349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</row>
    <row r="48" spans="13:33"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</row>
    <row r="49" spans="16:16">
      <c r="P49" s="349"/>
    </row>
    <row r="50" spans="16:16">
      <c r="P50" s="338"/>
    </row>
    <row r="51" spans="16:16">
      <c r="P51" s="349"/>
    </row>
    <row r="52" spans="16:16">
      <c r="P52" s="338"/>
    </row>
    <row r="53" spans="16:16">
      <c r="P53" s="349"/>
    </row>
    <row r="54" spans="16:16">
      <c r="P54" s="338"/>
    </row>
    <row r="55" spans="16:16">
      <c r="P55" s="349"/>
    </row>
    <row r="56" spans="16:16">
      <c r="P56" s="338"/>
    </row>
    <row r="57" spans="16:16">
      <c r="P57" s="349"/>
    </row>
    <row r="58" spans="16:16">
      <c r="P58" s="338"/>
    </row>
    <row r="59" spans="16:16">
      <c r="P59" s="349"/>
    </row>
    <row r="60" spans="16:16">
      <c r="P60" s="338"/>
    </row>
    <row r="61" spans="16:16">
      <c r="P61" s="349"/>
    </row>
    <row r="62" spans="16:16">
      <c r="P62" s="338"/>
    </row>
    <row r="63" spans="16:16">
      <c r="P63" s="349"/>
    </row>
    <row r="64" spans="16:16">
      <c r="P64" s="338"/>
    </row>
    <row r="65" spans="16:16">
      <c r="P65" s="349"/>
    </row>
    <row r="66" spans="16:16">
      <c r="P66" s="338"/>
    </row>
    <row r="67" spans="16:16">
      <c r="P67" s="349"/>
    </row>
    <row r="68" spans="16:16">
      <c r="P68" s="338"/>
    </row>
    <row r="69" spans="16:16">
      <c r="P69" s="349"/>
    </row>
    <row r="70" spans="16:16">
      <c r="P70" s="338"/>
    </row>
    <row r="71" spans="16:16">
      <c r="P71" s="349"/>
    </row>
    <row r="72" spans="16:16">
      <c r="P72" s="338"/>
    </row>
    <row r="73" spans="16:16">
      <c r="P73" s="349"/>
    </row>
    <row r="74" spans="16:16">
      <c r="P74" s="338"/>
    </row>
    <row r="75" spans="16:16">
      <c r="P75" s="349"/>
    </row>
    <row r="76" spans="16:16">
      <c r="P76" s="338"/>
    </row>
    <row r="77" spans="16:16">
      <c r="P77" s="349"/>
    </row>
    <row r="78" spans="16:16">
      <c r="P78" s="338"/>
    </row>
    <row r="79" spans="16:16">
      <c r="P79" s="349"/>
    </row>
    <row r="80" spans="16:16">
      <c r="P80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09B4-10CE-504C-B100-57222B880267}">
  <sheetPr>
    <tabColor rgb="FF7030A0"/>
    <pageSetUpPr fitToPage="1"/>
  </sheetPr>
  <dimension ref="A1:AA50"/>
  <sheetViews>
    <sheetView topLeftCell="A7" zoomScale="90" zoomScaleNormal="90" workbookViewId="0">
      <selection activeCell="H38" sqref="H38"/>
    </sheetView>
  </sheetViews>
  <sheetFormatPr defaultColWidth="11" defaultRowHeight="15"/>
  <cols>
    <col min="1" max="1" width="11" style="14"/>
    <col min="2" max="2" width="12.375" style="14" customWidth="1"/>
    <col min="3" max="3" width="21.25" style="14" customWidth="1"/>
    <col min="4" max="4" width="25" style="14" bestFit="1" customWidth="1"/>
    <col min="5" max="5" width="16.875" style="14" bestFit="1" customWidth="1"/>
    <col min="6" max="6" width="13.125" style="14" customWidth="1"/>
    <col min="7" max="8" width="11" style="14"/>
    <col min="9" max="9" width="14" style="14" customWidth="1"/>
    <col min="10" max="12" width="11" style="14"/>
    <col min="13" max="13" width="19.375" style="14" customWidth="1"/>
    <col min="14" max="14" width="11" style="14"/>
    <col min="15" max="15" width="3.625" style="14" customWidth="1"/>
    <col min="16" max="16" width="10.25" style="14" customWidth="1"/>
    <col min="17" max="17" width="7.75" style="14" bestFit="1" customWidth="1"/>
    <col min="18" max="18" width="8.625" style="14" customWidth="1"/>
    <col min="19" max="22" width="7.25" style="14" bestFit="1" customWidth="1"/>
    <col min="23" max="23" width="7.75" style="14" customWidth="1"/>
    <col min="24" max="27" width="7.25" style="14" bestFit="1" customWidth="1"/>
    <col min="28" max="16384" width="11" style="14"/>
  </cols>
  <sheetData>
    <row r="1" spans="1:27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9" t="s">
        <v>194</v>
      </c>
      <c r="N1" s="339"/>
      <c r="O1" s="339"/>
      <c r="P1" s="339"/>
      <c r="Q1" s="339"/>
      <c r="R1" s="339"/>
      <c r="S1" s="339"/>
      <c r="T1" s="339"/>
      <c r="U1" s="338"/>
      <c r="V1" s="338"/>
      <c r="W1" s="338"/>
      <c r="X1" s="338"/>
      <c r="Y1" s="338"/>
      <c r="Z1" s="338"/>
      <c r="AA1" s="338"/>
    </row>
    <row r="2" spans="1:27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</row>
    <row r="3" spans="1:27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195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</row>
    <row r="4" spans="1:27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4</v>
      </c>
      <c r="Q4" s="17"/>
      <c r="R4" s="18" t="s">
        <v>196</v>
      </c>
      <c r="S4" s="18"/>
      <c r="T4" s="18"/>
      <c r="U4" s="18"/>
      <c r="V4" s="17"/>
      <c r="W4" s="17"/>
      <c r="X4" s="17"/>
      <c r="Y4" s="17"/>
      <c r="Z4" s="17"/>
      <c r="AA4" s="17"/>
    </row>
    <row r="5" spans="1:27">
      <c r="A5" s="338" t="s">
        <v>6</v>
      </c>
      <c r="B5" s="331">
        <v>44778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/>
      <c r="W5" s="341"/>
      <c r="X5" s="341"/>
      <c r="Y5" s="341"/>
      <c r="Z5" s="341"/>
      <c r="AA5" s="341"/>
    </row>
    <row r="6" spans="1:27">
      <c r="A6" s="338" t="s">
        <v>8</v>
      </c>
      <c r="B6" s="13" t="s">
        <v>197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Harriet Forrest</v>
      </c>
      <c r="Q6" s="338" t="str">
        <f>C12</f>
        <v>Mia Death</v>
      </c>
      <c r="R6" s="338" t="str">
        <f>C13</f>
        <v>Caitlin Worth</v>
      </c>
      <c r="S6" s="338" t="str">
        <f>C14</f>
        <v>Savannah Beveridge</v>
      </c>
      <c r="T6" s="338" t="str">
        <f>C15</f>
        <v>Jorja Wareham</v>
      </c>
      <c r="U6" s="338" t="str">
        <f>C16</f>
        <v>Maddison Manolini</v>
      </c>
      <c r="V6" s="338"/>
      <c r="W6" s="338"/>
      <c r="X6" s="338"/>
      <c r="Y6" s="338"/>
      <c r="Z6" s="338"/>
      <c r="AA6" s="338"/>
    </row>
    <row r="7" spans="1:27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</row>
    <row r="8" spans="1:27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>
        <v>7</v>
      </c>
      <c r="Q8" s="342">
        <v>6</v>
      </c>
      <c r="R8" s="342">
        <v>6</v>
      </c>
      <c r="S8" s="342">
        <v>7</v>
      </c>
      <c r="T8" s="342">
        <v>7</v>
      </c>
      <c r="U8" s="342">
        <v>5.5</v>
      </c>
      <c r="V8" s="342"/>
      <c r="W8" s="342"/>
      <c r="X8" s="342"/>
      <c r="Y8" s="342"/>
      <c r="Z8" s="342"/>
      <c r="AA8" s="342"/>
    </row>
    <row r="9" spans="1:27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>
        <v>2</v>
      </c>
      <c r="O9" s="338"/>
      <c r="P9" s="342">
        <v>6.5</v>
      </c>
      <c r="Q9" s="342">
        <v>5.5</v>
      </c>
      <c r="R9" s="342">
        <v>4</v>
      </c>
      <c r="S9" s="342">
        <v>7</v>
      </c>
      <c r="T9" s="342">
        <v>7.5</v>
      </c>
      <c r="U9" s="342">
        <v>7</v>
      </c>
      <c r="V9" s="342"/>
      <c r="W9" s="342"/>
      <c r="X9" s="342"/>
      <c r="Y9" s="342"/>
      <c r="Z9" s="342"/>
      <c r="AA9" s="342"/>
    </row>
    <row r="10" spans="1:27" ht="30">
      <c r="A10" s="35" t="s">
        <v>15</v>
      </c>
      <c r="B10" s="36" t="s">
        <v>16</v>
      </c>
      <c r="C10" s="36" t="s">
        <v>17</v>
      </c>
      <c r="D10" s="36" t="s">
        <v>18</v>
      </c>
      <c r="E10" s="36" t="s">
        <v>19</v>
      </c>
      <c r="F10" s="36" t="s">
        <v>78</v>
      </c>
      <c r="G10" s="36" t="s">
        <v>21</v>
      </c>
      <c r="H10" s="36" t="s">
        <v>22</v>
      </c>
      <c r="I10" s="36" t="s">
        <v>23</v>
      </c>
      <c r="J10" s="36" t="s">
        <v>24</v>
      </c>
      <c r="K10" s="338"/>
      <c r="L10" s="338"/>
      <c r="M10" s="338">
        <v>3</v>
      </c>
      <c r="N10" s="338"/>
      <c r="O10" s="338"/>
      <c r="P10" s="342">
        <v>7</v>
      </c>
      <c r="Q10" s="342">
        <v>7</v>
      </c>
      <c r="R10" s="342">
        <v>4</v>
      </c>
      <c r="S10" s="342">
        <v>7</v>
      </c>
      <c r="T10" s="342">
        <v>7</v>
      </c>
      <c r="U10" s="342">
        <v>6.5</v>
      </c>
      <c r="V10" s="342"/>
      <c r="W10" s="342"/>
      <c r="X10" s="342"/>
      <c r="Y10" s="342"/>
      <c r="Z10" s="342"/>
      <c r="AA10" s="342"/>
    </row>
    <row r="11" spans="1:27">
      <c r="A11" s="32">
        <v>0.65555555555555534</v>
      </c>
      <c r="B11" s="3">
        <v>1</v>
      </c>
      <c r="C11" s="3" t="s">
        <v>183</v>
      </c>
      <c r="D11" s="343" t="s">
        <v>184</v>
      </c>
      <c r="E11" s="343" t="s">
        <v>182</v>
      </c>
      <c r="F11" s="347">
        <f>P39</f>
        <v>0.67874999999999996</v>
      </c>
      <c r="G11" s="343">
        <f t="shared" ref="G11:G16" si="0">IF(H11&gt;J11,H11,J11)</f>
        <v>2</v>
      </c>
      <c r="H11" s="343">
        <f>RANK(F11,$F$11:$F$17,0)</f>
        <v>2</v>
      </c>
      <c r="I11" s="345">
        <f>P35</f>
        <v>7</v>
      </c>
      <c r="J11" s="346"/>
      <c r="K11" s="338"/>
      <c r="L11" s="338"/>
      <c r="M11" s="338">
        <v>4</v>
      </c>
      <c r="N11" s="338"/>
      <c r="O11" s="338"/>
      <c r="P11" s="342">
        <v>6.5</v>
      </c>
      <c r="Q11" s="342">
        <v>6.5</v>
      </c>
      <c r="R11" s="342">
        <v>6</v>
      </c>
      <c r="S11" s="342">
        <v>6.5</v>
      </c>
      <c r="T11" s="342">
        <v>6.5</v>
      </c>
      <c r="U11" s="342">
        <v>6.5</v>
      </c>
      <c r="V11" s="342"/>
      <c r="W11" s="342"/>
      <c r="X11" s="342"/>
      <c r="Y11" s="342"/>
      <c r="Z11" s="342"/>
      <c r="AA11" s="342"/>
    </row>
    <row r="12" spans="1:27">
      <c r="A12" s="32">
        <v>0.66041666666666643</v>
      </c>
      <c r="B12" s="3">
        <v>2</v>
      </c>
      <c r="C12" s="3" t="s">
        <v>198</v>
      </c>
      <c r="D12" s="343" t="s">
        <v>199</v>
      </c>
      <c r="E12" s="343" t="s">
        <v>140</v>
      </c>
      <c r="F12" s="347">
        <f>Q39</f>
        <v>0.57624999999999993</v>
      </c>
      <c r="G12" s="343">
        <f t="shared" si="0"/>
        <v>5</v>
      </c>
      <c r="H12" s="343">
        <f t="shared" ref="H12:H16" si="1">RANK(F12,$F$11:$F$17,0)</f>
        <v>5</v>
      </c>
      <c r="I12" s="345">
        <f>Q35</f>
        <v>5.8</v>
      </c>
      <c r="J12" s="346"/>
      <c r="K12" s="338"/>
      <c r="L12" s="338"/>
      <c r="M12" s="338">
        <v>5</v>
      </c>
      <c r="N12" s="338"/>
      <c r="O12" s="338"/>
      <c r="P12" s="342">
        <v>6.5</v>
      </c>
      <c r="Q12" s="342">
        <v>5</v>
      </c>
      <c r="R12" s="342">
        <v>6</v>
      </c>
      <c r="S12" s="342">
        <v>6.5</v>
      </c>
      <c r="T12" s="342">
        <v>6.5</v>
      </c>
      <c r="U12" s="342">
        <v>6.5</v>
      </c>
      <c r="V12" s="342"/>
      <c r="W12" s="342"/>
      <c r="X12" s="342"/>
      <c r="Y12" s="342"/>
      <c r="Z12" s="342"/>
      <c r="AA12" s="342"/>
    </row>
    <row r="13" spans="1:27">
      <c r="A13" s="32">
        <v>0.66527777777777752</v>
      </c>
      <c r="B13" s="3">
        <v>3</v>
      </c>
      <c r="C13" s="3" t="s">
        <v>141</v>
      </c>
      <c r="D13" s="343" t="s">
        <v>200</v>
      </c>
      <c r="E13" s="343" t="s">
        <v>140</v>
      </c>
      <c r="F13" s="347">
        <f>R39</f>
        <v>0.53499999999999992</v>
      </c>
      <c r="G13" s="343">
        <f t="shared" si="0"/>
        <v>6</v>
      </c>
      <c r="H13" s="343">
        <f t="shared" si="1"/>
        <v>6</v>
      </c>
      <c r="I13" s="345">
        <f>R35</f>
        <v>5.5</v>
      </c>
      <c r="J13" s="346"/>
      <c r="K13" s="338"/>
      <c r="L13" s="338"/>
      <c r="M13" s="338">
        <v>6</v>
      </c>
      <c r="N13" s="338">
        <v>2</v>
      </c>
      <c r="O13" s="338"/>
      <c r="P13" s="342">
        <v>6</v>
      </c>
      <c r="Q13" s="342">
        <v>6</v>
      </c>
      <c r="R13" s="342">
        <v>5.5</v>
      </c>
      <c r="S13" s="342">
        <v>5</v>
      </c>
      <c r="T13" s="342">
        <v>7</v>
      </c>
      <c r="U13" s="342">
        <v>7</v>
      </c>
      <c r="V13" s="342"/>
      <c r="W13" s="342"/>
      <c r="X13" s="342"/>
      <c r="Y13" s="342"/>
      <c r="Z13" s="342"/>
      <c r="AA13" s="342"/>
    </row>
    <row r="14" spans="1:27">
      <c r="A14" s="32">
        <v>0.67013888888888862</v>
      </c>
      <c r="B14" s="3">
        <v>4</v>
      </c>
      <c r="C14" s="3" t="s">
        <v>201</v>
      </c>
      <c r="D14" s="343" t="s">
        <v>202</v>
      </c>
      <c r="E14" s="343" t="s">
        <v>203</v>
      </c>
      <c r="F14" s="347">
        <f>S39</f>
        <v>0.65500000000000003</v>
      </c>
      <c r="G14" s="343">
        <f t="shared" si="0"/>
        <v>3</v>
      </c>
      <c r="H14" s="343">
        <f t="shared" si="1"/>
        <v>3</v>
      </c>
      <c r="I14" s="345">
        <f>S35</f>
        <v>6.6</v>
      </c>
      <c r="J14" s="346"/>
      <c r="K14" s="338"/>
      <c r="L14" s="338"/>
      <c r="M14" s="338">
        <v>7</v>
      </c>
      <c r="N14" s="338">
        <v>2</v>
      </c>
      <c r="O14" s="338"/>
      <c r="P14" s="342">
        <v>6.5</v>
      </c>
      <c r="Q14" s="342">
        <v>5.5</v>
      </c>
      <c r="R14" s="342">
        <v>5.5</v>
      </c>
      <c r="S14" s="342">
        <v>6</v>
      </c>
      <c r="T14" s="342">
        <v>7</v>
      </c>
      <c r="U14" s="342">
        <v>6</v>
      </c>
      <c r="V14" s="342"/>
      <c r="W14" s="342"/>
      <c r="X14" s="342"/>
      <c r="Y14" s="342"/>
      <c r="Z14" s="342"/>
      <c r="AA14" s="342"/>
    </row>
    <row r="15" spans="1:27">
      <c r="A15" s="32">
        <v>0.67499999999999971</v>
      </c>
      <c r="B15" s="3">
        <v>5</v>
      </c>
      <c r="C15" s="3" t="s">
        <v>204</v>
      </c>
      <c r="D15" s="343" t="s">
        <v>205</v>
      </c>
      <c r="E15" s="343" t="s">
        <v>33</v>
      </c>
      <c r="F15" s="347">
        <f>T39</f>
        <v>0.71</v>
      </c>
      <c r="G15" s="343">
        <f t="shared" si="0"/>
        <v>1</v>
      </c>
      <c r="H15" s="343">
        <f t="shared" si="1"/>
        <v>1</v>
      </c>
      <c r="I15" s="345">
        <f>T35</f>
        <v>7.2</v>
      </c>
      <c r="J15" s="346"/>
      <c r="K15" s="338"/>
      <c r="L15" s="338"/>
      <c r="M15" s="338">
        <v>8</v>
      </c>
      <c r="N15" s="338"/>
      <c r="O15" s="338"/>
      <c r="P15" s="342">
        <v>7</v>
      </c>
      <c r="Q15" s="342">
        <v>6</v>
      </c>
      <c r="R15" s="342">
        <v>5.5</v>
      </c>
      <c r="S15" s="342">
        <v>7</v>
      </c>
      <c r="T15" s="342">
        <v>7</v>
      </c>
      <c r="U15" s="342">
        <v>6</v>
      </c>
      <c r="V15" s="342"/>
      <c r="W15" s="342"/>
      <c r="X15" s="342"/>
      <c r="Y15" s="342"/>
      <c r="Z15" s="342"/>
      <c r="AA15" s="342"/>
    </row>
    <row r="16" spans="1:27">
      <c r="A16" s="32">
        <v>0.67986111111111081</v>
      </c>
      <c r="B16" s="3">
        <v>6</v>
      </c>
      <c r="C16" s="3" t="s">
        <v>165</v>
      </c>
      <c r="D16" s="343" t="s">
        <v>166</v>
      </c>
      <c r="E16" s="343" t="s">
        <v>36</v>
      </c>
      <c r="F16" s="347">
        <f>U39</f>
        <v>0.59499999999999997</v>
      </c>
      <c r="G16" s="343">
        <f t="shared" si="0"/>
        <v>4</v>
      </c>
      <c r="H16" s="343">
        <f t="shared" si="1"/>
        <v>4</v>
      </c>
      <c r="I16" s="345">
        <f>U35</f>
        <v>6</v>
      </c>
      <c r="J16" s="346"/>
      <c r="K16" s="338"/>
      <c r="L16" s="338"/>
      <c r="M16" s="338">
        <v>9</v>
      </c>
      <c r="N16" s="338"/>
      <c r="O16" s="338"/>
      <c r="P16" s="342">
        <v>5.5</v>
      </c>
      <c r="Q16" s="342">
        <v>6</v>
      </c>
      <c r="R16" s="342">
        <v>6.5</v>
      </c>
      <c r="S16" s="342">
        <v>7</v>
      </c>
      <c r="T16" s="342">
        <v>7</v>
      </c>
      <c r="U16" s="342">
        <v>6</v>
      </c>
      <c r="V16" s="342"/>
      <c r="W16" s="342"/>
      <c r="X16" s="342"/>
      <c r="Y16" s="342"/>
      <c r="Z16" s="342"/>
      <c r="AA16" s="342"/>
    </row>
    <row r="17" spans="1:27">
      <c r="A17" s="4"/>
      <c r="B17" s="3"/>
      <c r="C17" s="3"/>
      <c r="D17" s="343"/>
      <c r="E17" s="343"/>
      <c r="F17" s="347"/>
      <c r="G17" s="343"/>
      <c r="H17" s="343"/>
      <c r="I17" s="345"/>
      <c r="J17" s="346"/>
      <c r="K17" s="338"/>
      <c r="L17" s="338"/>
      <c r="M17" s="338">
        <v>10</v>
      </c>
      <c r="N17" s="338">
        <v>2</v>
      </c>
      <c r="O17" s="338"/>
      <c r="P17" s="342">
        <v>7</v>
      </c>
      <c r="Q17" s="342">
        <v>4</v>
      </c>
      <c r="R17" s="342">
        <v>5</v>
      </c>
      <c r="S17" s="342">
        <v>7</v>
      </c>
      <c r="T17" s="342">
        <v>7</v>
      </c>
      <c r="U17" s="342">
        <v>6</v>
      </c>
      <c r="V17" s="342"/>
      <c r="W17" s="342"/>
      <c r="X17" s="342"/>
      <c r="Y17" s="342"/>
      <c r="Z17" s="342"/>
      <c r="AA17" s="342"/>
    </row>
    <row r="18" spans="1:27">
      <c r="A18" s="338"/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>
        <v>11</v>
      </c>
      <c r="N18" s="338">
        <v>2</v>
      </c>
      <c r="O18" s="338"/>
      <c r="P18" s="342">
        <v>7</v>
      </c>
      <c r="Q18" s="342">
        <v>6</v>
      </c>
      <c r="R18" s="342">
        <v>6</v>
      </c>
      <c r="S18" s="342">
        <v>6.5</v>
      </c>
      <c r="T18" s="342">
        <v>7</v>
      </c>
      <c r="U18" s="342">
        <v>6.5</v>
      </c>
      <c r="V18" s="342"/>
      <c r="W18" s="342"/>
      <c r="X18" s="342"/>
      <c r="Y18" s="342"/>
      <c r="Z18" s="342"/>
      <c r="AA18" s="342"/>
    </row>
    <row r="19" spans="1:27">
      <c r="A19" s="338"/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>
        <v>12</v>
      </c>
      <c r="N19" s="338">
        <v>2</v>
      </c>
      <c r="O19" s="338"/>
      <c r="P19" s="342">
        <v>6.5</v>
      </c>
      <c r="Q19" s="342">
        <v>6</v>
      </c>
      <c r="R19" s="342">
        <v>4</v>
      </c>
      <c r="S19" s="342">
        <v>7</v>
      </c>
      <c r="T19" s="342">
        <v>7</v>
      </c>
      <c r="U19" s="342">
        <v>4</v>
      </c>
      <c r="V19" s="342"/>
      <c r="W19" s="342"/>
      <c r="X19" s="342"/>
      <c r="Y19" s="342"/>
      <c r="Z19" s="342"/>
      <c r="AA19" s="342"/>
    </row>
    <row r="20" spans="1:27">
      <c r="A20" s="39" t="s">
        <v>15</v>
      </c>
      <c r="B20" s="40" t="s">
        <v>16</v>
      </c>
      <c r="C20" s="40" t="s">
        <v>17</v>
      </c>
      <c r="D20" s="40" t="s">
        <v>18</v>
      </c>
      <c r="E20" s="40" t="s">
        <v>19</v>
      </c>
      <c r="F20" s="40" t="s">
        <v>60</v>
      </c>
      <c r="G20" s="40" t="s">
        <v>21</v>
      </c>
      <c r="H20" s="338"/>
      <c r="I20" s="338"/>
      <c r="J20" s="338"/>
      <c r="K20" s="338"/>
      <c r="L20" s="338"/>
      <c r="M20" s="338">
        <v>13</v>
      </c>
      <c r="N20" s="338">
        <v>2</v>
      </c>
      <c r="O20" s="338"/>
      <c r="P20" s="342">
        <v>6.5</v>
      </c>
      <c r="Q20" s="342">
        <v>6</v>
      </c>
      <c r="R20" s="342">
        <v>5</v>
      </c>
      <c r="S20" s="342">
        <v>6</v>
      </c>
      <c r="T20" s="342">
        <v>7</v>
      </c>
      <c r="U20" s="342">
        <v>4</v>
      </c>
      <c r="V20" s="342"/>
      <c r="W20" s="342"/>
      <c r="X20" s="342"/>
      <c r="Y20" s="342"/>
      <c r="Z20" s="342"/>
      <c r="AA20" s="342"/>
    </row>
    <row r="21" spans="1:27">
      <c r="A21" s="24"/>
      <c r="B21" s="23">
        <v>1</v>
      </c>
      <c r="C21" s="23" t="str">
        <f>C11</f>
        <v>Harriet Forrest</v>
      </c>
      <c r="D21" s="343" t="str">
        <f>D11</f>
        <v>OAKOVER TOO MUCH CHATTER</v>
      </c>
      <c r="E21" s="343" t="str">
        <f>E11</f>
        <v>Busselton</v>
      </c>
      <c r="F21" s="350">
        <f>P50</f>
        <v>0.88</v>
      </c>
      <c r="G21" s="351">
        <f t="shared" ref="G21:G26" si="2">RANK(F21,$F$21:$F$28,0)</f>
        <v>2</v>
      </c>
      <c r="H21" s="338"/>
      <c r="I21" s="338"/>
      <c r="J21" s="338"/>
      <c r="K21" s="338"/>
      <c r="L21" s="338"/>
      <c r="M21" s="15" t="s">
        <v>206</v>
      </c>
      <c r="N21" s="393" t="s">
        <v>207</v>
      </c>
      <c r="O21" s="338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</row>
    <row r="22" spans="1:27">
      <c r="A22" s="343"/>
      <c r="B22" s="23">
        <v>2</v>
      </c>
      <c r="C22" s="23" t="str">
        <f t="shared" ref="C22:E22" si="3">C12</f>
        <v>Mia Death</v>
      </c>
      <c r="D22" s="343" t="str">
        <f t="shared" si="3"/>
        <v>GORDON PARK ROYAL REVIEW</v>
      </c>
      <c r="E22" s="343" t="str">
        <f t="shared" si="3"/>
        <v>Wallangarra</v>
      </c>
      <c r="F22" s="350">
        <f>Q50</f>
        <v>0.8</v>
      </c>
      <c r="G22" s="351">
        <f t="shared" si="2"/>
        <v>4</v>
      </c>
      <c r="H22" s="338"/>
      <c r="I22" s="338"/>
      <c r="J22" s="338"/>
      <c r="K22" s="338"/>
      <c r="L22" s="338"/>
      <c r="M22" s="338"/>
      <c r="N22" s="338">
        <v>0</v>
      </c>
      <c r="O22" s="338"/>
      <c r="P22" s="395">
        <f>IF(P21="Y",$N$22,0)</f>
        <v>0</v>
      </c>
      <c r="Q22" s="395">
        <f t="shared" ref="Q22:AA22" si="4">IF(Q21="Y",$N$22,0)</f>
        <v>0</v>
      </c>
      <c r="R22" s="395">
        <f t="shared" si="4"/>
        <v>0</v>
      </c>
      <c r="S22" s="395">
        <f t="shared" si="4"/>
        <v>0</v>
      </c>
      <c r="T22" s="395">
        <f t="shared" si="4"/>
        <v>0</v>
      </c>
      <c r="U22" s="395">
        <f t="shared" si="4"/>
        <v>0</v>
      </c>
      <c r="V22" s="395">
        <f t="shared" si="4"/>
        <v>0</v>
      </c>
      <c r="W22" s="395">
        <f t="shared" si="4"/>
        <v>0</v>
      </c>
      <c r="X22" s="395">
        <f t="shared" si="4"/>
        <v>0</v>
      </c>
      <c r="Y22" s="395">
        <f t="shared" si="4"/>
        <v>0</v>
      </c>
      <c r="Z22" s="395">
        <f t="shared" si="4"/>
        <v>0</v>
      </c>
      <c r="AA22" s="395">
        <f t="shared" si="4"/>
        <v>0</v>
      </c>
    </row>
    <row r="23" spans="1:27">
      <c r="A23" s="343"/>
      <c r="B23" s="23">
        <v>3</v>
      </c>
      <c r="C23" s="23" t="str">
        <f t="shared" ref="C23:E23" si="5">C13</f>
        <v>Caitlin Worth</v>
      </c>
      <c r="D23" s="343" t="str">
        <f t="shared" si="5"/>
        <v>TREELEA PARK ROMEO</v>
      </c>
      <c r="E23" s="343" t="str">
        <f t="shared" si="5"/>
        <v>Wallangarra</v>
      </c>
      <c r="F23" s="350">
        <f>R50</f>
        <v>0.79</v>
      </c>
      <c r="G23" s="351">
        <f t="shared" si="2"/>
        <v>5</v>
      </c>
      <c r="H23" s="338"/>
      <c r="I23" s="338"/>
      <c r="J23" s="338"/>
      <c r="K23" s="338"/>
      <c r="L23" s="338"/>
      <c r="M23" s="338" t="s">
        <v>50</v>
      </c>
      <c r="N23" s="338">
        <v>200</v>
      </c>
      <c r="O23" s="338"/>
      <c r="P23" s="356">
        <f>SUM(P8:P20)+P9+SUM(P13:P14)+SUM(P17:P20)+P22</f>
        <v>131.5</v>
      </c>
      <c r="Q23" s="356">
        <f t="shared" ref="Q23:AA23" si="6">SUM(Q8:Q20)+Q9+SUM(Q13:Q14)+SUM(Q17:Q20)+Q22</f>
        <v>114.5</v>
      </c>
      <c r="R23" s="356">
        <f t="shared" si="6"/>
        <v>104</v>
      </c>
      <c r="S23" s="356">
        <f t="shared" si="6"/>
        <v>130</v>
      </c>
      <c r="T23" s="356">
        <f t="shared" si="6"/>
        <v>140</v>
      </c>
      <c r="U23" s="356">
        <f t="shared" si="6"/>
        <v>118</v>
      </c>
      <c r="V23" s="356">
        <f t="shared" si="6"/>
        <v>0</v>
      </c>
      <c r="W23" s="356">
        <f t="shared" si="6"/>
        <v>0</v>
      </c>
      <c r="X23" s="356">
        <f t="shared" si="6"/>
        <v>0</v>
      </c>
      <c r="Y23" s="356">
        <f t="shared" si="6"/>
        <v>0</v>
      </c>
      <c r="Z23" s="356">
        <f t="shared" si="6"/>
        <v>0</v>
      </c>
      <c r="AA23" s="356">
        <f t="shared" si="6"/>
        <v>0</v>
      </c>
    </row>
    <row r="24" spans="1:27">
      <c r="A24" s="343"/>
      <c r="B24" s="23">
        <v>4</v>
      </c>
      <c r="C24" s="23" t="str">
        <f t="shared" ref="C24:E24" si="7">C14</f>
        <v>Savannah Beveridge</v>
      </c>
      <c r="D24" s="343" t="str">
        <f t="shared" si="7"/>
        <v>MIDAS PARISIAN AFFAIR</v>
      </c>
      <c r="E24" s="343" t="str">
        <f t="shared" si="7"/>
        <v xml:space="preserve">West Plantagenet </v>
      </c>
      <c r="F24" s="350">
        <f>S50</f>
        <v>0.66</v>
      </c>
      <c r="G24" s="351">
        <f t="shared" si="2"/>
        <v>6</v>
      </c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</row>
    <row r="25" spans="1:27">
      <c r="A25" s="343"/>
      <c r="B25" s="23">
        <v>5</v>
      </c>
      <c r="C25" s="23" t="str">
        <f t="shared" ref="C25:E25" si="8">C15</f>
        <v>Jorja Wareham</v>
      </c>
      <c r="D25" s="343" t="str">
        <f t="shared" si="8"/>
        <v>NADALLA PARK I'M SO SPECIAL</v>
      </c>
      <c r="E25" s="343" t="str">
        <f t="shared" si="8"/>
        <v>Bunbury</v>
      </c>
      <c r="F25" s="350">
        <f>T50</f>
        <v>0.88</v>
      </c>
      <c r="G25" s="351">
        <f t="shared" si="2"/>
        <v>2</v>
      </c>
      <c r="H25" s="338"/>
      <c r="I25" s="338"/>
      <c r="J25" s="338"/>
      <c r="K25" s="338"/>
      <c r="L25" s="338"/>
      <c r="M25" s="338" t="s">
        <v>56</v>
      </c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</row>
    <row r="26" spans="1:27">
      <c r="A26" s="343"/>
      <c r="B26" s="23">
        <v>6</v>
      </c>
      <c r="C26" s="23" t="str">
        <f t="shared" ref="C26:E26" si="9">C16</f>
        <v>Maddison Manolini</v>
      </c>
      <c r="D26" s="343" t="str">
        <f t="shared" si="9"/>
        <v xml:space="preserve">FINAL CUT </v>
      </c>
      <c r="E26" s="343" t="str">
        <f t="shared" si="9"/>
        <v xml:space="preserve">Albany </v>
      </c>
      <c r="F26" s="350">
        <f>U50</f>
        <v>0.89</v>
      </c>
      <c r="G26" s="351">
        <f t="shared" si="2"/>
        <v>1</v>
      </c>
      <c r="H26" s="338"/>
      <c r="I26" s="338"/>
      <c r="J26" s="338"/>
      <c r="K26" s="338"/>
      <c r="L26" s="338"/>
      <c r="M26" s="338">
        <v>14</v>
      </c>
      <c r="N26" s="338">
        <v>4</v>
      </c>
      <c r="O26" s="338"/>
      <c r="P26" s="342">
        <v>7</v>
      </c>
      <c r="Q26" s="342">
        <v>5.5</v>
      </c>
      <c r="R26" s="342">
        <v>5</v>
      </c>
      <c r="S26" s="342">
        <v>6.5</v>
      </c>
      <c r="T26" s="342">
        <v>7</v>
      </c>
      <c r="U26" s="342">
        <v>6</v>
      </c>
      <c r="V26" s="342"/>
      <c r="W26" s="342"/>
      <c r="X26" s="342"/>
      <c r="Y26" s="342"/>
      <c r="Z26" s="342"/>
      <c r="AA26" s="342"/>
    </row>
    <row r="27" spans="1:27">
      <c r="A27" s="343"/>
      <c r="B27" s="23"/>
      <c r="C27" s="23"/>
      <c r="D27" s="343"/>
      <c r="E27" s="343"/>
      <c r="F27" s="350"/>
      <c r="G27" s="351"/>
      <c r="H27" s="338"/>
      <c r="I27" s="338"/>
      <c r="J27" s="338"/>
      <c r="K27" s="338"/>
      <c r="L27" s="338"/>
      <c r="M27" s="338">
        <v>15</v>
      </c>
      <c r="N27" s="338">
        <v>4</v>
      </c>
      <c r="O27" s="338"/>
      <c r="P27" s="342">
        <v>6.5</v>
      </c>
      <c r="Q27" s="342">
        <v>6</v>
      </c>
      <c r="R27" s="342">
        <v>5</v>
      </c>
      <c r="S27" s="342">
        <v>7</v>
      </c>
      <c r="T27" s="342">
        <v>7.5</v>
      </c>
      <c r="U27" s="342">
        <v>5.5</v>
      </c>
      <c r="V27" s="342"/>
      <c r="W27" s="342"/>
      <c r="X27" s="342"/>
      <c r="Y27" s="342"/>
      <c r="Z27" s="342"/>
      <c r="AA27" s="342"/>
    </row>
    <row r="28" spans="1:27">
      <c r="A28" s="343"/>
      <c r="B28" s="23"/>
      <c r="C28" s="23"/>
      <c r="D28" s="343"/>
      <c r="E28" s="343"/>
      <c r="F28" s="344"/>
      <c r="G28" s="343"/>
      <c r="H28" s="338"/>
      <c r="I28" s="338"/>
      <c r="J28" s="338"/>
      <c r="K28" s="338"/>
      <c r="L28" s="338"/>
      <c r="M28" s="338">
        <v>16</v>
      </c>
      <c r="N28" s="338">
        <v>4</v>
      </c>
      <c r="O28" s="338"/>
      <c r="P28" s="342">
        <v>7.5</v>
      </c>
      <c r="Q28" s="342">
        <v>5.5</v>
      </c>
      <c r="R28" s="342">
        <v>6</v>
      </c>
      <c r="S28" s="342">
        <v>7</v>
      </c>
      <c r="T28" s="342">
        <v>7.5</v>
      </c>
      <c r="U28" s="342">
        <v>6</v>
      </c>
      <c r="V28" s="342"/>
      <c r="W28" s="342"/>
      <c r="X28" s="342"/>
      <c r="Y28" s="342"/>
      <c r="Z28" s="342"/>
      <c r="AA28" s="342"/>
    </row>
    <row r="29" spans="1:27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>
        <v>17</v>
      </c>
      <c r="N29" s="338">
        <v>4</v>
      </c>
      <c r="O29" s="338"/>
      <c r="P29" s="342">
        <v>7</v>
      </c>
      <c r="Q29" s="342">
        <v>6</v>
      </c>
      <c r="R29" s="342">
        <v>5.5</v>
      </c>
      <c r="S29" s="342">
        <v>6</v>
      </c>
      <c r="T29" s="342">
        <v>7</v>
      </c>
      <c r="U29" s="342">
        <v>6</v>
      </c>
      <c r="V29" s="342"/>
      <c r="W29" s="342"/>
      <c r="X29" s="342"/>
      <c r="Y29" s="342"/>
      <c r="Z29" s="342"/>
      <c r="AA29" s="342"/>
    </row>
    <row r="30" spans="1:27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>
        <v>18</v>
      </c>
      <c r="N30" s="338">
        <v>4</v>
      </c>
      <c r="O30" s="338"/>
      <c r="P30" s="348">
        <v>7</v>
      </c>
      <c r="Q30" s="348">
        <v>6</v>
      </c>
      <c r="R30" s="348">
        <v>6</v>
      </c>
      <c r="S30" s="348">
        <v>6.5</v>
      </c>
      <c r="T30" s="348">
        <v>7</v>
      </c>
      <c r="U30" s="348">
        <v>6.5</v>
      </c>
      <c r="V30" s="348"/>
      <c r="W30" s="348"/>
      <c r="X30" s="348"/>
      <c r="Y30" s="348"/>
      <c r="Z30" s="348"/>
      <c r="AA30" s="348"/>
    </row>
    <row r="31" spans="1:27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 t="s">
        <v>61</v>
      </c>
      <c r="N31" s="338">
        <v>200</v>
      </c>
      <c r="O31" s="338"/>
      <c r="P31" s="338">
        <f>SUM(P26:P30)*4</f>
        <v>140</v>
      </c>
      <c r="Q31" s="338">
        <f t="shared" ref="Q31:X31" si="10">SUM(Q26:Q30)*4</f>
        <v>116</v>
      </c>
      <c r="R31" s="338">
        <f t="shared" si="10"/>
        <v>110</v>
      </c>
      <c r="S31" s="338">
        <f t="shared" si="10"/>
        <v>132</v>
      </c>
      <c r="T31" s="338">
        <f t="shared" si="10"/>
        <v>144</v>
      </c>
      <c r="U31" s="338">
        <f t="shared" si="10"/>
        <v>120</v>
      </c>
      <c r="V31" s="338">
        <f t="shared" si="10"/>
        <v>0</v>
      </c>
      <c r="W31" s="338">
        <f t="shared" si="10"/>
        <v>0</v>
      </c>
      <c r="X31" s="338">
        <f t="shared" si="10"/>
        <v>0</v>
      </c>
      <c r="Y31" s="338">
        <f t="shared" ref="Y31:AA31" si="11">SUM(Y26:Y30)*4</f>
        <v>0</v>
      </c>
      <c r="Z31" s="338">
        <f t="shared" si="11"/>
        <v>0</v>
      </c>
      <c r="AA31" s="338">
        <f t="shared" si="11"/>
        <v>0</v>
      </c>
    </row>
    <row r="33" spans="13:27">
      <c r="M33" s="338" t="s">
        <v>62</v>
      </c>
      <c r="N33" s="338">
        <v>-5.0000000000000001E-3</v>
      </c>
      <c r="O33" s="338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</row>
    <row r="34" spans="13:27">
      <c r="M34" s="338" t="s">
        <v>63</v>
      </c>
      <c r="N34" s="338"/>
      <c r="O34" s="338"/>
      <c r="P34" s="396">
        <f>IF(P33="Y",$N$33*$N$31,0)</f>
        <v>0</v>
      </c>
      <c r="Q34" s="396">
        <f t="shared" ref="Q34:AA34" si="12">IF(Q33="Y",$N$33*$N$31,0)</f>
        <v>0</v>
      </c>
      <c r="R34" s="396">
        <f t="shared" si="12"/>
        <v>0</v>
      </c>
      <c r="S34" s="396">
        <f t="shared" si="12"/>
        <v>0</v>
      </c>
      <c r="T34" s="396">
        <f t="shared" si="12"/>
        <v>0</v>
      </c>
      <c r="U34" s="396">
        <f t="shared" si="12"/>
        <v>0</v>
      </c>
      <c r="V34" s="396">
        <f t="shared" si="12"/>
        <v>0</v>
      </c>
      <c r="W34" s="396">
        <f t="shared" si="12"/>
        <v>0</v>
      </c>
      <c r="X34" s="396">
        <f t="shared" si="12"/>
        <v>0</v>
      </c>
      <c r="Y34" s="396">
        <f t="shared" si="12"/>
        <v>0</v>
      </c>
      <c r="Z34" s="396">
        <f t="shared" si="12"/>
        <v>0</v>
      </c>
      <c r="AA34" s="396">
        <f t="shared" si="12"/>
        <v>0</v>
      </c>
    </row>
    <row r="35" spans="13:27">
      <c r="M35" s="338" t="s">
        <v>64</v>
      </c>
      <c r="N35" s="338">
        <v>20</v>
      </c>
      <c r="O35" s="338"/>
      <c r="P35" s="354">
        <f t="shared" ref="P35:X35" si="13">(P31/$N$35)+P34</f>
        <v>7</v>
      </c>
      <c r="Q35" s="354">
        <f t="shared" si="13"/>
        <v>5.8</v>
      </c>
      <c r="R35" s="354">
        <f t="shared" si="13"/>
        <v>5.5</v>
      </c>
      <c r="S35" s="354">
        <f t="shared" si="13"/>
        <v>6.6</v>
      </c>
      <c r="T35" s="354">
        <f t="shared" si="13"/>
        <v>7.2</v>
      </c>
      <c r="U35" s="354">
        <f t="shared" si="13"/>
        <v>6</v>
      </c>
      <c r="V35" s="354">
        <f t="shared" si="13"/>
        <v>0</v>
      </c>
      <c r="W35" s="354">
        <f t="shared" si="13"/>
        <v>0</v>
      </c>
      <c r="X35" s="354">
        <f t="shared" si="13"/>
        <v>0</v>
      </c>
      <c r="Y35" s="354">
        <f t="shared" ref="Y35:AA35" si="14">(Y31/$N$35)+Y34</f>
        <v>0</v>
      </c>
      <c r="Z35" s="354">
        <f t="shared" si="14"/>
        <v>0</v>
      </c>
      <c r="AA35" s="354">
        <f t="shared" si="14"/>
        <v>0</v>
      </c>
    </row>
    <row r="36" spans="13:27">
      <c r="M36" s="338" t="s">
        <v>65</v>
      </c>
      <c r="N36" s="338">
        <v>20</v>
      </c>
      <c r="O36" s="338"/>
      <c r="P36" s="354">
        <f t="shared" ref="P36:X36" si="15">P23/$N$36</f>
        <v>6.5750000000000002</v>
      </c>
      <c r="Q36" s="354">
        <f t="shared" si="15"/>
        <v>5.7249999999999996</v>
      </c>
      <c r="R36" s="354">
        <f t="shared" si="15"/>
        <v>5.2</v>
      </c>
      <c r="S36" s="354">
        <f t="shared" si="15"/>
        <v>6.5</v>
      </c>
      <c r="T36" s="354">
        <f t="shared" si="15"/>
        <v>7</v>
      </c>
      <c r="U36" s="354">
        <f t="shared" si="15"/>
        <v>5.9</v>
      </c>
      <c r="V36" s="354">
        <f t="shared" si="15"/>
        <v>0</v>
      </c>
      <c r="W36" s="354">
        <f t="shared" si="15"/>
        <v>0</v>
      </c>
      <c r="X36" s="354">
        <f t="shared" si="15"/>
        <v>0</v>
      </c>
      <c r="Y36" s="354">
        <f t="shared" ref="Y36:AA36" si="16">Y23/$N$36</f>
        <v>0</v>
      </c>
      <c r="Z36" s="354">
        <f t="shared" si="16"/>
        <v>0</v>
      </c>
      <c r="AA36" s="354">
        <f t="shared" si="16"/>
        <v>0</v>
      </c>
    </row>
    <row r="37" spans="13:27">
      <c r="M37" s="338" t="s">
        <v>66</v>
      </c>
      <c r="N37" s="338"/>
      <c r="O37" s="338"/>
      <c r="P37" s="354">
        <f t="shared" ref="P37:X37" si="17">P35+P36</f>
        <v>13.574999999999999</v>
      </c>
      <c r="Q37" s="354">
        <f t="shared" si="17"/>
        <v>11.524999999999999</v>
      </c>
      <c r="R37" s="354">
        <f t="shared" si="17"/>
        <v>10.7</v>
      </c>
      <c r="S37" s="354">
        <f t="shared" si="17"/>
        <v>13.1</v>
      </c>
      <c r="T37" s="354">
        <f t="shared" si="17"/>
        <v>14.2</v>
      </c>
      <c r="U37" s="354">
        <f t="shared" si="17"/>
        <v>11.9</v>
      </c>
      <c r="V37" s="354">
        <f t="shared" si="17"/>
        <v>0</v>
      </c>
      <c r="W37" s="354">
        <f t="shared" si="17"/>
        <v>0</v>
      </c>
      <c r="X37" s="354">
        <f t="shared" si="17"/>
        <v>0</v>
      </c>
      <c r="Y37" s="354">
        <f t="shared" ref="Y37:AA37" si="18">Y35+Y36</f>
        <v>0</v>
      </c>
      <c r="Z37" s="354">
        <f t="shared" si="18"/>
        <v>0</v>
      </c>
      <c r="AA37" s="354">
        <f t="shared" si="18"/>
        <v>0</v>
      </c>
    </row>
    <row r="39" spans="13:27">
      <c r="M39" s="338" t="s">
        <v>67</v>
      </c>
      <c r="N39" s="338"/>
      <c r="O39" s="338"/>
      <c r="P39" s="355">
        <f>P37/20</f>
        <v>0.67874999999999996</v>
      </c>
      <c r="Q39" s="355">
        <f t="shared" ref="Q39:X39" si="19">Q37/20</f>
        <v>0.57624999999999993</v>
      </c>
      <c r="R39" s="355">
        <f t="shared" si="19"/>
        <v>0.53499999999999992</v>
      </c>
      <c r="S39" s="355">
        <f t="shared" si="19"/>
        <v>0.65500000000000003</v>
      </c>
      <c r="T39" s="355">
        <f t="shared" si="19"/>
        <v>0.71</v>
      </c>
      <c r="U39" s="355">
        <f t="shared" si="19"/>
        <v>0.59499999999999997</v>
      </c>
      <c r="V39" s="355">
        <f t="shared" si="19"/>
        <v>0</v>
      </c>
      <c r="W39" s="355">
        <f t="shared" si="19"/>
        <v>0</v>
      </c>
      <c r="X39" s="355">
        <f t="shared" si="19"/>
        <v>0</v>
      </c>
      <c r="Y39" s="355">
        <f t="shared" ref="Y39:AA39" si="20">Y37/20</f>
        <v>0</v>
      </c>
      <c r="Z39" s="355">
        <f t="shared" si="20"/>
        <v>0</v>
      </c>
      <c r="AA39" s="355">
        <f t="shared" si="20"/>
        <v>0</v>
      </c>
    </row>
    <row r="41" spans="13:27">
      <c r="M41" s="15" t="s">
        <v>68</v>
      </c>
      <c r="N41" s="338"/>
      <c r="O41" s="338"/>
      <c r="P41" s="356"/>
      <c r="Q41" s="356"/>
      <c r="R41" s="356"/>
      <c r="S41" s="356"/>
      <c r="T41" s="349"/>
      <c r="U41" s="349"/>
      <c r="V41" s="349"/>
      <c r="W41" s="349"/>
      <c r="X41" s="349"/>
      <c r="Y41" s="349"/>
      <c r="Z41" s="349"/>
      <c r="AA41" s="349"/>
    </row>
    <row r="42" spans="13:27"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49"/>
    </row>
    <row r="43" spans="13:27">
      <c r="M43" s="338" t="s">
        <v>69</v>
      </c>
      <c r="N43" s="338"/>
      <c r="O43" s="338"/>
      <c r="P43" s="342">
        <v>9</v>
      </c>
      <c r="Q43" s="342">
        <v>8</v>
      </c>
      <c r="R43" s="342">
        <v>8</v>
      </c>
      <c r="S43" s="342">
        <v>7</v>
      </c>
      <c r="T43" s="342">
        <v>9</v>
      </c>
      <c r="U43" s="342">
        <v>9</v>
      </c>
      <c r="V43" s="342"/>
      <c r="W43" s="342"/>
      <c r="X43" s="342"/>
      <c r="Y43" s="342"/>
      <c r="Z43" s="342"/>
      <c r="AA43" s="342"/>
    </row>
    <row r="44" spans="13:27">
      <c r="M44" s="338" t="s">
        <v>70</v>
      </c>
      <c r="N44" s="338"/>
      <c r="O44" s="338"/>
      <c r="P44" s="342">
        <v>9</v>
      </c>
      <c r="Q44" s="342">
        <v>8</v>
      </c>
      <c r="R44" s="342">
        <v>8</v>
      </c>
      <c r="S44" s="342">
        <v>7</v>
      </c>
      <c r="T44" s="342">
        <v>9</v>
      </c>
      <c r="U44" s="342">
        <v>9</v>
      </c>
      <c r="V44" s="342"/>
      <c r="W44" s="342"/>
      <c r="X44" s="342"/>
      <c r="Y44" s="342"/>
      <c r="Z44" s="342"/>
      <c r="AA44" s="342"/>
    </row>
    <row r="45" spans="13:27">
      <c r="M45" s="338" t="s">
        <v>71</v>
      </c>
      <c r="N45" s="338"/>
      <c r="O45" s="338"/>
      <c r="P45" s="342">
        <v>8</v>
      </c>
      <c r="Q45" s="342">
        <v>7.5</v>
      </c>
      <c r="R45" s="342">
        <v>8.5</v>
      </c>
      <c r="S45" s="342">
        <v>6</v>
      </c>
      <c r="T45" s="342">
        <v>9</v>
      </c>
      <c r="U45" s="342">
        <v>9.5</v>
      </c>
      <c r="V45" s="342"/>
      <c r="W45" s="342"/>
      <c r="X45" s="342"/>
      <c r="Y45" s="342"/>
      <c r="Z45" s="342"/>
      <c r="AA45" s="342"/>
    </row>
    <row r="46" spans="13:27">
      <c r="M46" s="338" t="s">
        <v>72</v>
      </c>
      <c r="N46" s="338"/>
      <c r="O46" s="338"/>
      <c r="P46" s="342">
        <v>9</v>
      </c>
      <c r="Q46" s="342">
        <v>8.5</v>
      </c>
      <c r="R46" s="342">
        <v>7</v>
      </c>
      <c r="S46" s="342">
        <v>6</v>
      </c>
      <c r="T46" s="342">
        <v>8</v>
      </c>
      <c r="U46" s="342">
        <v>8</v>
      </c>
      <c r="V46" s="342"/>
      <c r="W46" s="342"/>
      <c r="X46" s="342"/>
      <c r="Y46" s="342"/>
      <c r="Z46" s="342"/>
      <c r="AA46" s="342"/>
    </row>
    <row r="47" spans="13:27">
      <c r="M47" s="338" t="s">
        <v>73</v>
      </c>
      <c r="N47" s="338"/>
      <c r="O47" s="338"/>
      <c r="P47" s="342">
        <v>9</v>
      </c>
      <c r="Q47" s="342">
        <v>8</v>
      </c>
      <c r="R47" s="342">
        <v>8</v>
      </c>
      <c r="S47" s="342">
        <v>7</v>
      </c>
      <c r="T47" s="342">
        <v>9</v>
      </c>
      <c r="U47" s="342">
        <v>9</v>
      </c>
      <c r="V47" s="342"/>
      <c r="W47" s="342"/>
      <c r="X47" s="342"/>
      <c r="Y47" s="342"/>
      <c r="Z47" s="342"/>
      <c r="AA47" s="342"/>
    </row>
    <row r="48" spans="13:27">
      <c r="M48" s="338" t="s">
        <v>74</v>
      </c>
      <c r="N48" s="338">
        <v>50</v>
      </c>
      <c r="O48" s="338"/>
      <c r="P48" s="356">
        <f t="shared" ref="P48:AA48" si="21">SUM(P43:P47)</f>
        <v>44</v>
      </c>
      <c r="Q48" s="356">
        <f t="shared" si="21"/>
        <v>40</v>
      </c>
      <c r="R48" s="356">
        <f t="shared" si="21"/>
        <v>39.5</v>
      </c>
      <c r="S48" s="356">
        <f t="shared" si="21"/>
        <v>33</v>
      </c>
      <c r="T48" s="356">
        <f t="shared" si="21"/>
        <v>44</v>
      </c>
      <c r="U48" s="356">
        <f t="shared" si="21"/>
        <v>44.5</v>
      </c>
      <c r="V48" s="356">
        <f t="shared" si="21"/>
        <v>0</v>
      </c>
      <c r="W48" s="356">
        <f t="shared" si="21"/>
        <v>0</v>
      </c>
      <c r="X48" s="356">
        <f t="shared" si="21"/>
        <v>0</v>
      </c>
      <c r="Y48" s="356">
        <f t="shared" si="21"/>
        <v>0</v>
      </c>
      <c r="Z48" s="356">
        <f t="shared" si="21"/>
        <v>0</v>
      </c>
      <c r="AA48" s="356">
        <f t="shared" si="21"/>
        <v>0</v>
      </c>
    </row>
    <row r="49" spans="13:27"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</row>
    <row r="50" spans="13:27">
      <c r="M50" s="338" t="s">
        <v>67</v>
      </c>
      <c r="N50" s="338"/>
      <c r="O50" s="338"/>
      <c r="P50" s="357">
        <f>P48/$N$48</f>
        <v>0.88</v>
      </c>
      <c r="Q50" s="357">
        <f t="shared" ref="Q50:AA50" si="22">Q48/$N$48</f>
        <v>0.8</v>
      </c>
      <c r="R50" s="357">
        <f t="shared" si="22"/>
        <v>0.79</v>
      </c>
      <c r="S50" s="357">
        <f t="shared" si="22"/>
        <v>0.66</v>
      </c>
      <c r="T50" s="357">
        <f t="shared" si="22"/>
        <v>0.88</v>
      </c>
      <c r="U50" s="357">
        <f t="shared" si="22"/>
        <v>0.89</v>
      </c>
      <c r="V50" s="357">
        <f t="shared" si="22"/>
        <v>0</v>
      </c>
      <c r="W50" s="357">
        <f t="shared" si="22"/>
        <v>0</v>
      </c>
      <c r="X50" s="357">
        <f t="shared" si="22"/>
        <v>0</v>
      </c>
      <c r="Y50" s="357">
        <f t="shared" si="22"/>
        <v>0</v>
      </c>
      <c r="Z50" s="357">
        <f t="shared" si="22"/>
        <v>0</v>
      </c>
      <c r="AA50" s="357">
        <f t="shared" si="22"/>
        <v>0</v>
      </c>
    </row>
  </sheetData>
  <sortState xmlns:xlrd2="http://schemas.microsoft.com/office/spreadsheetml/2017/richdata2" ref="A11:J16">
    <sortCondition ref="C11:C16"/>
  </sortState>
  <pageMargins left="0.7" right="0.7" top="0.75" bottom="0.75" header="0.3" footer="0.3"/>
  <pageSetup paperSize="9" orientation="landscape" r:id="rId1"/>
  <customProperties>
    <customPr name="_pios_id" r:id="rId2"/>
    <customPr name="GUID" r:id="rId3"/>
  </customPropertie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0F12-6680-4525-B998-45F1D579004E}">
  <sheetPr>
    <tabColor rgb="FFFF85FF"/>
    <pageSetUpPr fitToPage="1"/>
  </sheetPr>
  <dimension ref="A1:AL88"/>
  <sheetViews>
    <sheetView topLeftCell="A10" workbookViewId="0">
      <selection activeCell="H40" sqref="H40"/>
    </sheetView>
  </sheetViews>
  <sheetFormatPr defaultColWidth="11" defaultRowHeight="15"/>
  <cols>
    <col min="1" max="1" width="11" style="14"/>
    <col min="2" max="2" width="12.375" style="14" customWidth="1"/>
    <col min="3" max="3" width="20.875" style="14" customWidth="1"/>
    <col min="4" max="4" width="33.25" style="14" bestFit="1" customWidth="1"/>
    <col min="5" max="5" width="18.375" style="14" customWidth="1"/>
    <col min="6" max="8" width="11" style="14"/>
    <col min="9" max="9" width="16.125" style="14" bestFit="1" customWidth="1"/>
    <col min="10" max="12" width="11" style="14"/>
    <col min="13" max="13" width="19.375" style="14" customWidth="1"/>
    <col min="14" max="14" width="11" style="14"/>
    <col min="15" max="15" width="3.625" style="14" customWidth="1"/>
    <col min="16" max="38" width="7" style="14" customWidth="1"/>
    <col min="39" max="16384" width="11" style="14"/>
  </cols>
  <sheetData>
    <row r="1" spans="1:38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15" t="s">
        <v>259</v>
      </c>
      <c r="N1" s="339" t="s">
        <v>260</v>
      </c>
      <c r="O1" s="339"/>
      <c r="P1" s="339"/>
      <c r="Q1" s="339"/>
      <c r="R1" s="339"/>
      <c r="S1" s="339"/>
      <c r="T1" s="339"/>
      <c r="U1" s="339"/>
      <c r="V1" s="339"/>
      <c r="W1" s="339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</row>
    <row r="2" spans="1:38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402" t="s">
        <v>261</v>
      </c>
      <c r="O2" s="402"/>
      <c r="P2" s="402"/>
      <c r="Q2" s="402"/>
      <c r="R2" s="402"/>
      <c r="S2" s="402"/>
      <c r="T2" s="402"/>
      <c r="U2" s="402"/>
      <c r="V2" s="402"/>
      <c r="W2" s="402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</row>
    <row r="3" spans="1:38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549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</row>
    <row r="4" spans="1:38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550</v>
      </c>
      <c r="Q4" s="17"/>
      <c r="R4" s="18" t="s">
        <v>753</v>
      </c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>
      <c r="A5" s="338" t="s">
        <v>6</v>
      </c>
      <c r="B5" s="331">
        <v>44780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>
        <f>B16</f>
        <v>6</v>
      </c>
      <c r="V5" s="341">
        <f>B17</f>
        <v>7</v>
      </c>
      <c r="W5" s="341">
        <f>B18</f>
        <v>8</v>
      </c>
      <c r="X5" s="341">
        <f>B19</f>
        <v>9</v>
      </c>
      <c r="Y5" s="341">
        <f>B20</f>
        <v>10</v>
      </c>
      <c r="Z5" s="341">
        <f>B21</f>
        <v>11</v>
      </c>
      <c r="AA5" s="341">
        <f>B22</f>
        <v>12</v>
      </c>
      <c r="AB5" s="341">
        <f>B23</f>
        <v>13</v>
      </c>
      <c r="AC5" s="341">
        <f>B24</f>
        <v>14</v>
      </c>
      <c r="AD5" s="341">
        <f>B25</f>
        <v>15</v>
      </c>
      <c r="AE5" s="341">
        <f>B26</f>
        <v>16</v>
      </c>
      <c r="AF5" s="338">
        <f>B27</f>
        <v>17</v>
      </c>
      <c r="AG5" s="338">
        <f>B28</f>
        <v>18</v>
      </c>
      <c r="AH5" s="338">
        <f>B29</f>
        <v>19</v>
      </c>
      <c r="AI5" s="338">
        <f>B30</f>
        <v>20</v>
      </c>
      <c r="AJ5" s="338">
        <f>B31</f>
        <v>21</v>
      </c>
      <c r="AK5" s="338">
        <f>B32</f>
        <v>0</v>
      </c>
      <c r="AL5" s="338">
        <f>B33</f>
        <v>0</v>
      </c>
    </row>
    <row r="6" spans="1:38">
      <c r="A6" s="338" t="s">
        <v>8</v>
      </c>
      <c r="B6" s="13" t="s">
        <v>991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Amy Lethlean</v>
      </c>
      <c r="Q6" s="338" t="str">
        <f>C12</f>
        <v>Mia Fellows</v>
      </c>
      <c r="R6" s="338" t="str">
        <f>C13</f>
        <v>Harriet Forrest</v>
      </c>
      <c r="S6" s="338" t="str">
        <f>C14</f>
        <v>Ellie Gilberd</v>
      </c>
      <c r="T6" s="338" t="str">
        <f>C15</f>
        <v>Emily Stampalia</v>
      </c>
      <c r="U6" s="338" t="str">
        <f>C16</f>
        <v>Zali Ryan</v>
      </c>
      <c r="V6" s="338" t="str">
        <f>C17</f>
        <v>Krystina Bercene</v>
      </c>
      <c r="W6" s="338" t="str">
        <f>C18</f>
        <v>Amelia Mcdonald</v>
      </c>
      <c r="X6" s="338" t="str">
        <f>C19</f>
        <v>Kenzie Manson</v>
      </c>
      <c r="Y6" s="338" t="str">
        <f>C20</f>
        <v>Annalyce Page</v>
      </c>
      <c r="Z6" s="338" t="str">
        <f>C21</f>
        <v>Mia Dicandilo</v>
      </c>
      <c r="AA6" s="338" t="str">
        <f>C22</f>
        <v>Chenin Hislop</v>
      </c>
      <c r="AB6" s="338" t="str">
        <f>C23</f>
        <v>Aleska Wearne</v>
      </c>
      <c r="AC6" s="338" t="str">
        <f>C24</f>
        <v>Lateesha Coppin</v>
      </c>
      <c r="AD6" s="338" t="str">
        <f>C25</f>
        <v>Lolah Day</v>
      </c>
      <c r="AE6" s="338" t="str">
        <f>C26</f>
        <v>Sune Snyman</v>
      </c>
      <c r="AF6" s="338" t="str">
        <f>C27</f>
        <v>Hannah Horne</v>
      </c>
      <c r="AG6" s="338" t="str">
        <f>C28</f>
        <v>Stella Brown</v>
      </c>
      <c r="AH6" s="338" t="str">
        <f>C29</f>
        <v>Alyssa Scott</v>
      </c>
      <c r="AI6" s="338" t="str">
        <f>C30</f>
        <v>Sophie Tennant</v>
      </c>
      <c r="AJ6" s="338" t="str">
        <f>C31</f>
        <v>Harriet Forrest</v>
      </c>
      <c r="AK6" s="338">
        <f>C32</f>
        <v>0</v>
      </c>
      <c r="AL6" s="338">
        <f>C33</f>
        <v>0</v>
      </c>
    </row>
    <row r="7" spans="1:38">
      <c r="A7" s="338" t="s">
        <v>10</v>
      </c>
      <c r="B7" s="338" t="s">
        <v>787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</row>
    <row r="8" spans="1:38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</row>
    <row r="9" spans="1:38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/>
      <c r="O9" s="338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</row>
    <row r="10" spans="1:38" ht="45">
      <c r="A10" s="11" t="s">
        <v>15</v>
      </c>
      <c r="B10" s="19" t="s">
        <v>16</v>
      </c>
      <c r="C10" s="19" t="s">
        <v>17</v>
      </c>
      <c r="D10" s="19" t="s">
        <v>18</v>
      </c>
      <c r="E10" s="19" t="s">
        <v>19</v>
      </c>
      <c r="F10" s="22" t="s">
        <v>788</v>
      </c>
      <c r="G10" s="19" t="s">
        <v>21</v>
      </c>
      <c r="H10" s="19" t="s">
        <v>22</v>
      </c>
      <c r="I10" s="22" t="s">
        <v>268</v>
      </c>
      <c r="J10" s="19" t="s">
        <v>24</v>
      </c>
      <c r="K10" s="338"/>
      <c r="L10" s="338"/>
      <c r="M10" s="338">
        <v>3</v>
      </c>
      <c r="N10" s="338"/>
      <c r="O10" s="338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</row>
    <row r="11" spans="1:38">
      <c r="A11" s="7">
        <v>0.57291666666666585</v>
      </c>
      <c r="B11" s="367">
        <v>1</v>
      </c>
      <c r="C11" s="343" t="s">
        <v>318</v>
      </c>
      <c r="D11" s="343" t="s">
        <v>319</v>
      </c>
      <c r="E11" s="343" t="s">
        <v>295</v>
      </c>
      <c r="F11" s="344">
        <f>P47</f>
        <v>0</v>
      </c>
      <c r="G11" s="343">
        <f>IF(H11&gt;J11,H11,J11)</f>
        <v>1</v>
      </c>
      <c r="H11" s="343">
        <f t="shared" ref="H11:H31" si="0">RANK(F11,$F$11:$F$45,0)</f>
        <v>1</v>
      </c>
      <c r="I11" s="345">
        <f>P36</f>
        <v>0</v>
      </c>
      <c r="J11" s="346"/>
      <c r="K11" s="338"/>
      <c r="L11" s="338"/>
      <c r="M11" s="338">
        <v>4</v>
      </c>
      <c r="N11" s="338">
        <v>2</v>
      </c>
      <c r="O11" s="338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</row>
    <row r="12" spans="1:38">
      <c r="A12" s="7">
        <v>0.57847222222222139</v>
      </c>
      <c r="B12" s="367">
        <v>2</v>
      </c>
      <c r="C12" s="343" t="s">
        <v>491</v>
      </c>
      <c r="D12" s="343" t="s">
        <v>943</v>
      </c>
      <c r="E12" s="343" t="s">
        <v>309</v>
      </c>
      <c r="F12" s="347">
        <f>Q47</f>
        <v>0</v>
      </c>
      <c r="G12" s="343">
        <f t="shared" ref="G12:G31" si="1">IF(H12&gt;J12,H12,J12)</f>
        <v>1</v>
      </c>
      <c r="H12" s="343">
        <f t="shared" si="0"/>
        <v>1</v>
      </c>
      <c r="I12" s="345">
        <f>Q36</f>
        <v>0</v>
      </c>
      <c r="J12" s="346"/>
      <c r="K12" s="338"/>
      <c r="L12" s="338"/>
      <c r="M12" s="338">
        <v>5</v>
      </c>
      <c r="N12" s="338"/>
      <c r="O12" s="338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</row>
    <row r="13" spans="1:38">
      <c r="A13" s="7">
        <v>0.58402777777777692</v>
      </c>
      <c r="B13" s="367">
        <v>3</v>
      </c>
      <c r="C13" s="343" t="s">
        <v>183</v>
      </c>
      <c r="D13" s="343" t="s">
        <v>184</v>
      </c>
      <c r="E13" s="343" t="s">
        <v>182</v>
      </c>
      <c r="F13" s="347">
        <f>R47</f>
        <v>0</v>
      </c>
      <c r="G13" s="343">
        <f t="shared" si="1"/>
        <v>1</v>
      </c>
      <c r="H13" s="343">
        <f t="shared" si="0"/>
        <v>1</v>
      </c>
      <c r="I13" s="345">
        <f>R36</f>
        <v>0</v>
      </c>
      <c r="J13" s="346"/>
      <c r="K13" s="338"/>
      <c r="L13" s="338"/>
      <c r="M13" s="338">
        <v>6</v>
      </c>
      <c r="N13" s="338"/>
      <c r="O13" s="338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</row>
    <row r="14" spans="1:38">
      <c r="A14" s="7">
        <v>0.58958333333333246</v>
      </c>
      <c r="B14" s="367">
        <v>4</v>
      </c>
      <c r="C14" s="343" t="s">
        <v>466</v>
      </c>
      <c r="D14" s="343" t="s">
        <v>467</v>
      </c>
      <c r="E14" s="343" t="s">
        <v>88</v>
      </c>
      <c r="F14" s="347">
        <f>S47</f>
        <v>0</v>
      </c>
      <c r="G14" s="343">
        <f t="shared" si="1"/>
        <v>1</v>
      </c>
      <c r="H14" s="343">
        <f t="shared" si="0"/>
        <v>1</v>
      </c>
      <c r="I14" s="345">
        <f>S36</f>
        <v>0</v>
      </c>
      <c r="J14" s="346"/>
      <c r="K14" s="338"/>
      <c r="L14" s="338"/>
      <c r="M14" s="338">
        <v>7</v>
      </c>
      <c r="N14" s="338">
        <v>2</v>
      </c>
      <c r="O14" s="338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</row>
    <row r="15" spans="1:38">
      <c r="A15" s="7">
        <v>0.595138888888888</v>
      </c>
      <c r="B15" s="367">
        <v>5</v>
      </c>
      <c r="C15" s="343" t="s">
        <v>315</v>
      </c>
      <c r="D15" s="343" t="s">
        <v>816</v>
      </c>
      <c r="E15" s="343" t="s">
        <v>309</v>
      </c>
      <c r="F15" s="344">
        <f>T47</f>
        <v>0</v>
      </c>
      <c r="G15" s="343">
        <f t="shared" si="1"/>
        <v>1</v>
      </c>
      <c r="H15" s="343">
        <f t="shared" si="0"/>
        <v>1</v>
      </c>
      <c r="I15" s="345">
        <f>T36</f>
        <v>0</v>
      </c>
      <c r="J15" s="340"/>
      <c r="K15" s="338"/>
      <c r="L15" s="338"/>
      <c r="M15" s="338">
        <v>8</v>
      </c>
      <c r="N15" s="338">
        <v>2</v>
      </c>
      <c r="O15" s="338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</row>
    <row r="16" spans="1:38">
      <c r="A16" s="7">
        <v>0.60069444444444353</v>
      </c>
      <c r="B16" s="367">
        <v>6</v>
      </c>
      <c r="C16" s="343" t="s">
        <v>507</v>
      </c>
      <c r="D16" s="343" t="s">
        <v>508</v>
      </c>
      <c r="E16" s="343" t="s">
        <v>53</v>
      </c>
      <c r="F16" s="344">
        <f>U47</f>
        <v>0</v>
      </c>
      <c r="G16" s="343">
        <f t="shared" si="1"/>
        <v>1</v>
      </c>
      <c r="H16" s="343">
        <f t="shared" si="0"/>
        <v>1</v>
      </c>
      <c r="I16" s="345">
        <f>U36</f>
        <v>0</v>
      </c>
      <c r="J16" s="340"/>
      <c r="K16" s="338"/>
      <c r="L16" s="338"/>
      <c r="M16" s="338">
        <v>9</v>
      </c>
      <c r="N16" s="338">
        <v>2</v>
      </c>
      <c r="O16" s="338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</row>
    <row r="17" spans="1:38">
      <c r="A17" s="7">
        <v>0.60624999999999907</v>
      </c>
      <c r="B17" s="367">
        <v>7</v>
      </c>
      <c r="C17" s="343" t="s">
        <v>483</v>
      </c>
      <c r="D17" s="343" t="s">
        <v>484</v>
      </c>
      <c r="E17" s="343" t="s">
        <v>284</v>
      </c>
      <c r="F17" s="344">
        <f>V47</f>
        <v>0</v>
      </c>
      <c r="G17" s="343">
        <f t="shared" si="1"/>
        <v>1</v>
      </c>
      <c r="H17" s="343">
        <f t="shared" si="0"/>
        <v>1</v>
      </c>
      <c r="I17" s="345">
        <f>V36</f>
        <v>0</v>
      </c>
      <c r="J17" s="340"/>
      <c r="K17" s="338"/>
      <c r="L17" s="338"/>
      <c r="M17" s="338">
        <v>10</v>
      </c>
      <c r="N17" s="338"/>
      <c r="O17" s="338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</row>
    <row r="18" spans="1:38">
      <c r="A18" s="7">
        <v>0.6118055555555546</v>
      </c>
      <c r="B18" s="367">
        <v>8</v>
      </c>
      <c r="C18" s="343" t="s">
        <v>384</v>
      </c>
      <c r="D18" s="343" t="s">
        <v>385</v>
      </c>
      <c r="E18" s="343" t="s">
        <v>42</v>
      </c>
      <c r="F18" s="344">
        <f>W47</f>
        <v>0</v>
      </c>
      <c r="G18" s="343">
        <f t="shared" si="1"/>
        <v>1</v>
      </c>
      <c r="H18" s="343">
        <f t="shared" si="0"/>
        <v>1</v>
      </c>
      <c r="I18" s="345">
        <f>W36</f>
        <v>0</v>
      </c>
      <c r="J18" s="340"/>
      <c r="K18" s="338"/>
      <c r="L18" s="338"/>
      <c r="M18" s="338">
        <v>11</v>
      </c>
      <c r="N18" s="338"/>
      <c r="O18" s="338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</row>
    <row r="19" spans="1:38">
      <c r="A19" s="7">
        <v>0.61736111111111014</v>
      </c>
      <c r="B19" s="367">
        <v>9</v>
      </c>
      <c r="C19" s="343" t="s">
        <v>361</v>
      </c>
      <c r="D19" s="343" t="s">
        <v>362</v>
      </c>
      <c r="E19" s="343" t="s">
        <v>53</v>
      </c>
      <c r="F19" s="344">
        <f>X47</f>
        <v>0</v>
      </c>
      <c r="G19" s="343">
        <f t="shared" si="1"/>
        <v>1</v>
      </c>
      <c r="H19" s="343">
        <f t="shared" si="0"/>
        <v>1</v>
      </c>
      <c r="I19" s="345">
        <f>X36</f>
        <v>0</v>
      </c>
      <c r="J19" s="340"/>
      <c r="K19" s="338"/>
      <c r="L19" s="338"/>
      <c r="M19" s="338">
        <v>12</v>
      </c>
      <c r="N19" s="338">
        <v>2</v>
      </c>
      <c r="O19" s="338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</row>
    <row r="20" spans="1:38">
      <c r="A20" s="7">
        <v>0.62291666666666567</v>
      </c>
      <c r="B20" s="367">
        <v>10</v>
      </c>
      <c r="C20" s="343" t="s">
        <v>353</v>
      </c>
      <c r="D20" s="343" t="s">
        <v>354</v>
      </c>
      <c r="E20" s="343" t="s">
        <v>355</v>
      </c>
      <c r="F20" s="344">
        <f>Y47</f>
        <v>0</v>
      </c>
      <c r="G20" s="343">
        <f t="shared" si="1"/>
        <v>1</v>
      </c>
      <c r="H20" s="343">
        <f t="shared" si="0"/>
        <v>1</v>
      </c>
      <c r="I20" s="345">
        <f>Y36</f>
        <v>0</v>
      </c>
      <c r="J20" s="340"/>
      <c r="K20" s="338"/>
      <c r="L20" s="338"/>
      <c r="M20" s="338">
        <v>13</v>
      </c>
      <c r="N20" s="338"/>
      <c r="O20" s="338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</row>
    <row r="21" spans="1:38">
      <c r="A21" s="7">
        <v>0.63541666666666563</v>
      </c>
      <c r="B21" s="367">
        <v>11</v>
      </c>
      <c r="C21" s="343" t="s">
        <v>375</v>
      </c>
      <c r="D21" s="343" t="s">
        <v>376</v>
      </c>
      <c r="E21" s="343" t="s">
        <v>88</v>
      </c>
      <c r="F21" s="344">
        <f>Z47</f>
        <v>0</v>
      </c>
      <c r="G21" s="343">
        <f t="shared" si="1"/>
        <v>1</v>
      </c>
      <c r="H21" s="343">
        <f t="shared" si="0"/>
        <v>1</v>
      </c>
      <c r="I21" s="345">
        <f>Z36</f>
        <v>0</v>
      </c>
      <c r="J21" s="340"/>
      <c r="K21" s="338"/>
      <c r="L21" s="338"/>
      <c r="M21" s="338">
        <v>14</v>
      </c>
      <c r="N21" s="338"/>
      <c r="O21" s="338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</row>
    <row r="22" spans="1:38">
      <c r="A22" s="7">
        <v>0.64097222222222117</v>
      </c>
      <c r="B22" s="367">
        <v>12</v>
      </c>
      <c r="C22" s="343" t="s">
        <v>345</v>
      </c>
      <c r="D22" s="343" t="s">
        <v>346</v>
      </c>
      <c r="E22" s="343" t="s">
        <v>212</v>
      </c>
      <c r="F22" s="344">
        <f>AA47</f>
        <v>0</v>
      </c>
      <c r="G22" s="343">
        <f t="shared" si="1"/>
        <v>1</v>
      </c>
      <c r="H22" s="343">
        <f t="shared" si="0"/>
        <v>1</v>
      </c>
      <c r="I22" s="345">
        <f>AA36</f>
        <v>0</v>
      </c>
      <c r="J22" s="340"/>
      <c r="K22" s="338"/>
      <c r="L22" s="338"/>
      <c r="M22" s="338">
        <v>15</v>
      </c>
      <c r="N22" s="338"/>
      <c r="O22" s="338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</row>
    <row r="23" spans="1:38">
      <c r="A23" s="7">
        <v>0.6465277777777767</v>
      </c>
      <c r="B23" s="367">
        <v>13</v>
      </c>
      <c r="C23" s="343" t="s">
        <v>489</v>
      </c>
      <c r="D23" s="343" t="s">
        <v>490</v>
      </c>
      <c r="E23" s="343" t="s">
        <v>39</v>
      </c>
      <c r="F23" s="344">
        <f>AB47</f>
        <v>0</v>
      </c>
      <c r="G23" s="343">
        <f t="shared" si="1"/>
        <v>1</v>
      </c>
      <c r="H23" s="343">
        <f t="shared" si="0"/>
        <v>1</v>
      </c>
      <c r="I23" s="345">
        <f>AB36</f>
        <v>0</v>
      </c>
      <c r="J23" s="340"/>
      <c r="K23" s="338"/>
      <c r="L23" s="338"/>
      <c r="M23" s="338">
        <v>16</v>
      </c>
      <c r="N23" s="338"/>
      <c r="O23" s="338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</row>
    <row r="24" spans="1:38">
      <c r="A24" s="7">
        <v>0.65208333333333224</v>
      </c>
      <c r="B24" s="367">
        <v>14</v>
      </c>
      <c r="C24" s="343" t="s">
        <v>607</v>
      </c>
      <c r="D24" s="343" t="s">
        <v>608</v>
      </c>
      <c r="E24" s="343" t="s">
        <v>295</v>
      </c>
      <c r="F24" s="344">
        <f>AC47</f>
        <v>0</v>
      </c>
      <c r="G24" s="343">
        <f t="shared" si="1"/>
        <v>1</v>
      </c>
      <c r="H24" s="343">
        <f t="shared" si="0"/>
        <v>1</v>
      </c>
      <c r="I24" s="345">
        <f>AC36</f>
        <v>0</v>
      </c>
      <c r="J24" s="340"/>
      <c r="K24" s="338"/>
      <c r="L24" s="338"/>
      <c r="M24" s="338">
        <v>17</v>
      </c>
      <c r="N24" s="338">
        <v>2</v>
      </c>
      <c r="O24" s="338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</row>
    <row r="25" spans="1:38">
      <c r="A25" s="7">
        <v>0.65763888888888777</v>
      </c>
      <c r="B25" s="367">
        <v>15</v>
      </c>
      <c r="C25" s="343" t="s">
        <v>341</v>
      </c>
      <c r="D25" s="343" t="s">
        <v>342</v>
      </c>
      <c r="E25" s="343" t="s">
        <v>30</v>
      </c>
      <c r="F25" s="344">
        <f>AD47</f>
        <v>0</v>
      </c>
      <c r="G25" s="343">
        <f t="shared" si="1"/>
        <v>1</v>
      </c>
      <c r="H25" s="343">
        <f t="shared" si="0"/>
        <v>1</v>
      </c>
      <c r="I25" s="345">
        <f>AD36</f>
        <v>0</v>
      </c>
      <c r="J25" s="340"/>
      <c r="K25" s="338"/>
      <c r="L25" s="338"/>
      <c r="M25" s="338">
        <v>18</v>
      </c>
      <c r="N25" s="338"/>
      <c r="O25" s="338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</row>
    <row r="26" spans="1:38">
      <c r="A26" s="7">
        <v>0.66319444444444331</v>
      </c>
      <c r="B26" s="367">
        <v>16</v>
      </c>
      <c r="C26" s="343" t="s">
        <v>476</v>
      </c>
      <c r="D26" s="343" t="s">
        <v>477</v>
      </c>
      <c r="E26" s="343" t="s">
        <v>39</v>
      </c>
      <c r="F26" s="344">
        <f>AE47</f>
        <v>0</v>
      </c>
      <c r="G26" s="343">
        <f t="shared" si="1"/>
        <v>1</v>
      </c>
      <c r="H26" s="343">
        <f t="shared" si="0"/>
        <v>1</v>
      </c>
      <c r="I26" s="345">
        <f>AE36</f>
        <v>0</v>
      </c>
      <c r="J26" s="340"/>
      <c r="K26" s="338"/>
      <c r="L26" s="338"/>
      <c r="M26" s="338">
        <v>19</v>
      </c>
      <c r="N26" s="338"/>
      <c r="O26" s="338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</row>
    <row r="27" spans="1:38">
      <c r="A27" s="7">
        <v>0.66874999999999885</v>
      </c>
      <c r="B27" s="367">
        <v>17</v>
      </c>
      <c r="C27" s="343" t="s">
        <v>948</v>
      </c>
      <c r="D27" s="343" t="s">
        <v>949</v>
      </c>
      <c r="E27" s="343" t="s">
        <v>140</v>
      </c>
      <c r="F27" s="344">
        <f>AF47</f>
        <v>0</v>
      </c>
      <c r="G27" s="343">
        <f t="shared" si="1"/>
        <v>1</v>
      </c>
      <c r="H27" s="343">
        <f t="shared" si="0"/>
        <v>1</v>
      </c>
      <c r="I27" s="345">
        <f>AF36</f>
        <v>0</v>
      </c>
      <c r="J27" s="340"/>
      <c r="K27" s="338"/>
      <c r="L27" s="338"/>
      <c r="M27" s="338">
        <v>20</v>
      </c>
      <c r="N27" s="338">
        <v>2</v>
      </c>
      <c r="O27" s="338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</row>
    <row r="28" spans="1:38">
      <c r="A28" s="7">
        <v>0.67430555555555438</v>
      </c>
      <c r="B28" s="367">
        <v>18</v>
      </c>
      <c r="C28" s="343" t="s">
        <v>632</v>
      </c>
      <c r="D28" s="343" t="s">
        <v>633</v>
      </c>
      <c r="E28" s="343" t="s">
        <v>85</v>
      </c>
      <c r="F28" s="344">
        <f>AG47</f>
        <v>0</v>
      </c>
      <c r="G28" s="343">
        <f t="shared" si="1"/>
        <v>1</v>
      </c>
      <c r="H28" s="343">
        <f t="shared" si="0"/>
        <v>1</v>
      </c>
      <c r="I28" s="345">
        <f>AG36</f>
        <v>0</v>
      </c>
      <c r="J28" s="340"/>
      <c r="K28" s="338"/>
      <c r="L28" s="338"/>
      <c r="M28" s="338">
        <v>21</v>
      </c>
      <c r="N28" s="338"/>
      <c r="O28" s="33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</row>
    <row r="29" spans="1:38">
      <c r="A29" s="7">
        <v>0.67986111111110992</v>
      </c>
      <c r="B29" s="367">
        <v>19</v>
      </c>
      <c r="C29" s="343" t="s">
        <v>307</v>
      </c>
      <c r="D29" s="343" t="s">
        <v>308</v>
      </c>
      <c r="E29" s="343" t="s">
        <v>309</v>
      </c>
      <c r="F29" s="344">
        <f>AH47</f>
        <v>0</v>
      </c>
      <c r="G29" s="343">
        <f t="shared" si="1"/>
        <v>1</v>
      </c>
      <c r="H29" s="343">
        <f t="shared" si="0"/>
        <v>1</v>
      </c>
      <c r="I29" s="345">
        <f>AH36</f>
        <v>0</v>
      </c>
      <c r="J29" s="340"/>
      <c r="K29" s="338"/>
      <c r="L29" s="338"/>
      <c r="M29" s="338" t="s">
        <v>92</v>
      </c>
      <c r="N29" s="338"/>
      <c r="O29" s="338"/>
      <c r="P29" s="356">
        <f>SUM(P8:P28)+P11+SUM(P14:P16)+P24+P19+P27</f>
        <v>0</v>
      </c>
      <c r="Q29" s="356">
        <f t="shared" ref="Q29:AL29" si="2">SUM(Q8:Q28)+Q11+SUM(Q14:Q16)+Q24+Q19+Q27</f>
        <v>0</v>
      </c>
      <c r="R29" s="356">
        <f t="shared" si="2"/>
        <v>0</v>
      </c>
      <c r="S29" s="356">
        <f t="shared" si="2"/>
        <v>0</v>
      </c>
      <c r="T29" s="356">
        <f t="shared" si="2"/>
        <v>0</v>
      </c>
      <c r="U29" s="356">
        <f t="shared" si="2"/>
        <v>0</v>
      </c>
      <c r="V29" s="356">
        <f t="shared" si="2"/>
        <v>0</v>
      </c>
      <c r="W29" s="356">
        <f t="shared" si="2"/>
        <v>0</v>
      </c>
      <c r="X29" s="356">
        <f t="shared" si="2"/>
        <v>0</v>
      </c>
      <c r="Y29" s="356">
        <f t="shared" si="2"/>
        <v>0</v>
      </c>
      <c r="Z29" s="356">
        <f t="shared" si="2"/>
        <v>0</v>
      </c>
      <c r="AA29" s="356">
        <f t="shared" si="2"/>
        <v>0</v>
      </c>
      <c r="AB29" s="356">
        <f t="shared" si="2"/>
        <v>0</v>
      </c>
      <c r="AC29" s="356">
        <f t="shared" si="2"/>
        <v>0</v>
      </c>
      <c r="AD29" s="356">
        <f t="shared" si="2"/>
        <v>0</v>
      </c>
      <c r="AE29" s="356">
        <f t="shared" si="2"/>
        <v>0</v>
      </c>
      <c r="AF29" s="356">
        <f t="shared" si="2"/>
        <v>0</v>
      </c>
      <c r="AG29" s="356">
        <f t="shared" si="2"/>
        <v>0</v>
      </c>
      <c r="AH29" s="356">
        <f t="shared" si="2"/>
        <v>0</v>
      </c>
      <c r="AI29" s="356">
        <f t="shared" si="2"/>
        <v>0</v>
      </c>
      <c r="AJ29" s="356">
        <f t="shared" si="2"/>
        <v>0</v>
      </c>
      <c r="AK29" s="356">
        <f t="shared" si="2"/>
        <v>0</v>
      </c>
      <c r="AL29" s="356">
        <f t="shared" si="2"/>
        <v>0</v>
      </c>
    </row>
    <row r="30" spans="1:38">
      <c r="A30" s="7">
        <v>0.68541666666666545</v>
      </c>
      <c r="B30" s="367">
        <v>20</v>
      </c>
      <c r="C30" s="343" t="s">
        <v>304</v>
      </c>
      <c r="D30" s="343" t="s">
        <v>305</v>
      </c>
      <c r="E30" s="343" t="s">
        <v>150</v>
      </c>
      <c r="F30" s="344">
        <f>AI47</f>
        <v>0</v>
      </c>
      <c r="G30" s="343">
        <f t="shared" si="1"/>
        <v>1</v>
      </c>
      <c r="H30" s="343">
        <f t="shared" si="0"/>
        <v>1</v>
      </c>
      <c r="I30" s="345">
        <f>AI36</f>
        <v>0</v>
      </c>
      <c r="J30" s="340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</row>
    <row r="31" spans="1:38">
      <c r="A31" s="7">
        <v>0.69097222222222099</v>
      </c>
      <c r="B31" s="367">
        <v>21</v>
      </c>
      <c r="C31" s="343" t="s">
        <v>183</v>
      </c>
      <c r="D31" s="343" t="s">
        <v>498</v>
      </c>
      <c r="E31" s="343" t="s">
        <v>182</v>
      </c>
      <c r="F31" s="344">
        <f>AJ47</f>
        <v>0</v>
      </c>
      <c r="G31" s="343">
        <f t="shared" si="1"/>
        <v>1</v>
      </c>
      <c r="H31" s="343">
        <f t="shared" si="0"/>
        <v>1</v>
      </c>
      <c r="I31" s="345">
        <f>AJ36</f>
        <v>0</v>
      </c>
      <c r="J31" s="340"/>
      <c r="K31" s="338"/>
      <c r="L31" s="338"/>
      <c r="M31" s="338" t="s">
        <v>93</v>
      </c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</row>
    <row r="32" spans="1:38">
      <c r="A32" s="4"/>
      <c r="B32" s="367"/>
      <c r="C32" s="343"/>
      <c r="D32" s="343"/>
      <c r="E32" s="343"/>
      <c r="F32" s="344"/>
      <c r="G32" s="343"/>
      <c r="H32" s="343"/>
      <c r="I32" s="345"/>
      <c r="J32" s="340"/>
      <c r="K32" s="338"/>
      <c r="L32" s="338"/>
      <c r="M32" s="338" t="s">
        <v>94</v>
      </c>
      <c r="N32" s="338">
        <v>1</v>
      </c>
      <c r="O32" s="338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342"/>
      <c r="AL32" s="342"/>
    </row>
    <row r="33" spans="1:38">
      <c r="A33" s="4"/>
      <c r="B33" s="367"/>
      <c r="C33" s="343"/>
      <c r="D33" s="343"/>
      <c r="E33" s="343"/>
      <c r="F33" s="344"/>
      <c r="G33" s="343"/>
      <c r="H33" s="343"/>
      <c r="I33" s="345"/>
      <c r="J33" s="340"/>
      <c r="K33" s="338"/>
      <c r="L33" s="338"/>
      <c r="M33" s="338" t="s">
        <v>95</v>
      </c>
      <c r="N33" s="338">
        <v>1</v>
      </c>
      <c r="O33" s="338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</row>
    <row r="34" spans="1:38">
      <c r="A34" s="338"/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 t="s">
        <v>270</v>
      </c>
      <c r="N34" s="338">
        <v>2</v>
      </c>
      <c r="O34" s="338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</row>
    <row r="35" spans="1:38">
      <c r="A35" s="338"/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 t="s">
        <v>271</v>
      </c>
      <c r="N35" s="338">
        <v>2</v>
      </c>
      <c r="O35" s="33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  <c r="AL35" s="348"/>
    </row>
    <row r="36" spans="1:38">
      <c r="A36" s="338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 t="s">
        <v>98</v>
      </c>
      <c r="N36" s="338"/>
      <c r="O36" s="338"/>
      <c r="P36" s="356">
        <f>SUM(P32:P35)+SUM(P34:P35)</f>
        <v>0</v>
      </c>
      <c r="Q36" s="356">
        <f t="shared" ref="Q36:S36" si="3">SUM(Q32:Q35)+SUM(Q34:Q35)</f>
        <v>0</v>
      </c>
      <c r="R36" s="356">
        <f t="shared" si="3"/>
        <v>0</v>
      </c>
      <c r="S36" s="356">
        <f t="shared" si="3"/>
        <v>0</v>
      </c>
      <c r="T36" s="356">
        <f t="shared" ref="T36:AE36" si="4">SUM(T32:T35)+SUM(T34:T35)</f>
        <v>0</v>
      </c>
      <c r="U36" s="356">
        <f t="shared" si="4"/>
        <v>0</v>
      </c>
      <c r="V36" s="356">
        <f t="shared" si="4"/>
        <v>0</v>
      </c>
      <c r="W36" s="356">
        <f t="shared" si="4"/>
        <v>0</v>
      </c>
      <c r="X36" s="356">
        <f t="shared" si="4"/>
        <v>0</v>
      </c>
      <c r="Y36" s="356">
        <f t="shared" si="4"/>
        <v>0</v>
      </c>
      <c r="Z36" s="356">
        <f t="shared" si="4"/>
        <v>0</v>
      </c>
      <c r="AA36" s="356">
        <f t="shared" si="4"/>
        <v>0</v>
      </c>
      <c r="AB36" s="356">
        <f t="shared" si="4"/>
        <v>0</v>
      </c>
      <c r="AC36" s="356">
        <f t="shared" si="4"/>
        <v>0</v>
      </c>
      <c r="AD36" s="356">
        <f t="shared" si="4"/>
        <v>0</v>
      </c>
      <c r="AE36" s="356">
        <f t="shared" si="4"/>
        <v>0</v>
      </c>
      <c r="AF36" s="356">
        <f t="shared" ref="AF36:AL36" si="5">SUM(AF32:AF35)+SUM(AF34:AF35)</f>
        <v>0</v>
      </c>
      <c r="AG36" s="356">
        <f t="shared" si="5"/>
        <v>0</v>
      </c>
      <c r="AH36" s="356">
        <f t="shared" si="5"/>
        <v>0</v>
      </c>
      <c r="AI36" s="356">
        <f t="shared" si="5"/>
        <v>0</v>
      </c>
      <c r="AJ36" s="356">
        <f t="shared" si="5"/>
        <v>0</v>
      </c>
      <c r="AK36" s="356">
        <f t="shared" si="5"/>
        <v>0</v>
      </c>
      <c r="AL36" s="356">
        <f t="shared" si="5"/>
        <v>0</v>
      </c>
    </row>
    <row r="38" spans="1:38">
      <c r="A38" s="338"/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 t="s">
        <v>99</v>
      </c>
      <c r="N38" s="338">
        <v>340</v>
      </c>
      <c r="O38" s="338"/>
      <c r="P38" s="356">
        <f>P29+P36</f>
        <v>0</v>
      </c>
      <c r="Q38" s="356">
        <f t="shared" ref="Q38:AL38" si="6">Q29+Q36</f>
        <v>0</v>
      </c>
      <c r="R38" s="356">
        <f t="shared" si="6"/>
        <v>0</v>
      </c>
      <c r="S38" s="356">
        <f t="shared" si="6"/>
        <v>0</v>
      </c>
      <c r="T38" s="356">
        <f t="shared" si="6"/>
        <v>0</v>
      </c>
      <c r="U38" s="356">
        <f t="shared" si="6"/>
        <v>0</v>
      </c>
      <c r="V38" s="356">
        <f t="shared" si="6"/>
        <v>0</v>
      </c>
      <c r="W38" s="356">
        <f t="shared" si="6"/>
        <v>0</v>
      </c>
      <c r="X38" s="356">
        <f t="shared" si="6"/>
        <v>0</v>
      </c>
      <c r="Y38" s="356">
        <f t="shared" si="6"/>
        <v>0</v>
      </c>
      <c r="Z38" s="356">
        <f t="shared" si="6"/>
        <v>0</v>
      </c>
      <c r="AA38" s="356">
        <f t="shared" si="6"/>
        <v>0</v>
      </c>
      <c r="AB38" s="356">
        <f t="shared" si="6"/>
        <v>0</v>
      </c>
      <c r="AC38" s="356">
        <f t="shared" si="6"/>
        <v>0</v>
      </c>
      <c r="AD38" s="356">
        <f t="shared" si="6"/>
        <v>0</v>
      </c>
      <c r="AE38" s="356">
        <f t="shared" si="6"/>
        <v>0</v>
      </c>
      <c r="AF38" s="356">
        <f t="shared" si="6"/>
        <v>0</v>
      </c>
      <c r="AG38" s="356">
        <f t="shared" si="6"/>
        <v>0</v>
      </c>
      <c r="AH38" s="356">
        <f t="shared" si="6"/>
        <v>0</v>
      </c>
      <c r="AI38" s="356">
        <f t="shared" si="6"/>
        <v>0</v>
      </c>
      <c r="AJ38" s="356">
        <f t="shared" si="6"/>
        <v>0</v>
      </c>
      <c r="AK38" s="356">
        <f t="shared" si="6"/>
        <v>0</v>
      </c>
      <c r="AL38" s="356">
        <f t="shared" si="6"/>
        <v>0</v>
      </c>
    </row>
    <row r="39" spans="1:38">
      <c r="A39" s="338"/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15" t="s">
        <v>100</v>
      </c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J39" s="338"/>
      <c r="AK39" s="338"/>
      <c r="AL39" s="338"/>
    </row>
    <row r="40" spans="1:38">
      <c r="A40" s="338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 t="s">
        <v>101</v>
      </c>
      <c r="N40" s="338">
        <v>-2</v>
      </c>
      <c r="O40" s="338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372"/>
    </row>
    <row r="41" spans="1:38">
      <c r="A41" s="338"/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 t="s">
        <v>103</v>
      </c>
      <c r="N41" s="338">
        <v>-4</v>
      </c>
      <c r="O41" s="338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</row>
    <row r="42" spans="1:38">
      <c r="A42" s="338"/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 t="s">
        <v>104</v>
      </c>
      <c r="N42" s="374" t="s">
        <v>105</v>
      </c>
      <c r="O42" s="338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  <c r="AF42" s="375"/>
      <c r="AG42" s="375"/>
      <c r="AH42" s="375"/>
      <c r="AI42" s="375"/>
      <c r="AJ42" s="375"/>
      <c r="AK42" s="375"/>
      <c r="AL42" s="375"/>
    </row>
    <row r="43" spans="1:38">
      <c r="A43" s="338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 t="s">
        <v>106</v>
      </c>
      <c r="N43" s="374"/>
      <c r="O43" s="338"/>
      <c r="P43" s="377">
        <f>IF(P40="Y",-2,0)+IF(P41="Y",-4,0)</f>
        <v>0</v>
      </c>
      <c r="Q43" s="377">
        <f t="shared" ref="Q43:AL43" si="7">IF(Q40="Y",-2,0)+IF(Q41="Y",-4,0)</f>
        <v>0</v>
      </c>
      <c r="R43" s="377">
        <f t="shared" si="7"/>
        <v>0</v>
      </c>
      <c r="S43" s="377">
        <f t="shared" si="7"/>
        <v>0</v>
      </c>
      <c r="T43" s="377">
        <f t="shared" si="7"/>
        <v>0</v>
      </c>
      <c r="U43" s="377">
        <f t="shared" si="7"/>
        <v>0</v>
      </c>
      <c r="V43" s="377">
        <f t="shared" si="7"/>
        <v>0</v>
      </c>
      <c r="W43" s="377">
        <f t="shared" si="7"/>
        <v>0</v>
      </c>
      <c r="X43" s="377">
        <f t="shared" si="7"/>
        <v>0</v>
      </c>
      <c r="Y43" s="377">
        <f t="shared" si="7"/>
        <v>0</v>
      </c>
      <c r="Z43" s="377">
        <f t="shared" si="7"/>
        <v>0</v>
      </c>
      <c r="AA43" s="377">
        <f t="shared" si="7"/>
        <v>0</v>
      </c>
      <c r="AB43" s="377">
        <f t="shared" si="7"/>
        <v>0</v>
      </c>
      <c r="AC43" s="377">
        <f t="shared" si="7"/>
        <v>0</v>
      </c>
      <c r="AD43" s="377">
        <f t="shared" si="7"/>
        <v>0</v>
      </c>
      <c r="AE43" s="377">
        <f t="shared" si="7"/>
        <v>0</v>
      </c>
      <c r="AF43" s="377">
        <f t="shared" si="7"/>
        <v>0</v>
      </c>
      <c r="AG43" s="377">
        <f t="shared" si="7"/>
        <v>0</v>
      </c>
      <c r="AH43" s="377">
        <f t="shared" si="7"/>
        <v>0</v>
      </c>
      <c r="AI43" s="377">
        <f t="shared" si="7"/>
        <v>0</v>
      </c>
      <c r="AJ43" s="377">
        <f t="shared" si="7"/>
        <v>0</v>
      </c>
      <c r="AK43" s="377">
        <f t="shared" si="7"/>
        <v>0</v>
      </c>
      <c r="AL43" s="377">
        <f t="shared" si="7"/>
        <v>0</v>
      </c>
    </row>
    <row r="44" spans="1:38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15" t="s">
        <v>272</v>
      </c>
      <c r="N44" s="374"/>
      <c r="O44" s="338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5"/>
      <c r="AH44" s="415"/>
      <c r="AI44" s="415"/>
      <c r="AJ44" s="415"/>
      <c r="AK44" s="415"/>
      <c r="AL44" s="415"/>
    </row>
    <row r="45" spans="1:38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>
        <v>-5.0000000000000001E-3</v>
      </c>
      <c r="O45" s="338"/>
      <c r="P45" s="395">
        <f>$N$45*$N$38*P44</f>
        <v>0</v>
      </c>
      <c r="Q45" s="395">
        <f t="shared" ref="Q45:AL45" si="8">$N$45*$N$38*Q44</f>
        <v>0</v>
      </c>
      <c r="R45" s="395">
        <f t="shared" si="8"/>
        <v>0</v>
      </c>
      <c r="S45" s="395">
        <f t="shared" si="8"/>
        <v>0</v>
      </c>
      <c r="T45" s="395">
        <f t="shared" si="8"/>
        <v>0</v>
      </c>
      <c r="U45" s="395">
        <f t="shared" si="8"/>
        <v>0</v>
      </c>
      <c r="V45" s="395">
        <f t="shared" si="8"/>
        <v>0</v>
      </c>
      <c r="W45" s="395">
        <f t="shared" si="8"/>
        <v>0</v>
      </c>
      <c r="X45" s="395">
        <f t="shared" si="8"/>
        <v>0</v>
      </c>
      <c r="Y45" s="395">
        <f t="shared" si="8"/>
        <v>0</v>
      </c>
      <c r="Z45" s="395">
        <f t="shared" si="8"/>
        <v>0</v>
      </c>
      <c r="AA45" s="395">
        <f t="shared" si="8"/>
        <v>0</v>
      </c>
      <c r="AB45" s="395">
        <f t="shared" si="8"/>
        <v>0</v>
      </c>
      <c r="AC45" s="395">
        <f t="shared" si="8"/>
        <v>0</v>
      </c>
      <c r="AD45" s="395">
        <f t="shared" si="8"/>
        <v>0</v>
      </c>
      <c r="AE45" s="395">
        <f t="shared" si="8"/>
        <v>0</v>
      </c>
      <c r="AF45" s="395">
        <f t="shared" si="8"/>
        <v>0</v>
      </c>
      <c r="AG45" s="395">
        <f t="shared" si="8"/>
        <v>0</v>
      </c>
      <c r="AH45" s="395">
        <f t="shared" si="8"/>
        <v>0</v>
      </c>
      <c r="AI45" s="395">
        <f t="shared" si="8"/>
        <v>0</v>
      </c>
      <c r="AJ45" s="395">
        <f t="shared" si="8"/>
        <v>0</v>
      </c>
      <c r="AK45" s="395">
        <f t="shared" si="8"/>
        <v>0</v>
      </c>
      <c r="AL45" s="395">
        <f t="shared" si="8"/>
        <v>0</v>
      </c>
    </row>
    <row r="46" spans="1:38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 t="s">
        <v>74</v>
      </c>
      <c r="N46" s="338"/>
      <c r="O46" s="338"/>
      <c r="P46" s="356">
        <f>P38+P43+P45</f>
        <v>0</v>
      </c>
      <c r="Q46" s="356">
        <f t="shared" ref="Q46:AL46" si="9">Q38+Q43+Q45</f>
        <v>0</v>
      </c>
      <c r="R46" s="356">
        <f t="shared" si="9"/>
        <v>0</v>
      </c>
      <c r="S46" s="356">
        <f t="shared" si="9"/>
        <v>0</v>
      </c>
      <c r="T46" s="356">
        <f t="shared" si="9"/>
        <v>0</v>
      </c>
      <c r="U46" s="356">
        <f t="shared" si="9"/>
        <v>0</v>
      </c>
      <c r="V46" s="356">
        <f t="shared" si="9"/>
        <v>0</v>
      </c>
      <c r="W46" s="356">
        <f t="shared" si="9"/>
        <v>0</v>
      </c>
      <c r="X46" s="356">
        <f t="shared" si="9"/>
        <v>0</v>
      </c>
      <c r="Y46" s="356">
        <f t="shared" si="9"/>
        <v>0</v>
      </c>
      <c r="Z46" s="356">
        <f t="shared" si="9"/>
        <v>0</v>
      </c>
      <c r="AA46" s="356">
        <f t="shared" si="9"/>
        <v>0</v>
      </c>
      <c r="AB46" s="356">
        <f t="shared" si="9"/>
        <v>0</v>
      </c>
      <c r="AC46" s="356">
        <f t="shared" si="9"/>
        <v>0</v>
      </c>
      <c r="AD46" s="356">
        <f t="shared" si="9"/>
        <v>0</v>
      </c>
      <c r="AE46" s="356">
        <f t="shared" si="9"/>
        <v>0</v>
      </c>
      <c r="AF46" s="356">
        <f t="shared" si="9"/>
        <v>0</v>
      </c>
      <c r="AG46" s="356">
        <f t="shared" si="9"/>
        <v>0</v>
      </c>
      <c r="AH46" s="356">
        <f t="shared" si="9"/>
        <v>0</v>
      </c>
      <c r="AI46" s="356">
        <f t="shared" si="9"/>
        <v>0</v>
      </c>
      <c r="AJ46" s="356">
        <f t="shared" si="9"/>
        <v>0</v>
      </c>
      <c r="AK46" s="356">
        <f t="shared" si="9"/>
        <v>0</v>
      </c>
      <c r="AL46" s="356">
        <f t="shared" si="9"/>
        <v>0</v>
      </c>
    </row>
    <row r="47" spans="1:38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 t="s">
        <v>67</v>
      </c>
      <c r="N47" s="338"/>
      <c r="O47" s="338"/>
      <c r="P47" s="355">
        <f>P46/$N$38</f>
        <v>0</v>
      </c>
      <c r="Q47" s="355">
        <f t="shared" ref="Q47:AL47" si="10">Q46/$N$38</f>
        <v>0</v>
      </c>
      <c r="R47" s="355">
        <f t="shared" si="10"/>
        <v>0</v>
      </c>
      <c r="S47" s="355">
        <f t="shared" si="10"/>
        <v>0</v>
      </c>
      <c r="T47" s="355">
        <f t="shared" si="10"/>
        <v>0</v>
      </c>
      <c r="U47" s="355">
        <f t="shared" si="10"/>
        <v>0</v>
      </c>
      <c r="V47" s="355">
        <f t="shared" si="10"/>
        <v>0</v>
      </c>
      <c r="W47" s="355">
        <f t="shared" si="10"/>
        <v>0</v>
      </c>
      <c r="X47" s="355">
        <f t="shared" si="10"/>
        <v>0</v>
      </c>
      <c r="Y47" s="355">
        <f t="shared" si="10"/>
        <v>0</v>
      </c>
      <c r="Z47" s="355">
        <f t="shared" si="10"/>
        <v>0</v>
      </c>
      <c r="AA47" s="355">
        <f t="shared" si="10"/>
        <v>0</v>
      </c>
      <c r="AB47" s="355">
        <f t="shared" si="10"/>
        <v>0</v>
      </c>
      <c r="AC47" s="355">
        <f t="shared" si="10"/>
        <v>0</v>
      </c>
      <c r="AD47" s="355">
        <f t="shared" si="10"/>
        <v>0</v>
      </c>
      <c r="AE47" s="355">
        <f t="shared" si="10"/>
        <v>0</v>
      </c>
      <c r="AF47" s="355">
        <f t="shared" si="10"/>
        <v>0</v>
      </c>
      <c r="AG47" s="355">
        <f t="shared" si="10"/>
        <v>0</v>
      </c>
      <c r="AH47" s="355">
        <f t="shared" si="10"/>
        <v>0</v>
      </c>
      <c r="AI47" s="355">
        <f t="shared" si="10"/>
        <v>0</v>
      </c>
      <c r="AJ47" s="355">
        <f t="shared" si="10"/>
        <v>0</v>
      </c>
      <c r="AK47" s="355">
        <f t="shared" si="10"/>
        <v>0</v>
      </c>
      <c r="AL47" s="355">
        <f t="shared" si="10"/>
        <v>0</v>
      </c>
    </row>
    <row r="48" spans="1:38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  <c r="AA48" s="358"/>
      <c r="AB48" s="358"/>
      <c r="AC48" s="358"/>
      <c r="AD48" s="358"/>
      <c r="AE48" s="358"/>
      <c r="AF48" s="358"/>
      <c r="AG48" s="358"/>
      <c r="AH48" s="358"/>
      <c r="AI48" s="358"/>
      <c r="AJ48" s="358"/>
      <c r="AK48" s="358"/>
      <c r="AL48" s="358"/>
    </row>
    <row r="49" spans="16:38"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49"/>
      <c r="AE49" s="349"/>
      <c r="AF49" s="349"/>
      <c r="AG49" s="349"/>
      <c r="AH49" s="349"/>
      <c r="AI49" s="349"/>
      <c r="AJ49" s="349"/>
      <c r="AK49" s="349"/>
      <c r="AL49" s="349"/>
    </row>
    <row r="50" spans="16:38"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338"/>
    </row>
    <row r="51" spans="16:38">
      <c r="P51" s="349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8"/>
      <c r="AI51" s="338"/>
      <c r="AJ51" s="338"/>
      <c r="AK51" s="338"/>
      <c r="AL51" s="338"/>
    </row>
    <row r="52" spans="16:38"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38"/>
      <c r="AI52" s="338"/>
      <c r="AJ52" s="338"/>
      <c r="AK52" s="338"/>
      <c r="AL52" s="338"/>
    </row>
    <row r="53" spans="16:38">
      <c r="P53" s="349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38"/>
      <c r="AI53" s="338"/>
      <c r="AJ53" s="338"/>
      <c r="AK53" s="338"/>
      <c r="AL53" s="338"/>
    </row>
    <row r="54" spans="16:38"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8"/>
      <c r="AE54" s="338"/>
      <c r="AF54" s="338"/>
      <c r="AG54" s="338"/>
      <c r="AH54" s="338"/>
      <c r="AI54" s="338"/>
      <c r="AJ54" s="338"/>
      <c r="AK54" s="338"/>
      <c r="AL54" s="338"/>
    </row>
    <row r="55" spans="16:38">
      <c r="P55" s="349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8"/>
      <c r="AH55" s="338"/>
      <c r="AI55" s="338"/>
      <c r="AJ55" s="338"/>
      <c r="AK55" s="338"/>
      <c r="AL55" s="338"/>
    </row>
    <row r="56" spans="16:38">
      <c r="P56" s="338"/>
      <c r="Q56" s="338"/>
      <c r="R56" s="338"/>
      <c r="S56" s="338"/>
      <c r="T56" s="338"/>
      <c r="U56" s="338"/>
      <c r="V56" s="338"/>
      <c r="W56" s="338"/>
      <c r="X56" s="338"/>
      <c r="Y56" s="338"/>
      <c r="Z56" s="338"/>
      <c r="AA56" s="338"/>
      <c r="AB56" s="338"/>
      <c r="AC56" s="338"/>
      <c r="AD56" s="338"/>
      <c r="AE56" s="338"/>
      <c r="AF56" s="338"/>
      <c r="AG56" s="338"/>
      <c r="AH56" s="338"/>
      <c r="AI56" s="338"/>
      <c r="AJ56" s="338"/>
      <c r="AK56" s="338"/>
      <c r="AL56" s="338"/>
    </row>
    <row r="57" spans="16:38">
      <c r="P57" s="349"/>
      <c r="Q57" s="338"/>
      <c r="R57" s="338"/>
      <c r="S57" s="338"/>
      <c r="T57" s="338"/>
      <c r="U57" s="338"/>
      <c r="V57" s="338"/>
      <c r="W57" s="338"/>
      <c r="X57" s="338"/>
      <c r="Y57" s="338"/>
      <c r="Z57" s="338"/>
      <c r="AA57" s="338"/>
      <c r="AB57" s="338"/>
      <c r="AC57" s="338"/>
      <c r="AD57" s="338"/>
      <c r="AE57" s="338"/>
      <c r="AF57" s="338"/>
      <c r="AG57" s="338"/>
      <c r="AH57" s="338"/>
      <c r="AI57" s="338"/>
      <c r="AJ57" s="338"/>
      <c r="AK57" s="338"/>
      <c r="AL57" s="338"/>
    </row>
    <row r="58" spans="16:38">
      <c r="P58" s="338"/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  <c r="AC58" s="338"/>
      <c r="AD58" s="338"/>
      <c r="AE58" s="338"/>
      <c r="AF58" s="338"/>
      <c r="AG58" s="338"/>
      <c r="AH58" s="338"/>
      <c r="AI58" s="338"/>
      <c r="AJ58" s="338"/>
      <c r="AK58" s="338"/>
      <c r="AL58" s="338"/>
    </row>
    <row r="59" spans="16:38">
      <c r="P59" s="349"/>
      <c r="Q59" s="338"/>
      <c r="R59" s="338"/>
      <c r="S59" s="338"/>
      <c r="T59" s="338"/>
      <c r="U59" s="338"/>
      <c r="V59" s="338"/>
      <c r="W59" s="338"/>
      <c r="X59" s="338"/>
      <c r="Y59" s="338"/>
      <c r="Z59" s="338"/>
      <c r="AA59" s="338"/>
      <c r="AB59" s="338"/>
      <c r="AC59" s="338"/>
      <c r="AD59" s="338"/>
      <c r="AE59" s="338"/>
      <c r="AF59" s="338"/>
      <c r="AG59" s="338"/>
      <c r="AH59" s="338"/>
      <c r="AI59" s="338"/>
      <c r="AJ59" s="338"/>
      <c r="AK59" s="338"/>
      <c r="AL59" s="338"/>
    </row>
    <row r="60" spans="16:38">
      <c r="P60" s="338"/>
      <c r="Q60" s="338"/>
      <c r="R60" s="338"/>
      <c r="S60" s="338"/>
      <c r="T60" s="338"/>
      <c r="U60" s="338"/>
      <c r="V60" s="338"/>
      <c r="W60" s="338"/>
      <c r="X60" s="338"/>
      <c r="Y60" s="338"/>
      <c r="Z60" s="338"/>
      <c r="AA60" s="338"/>
      <c r="AB60" s="338"/>
      <c r="AC60" s="338"/>
      <c r="AD60" s="338"/>
      <c r="AE60" s="338"/>
      <c r="AF60" s="338"/>
      <c r="AG60" s="338"/>
      <c r="AH60" s="338"/>
      <c r="AI60" s="338"/>
      <c r="AJ60" s="338"/>
      <c r="AK60" s="338"/>
      <c r="AL60" s="338"/>
    </row>
    <row r="61" spans="16:38">
      <c r="P61" s="349"/>
      <c r="Q61" s="338"/>
      <c r="R61" s="338"/>
      <c r="S61" s="338"/>
      <c r="T61" s="338"/>
      <c r="U61" s="338"/>
      <c r="V61" s="338"/>
      <c r="W61" s="338"/>
      <c r="X61" s="338"/>
      <c r="Y61" s="338"/>
      <c r="Z61" s="338"/>
      <c r="AA61" s="338"/>
      <c r="AB61" s="338"/>
      <c r="AC61" s="338"/>
      <c r="AD61" s="338"/>
      <c r="AE61" s="338"/>
      <c r="AF61" s="338"/>
      <c r="AG61" s="338"/>
      <c r="AH61" s="338"/>
      <c r="AI61" s="338"/>
      <c r="AJ61" s="338"/>
      <c r="AK61" s="338"/>
      <c r="AL61" s="338"/>
    </row>
    <row r="62" spans="16:38">
      <c r="P62" s="338"/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/>
      <c r="AB62" s="338"/>
      <c r="AC62" s="338"/>
      <c r="AD62" s="338"/>
      <c r="AE62" s="338"/>
      <c r="AF62" s="338"/>
      <c r="AG62" s="338"/>
      <c r="AH62" s="338"/>
      <c r="AI62" s="338"/>
      <c r="AJ62" s="338"/>
      <c r="AK62" s="338"/>
      <c r="AL62" s="338"/>
    </row>
    <row r="63" spans="16:38">
      <c r="P63" s="349"/>
      <c r="Q63" s="338"/>
      <c r="R63" s="338"/>
      <c r="S63" s="338"/>
      <c r="T63" s="338"/>
      <c r="U63" s="338"/>
      <c r="V63" s="338"/>
      <c r="W63" s="338"/>
      <c r="X63" s="338"/>
      <c r="Y63" s="338"/>
      <c r="Z63" s="338"/>
      <c r="AA63" s="338"/>
      <c r="AB63" s="338"/>
      <c r="AC63" s="338"/>
      <c r="AD63" s="338"/>
      <c r="AE63" s="338"/>
      <c r="AF63" s="338"/>
      <c r="AG63" s="338"/>
      <c r="AH63" s="338"/>
      <c r="AI63" s="338"/>
      <c r="AJ63" s="338"/>
      <c r="AK63" s="338"/>
      <c r="AL63" s="338"/>
    </row>
    <row r="64" spans="16:38">
      <c r="P64" s="338"/>
      <c r="Q64" s="338"/>
      <c r="R64" s="338"/>
      <c r="S64" s="338"/>
      <c r="T64" s="338"/>
      <c r="U64" s="338"/>
      <c r="V64" s="338"/>
      <c r="W64" s="338"/>
      <c r="X64" s="338"/>
      <c r="Y64" s="338"/>
      <c r="Z64" s="338"/>
      <c r="AA64" s="338"/>
      <c r="AB64" s="338"/>
      <c r="AC64" s="338"/>
      <c r="AD64" s="338"/>
      <c r="AE64" s="338"/>
      <c r="AF64" s="338"/>
      <c r="AG64" s="338"/>
      <c r="AH64" s="338"/>
      <c r="AI64" s="338"/>
      <c r="AJ64" s="338"/>
      <c r="AK64" s="338"/>
      <c r="AL64" s="338"/>
    </row>
    <row r="65" spans="16:16">
      <c r="P65" s="349"/>
    </row>
    <row r="66" spans="16:16">
      <c r="P66" s="338"/>
    </row>
    <row r="67" spans="16:16">
      <c r="P67" s="349"/>
    </row>
    <row r="68" spans="16:16">
      <c r="P68" s="338"/>
    </row>
    <row r="69" spans="16:16">
      <c r="P69" s="349"/>
    </row>
    <row r="70" spans="16:16">
      <c r="P70" s="338"/>
    </row>
    <row r="71" spans="16:16">
      <c r="P71" s="349"/>
    </row>
    <row r="72" spans="16:16">
      <c r="P72" s="338"/>
    </row>
    <row r="73" spans="16:16">
      <c r="P73" s="349"/>
    </row>
    <row r="74" spans="16:16">
      <c r="P74" s="338"/>
    </row>
    <row r="75" spans="16:16">
      <c r="P75" s="349"/>
    </row>
    <row r="76" spans="16:16">
      <c r="P76" s="338"/>
    </row>
    <row r="77" spans="16:16">
      <c r="P77" s="349"/>
    </row>
    <row r="78" spans="16:16">
      <c r="P78" s="338"/>
    </row>
    <row r="79" spans="16:16">
      <c r="P79" s="349"/>
    </row>
    <row r="80" spans="16:16">
      <c r="P80" s="338"/>
    </row>
    <row r="81" spans="16:16">
      <c r="P81" s="349"/>
    </row>
    <row r="82" spans="16:16">
      <c r="P82" s="338"/>
    </row>
    <row r="83" spans="16:16">
      <c r="P83" s="349"/>
    </row>
    <row r="84" spans="16:16">
      <c r="P84" s="338"/>
    </row>
    <row r="85" spans="16:16">
      <c r="P85" s="349"/>
    </row>
    <row r="86" spans="16:16">
      <c r="P86" s="338"/>
    </row>
    <row r="87" spans="16:16">
      <c r="P87" s="349"/>
    </row>
    <row r="88" spans="16:16">
      <c r="P88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34B0-E2C1-416F-BD5C-B507760FDDA1}">
  <sheetPr>
    <tabColor rgb="FFFFC000"/>
    <pageSetUpPr fitToPage="1"/>
  </sheetPr>
  <dimension ref="A2:AB88"/>
  <sheetViews>
    <sheetView topLeftCell="A13" workbookViewId="0">
      <selection activeCell="H40" sqref="H40"/>
    </sheetView>
  </sheetViews>
  <sheetFormatPr defaultColWidth="11" defaultRowHeight="15"/>
  <cols>
    <col min="1" max="2" width="11" style="14"/>
    <col min="3" max="3" width="12.375" style="14" customWidth="1"/>
    <col min="4" max="4" width="27.75" style="14" bestFit="1" customWidth="1"/>
    <col min="5" max="5" width="22.75" style="14" customWidth="1"/>
    <col min="6" max="6" width="16.875" style="14" bestFit="1" customWidth="1"/>
    <col min="7" max="9" width="11" style="14"/>
    <col min="10" max="10" width="16.125" style="14" bestFit="1" customWidth="1"/>
    <col min="11" max="13" width="11" style="14"/>
    <col min="14" max="14" width="19.375" style="14" customWidth="1"/>
    <col min="15" max="15" width="11" style="14"/>
    <col min="16" max="16" width="3.625" style="14" customWidth="1"/>
    <col min="17" max="28" width="6.375" style="14" customWidth="1"/>
    <col min="29" max="16384" width="11" style="14"/>
  </cols>
  <sheetData>
    <row r="2" spans="1:28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</row>
    <row r="3" spans="1:28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13" t="s">
        <v>992</v>
      </c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</row>
    <row r="4" spans="1:28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16" t="s">
        <v>4</v>
      </c>
      <c r="R4" s="17"/>
      <c r="S4" s="18"/>
      <c r="T4" s="18"/>
      <c r="U4" s="18"/>
      <c r="V4" s="18"/>
      <c r="W4" s="17"/>
      <c r="X4" s="17"/>
      <c r="Y4" s="17"/>
      <c r="Z4" s="17"/>
      <c r="AA4" s="17"/>
      <c r="AB4" s="17"/>
    </row>
    <row r="5" spans="1:28">
      <c r="A5" s="338" t="s">
        <v>6</v>
      </c>
      <c r="B5" s="338"/>
      <c r="C5" s="331">
        <v>44780</v>
      </c>
      <c r="D5" s="338"/>
      <c r="E5" s="15" t="s">
        <v>7</v>
      </c>
      <c r="F5" s="15"/>
      <c r="G5" s="340"/>
      <c r="H5" s="338"/>
      <c r="I5" s="338"/>
      <c r="J5" s="338"/>
      <c r="K5" s="338"/>
      <c r="L5" s="338"/>
      <c r="M5" s="338"/>
      <c r="N5" s="338"/>
      <c r="O5" s="338"/>
      <c r="P5" s="338"/>
      <c r="Q5" s="341">
        <f>C11</f>
        <v>1</v>
      </c>
      <c r="R5" s="341">
        <f>C12</f>
        <v>2</v>
      </c>
      <c r="S5" s="341">
        <f>C13</f>
        <v>3</v>
      </c>
      <c r="T5" s="341">
        <f>C14</f>
        <v>4</v>
      </c>
      <c r="U5" s="341">
        <f>C15</f>
        <v>5</v>
      </c>
      <c r="V5" s="341">
        <f>C16</f>
        <v>6</v>
      </c>
      <c r="W5" s="341">
        <f>C17</f>
        <v>7</v>
      </c>
      <c r="X5" s="341">
        <f>C18</f>
        <v>8</v>
      </c>
      <c r="Y5" s="341">
        <f>C19</f>
        <v>9</v>
      </c>
      <c r="Z5" s="341">
        <f>C20</f>
        <v>10</v>
      </c>
      <c r="AA5" s="341">
        <f>C21</f>
        <v>11</v>
      </c>
      <c r="AB5" s="341">
        <f>C22</f>
        <v>12</v>
      </c>
    </row>
    <row r="6" spans="1:28">
      <c r="A6" s="338" t="s">
        <v>8</v>
      </c>
      <c r="B6" s="338"/>
      <c r="C6" s="13" t="s">
        <v>993</v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 t="s">
        <v>12</v>
      </c>
      <c r="O6" s="338" t="s">
        <v>13</v>
      </c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</row>
    <row r="7" spans="1:28">
      <c r="A7" s="338" t="s">
        <v>10</v>
      </c>
      <c r="B7" s="338"/>
      <c r="C7" s="338" t="s">
        <v>286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>
        <v>1</v>
      </c>
      <c r="O7" s="338"/>
      <c r="P7" s="338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</row>
    <row r="8" spans="1:28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>
        <v>2</v>
      </c>
      <c r="O8" s="338"/>
      <c r="P8" s="338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</row>
    <row r="9" spans="1:28">
      <c r="A9" s="338"/>
      <c r="B9" s="338"/>
      <c r="C9" s="338"/>
      <c r="D9" s="338"/>
      <c r="E9" s="338"/>
      <c r="F9" s="338"/>
      <c r="G9" s="19" t="s">
        <v>14</v>
      </c>
      <c r="H9" s="338"/>
      <c r="I9" s="338"/>
      <c r="J9" s="338"/>
      <c r="K9" s="338"/>
      <c r="L9" s="338"/>
      <c r="M9" s="338"/>
      <c r="N9" s="338">
        <v>3</v>
      </c>
      <c r="O9" s="338"/>
      <c r="P9" s="338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</row>
    <row r="10" spans="1:28" ht="15.75">
      <c r="A10" s="11" t="s">
        <v>15</v>
      </c>
      <c r="B10" s="12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4</v>
      </c>
      <c r="H10" s="19" t="s">
        <v>21</v>
      </c>
      <c r="I10" s="19" t="s">
        <v>22</v>
      </c>
      <c r="J10" s="22" t="s">
        <v>268</v>
      </c>
      <c r="K10" s="19" t="s">
        <v>24</v>
      </c>
      <c r="L10" s="338"/>
      <c r="M10" s="338"/>
      <c r="N10" s="338">
        <v>4</v>
      </c>
      <c r="O10" s="338"/>
      <c r="P10" s="338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</row>
    <row r="11" spans="1:28">
      <c r="A11" s="7">
        <v>0.69236111111111109</v>
      </c>
      <c r="B11" s="8">
        <v>5.5555555555555558E-3</v>
      </c>
      <c r="C11" s="367">
        <v>1</v>
      </c>
      <c r="D11" s="343"/>
      <c r="E11" s="343"/>
      <c r="F11" s="343"/>
      <c r="G11" s="344">
        <f>Q47</f>
        <v>0</v>
      </c>
      <c r="H11" s="343">
        <f>IF(I11&gt;K11,I11,K11)</f>
        <v>1</v>
      </c>
      <c r="I11" s="343">
        <f t="shared" ref="I11:I22" si="0">RANK(G11,$G$11:$G$34,0)</f>
        <v>1</v>
      </c>
      <c r="J11" s="345">
        <f>Q37</f>
        <v>0</v>
      </c>
      <c r="K11" s="346"/>
      <c r="L11" s="338"/>
      <c r="M11" s="338"/>
      <c r="N11" s="338">
        <v>5</v>
      </c>
      <c r="O11" s="338">
        <v>2</v>
      </c>
      <c r="P11" s="338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</row>
    <row r="12" spans="1:28">
      <c r="A12" s="7">
        <f t="shared" ref="A12:A22" si="1">SUM(A11,B11)</f>
        <v>0.69791666666666663</v>
      </c>
      <c r="B12" s="8">
        <v>5.5555555555555558E-3</v>
      </c>
      <c r="C12" s="367">
        <v>2</v>
      </c>
      <c r="D12" s="343"/>
      <c r="E12" s="343"/>
      <c r="F12" s="343"/>
      <c r="G12" s="347">
        <f>R47</f>
        <v>0</v>
      </c>
      <c r="H12" s="343">
        <f t="shared" ref="H12:H22" si="2">IF(I12&gt;K12,I12,K12)</f>
        <v>1</v>
      </c>
      <c r="I12" s="343">
        <f t="shared" si="0"/>
        <v>1</v>
      </c>
      <c r="J12" s="345">
        <f>R37</f>
        <v>0</v>
      </c>
      <c r="K12" s="346"/>
      <c r="L12" s="338"/>
      <c r="M12" s="338"/>
      <c r="N12" s="338">
        <v>6</v>
      </c>
      <c r="O12" s="338"/>
      <c r="P12" s="338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</row>
    <row r="13" spans="1:28">
      <c r="A13" s="7">
        <f t="shared" si="1"/>
        <v>0.70347222222222217</v>
      </c>
      <c r="B13" s="8">
        <v>5.5555555555555558E-3</v>
      </c>
      <c r="C13" s="367">
        <v>3</v>
      </c>
      <c r="D13" s="343"/>
      <c r="E13" s="343"/>
      <c r="F13" s="343"/>
      <c r="G13" s="347">
        <f>S47</f>
        <v>0</v>
      </c>
      <c r="H13" s="343">
        <f t="shared" si="2"/>
        <v>1</v>
      </c>
      <c r="I13" s="343">
        <f t="shared" si="0"/>
        <v>1</v>
      </c>
      <c r="J13" s="345">
        <f>S37</f>
        <v>0</v>
      </c>
      <c r="K13" s="346"/>
      <c r="L13" s="338"/>
      <c r="M13" s="338"/>
      <c r="N13" s="338">
        <v>7</v>
      </c>
      <c r="O13" s="338"/>
      <c r="P13" s="338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</row>
    <row r="14" spans="1:28">
      <c r="A14" s="7">
        <f t="shared" si="1"/>
        <v>0.7090277777777777</v>
      </c>
      <c r="B14" s="8">
        <v>5.5555555555555558E-3</v>
      </c>
      <c r="C14" s="367">
        <v>4</v>
      </c>
      <c r="D14" s="343"/>
      <c r="E14" s="343"/>
      <c r="F14" s="343"/>
      <c r="G14" s="347">
        <f>T47</f>
        <v>0</v>
      </c>
      <c r="H14" s="343">
        <f t="shared" si="2"/>
        <v>1</v>
      </c>
      <c r="I14" s="343">
        <f t="shared" si="0"/>
        <v>1</v>
      </c>
      <c r="J14" s="345">
        <f>T37</f>
        <v>0</v>
      </c>
      <c r="K14" s="346"/>
      <c r="L14" s="338"/>
      <c r="M14" s="338"/>
      <c r="N14" s="338">
        <v>8</v>
      </c>
      <c r="O14" s="338"/>
      <c r="P14" s="338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</row>
    <row r="15" spans="1:28">
      <c r="A15" s="7">
        <f t="shared" si="1"/>
        <v>0.71458333333333324</v>
      </c>
      <c r="B15" s="8">
        <v>5.5555555555555601E-3</v>
      </c>
      <c r="C15" s="367">
        <v>5</v>
      </c>
      <c r="D15" s="343"/>
      <c r="E15" s="343"/>
      <c r="F15" s="343"/>
      <c r="G15" s="344">
        <f>U47</f>
        <v>0</v>
      </c>
      <c r="H15" s="343">
        <f t="shared" si="2"/>
        <v>1</v>
      </c>
      <c r="I15" s="343">
        <f t="shared" si="0"/>
        <v>1</v>
      </c>
      <c r="J15" s="345">
        <f>U37</f>
        <v>0</v>
      </c>
      <c r="K15" s="340"/>
      <c r="L15" s="338"/>
      <c r="M15" s="338"/>
      <c r="N15" s="338">
        <v>9</v>
      </c>
      <c r="O15" s="338"/>
      <c r="P15" s="338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</row>
    <row r="16" spans="1:28">
      <c r="A16" s="7">
        <f t="shared" si="1"/>
        <v>0.72013888888888877</v>
      </c>
      <c r="B16" s="8">
        <v>5.5555555555555601E-3</v>
      </c>
      <c r="C16" s="367">
        <v>6</v>
      </c>
      <c r="D16" s="343"/>
      <c r="E16" s="343"/>
      <c r="F16" s="343"/>
      <c r="G16" s="344">
        <f>V47</f>
        <v>0</v>
      </c>
      <c r="H16" s="343">
        <f t="shared" si="2"/>
        <v>1</v>
      </c>
      <c r="I16" s="343">
        <f t="shared" si="0"/>
        <v>1</v>
      </c>
      <c r="J16" s="345">
        <f>V37</f>
        <v>0</v>
      </c>
      <c r="K16" s="340"/>
      <c r="L16" s="338"/>
      <c r="M16" s="338"/>
      <c r="N16" s="338">
        <v>10</v>
      </c>
      <c r="O16" s="338">
        <v>2</v>
      </c>
      <c r="P16" s="338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</row>
    <row r="17" spans="1:28">
      <c r="A17" s="7">
        <f t="shared" si="1"/>
        <v>0.72569444444444431</v>
      </c>
      <c r="B17" s="8">
        <v>5.5555555555555601E-3</v>
      </c>
      <c r="C17" s="367">
        <v>7</v>
      </c>
      <c r="D17" s="343"/>
      <c r="E17" s="343"/>
      <c r="F17" s="343"/>
      <c r="G17" s="344">
        <f>W47</f>
        <v>0</v>
      </c>
      <c r="H17" s="343">
        <f t="shared" si="2"/>
        <v>1</v>
      </c>
      <c r="I17" s="343">
        <f t="shared" si="0"/>
        <v>1</v>
      </c>
      <c r="J17" s="345">
        <f>W37</f>
        <v>0</v>
      </c>
      <c r="K17" s="340"/>
      <c r="L17" s="338"/>
      <c r="M17" s="338"/>
      <c r="N17" s="338">
        <v>11</v>
      </c>
      <c r="O17" s="338"/>
      <c r="P17" s="338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</row>
    <row r="18" spans="1:28">
      <c r="A18" s="7">
        <f t="shared" si="1"/>
        <v>0.73124999999999984</v>
      </c>
      <c r="B18" s="8">
        <v>5.5555555555555601E-3</v>
      </c>
      <c r="C18" s="367">
        <v>8</v>
      </c>
      <c r="D18" s="343"/>
      <c r="E18" s="343"/>
      <c r="F18" s="343"/>
      <c r="G18" s="344">
        <f>X47</f>
        <v>0</v>
      </c>
      <c r="H18" s="343">
        <f t="shared" si="2"/>
        <v>1</v>
      </c>
      <c r="I18" s="343">
        <f t="shared" si="0"/>
        <v>1</v>
      </c>
      <c r="J18" s="345">
        <f>X37</f>
        <v>0</v>
      </c>
      <c r="K18" s="340"/>
      <c r="L18" s="338"/>
      <c r="M18" s="338"/>
      <c r="N18" s="338">
        <v>12</v>
      </c>
      <c r="O18" s="338"/>
      <c r="P18" s="338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</row>
    <row r="19" spans="1:28">
      <c r="A19" s="7">
        <f t="shared" si="1"/>
        <v>0.73680555555555538</v>
      </c>
      <c r="B19" s="8">
        <v>5.5555555555555601E-3</v>
      </c>
      <c r="C19" s="367">
        <v>9</v>
      </c>
      <c r="D19" s="343"/>
      <c r="E19" s="343"/>
      <c r="F19" s="343"/>
      <c r="G19" s="344">
        <f>Y47</f>
        <v>0</v>
      </c>
      <c r="H19" s="343">
        <f t="shared" si="2"/>
        <v>1</v>
      </c>
      <c r="I19" s="343">
        <f t="shared" si="0"/>
        <v>1</v>
      </c>
      <c r="J19" s="345">
        <f>Y37</f>
        <v>0</v>
      </c>
      <c r="K19" s="340"/>
      <c r="L19" s="338"/>
      <c r="M19" s="338"/>
      <c r="N19" s="338">
        <v>13</v>
      </c>
      <c r="O19" s="338">
        <v>2</v>
      </c>
      <c r="P19" s="338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</row>
    <row r="20" spans="1:28">
      <c r="A20" s="7">
        <f t="shared" si="1"/>
        <v>0.74236111111111092</v>
      </c>
      <c r="B20" s="8">
        <v>5.5555555555555601E-3</v>
      </c>
      <c r="C20" s="367">
        <v>10</v>
      </c>
      <c r="D20" s="343"/>
      <c r="E20" s="343"/>
      <c r="F20" s="343"/>
      <c r="G20" s="344">
        <f>Z47</f>
        <v>0</v>
      </c>
      <c r="H20" s="343">
        <f t="shared" si="2"/>
        <v>1</v>
      </c>
      <c r="I20" s="343">
        <f t="shared" si="0"/>
        <v>1</v>
      </c>
      <c r="J20" s="345">
        <f>Z37</f>
        <v>0</v>
      </c>
      <c r="K20" s="340"/>
      <c r="L20" s="338"/>
      <c r="M20" s="338"/>
      <c r="N20" s="338">
        <v>14</v>
      </c>
      <c r="O20" s="338">
        <v>2</v>
      </c>
      <c r="P20" s="338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</row>
    <row r="21" spans="1:28">
      <c r="A21" s="7">
        <f t="shared" si="1"/>
        <v>0.74791666666666645</v>
      </c>
      <c r="B21" s="8">
        <v>5.5555555555555601E-3</v>
      </c>
      <c r="C21" s="367">
        <v>11</v>
      </c>
      <c r="D21" s="343"/>
      <c r="E21" s="343"/>
      <c r="F21" s="343"/>
      <c r="G21" s="344">
        <f>AA47</f>
        <v>0</v>
      </c>
      <c r="H21" s="343">
        <f t="shared" si="2"/>
        <v>1</v>
      </c>
      <c r="I21" s="343">
        <f t="shared" si="0"/>
        <v>1</v>
      </c>
      <c r="J21" s="345">
        <f>AA37</f>
        <v>0</v>
      </c>
      <c r="K21" s="340"/>
      <c r="L21" s="338"/>
      <c r="M21" s="338"/>
      <c r="N21" s="338">
        <v>15</v>
      </c>
      <c r="O21" s="338"/>
      <c r="P21" s="338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</row>
    <row r="22" spans="1:28">
      <c r="A22" s="7">
        <f t="shared" si="1"/>
        <v>0.75347222222222199</v>
      </c>
      <c r="B22" s="8">
        <v>5.5555555555555601E-3</v>
      </c>
      <c r="C22" s="367">
        <v>12</v>
      </c>
      <c r="D22" s="343"/>
      <c r="E22" s="343"/>
      <c r="F22" s="343"/>
      <c r="G22" s="344">
        <f>AB47</f>
        <v>0</v>
      </c>
      <c r="H22" s="343">
        <f t="shared" si="2"/>
        <v>1</v>
      </c>
      <c r="I22" s="343">
        <f t="shared" si="0"/>
        <v>1</v>
      </c>
      <c r="J22" s="345">
        <f>AB37</f>
        <v>0</v>
      </c>
      <c r="K22" s="340"/>
      <c r="L22" s="338"/>
      <c r="M22" s="338"/>
      <c r="N22" s="338">
        <v>16</v>
      </c>
      <c r="O22" s="338"/>
      <c r="P22" s="338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</row>
    <row r="23" spans="1:28">
      <c r="A23" s="338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>
        <v>17</v>
      </c>
      <c r="O23" s="338"/>
      <c r="P23" s="338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</row>
    <row r="24" spans="1:28">
      <c r="A24" s="338"/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>
        <v>18</v>
      </c>
      <c r="O24" s="338">
        <v>2</v>
      </c>
      <c r="P24" s="338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</row>
    <row r="25" spans="1:28">
      <c r="A25" s="338"/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>
        <v>19</v>
      </c>
      <c r="O25" s="338"/>
      <c r="P25" s="338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</row>
    <row r="26" spans="1:28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>
        <v>20</v>
      </c>
      <c r="O26" s="338">
        <v>2</v>
      </c>
      <c r="P26" s="338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</row>
    <row r="27" spans="1:28">
      <c r="A27" s="338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>
        <v>21</v>
      </c>
      <c r="O27" s="338"/>
      <c r="P27" s="338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</row>
    <row r="28" spans="1:28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>
        <v>22</v>
      </c>
      <c r="O28" s="338"/>
      <c r="P28" s="338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</row>
    <row r="29" spans="1:28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>
        <v>23</v>
      </c>
      <c r="O29" s="338"/>
      <c r="P29" s="338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</row>
    <row r="30" spans="1:28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>
        <v>24</v>
      </c>
      <c r="O30" s="338"/>
      <c r="P30" s="338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</row>
    <row r="31" spans="1:28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>
        <v>25</v>
      </c>
      <c r="O31" s="338"/>
      <c r="P31" s="338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</row>
    <row r="32" spans="1:28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>
        <v>26</v>
      </c>
      <c r="O32" s="338"/>
      <c r="P32" s="338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</row>
    <row r="33" spans="14:28">
      <c r="N33" s="338" t="s">
        <v>92</v>
      </c>
      <c r="O33" s="338">
        <v>320</v>
      </c>
      <c r="P33" s="338"/>
      <c r="Q33" s="356">
        <f>SUM(Q7:Q32)+Q11+Q16+SUM(Q19:Q20)+Q24+Q26</f>
        <v>0</v>
      </c>
      <c r="R33" s="356">
        <f t="shared" ref="R33:AB33" si="3">SUM(R7:R32)+R11+R16+SUM(R19:R20)+R24+R26</f>
        <v>0</v>
      </c>
      <c r="S33" s="356">
        <f t="shared" si="3"/>
        <v>0</v>
      </c>
      <c r="T33" s="356">
        <f t="shared" si="3"/>
        <v>0</v>
      </c>
      <c r="U33" s="356">
        <f t="shared" si="3"/>
        <v>0</v>
      </c>
      <c r="V33" s="356">
        <f t="shared" si="3"/>
        <v>0</v>
      </c>
      <c r="W33" s="356">
        <f t="shared" si="3"/>
        <v>0</v>
      </c>
      <c r="X33" s="356">
        <f t="shared" si="3"/>
        <v>0</v>
      </c>
      <c r="Y33" s="356">
        <f t="shared" si="3"/>
        <v>0</v>
      </c>
      <c r="Z33" s="356">
        <f t="shared" si="3"/>
        <v>0</v>
      </c>
      <c r="AA33" s="356">
        <f t="shared" si="3"/>
        <v>0</v>
      </c>
      <c r="AB33" s="356">
        <f t="shared" si="3"/>
        <v>0</v>
      </c>
    </row>
    <row r="35" spans="14:28">
      <c r="N35" s="338" t="s">
        <v>93</v>
      </c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</row>
    <row r="36" spans="14:28">
      <c r="N36" s="338" t="s">
        <v>994</v>
      </c>
      <c r="O36" s="338">
        <v>2</v>
      </c>
      <c r="P36" s="33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</row>
    <row r="37" spans="14:28">
      <c r="N37" s="338" t="s">
        <v>98</v>
      </c>
      <c r="O37" s="338"/>
      <c r="P37" s="338"/>
      <c r="Q37" s="356">
        <f>Q36*$O$36</f>
        <v>0</v>
      </c>
      <c r="R37" s="356">
        <f t="shared" ref="R37:AB37" si="4">R36*$O$36</f>
        <v>0</v>
      </c>
      <c r="S37" s="356">
        <f t="shared" si="4"/>
        <v>0</v>
      </c>
      <c r="T37" s="356">
        <f t="shared" si="4"/>
        <v>0</v>
      </c>
      <c r="U37" s="356">
        <f t="shared" si="4"/>
        <v>0</v>
      </c>
      <c r="V37" s="356">
        <f t="shared" si="4"/>
        <v>0</v>
      </c>
      <c r="W37" s="356">
        <f t="shared" si="4"/>
        <v>0</v>
      </c>
      <c r="X37" s="356">
        <f t="shared" si="4"/>
        <v>0</v>
      </c>
      <c r="Y37" s="356">
        <f t="shared" si="4"/>
        <v>0</v>
      </c>
      <c r="Z37" s="356">
        <f t="shared" si="4"/>
        <v>0</v>
      </c>
      <c r="AA37" s="356">
        <f t="shared" si="4"/>
        <v>0</v>
      </c>
      <c r="AB37" s="356">
        <f t="shared" si="4"/>
        <v>0</v>
      </c>
    </row>
    <row r="39" spans="14:28">
      <c r="N39" s="338" t="s">
        <v>99</v>
      </c>
      <c r="O39" s="338">
        <v>340</v>
      </c>
      <c r="P39" s="338"/>
      <c r="Q39" s="356">
        <f t="shared" ref="Q39:AB39" si="5">Q33+Q37</f>
        <v>0</v>
      </c>
      <c r="R39" s="356">
        <f t="shared" si="5"/>
        <v>0</v>
      </c>
      <c r="S39" s="356">
        <f t="shared" si="5"/>
        <v>0</v>
      </c>
      <c r="T39" s="356">
        <f t="shared" si="5"/>
        <v>0</v>
      </c>
      <c r="U39" s="356">
        <f t="shared" si="5"/>
        <v>0</v>
      </c>
      <c r="V39" s="356">
        <f t="shared" si="5"/>
        <v>0</v>
      </c>
      <c r="W39" s="356">
        <f t="shared" si="5"/>
        <v>0</v>
      </c>
      <c r="X39" s="356">
        <f t="shared" si="5"/>
        <v>0</v>
      </c>
      <c r="Y39" s="356">
        <f t="shared" si="5"/>
        <v>0</v>
      </c>
      <c r="Z39" s="356">
        <f t="shared" si="5"/>
        <v>0</v>
      </c>
      <c r="AA39" s="356">
        <f t="shared" si="5"/>
        <v>0</v>
      </c>
      <c r="AB39" s="356">
        <f t="shared" si="5"/>
        <v>0</v>
      </c>
    </row>
    <row r="40" spans="14:28">
      <c r="N40" s="15" t="s">
        <v>100</v>
      </c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</row>
    <row r="41" spans="14:28">
      <c r="N41" s="338" t="s">
        <v>995</v>
      </c>
      <c r="O41" s="338">
        <f>-$O$39*2%</f>
        <v>-6.8</v>
      </c>
      <c r="P41" s="338"/>
      <c r="Q41" s="441"/>
      <c r="R41" s="441"/>
      <c r="S41" s="441"/>
      <c r="T41" s="441"/>
      <c r="U41" s="441"/>
      <c r="V41" s="441"/>
      <c r="W41" s="441"/>
      <c r="X41" s="441"/>
      <c r="Y41" s="441"/>
      <c r="Z41" s="441"/>
      <c r="AA41" s="441"/>
      <c r="AB41" s="441"/>
    </row>
    <row r="42" spans="14:28">
      <c r="N42" s="338" t="s">
        <v>996</v>
      </c>
      <c r="O42" s="374" t="s">
        <v>997</v>
      </c>
      <c r="P42" s="338"/>
      <c r="Q42" s="441"/>
      <c r="R42" s="441"/>
      <c r="S42" s="441"/>
      <c r="T42" s="441"/>
      <c r="U42" s="441"/>
      <c r="V42" s="441"/>
      <c r="W42" s="441"/>
      <c r="X42" s="441"/>
      <c r="Y42" s="441"/>
      <c r="Z42" s="441"/>
      <c r="AA42" s="441"/>
      <c r="AB42" s="441"/>
    </row>
    <row r="44" spans="14:28">
      <c r="N44" s="15" t="s">
        <v>998</v>
      </c>
      <c r="O44" s="338">
        <f>-$O$39*0.5%</f>
        <v>-1.7</v>
      </c>
      <c r="P44" s="338"/>
      <c r="Q44" s="44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1"/>
    </row>
    <row r="46" spans="14:28">
      <c r="N46" s="338" t="s">
        <v>74</v>
      </c>
      <c r="O46" s="338"/>
      <c r="P46" s="338"/>
      <c r="Q46" s="356">
        <f t="shared" ref="Q46:AB46" si="6">SUM(Q39:Q45)</f>
        <v>0</v>
      </c>
      <c r="R46" s="356">
        <f t="shared" si="6"/>
        <v>0</v>
      </c>
      <c r="S46" s="356">
        <f t="shared" si="6"/>
        <v>0</v>
      </c>
      <c r="T46" s="356">
        <f t="shared" si="6"/>
        <v>0</v>
      </c>
      <c r="U46" s="356">
        <f t="shared" si="6"/>
        <v>0</v>
      </c>
      <c r="V46" s="356">
        <f t="shared" si="6"/>
        <v>0</v>
      </c>
      <c r="W46" s="356">
        <f t="shared" si="6"/>
        <v>0</v>
      </c>
      <c r="X46" s="356">
        <f t="shared" si="6"/>
        <v>0</v>
      </c>
      <c r="Y46" s="356">
        <f t="shared" si="6"/>
        <v>0</v>
      </c>
      <c r="Z46" s="356">
        <f t="shared" si="6"/>
        <v>0</v>
      </c>
      <c r="AA46" s="356">
        <f t="shared" si="6"/>
        <v>0</v>
      </c>
      <c r="AB46" s="356">
        <f t="shared" si="6"/>
        <v>0</v>
      </c>
    </row>
    <row r="47" spans="14:28">
      <c r="N47" s="338" t="s">
        <v>67</v>
      </c>
      <c r="O47" s="338"/>
      <c r="P47" s="338"/>
      <c r="Q47" s="355">
        <f>Q46/$O$39</f>
        <v>0</v>
      </c>
      <c r="R47" s="355">
        <f t="shared" ref="R47:AB47" si="7">R46/$O$39</f>
        <v>0</v>
      </c>
      <c r="S47" s="355">
        <f t="shared" si="7"/>
        <v>0</v>
      </c>
      <c r="T47" s="355">
        <f t="shared" si="7"/>
        <v>0</v>
      </c>
      <c r="U47" s="355">
        <f t="shared" si="7"/>
        <v>0</v>
      </c>
      <c r="V47" s="355">
        <f t="shared" si="7"/>
        <v>0</v>
      </c>
      <c r="W47" s="355">
        <f t="shared" si="7"/>
        <v>0</v>
      </c>
      <c r="X47" s="355">
        <f t="shared" si="7"/>
        <v>0</v>
      </c>
      <c r="Y47" s="355">
        <f t="shared" si="7"/>
        <v>0</v>
      </c>
      <c r="Z47" s="355">
        <f t="shared" si="7"/>
        <v>0</v>
      </c>
      <c r="AA47" s="355">
        <f t="shared" si="7"/>
        <v>0</v>
      </c>
      <c r="AB47" s="355">
        <f t="shared" si="7"/>
        <v>0</v>
      </c>
    </row>
    <row r="48" spans="14:28">
      <c r="N48" s="338"/>
      <c r="O48" s="338"/>
      <c r="P48" s="338"/>
      <c r="Q48" s="358"/>
      <c r="R48" s="358"/>
      <c r="S48" s="358"/>
      <c r="T48" s="358"/>
      <c r="U48" s="358"/>
      <c r="V48" s="358"/>
      <c r="W48" s="358"/>
      <c r="X48" s="358"/>
      <c r="Y48" s="358"/>
      <c r="Z48" s="358"/>
      <c r="AA48" s="358"/>
      <c r="AB48" s="358"/>
    </row>
    <row r="49" spans="17:28"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</row>
    <row r="50" spans="17:28"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</row>
    <row r="51" spans="17:28">
      <c r="Q51" s="349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</row>
    <row r="52" spans="17:28"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</row>
    <row r="53" spans="17:28">
      <c r="Q53" s="349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</row>
    <row r="54" spans="17:28"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</row>
    <row r="55" spans="17:28">
      <c r="Q55" s="349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</row>
    <row r="56" spans="17:28">
      <c r="Q56" s="338"/>
      <c r="R56" s="338"/>
      <c r="S56" s="338"/>
      <c r="T56" s="338"/>
      <c r="U56" s="338"/>
      <c r="V56" s="338"/>
      <c r="W56" s="338"/>
      <c r="X56" s="338"/>
      <c r="Y56" s="338"/>
      <c r="Z56" s="338"/>
      <c r="AA56" s="338"/>
      <c r="AB56" s="338"/>
    </row>
    <row r="57" spans="17:28">
      <c r="Q57" s="349"/>
      <c r="R57" s="338"/>
      <c r="S57" s="338"/>
      <c r="T57" s="338"/>
      <c r="U57" s="338"/>
      <c r="V57" s="338"/>
      <c r="W57" s="338"/>
      <c r="X57" s="338"/>
      <c r="Y57" s="338"/>
      <c r="Z57" s="338"/>
      <c r="AA57" s="338"/>
      <c r="AB57" s="338"/>
    </row>
    <row r="58" spans="17:28"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</row>
    <row r="59" spans="17:28">
      <c r="Q59" s="349"/>
      <c r="R59" s="338"/>
      <c r="S59" s="338"/>
      <c r="T59" s="338"/>
      <c r="U59" s="338"/>
      <c r="V59" s="338"/>
      <c r="W59" s="338"/>
      <c r="X59" s="338"/>
      <c r="Y59" s="338"/>
      <c r="Z59" s="338"/>
      <c r="AA59" s="338"/>
      <c r="AB59" s="338"/>
    </row>
    <row r="60" spans="17:28">
      <c r="Q60" s="338"/>
      <c r="R60" s="338"/>
      <c r="S60" s="338"/>
      <c r="T60" s="338"/>
      <c r="U60" s="338"/>
      <c r="V60" s="338"/>
      <c r="W60" s="338"/>
      <c r="X60" s="338"/>
      <c r="Y60" s="338"/>
      <c r="Z60" s="338"/>
      <c r="AA60" s="338"/>
      <c r="AB60" s="338"/>
    </row>
    <row r="61" spans="17:28">
      <c r="Q61" s="349"/>
      <c r="R61" s="338"/>
      <c r="S61" s="338"/>
      <c r="T61" s="338"/>
      <c r="U61" s="338"/>
      <c r="V61" s="338"/>
      <c r="W61" s="338"/>
      <c r="X61" s="338"/>
      <c r="Y61" s="338"/>
      <c r="Z61" s="338"/>
      <c r="AA61" s="338"/>
      <c r="AB61" s="338"/>
    </row>
    <row r="62" spans="17:28"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/>
      <c r="AB62" s="338"/>
    </row>
    <row r="63" spans="17:28">
      <c r="Q63" s="349"/>
      <c r="R63" s="338"/>
      <c r="S63" s="338"/>
      <c r="T63" s="338"/>
      <c r="U63" s="338"/>
      <c r="V63" s="338"/>
      <c r="W63" s="338"/>
      <c r="X63" s="338"/>
      <c r="Y63" s="338"/>
      <c r="Z63" s="338"/>
      <c r="AA63" s="338"/>
      <c r="AB63" s="338"/>
    </row>
    <row r="64" spans="17:28">
      <c r="Q64" s="338"/>
      <c r="R64" s="338"/>
      <c r="S64" s="338"/>
      <c r="T64" s="338"/>
      <c r="U64" s="338"/>
      <c r="V64" s="338"/>
      <c r="W64" s="338"/>
      <c r="X64" s="338"/>
      <c r="Y64" s="338"/>
      <c r="Z64" s="338"/>
      <c r="AA64" s="338"/>
      <c r="AB64" s="338"/>
    </row>
    <row r="65" spans="17:17">
      <c r="Q65" s="349"/>
    </row>
    <row r="66" spans="17:17">
      <c r="Q66" s="338"/>
    </row>
    <row r="67" spans="17:17">
      <c r="Q67" s="349"/>
    </row>
    <row r="68" spans="17:17">
      <c r="Q68" s="338"/>
    </row>
    <row r="69" spans="17:17">
      <c r="Q69" s="349"/>
    </row>
    <row r="70" spans="17:17">
      <c r="Q70" s="338"/>
    </row>
    <row r="71" spans="17:17">
      <c r="Q71" s="349"/>
    </row>
    <row r="72" spans="17:17">
      <c r="Q72" s="338"/>
    </row>
    <row r="73" spans="17:17">
      <c r="Q73" s="349"/>
    </row>
    <row r="74" spans="17:17">
      <c r="Q74" s="338"/>
    </row>
    <row r="75" spans="17:17">
      <c r="Q75" s="349"/>
    </row>
    <row r="76" spans="17:17">
      <c r="Q76" s="338"/>
    </row>
    <row r="77" spans="17:17">
      <c r="Q77" s="349"/>
    </row>
    <row r="78" spans="17:17">
      <c r="Q78" s="338"/>
    </row>
    <row r="79" spans="17:17">
      <c r="Q79" s="349"/>
    </row>
    <row r="80" spans="17:17">
      <c r="Q80" s="338"/>
    </row>
    <row r="81" spans="17:17">
      <c r="Q81" s="349"/>
    </row>
    <row r="82" spans="17:17">
      <c r="Q82" s="338"/>
    </row>
    <row r="83" spans="17:17">
      <c r="Q83" s="349"/>
    </row>
    <row r="84" spans="17:17">
      <c r="Q84" s="338"/>
    </row>
    <row r="85" spans="17:17">
      <c r="Q85" s="349"/>
    </row>
    <row r="86" spans="17:17">
      <c r="Q86" s="338"/>
    </row>
    <row r="87" spans="17:17">
      <c r="Q87" s="349"/>
    </row>
    <row r="88" spans="17:17">
      <c r="Q88" s="338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customProperties>
    <customPr name="_pios_id" r:id="rId2"/>
    <customPr name="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5179E-B184-466D-929B-29EF413CBDD6}">
  <sheetPr>
    <tabColor rgb="FFFFCCFF"/>
    <pageSetUpPr fitToPage="1"/>
  </sheetPr>
  <dimension ref="A1:S30"/>
  <sheetViews>
    <sheetView workbookViewId="0"/>
  </sheetViews>
  <sheetFormatPr defaultRowHeight="15.75"/>
  <cols>
    <col min="1" max="1" width="20.375" customWidth="1"/>
    <col min="2" max="2" width="27.625" bestFit="1" customWidth="1"/>
    <col min="3" max="3" width="14" customWidth="1"/>
    <col min="4" max="4" width="12.25" style="328" customWidth="1"/>
    <col min="5" max="5" width="9" style="328"/>
  </cols>
  <sheetData>
    <row r="1" spans="1:19" s="326" customFormat="1" ht="15">
      <c r="A1" s="15"/>
      <c r="B1" s="338"/>
      <c r="C1" s="338"/>
      <c r="D1" s="359"/>
      <c r="E1" s="359"/>
      <c r="F1" s="359"/>
      <c r="G1" s="359"/>
      <c r="H1" s="359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19" s="37" customFormat="1" ht="15">
      <c r="A2" s="454" t="s">
        <v>76</v>
      </c>
      <c r="B2" s="338"/>
      <c r="C2" s="338"/>
      <c r="D2" s="359"/>
      <c r="E2" s="359"/>
      <c r="F2" s="359"/>
      <c r="G2" s="359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3" spans="1:19" s="37" customFormat="1" ht="15">
      <c r="A3" s="454" t="s">
        <v>77</v>
      </c>
      <c r="B3" s="338"/>
      <c r="C3" s="338"/>
      <c r="D3" s="359"/>
      <c r="E3" s="359"/>
      <c r="F3" s="359"/>
      <c r="G3" s="359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</row>
    <row r="4" spans="1:19">
      <c r="A4" s="15" t="s">
        <v>208</v>
      </c>
      <c r="B4" s="38"/>
      <c r="C4" s="338"/>
      <c r="D4" s="359"/>
      <c r="E4" s="359"/>
    </row>
    <row r="5" spans="1:19">
      <c r="A5" s="338"/>
      <c r="B5" s="338"/>
      <c r="C5" s="338"/>
      <c r="D5" s="359"/>
      <c r="E5" s="359"/>
    </row>
    <row r="6" spans="1:19">
      <c r="A6" s="338"/>
      <c r="B6" s="338"/>
      <c r="C6" s="338"/>
      <c r="D6" s="27" t="s">
        <v>14</v>
      </c>
      <c r="E6" s="359"/>
    </row>
    <row r="7" spans="1:19" ht="32.25" customHeight="1">
      <c r="A7" s="40" t="s">
        <v>17</v>
      </c>
      <c r="B7" s="40" t="s">
        <v>18</v>
      </c>
      <c r="C7" s="40" t="s">
        <v>19</v>
      </c>
      <c r="D7" s="39" t="s">
        <v>209</v>
      </c>
      <c r="E7" s="39" t="s">
        <v>21</v>
      </c>
    </row>
    <row r="8" spans="1:19">
      <c r="A8" s="23" t="s">
        <v>210</v>
      </c>
      <c r="B8" s="343" t="s">
        <v>211</v>
      </c>
      <c r="C8" s="343" t="s">
        <v>27</v>
      </c>
      <c r="D8" s="392">
        <v>0.74230769230769234</v>
      </c>
      <c r="E8" s="367">
        <v>1</v>
      </c>
    </row>
    <row r="9" spans="1:19">
      <c r="A9" s="23" t="s">
        <v>168</v>
      </c>
      <c r="B9" s="343" t="s">
        <v>169</v>
      </c>
      <c r="C9" s="343" t="s">
        <v>212</v>
      </c>
      <c r="D9" s="392">
        <v>0.69230769230769229</v>
      </c>
      <c r="E9" s="367">
        <v>2</v>
      </c>
    </row>
    <row r="10" spans="1:19">
      <c r="A10" s="23" t="s">
        <v>213</v>
      </c>
      <c r="B10" s="343" t="s">
        <v>214</v>
      </c>
      <c r="C10" s="343" t="s">
        <v>215</v>
      </c>
      <c r="D10" s="368">
        <v>0.68076923076923079</v>
      </c>
      <c r="E10" s="367">
        <v>3</v>
      </c>
    </row>
    <row r="11" spans="1:19">
      <c r="A11" s="23" t="s">
        <v>216</v>
      </c>
      <c r="B11" s="343" t="s">
        <v>217</v>
      </c>
      <c r="C11" s="343" t="s">
        <v>42</v>
      </c>
      <c r="D11" s="392">
        <v>0.6596153846153846</v>
      </c>
      <c r="E11" s="367">
        <v>4</v>
      </c>
    </row>
    <row r="12" spans="1:19">
      <c r="A12" s="23" t="s">
        <v>122</v>
      </c>
      <c r="B12" s="343" t="s">
        <v>123</v>
      </c>
      <c r="C12" s="343" t="s">
        <v>42</v>
      </c>
      <c r="D12" s="392">
        <v>0.64038461538461533</v>
      </c>
      <c r="E12" s="367">
        <v>5</v>
      </c>
    </row>
    <row r="13" spans="1:19">
      <c r="A13" s="23" t="s">
        <v>146</v>
      </c>
      <c r="B13" s="343" t="s">
        <v>147</v>
      </c>
      <c r="C13" s="343" t="s">
        <v>47</v>
      </c>
      <c r="D13" s="392">
        <v>0.64038461538461544</v>
      </c>
      <c r="E13" s="367">
        <v>6</v>
      </c>
    </row>
    <row r="14" spans="1:19">
      <c r="A14" s="23" t="s">
        <v>218</v>
      </c>
      <c r="B14" s="343" t="s">
        <v>219</v>
      </c>
      <c r="C14" s="343" t="s">
        <v>47</v>
      </c>
      <c r="D14" s="392">
        <v>0.63269230769230766</v>
      </c>
      <c r="E14" s="367">
        <v>7</v>
      </c>
    </row>
    <row r="15" spans="1:19">
      <c r="A15" s="23" t="s">
        <v>34</v>
      </c>
      <c r="B15" s="343" t="s">
        <v>137</v>
      </c>
      <c r="C15" s="343" t="s">
        <v>36</v>
      </c>
      <c r="D15" s="392">
        <v>0.62884615384615383</v>
      </c>
      <c r="E15" s="367">
        <v>8</v>
      </c>
    </row>
    <row r="16" spans="1:19">
      <c r="A16" s="23" t="s">
        <v>220</v>
      </c>
      <c r="B16" s="343" t="s">
        <v>221</v>
      </c>
      <c r="C16" s="343" t="s">
        <v>222</v>
      </c>
      <c r="D16" s="392">
        <v>0.60961538461538467</v>
      </c>
      <c r="E16" s="367">
        <v>9</v>
      </c>
    </row>
    <row r="17" spans="1:5">
      <c r="A17" s="23" t="s">
        <v>223</v>
      </c>
      <c r="B17" s="343" t="s">
        <v>224</v>
      </c>
      <c r="C17" s="343" t="s">
        <v>88</v>
      </c>
      <c r="D17" s="392">
        <v>0.60576923076923073</v>
      </c>
      <c r="E17" s="367">
        <v>10</v>
      </c>
    </row>
    <row r="18" spans="1:5">
      <c r="A18" s="23" t="s">
        <v>225</v>
      </c>
      <c r="B18" s="343" t="s">
        <v>226</v>
      </c>
      <c r="C18" s="343" t="s">
        <v>227</v>
      </c>
      <c r="D18" s="392">
        <v>0.60384615384615381</v>
      </c>
      <c r="E18" s="367">
        <v>11</v>
      </c>
    </row>
    <row r="19" spans="1:5">
      <c r="A19" s="23"/>
      <c r="B19" s="343"/>
      <c r="C19" s="343"/>
      <c r="D19" s="392"/>
      <c r="E19" s="367"/>
    </row>
    <row r="20" spans="1:5">
      <c r="A20" s="338"/>
      <c r="B20" s="338"/>
      <c r="C20" s="338"/>
      <c r="D20" s="359"/>
      <c r="E20" s="359"/>
    </row>
    <row r="21" spans="1:5" ht="30">
      <c r="A21" s="40" t="s">
        <v>17</v>
      </c>
      <c r="B21" s="40" t="s">
        <v>18</v>
      </c>
      <c r="C21" s="40" t="s">
        <v>19</v>
      </c>
      <c r="D21" s="39" t="s">
        <v>60</v>
      </c>
      <c r="E21" s="39" t="s">
        <v>21</v>
      </c>
    </row>
    <row r="22" spans="1:5">
      <c r="A22" s="23" t="s">
        <v>34</v>
      </c>
      <c r="B22" s="23" t="s">
        <v>137</v>
      </c>
      <c r="C22" s="23" t="s">
        <v>36</v>
      </c>
      <c r="D22" s="363">
        <v>0.85</v>
      </c>
      <c r="E22" s="364">
        <v>1</v>
      </c>
    </row>
    <row r="23" spans="1:5">
      <c r="A23" s="23" t="s">
        <v>213</v>
      </c>
      <c r="B23" s="23" t="s">
        <v>214</v>
      </c>
      <c r="C23" s="23" t="s">
        <v>215</v>
      </c>
      <c r="D23" s="363">
        <v>0.84</v>
      </c>
      <c r="E23" s="364">
        <v>2</v>
      </c>
    </row>
    <row r="24" spans="1:5">
      <c r="A24" s="23" t="s">
        <v>122</v>
      </c>
      <c r="B24" s="23" t="s">
        <v>123</v>
      </c>
      <c r="C24" s="23" t="s">
        <v>42</v>
      </c>
      <c r="D24" s="363">
        <v>0.81</v>
      </c>
      <c r="E24" s="364">
        <v>3</v>
      </c>
    </row>
    <row r="25" spans="1:5">
      <c r="A25" s="23" t="s">
        <v>146</v>
      </c>
      <c r="B25" s="23" t="s">
        <v>147</v>
      </c>
      <c r="C25" s="23" t="s">
        <v>47</v>
      </c>
      <c r="D25" s="368">
        <v>0.78</v>
      </c>
      <c r="E25" s="364">
        <v>4</v>
      </c>
    </row>
    <row r="26" spans="1:5">
      <c r="A26" s="23" t="s">
        <v>218</v>
      </c>
      <c r="B26" s="23" t="s">
        <v>219</v>
      </c>
      <c r="C26" s="23" t="s">
        <v>47</v>
      </c>
      <c r="D26" s="368">
        <v>0.77</v>
      </c>
      <c r="E26" s="364">
        <v>5</v>
      </c>
    </row>
    <row r="27" spans="1:5">
      <c r="A27" s="23" t="s">
        <v>210</v>
      </c>
      <c r="B27" s="23" t="s">
        <v>211</v>
      </c>
      <c r="C27" s="23" t="s">
        <v>27</v>
      </c>
      <c r="D27" s="368">
        <v>0.74</v>
      </c>
      <c r="E27" s="364">
        <v>6</v>
      </c>
    </row>
    <row r="28" spans="1:5">
      <c r="A28" s="23" t="s">
        <v>223</v>
      </c>
      <c r="B28" s="23" t="s">
        <v>224</v>
      </c>
      <c r="C28" s="23" t="s">
        <v>88</v>
      </c>
      <c r="D28" s="368">
        <v>0.74</v>
      </c>
      <c r="E28" s="364">
        <v>6</v>
      </c>
    </row>
    <row r="29" spans="1:5">
      <c r="A29" s="23" t="s">
        <v>225</v>
      </c>
      <c r="B29" s="23" t="s">
        <v>226</v>
      </c>
      <c r="C29" s="23" t="s">
        <v>227</v>
      </c>
      <c r="D29" s="368">
        <v>0.72</v>
      </c>
      <c r="E29" s="364">
        <v>8</v>
      </c>
    </row>
    <row r="30" spans="1:5">
      <c r="A30" s="23" t="s">
        <v>168</v>
      </c>
      <c r="B30" s="23" t="s">
        <v>169</v>
      </c>
      <c r="C30" s="23" t="s">
        <v>212</v>
      </c>
      <c r="D30" s="368">
        <v>0.71</v>
      </c>
      <c r="E30" s="367">
        <v>9</v>
      </c>
    </row>
  </sheetData>
  <sheetProtection algorithmName="SHA-512" hashValue="Kk9k3SAcaba/Z5S0bwTFWawgvvnfR27/56pyMGxmH2XOQ5hJg0ykYw26VFf+dAyC3Q2uG3Tj1lZHzkURb/odBg==" saltValue="tSGKb9jcqsGfrkgRipjENA==" spinCount="100000" sheet="1" objects="1" scenarios="1"/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A6C19-1001-4EA6-BC0B-5373B5585930}">
  <sheetPr>
    <tabColor rgb="FF7030A0"/>
    <pageSetUpPr fitToPage="1"/>
  </sheetPr>
  <dimension ref="A1:AA50"/>
  <sheetViews>
    <sheetView topLeftCell="A4" zoomScale="90" zoomScaleNormal="90" workbookViewId="0">
      <selection activeCell="I34" sqref="I34"/>
    </sheetView>
  </sheetViews>
  <sheetFormatPr defaultColWidth="11" defaultRowHeight="15"/>
  <cols>
    <col min="1" max="1" width="11" style="14"/>
    <col min="2" max="2" width="12.375" style="14" customWidth="1"/>
    <col min="3" max="3" width="21.25" style="14" customWidth="1"/>
    <col min="4" max="4" width="25" style="14" bestFit="1" customWidth="1"/>
    <col min="5" max="5" width="16.875" style="14" bestFit="1" customWidth="1"/>
    <col min="6" max="6" width="13.125" style="14" customWidth="1"/>
    <col min="7" max="8" width="11" style="14"/>
    <col min="9" max="9" width="14" style="14" customWidth="1"/>
    <col min="10" max="12" width="11" style="14"/>
    <col min="13" max="13" width="19.375" style="14" customWidth="1"/>
    <col min="14" max="14" width="11" style="14"/>
    <col min="15" max="15" width="3.625" style="14" customWidth="1"/>
    <col min="16" max="17" width="7.75" style="14" bestFit="1" customWidth="1"/>
    <col min="18" max="18" width="8.375" style="14" customWidth="1"/>
    <col min="19" max="19" width="8.875" style="14" customWidth="1"/>
    <col min="20" max="22" width="7.25" style="14" bestFit="1" customWidth="1"/>
    <col min="23" max="23" width="7.75" style="14" customWidth="1"/>
    <col min="24" max="27" width="7.25" style="14" bestFit="1" customWidth="1"/>
    <col min="28" max="16384" width="11" style="14"/>
  </cols>
  <sheetData>
    <row r="1" spans="1:27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9" t="s">
        <v>194</v>
      </c>
      <c r="N1" s="339"/>
      <c r="O1" s="339"/>
      <c r="P1" s="339"/>
      <c r="Q1" s="339"/>
      <c r="R1" s="339"/>
      <c r="S1" s="339"/>
      <c r="T1" s="339"/>
      <c r="U1" s="338"/>
      <c r="V1" s="338"/>
      <c r="W1" s="338"/>
      <c r="X1" s="338"/>
      <c r="Y1" s="338"/>
      <c r="Z1" s="338"/>
      <c r="AA1" s="338"/>
    </row>
    <row r="2" spans="1:27">
      <c r="A2" s="15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</row>
    <row r="3" spans="1:27">
      <c r="A3" s="15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13" t="s">
        <v>195</v>
      </c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</row>
    <row r="4" spans="1:27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6" t="s">
        <v>79</v>
      </c>
      <c r="Q4" s="17"/>
      <c r="R4" s="18"/>
      <c r="S4" s="18"/>
      <c r="T4" s="18"/>
      <c r="U4" s="18"/>
      <c r="V4" s="17"/>
      <c r="W4" s="17"/>
      <c r="X4" s="17"/>
      <c r="Y4" s="17"/>
      <c r="Z4" s="17"/>
      <c r="AA4" s="17"/>
    </row>
    <row r="5" spans="1:27">
      <c r="A5" s="338" t="s">
        <v>6</v>
      </c>
      <c r="B5" s="331">
        <v>44778</v>
      </c>
      <c r="C5" s="338"/>
      <c r="D5" s="15" t="s">
        <v>7</v>
      </c>
      <c r="E5" s="340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41">
        <f>B11</f>
        <v>1</v>
      </c>
      <c r="Q5" s="341">
        <f>B12</f>
        <v>2</v>
      </c>
      <c r="R5" s="341">
        <f>B13</f>
        <v>3</v>
      </c>
      <c r="S5" s="341">
        <f>B14</f>
        <v>4</v>
      </c>
      <c r="T5" s="341">
        <f>B15</f>
        <v>5</v>
      </c>
      <c r="U5" s="341"/>
      <c r="V5" s="341"/>
      <c r="W5" s="341"/>
      <c r="X5" s="341"/>
      <c r="Y5" s="341"/>
      <c r="Z5" s="341"/>
      <c r="AA5" s="341"/>
    </row>
    <row r="6" spans="1:27">
      <c r="A6" s="338" t="s">
        <v>8</v>
      </c>
      <c r="B6" s="13" t="s">
        <v>228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 t="str">
        <f>C11</f>
        <v>Georgia Vaughan</v>
      </c>
      <c r="Q6" s="338" t="str">
        <f>C12</f>
        <v>Chloe Gee</v>
      </c>
      <c r="R6" s="338" t="str">
        <f>C13</f>
        <v>Matilda Agnew</v>
      </c>
      <c r="S6" s="338" t="str">
        <f>C14</f>
        <v>Sophie Appleby</v>
      </c>
      <c r="T6" s="338" t="str">
        <f>C15</f>
        <v>Nicola Lachenicht</v>
      </c>
      <c r="U6" s="338"/>
      <c r="V6" s="338"/>
      <c r="W6" s="338"/>
      <c r="X6" s="338"/>
      <c r="Y6" s="338"/>
      <c r="Z6" s="338"/>
      <c r="AA6" s="338"/>
    </row>
    <row r="7" spans="1:27">
      <c r="A7" s="338" t="s">
        <v>10</v>
      </c>
      <c r="B7" s="338" t="s">
        <v>11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 t="s">
        <v>12</v>
      </c>
      <c r="N7" s="338" t="s">
        <v>13</v>
      </c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</row>
    <row r="8" spans="1:27">
      <c r="A8" s="13"/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>
        <v>1</v>
      </c>
      <c r="N8" s="338"/>
      <c r="O8" s="338"/>
      <c r="P8" s="342">
        <v>7</v>
      </c>
      <c r="Q8" s="342">
        <v>7.5</v>
      </c>
      <c r="R8" s="342">
        <v>7</v>
      </c>
      <c r="S8" s="342">
        <v>6</v>
      </c>
      <c r="T8" s="342">
        <v>6</v>
      </c>
      <c r="U8" s="342"/>
      <c r="V8" s="342"/>
      <c r="W8" s="342"/>
      <c r="X8" s="342"/>
      <c r="Y8" s="342"/>
      <c r="Z8" s="342"/>
      <c r="AA8" s="342"/>
    </row>
    <row r="9" spans="1:27">
      <c r="A9" s="338"/>
      <c r="B9" s="338"/>
      <c r="C9" s="338"/>
      <c r="D9" s="338"/>
      <c r="E9" s="338"/>
      <c r="F9" s="19" t="s">
        <v>14</v>
      </c>
      <c r="G9" s="338"/>
      <c r="H9" s="338"/>
      <c r="I9" s="338"/>
      <c r="J9" s="338"/>
      <c r="K9" s="338"/>
      <c r="L9" s="338"/>
      <c r="M9" s="338">
        <v>2</v>
      </c>
      <c r="N9" s="338">
        <v>2</v>
      </c>
      <c r="O9" s="338"/>
      <c r="P9" s="342">
        <v>7</v>
      </c>
      <c r="Q9" s="342">
        <v>7</v>
      </c>
      <c r="R9" s="342">
        <v>6</v>
      </c>
      <c r="S9" s="342">
        <v>6.5</v>
      </c>
      <c r="T9" s="342">
        <v>6</v>
      </c>
      <c r="U9" s="342"/>
      <c r="V9" s="342"/>
      <c r="W9" s="342"/>
      <c r="X9" s="342"/>
      <c r="Y9" s="342"/>
      <c r="Z9" s="342"/>
      <c r="AA9" s="342"/>
    </row>
    <row r="10" spans="1:27" ht="30">
      <c r="A10" s="35" t="s">
        <v>15</v>
      </c>
      <c r="B10" s="36" t="s">
        <v>16</v>
      </c>
      <c r="C10" s="36" t="s">
        <v>17</v>
      </c>
      <c r="D10" s="36" t="s">
        <v>18</v>
      </c>
      <c r="E10" s="36" t="s">
        <v>19</v>
      </c>
      <c r="F10" s="36" t="s">
        <v>79</v>
      </c>
      <c r="G10" s="36" t="s">
        <v>21</v>
      </c>
      <c r="H10" s="36" t="s">
        <v>22</v>
      </c>
      <c r="I10" s="36" t="s">
        <v>23</v>
      </c>
      <c r="J10" s="36" t="s">
        <v>24</v>
      </c>
      <c r="K10" s="338"/>
      <c r="L10" s="338"/>
      <c r="M10" s="338">
        <v>3</v>
      </c>
      <c r="N10" s="338"/>
      <c r="O10" s="338"/>
      <c r="P10" s="342">
        <v>6</v>
      </c>
      <c r="Q10" s="342">
        <v>6.5</v>
      </c>
      <c r="R10" s="342">
        <v>6</v>
      </c>
      <c r="S10" s="342">
        <v>7</v>
      </c>
      <c r="T10" s="342">
        <v>6</v>
      </c>
      <c r="U10" s="342"/>
      <c r="V10" s="342"/>
      <c r="W10" s="342"/>
      <c r="X10" s="342"/>
      <c r="Y10" s="342"/>
      <c r="Z10" s="342"/>
      <c r="AA10" s="342"/>
    </row>
    <row r="11" spans="1:27">
      <c r="A11" s="32">
        <v>0.71041666666666625</v>
      </c>
      <c r="B11" s="343">
        <v>1</v>
      </c>
      <c r="C11" s="343" t="s">
        <v>229</v>
      </c>
      <c r="D11" s="343" t="s">
        <v>230</v>
      </c>
      <c r="E11" s="343" t="s">
        <v>59</v>
      </c>
      <c r="F11" s="347">
        <f>P39</f>
        <v>0.64875000000000005</v>
      </c>
      <c r="G11" s="343">
        <f t="shared" ref="G11:G15" si="0">IF(H11&gt;J11,H11,J11)</f>
        <v>2</v>
      </c>
      <c r="H11" s="343">
        <f>RANK(F11,$F$11:$F$16,0)</f>
        <v>2</v>
      </c>
      <c r="I11" s="345">
        <f>P35</f>
        <v>6.7</v>
      </c>
      <c r="J11" s="346"/>
      <c r="K11" s="338"/>
      <c r="L11" s="338"/>
      <c r="M11" s="338">
        <v>4</v>
      </c>
      <c r="N11" s="338"/>
      <c r="O11" s="338"/>
      <c r="P11" s="342">
        <v>7</v>
      </c>
      <c r="Q11" s="342">
        <v>6</v>
      </c>
      <c r="R11" s="342">
        <v>6</v>
      </c>
      <c r="S11" s="342">
        <v>6</v>
      </c>
      <c r="T11" s="342">
        <v>5</v>
      </c>
      <c r="U11" s="342"/>
      <c r="V11" s="342"/>
      <c r="W11" s="342"/>
      <c r="X11" s="342"/>
      <c r="Y11" s="342"/>
      <c r="Z11" s="342"/>
      <c r="AA11" s="342"/>
    </row>
    <row r="12" spans="1:27">
      <c r="A12" s="32">
        <v>0.71527777777777735</v>
      </c>
      <c r="B12" s="343">
        <v>2</v>
      </c>
      <c r="C12" s="343" t="s">
        <v>179</v>
      </c>
      <c r="D12" s="343" t="s">
        <v>180</v>
      </c>
      <c r="E12" s="343" t="s">
        <v>85</v>
      </c>
      <c r="F12" s="347">
        <f>Q39</f>
        <v>0.69875000000000009</v>
      </c>
      <c r="G12" s="343">
        <f t="shared" si="0"/>
        <v>1</v>
      </c>
      <c r="H12" s="343">
        <f t="shared" ref="H12:H15" si="1">RANK(F12,$F$11:$F$16,0)</f>
        <v>1</v>
      </c>
      <c r="I12" s="345">
        <f>Q35</f>
        <v>7.2</v>
      </c>
      <c r="J12" s="346"/>
      <c r="K12" s="338"/>
      <c r="L12" s="338"/>
      <c r="M12" s="338">
        <v>5</v>
      </c>
      <c r="N12" s="338"/>
      <c r="O12" s="338"/>
      <c r="P12" s="342">
        <v>7</v>
      </c>
      <c r="Q12" s="342">
        <v>6.5</v>
      </c>
      <c r="R12" s="342">
        <v>3</v>
      </c>
      <c r="S12" s="342">
        <v>6</v>
      </c>
      <c r="T12" s="342">
        <v>6.5</v>
      </c>
      <c r="U12" s="342"/>
      <c r="V12" s="342"/>
      <c r="W12" s="342"/>
      <c r="X12" s="342"/>
      <c r="Y12" s="342"/>
      <c r="Z12" s="342"/>
      <c r="AA12" s="342"/>
    </row>
    <row r="13" spans="1:27">
      <c r="A13" s="32">
        <v>0.72013888888888844</v>
      </c>
      <c r="B13" s="343">
        <v>3</v>
      </c>
      <c r="C13" s="343" t="s">
        <v>168</v>
      </c>
      <c r="D13" s="343" t="s">
        <v>231</v>
      </c>
      <c r="E13" s="343" t="s">
        <v>212</v>
      </c>
      <c r="F13" s="347">
        <f>R39</f>
        <v>0.58499999999999996</v>
      </c>
      <c r="G13" s="343">
        <f t="shared" si="0"/>
        <v>5</v>
      </c>
      <c r="H13" s="343">
        <f t="shared" si="1"/>
        <v>5</v>
      </c>
      <c r="I13" s="345">
        <f>R35</f>
        <v>5.8</v>
      </c>
      <c r="J13" s="346"/>
      <c r="K13" s="338"/>
      <c r="L13" s="338"/>
      <c r="M13" s="338">
        <v>6</v>
      </c>
      <c r="N13" s="338">
        <v>2</v>
      </c>
      <c r="O13" s="338"/>
      <c r="P13" s="342">
        <v>6.5</v>
      </c>
      <c r="Q13" s="342">
        <v>7</v>
      </c>
      <c r="R13" s="342">
        <v>5.5</v>
      </c>
      <c r="S13" s="342">
        <v>5</v>
      </c>
      <c r="T13" s="342">
        <v>5.5</v>
      </c>
      <c r="U13" s="342"/>
      <c r="V13" s="342"/>
      <c r="W13" s="342"/>
      <c r="X13" s="342"/>
      <c r="Y13" s="342"/>
      <c r="Z13" s="342"/>
      <c r="AA13" s="342"/>
    </row>
    <row r="14" spans="1:27">
      <c r="A14" s="32">
        <v>0.72499999999999953</v>
      </c>
      <c r="B14" s="343">
        <v>4</v>
      </c>
      <c r="C14" s="343" t="s">
        <v>83</v>
      </c>
      <c r="D14" s="343" t="s">
        <v>84</v>
      </c>
      <c r="E14" s="343" t="s">
        <v>85</v>
      </c>
      <c r="F14" s="347">
        <f>S39</f>
        <v>0.63749999999999996</v>
      </c>
      <c r="G14" s="343">
        <f t="shared" si="0"/>
        <v>4</v>
      </c>
      <c r="H14" s="343">
        <f t="shared" si="1"/>
        <v>4</v>
      </c>
      <c r="I14" s="345">
        <f>S35</f>
        <v>6.6</v>
      </c>
      <c r="J14" s="346"/>
      <c r="K14" s="338"/>
      <c r="L14" s="338"/>
      <c r="M14" s="338">
        <v>7</v>
      </c>
      <c r="N14" s="338">
        <v>2</v>
      </c>
      <c r="O14" s="338"/>
      <c r="P14" s="342">
        <v>6.5</v>
      </c>
      <c r="Q14" s="342">
        <v>6.5</v>
      </c>
      <c r="R14" s="342">
        <v>6</v>
      </c>
      <c r="S14" s="342">
        <v>6</v>
      </c>
      <c r="T14" s="342">
        <v>7</v>
      </c>
      <c r="U14" s="342"/>
      <c r="V14" s="342"/>
      <c r="W14" s="342"/>
      <c r="X14" s="342"/>
      <c r="Y14" s="342"/>
      <c r="Z14" s="342"/>
      <c r="AA14" s="342"/>
    </row>
    <row r="15" spans="1:27">
      <c r="A15" s="32">
        <v>0.72986111111111063</v>
      </c>
      <c r="B15" s="343">
        <v>5</v>
      </c>
      <c r="C15" s="343" t="s">
        <v>86</v>
      </c>
      <c r="D15" s="343" t="s">
        <v>87</v>
      </c>
      <c r="E15" s="343" t="s">
        <v>88</v>
      </c>
      <c r="F15" s="347">
        <f>T39</f>
        <v>0.64250000000000007</v>
      </c>
      <c r="G15" s="343">
        <f t="shared" si="0"/>
        <v>3</v>
      </c>
      <c r="H15" s="343">
        <f t="shared" si="1"/>
        <v>3</v>
      </c>
      <c r="I15" s="345">
        <f>T35</f>
        <v>6.7</v>
      </c>
      <c r="J15" s="346"/>
      <c r="K15" s="338"/>
      <c r="L15" s="338"/>
      <c r="M15" s="338">
        <v>8</v>
      </c>
      <c r="N15" s="338"/>
      <c r="O15" s="338"/>
      <c r="P15" s="342">
        <v>6</v>
      </c>
      <c r="Q15" s="342">
        <v>7</v>
      </c>
      <c r="R15" s="342">
        <v>6</v>
      </c>
      <c r="S15" s="342">
        <v>6</v>
      </c>
      <c r="T15" s="342">
        <v>6</v>
      </c>
      <c r="U15" s="342"/>
      <c r="V15" s="342"/>
      <c r="W15" s="342"/>
      <c r="X15" s="342"/>
      <c r="Y15" s="342"/>
      <c r="Z15" s="342"/>
      <c r="AA15" s="342"/>
    </row>
    <row r="16" spans="1:27">
      <c r="A16" s="32"/>
      <c r="B16" s="343"/>
      <c r="C16" s="343"/>
      <c r="D16" s="343"/>
      <c r="E16" s="343"/>
      <c r="F16" s="347"/>
      <c r="G16" s="343"/>
      <c r="H16" s="343"/>
      <c r="I16" s="345"/>
      <c r="J16" s="346"/>
      <c r="K16" s="338"/>
      <c r="L16" s="338"/>
      <c r="M16" s="338">
        <v>9</v>
      </c>
      <c r="N16" s="338"/>
      <c r="O16" s="338"/>
      <c r="P16" s="342">
        <v>6.5</v>
      </c>
      <c r="Q16" s="342">
        <v>7</v>
      </c>
      <c r="R16" s="342">
        <v>6</v>
      </c>
      <c r="S16" s="342">
        <v>6</v>
      </c>
      <c r="T16" s="342">
        <v>6.5</v>
      </c>
      <c r="U16" s="342"/>
      <c r="V16" s="342"/>
      <c r="W16" s="342"/>
      <c r="X16" s="342"/>
      <c r="Y16" s="342"/>
      <c r="Z16" s="342"/>
      <c r="AA16" s="342"/>
    </row>
    <row r="17" spans="1:27">
      <c r="A17" s="4"/>
      <c r="B17" s="343"/>
      <c r="C17" s="343"/>
      <c r="D17" s="343"/>
      <c r="E17" s="343"/>
      <c r="F17" s="347"/>
      <c r="G17" s="343"/>
      <c r="H17" s="343"/>
      <c r="I17" s="345"/>
      <c r="J17" s="346"/>
      <c r="K17" s="338"/>
      <c r="L17" s="338"/>
      <c r="M17" s="338">
        <v>10</v>
      </c>
      <c r="N17" s="338">
        <v>2</v>
      </c>
      <c r="O17" s="338"/>
      <c r="P17" s="342">
        <v>6.5</v>
      </c>
      <c r="Q17" s="342">
        <v>7</v>
      </c>
      <c r="R17" s="342">
        <v>6</v>
      </c>
      <c r="S17" s="342">
        <v>6.5</v>
      </c>
      <c r="T17" s="342">
        <v>7</v>
      </c>
      <c r="U17" s="342"/>
      <c r="V17" s="342"/>
      <c r="W17" s="342"/>
      <c r="X17" s="342"/>
      <c r="Y17" s="342"/>
      <c r="Z17" s="342"/>
      <c r="AA17" s="342"/>
    </row>
    <row r="18" spans="1:27">
      <c r="A18" s="338"/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>
        <v>11</v>
      </c>
      <c r="N18" s="338">
        <v>2</v>
      </c>
      <c r="O18" s="338"/>
      <c r="P18" s="342">
        <v>6.5</v>
      </c>
      <c r="Q18" s="342">
        <v>7</v>
      </c>
      <c r="R18" s="342">
        <v>6</v>
      </c>
      <c r="S18" s="342">
        <v>6.5</v>
      </c>
      <c r="T18" s="342">
        <v>6.5</v>
      </c>
      <c r="U18" s="342"/>
      <c r="V18" s="342"/>
      <c r="W18" s="342"/>
      <c r="X18" s="342"/>
      <c r="Y18" s="342"/>
      <c r="Z18" s="342"/>
      <c r="AA18" s="342"/>
    </row>
    <row r="19" spans="1:27">
      <c r="A19" s="338"/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>
        <v>12</v>
      </c>
      <c r="N19" s="338">
        <v>2</v>
      </c>
      <c r="O19" s="338"/>
      <c r="P19" s="342">
        <v>5</v>
      </c>
      <c r="Q19" s="342">
        <v>7</v>
      </c>
      <c r="R19" s="342">
        <v>6.5</v>
      </c>
      <c r="S19" s="342">
        <v>6.5</v>
      </c>
      <c r="T19" s="342">
        <v>6</v>
      </c>
      <c r="U19" s="342"/>
      <c r="V19" s="342"/>
      <c r="W19" s="342"/>
      <c r="X19" s="342"/>
      <c r="Y19" s="342"/>
      <c r="Z19" s="342"/>
      <c r="AA19" s="342"/>
    </row>
    <row r="20" spans="1:27">
      <c r="A20" s="39" t="s">
        <v>15</v>
      </c>
      <c r="B20" s="40" t="s">
        <v>16</v>
      </c>
      <c r="C20" s="40" t="s">
        <v>17</v>
      </c>
      <c r="D20" s="40" t="s">
        <v>18</v>
      </c>
      <c r="E20" s="40" t="s">
        <v>19</v>
      </c>
      <c r="F20" s="40" t="s">
        <v>60</v>
      </c>
      <c r="G20" s="40" t="s">
        <v>21</v>
      </c>
      <c r="H20" s="338"/>
      <c r="I20" s="338"/>
      <c r="J20" s="338"/>
      <c r="K20" s="338"/>
      <c r="L20" s="338"/>
      <c r="M20" s="338">
        <v>13</v>
      </c>
      <c r="N20" s="338">
        <v>2</v>
      </c>
      <c r="O20" s="338"/>
      <c r="P20" s="342">
        <v>5</v>
      </c>
      <c r="Q20" s="342">
        <v>6</v>
      </c>
      <c r="R20" s="342">
        <v>6</v>
      </c>
      <c r="S20" s="342">
        <v>6</v>
      </c>
      <c r="T20" s="342">
        <v>5.5</v>
      </c>
      <c r="U20" s="342"/>
      <c r="V20" s="342"/>
      <c r="W20" s="342"/>
      <c r="X20" s="342"/>
      <c r="Y20" s="342"/>
      <c r="Z20" s="342"/>
      <c r="AA20" s="342"/>
    </row>
    <row r="21" spans="1:27">
      <c r="A21" s="24"/>
      <c r="B21" s="23">
        <v>1</v>
      </c>
      <c r="C21" s="23" t="str">
        <f>C11</f>
        <v>Georgia Vaughan</v>
      </c>
      <c r="D21" s="343" t="str">
        <f>D11</f>
        <v>FORGOTTEN FANTA-SEE</v>
      </c>
      <c r="E21" s="343" t="str">
        <f>E11</f>
        <v>Log Fence</v>
      </c>
      <c r="F21" s="350">
        <f>P50</f>
        <v>0.69</v>
      </c>
      <c r="G21" s="351">
        <f>RANK(F21,$F$21:$F$28,0)</f>
        <v>4</v>
      </c>
      <c r="H21" s="338"/>
      <c r="I21" s="338"/>
      <c r="J21" s="338"/>
      <c r="K21" s="338"/>
      <c r="L21" s="338"/>
      <c r="M21" s="15" t="s">
        <v>206</v>
      </c>
      <c r="N21" s="393" t="s">
        <v>207</v>
      </c>
      <c r="O21" s="338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</row>
    <row r="22" spans="1:27">
      <c r="A22" s="343"/>
      <c r="B22" s="23">
        <v>2</v>
      </c>
      <c r="C22" s="23" t="str">
        <f t="shared" ref="C22:E25" si="2">C12</f>
        <v>Chloe Gee</v>
      </c>
      <c r="D22" s="343" t="str">
        <f t="shared" si="2"/>
        <v>BARZ OPEN</v>
      </c>
      <c r="E22" s="343" t="str">
        <f t="shared" si="2"/>
        <v>Serpentine</v>
      </c>
      <c r="F22" s="350">
        <f>Q50</f>
        <v>0.71</v>
      </c>
      <c r="G22" s="351">
        <f>RANK(F22,$F$21:$F$28,0)</f>
        <v>3</v>
      </c>
      <c r="H22" s="338"/>
      <c r="I22" s="338"/>
      <c r="J22" s="338"/>
      <c r="K22" s="338"/>
      <c r="L22" s="338"/>
      <c r="M22" s="338"/>
      <c r="N22" s="338">
        <v>0</v>
      </c>
      <c r="O22" s="338"/>
      <c r="P22" s="395">
        <f>IF(P21="Y",$N$22,0)</f>
        <v>0</v>
      </c>
      <c r="Q22" s="395">
        <f t="shared" ref="Q22:AA22" si="3">IF(Q21="Y",$N$22,0)</f>
        <v>0</v>
      </c>
      <c r="R22" s="395">
        <f t="shared" si="3"/>
        <v>0</v>
      </c>
      <c r="S22" s="395">
        <f t="shared" si="3"/>
        <v>0</v>
      </c>
      <c r="T22" s="395">
        <f t="shared" si="3"/>
        <v>0</v>
      </c>
      <c r="U22" s="395">
        <f t="shared" si="3"/>
        <v>0</v>
      </c>
      <c r="V22" s="395">
        <f t="shared" si="3"/>
        <v>0</v>
      </c>
      <c r="W22" s="395">
        <f t="shared" si="3"/>
        <v>0</v>
      </c>
      <c r="X22" s="395">
        <f t="shared" si="3"/>
        <v>0</v>
      </c>
      <c r="Y22" s="395">
        <f t="shared" si="3"/>
        <v>0</v>
      </c>
      <c r="Z22" s="395">
        <f t="shared" si="3"/>
        <v>0</v>
      </c>
      <c r="AA22" s="395">
        <f t="shared" si="3"/>
        <v>0</v>
      </c>
    </row>
    <row r="23" spans="1:27">
      <c r="A23" s="343"/>
      <c r="B23" s="23">
        <v>3</v>
      </c>
      <c r="C23" s="23" t="str">
        <f t="shared" si="2"/>
        <v>Matilda Agnew</v>
      </c>
      <c r="D23" s="343" t="str">
        <f t="shared" si="2"/>
        <v>SOVEREIGN GALLIANO</v>
      </c>
      <c r="E23" s="343" t="str">
        <f t="shared" si="2"/>
        <v>Woodridge</v>
      </c>
      <c r="F23" s="350">
        <f>R50</f>
        <v>0.76</v>
      </c>
      <c r="G23" s="351">
        <f>RANK(F23,$F$21:$F$28,0)</f>
        <v>2</v>
      </c>
      <c r="H23" s="338"/>
      <c r="I23" s="338"/>
      <c r="J23" s="338"/>
      <c r="K23" s="338"/>
      <c r="L23" s="338"/>
      <c r="M23" s="338" t="s">
        <v>50</v>
      </c>
      <c r="N23" s="338">
        <v>200</v>
      </c>
      <c r="O23" s="338"/>
      <c r="P23" s="356">
        <f>SUM(P8:P20)+P9+SUM(P13:P14)+SUM(P17:P20)+P22</f>
        <v>125.5</v>
      </c>
      <c r="Q23" s="356">
        <f t="shared" ref="Q23:AA23" si="4">SUM(Q8:Q20)+Q9+SUM(Q13:Q14)+SUM(Q17:Q20)+Q22</f>
        <v>135.5</v>
      </c>
      <c r="R23" s="356">
        <f t="shared" si="4"/>
        <v>118</v>
      </c>
      <c r="S23" s="356">
        <f t="shared" si="4"/>
        <v>123</v>
      </c>
      <c r="T23" s="356">
        <f t="shared" si="4"/>
        <v>123</v>
      </c>
      <c r="U23" s="356">
        <f t="shared" si="4"/>
        <v>0</v>
      </c>
      <c r="V23" s="356">
        <f t="shared" si="4"/>
        <v>0</v>
      </c>
      <c r="W23" s="356">
        <f t="shared" si="4"/>
        <v>0</v>
      </c>
      <c r="X23" s="356">
        <f t="shared" si="4"/>
        <v>0</v>
      </c>
      <c r="Y23" s="356">
        <f t="shared" si="4"/>
        <v>0</v>
      </c>
      <c r="Z23" s="356">
        <f t="shared" si="4"/>
        <v>0</v>
      </c>
      <c r="AA23" s="356">
        <f t="shared" si="4"/>
        <v>0</v>
      </c>
    </row>
    <row r="24" spans="1:27">
      <c r="A24" s="343"/>
      <c r="B24" s="23">
        <v>4</v>
      </c>
      <c r="C24" s="23" t="str">
        <f t="shared" si="2"/>
        <v>Sophie Appleby</v>
      </c>
      <c r="D24" s="343" t="str">
        <f t="shared" si="2"/>
        <v>PENLEY MARCO POLO</v>
      </c>
      <c r="E24" s="343" t="str">
        <f t="shared" si="2"/>
        <v>Serpentine</v>
      </c>
      <c r="F24" s="350">
        <f>S50</f>
        <v>0</v>
      </c>
      <c r="G24" s="351">
        <f>RANK(F24,$F$21:$F$28,0)</f>
        <v>5</v>
      </c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</row>
    <row r="25" spans="1:27">
      <c r="A25" s="343"/>
      <c r="B25" s="23">
        <v>5</v>
      </c>
      <c r="C25" s="23" t="str">
        <f t="shared" si="2"/>
        <v>Nicola Lachenicht</v>
      </c>
      <c r="D25" s="343" t="str">
        <f t="shared" si="2"/>
        <v>NEWHOPE SPARKS FLY</v>
      </c>
      <c r="E25" s="343" t="str">
        <f t="shared" si="2"/>
        <v xml:space="preserve">Serpentine </v>
      </c>
      <c r="F25" s="350">
        <f>T50</f>
        <v>0.79</v>
      </c>
      <c r="G25" s="351">
        <f>RANK(F25,$F$21:$F$28,0)</f>
        <v>1</v>
      </c>
      <c r="H25" s="338"/>
      <c r="I25" s="338"/>
      <c r="J25" s="338"/>
      <c r="K25" s="338"/>
      <c r="L25" s="338"/>
      <c r="M25" s="338" t="s">
        <v>56</v>
      </c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</row>
    <row r="26" spans="1:27">
      <c r="A26" s="343"/>
      <c r="B26" s="23"/>
      <c r="C26" s="23"/>
      <c r="D26" s="343"/>
      <c r="E26" s="343"/>
      <c r="F26" s="350"/>
      <c r="G26" s="351"/>
      <c r="H26" s="338"/>
      <c r="I26" s="338"/>
      <c r="J26" s="338"/>
      <c r="K26" s="338"/>
      <c r="L26" s="338"/>
      <c r="M26" s="338">
        <v>14</v>
      </c>
      <c r="N26" s="338">
        <v>4</v>
      </c>
      <c r="O26" s="338"/>
      <c r="P26" s="342">
        <v>7</v>
      </c>
      <c r="Q26" s="342">
        <v>7</v>
      </c>
      <c r="R26" s="342">
        <v>6</v>
      </c>
      <c r="S26" s="342">
        <v>6.5</v>
      </c>
      <c r="T26" s="342">
        <v>7</v>
      </c>
      <c r="U26" s="342"/>
      <c r="V26" s="342"/>
      <c r="W26" s="342"/>
      <c r="X26" s="342"/>
      <c r="Y26" s="342"/>
      <c r="Z26" s="342"/>
      <c r="AA26" s="342"/>
    </row>
    <row r="27" spans="1:27">
      <c r="A27" s="343"/>
      <c r="B27" s="23"/>
      <c r="C27" s="23"/>
      <c r="D27" s="343"/>
      <c r="E27" s="343"/>
      <c r="F27" s="350"/>
      <c r="G27" s="351"/>
      <c r="H27" s="338"/>
      <c r="I27" s="338"/>
      <c r="J27" s="338"/>
      <c r="K27" s="338"/>
      <c r="L27" s="338"/>
      <c r="M27" s="338">
        <v>15</v>
      </c>
      <c r="N27" s="338">
        <v>4</v>
      </c>
      <c r="O27" s="338"/>
      <c r="P27" s="342">
        <v>6.5</v>
      </c>
      <c r="Q27" s="342">
        <v>7</v>
      </c>
      <c r="R27" s="342">
        <v>5</v>
      </c>
      <c r="S27" s="342">
        <v>6.5</v>
      </c>
      <c r="T27" s="342">
        <v>6.5</v>
      </c>
      <c r="U27" s="342"/>
      <c r="V27" s="342"/>
      <c r="W27" s="342"/>
      <c r="X27" s="342"/>
      <c r="Y27" s="342"/>
      <c r="Z27" s="342"/>
      <c r="AA27" s="342"/>
    </row>
    <row r="28" spans="1:27">
      <c r="A28" s="343"/>
      <c r="B28" s="23"/>
      <c r="C28" s="23"/>
      <c r="D28" s="343"/>
      <c r="E28" s="343"/>
      <c r="F28" s="344"/>
      <c r="G28" s="343"/>
      <c r="H28" s="338"/>
      <c r="I28" s="338"/>
      <c r="J28" s="338"/>
      <c r="K28" s="338"/>
      <c r="L28" s="338"/>
      <c r="M28" s="338">
        <v>16</v>
      </c>
      <c r="N28" s="338">
        <v>4</v>
      </c>
      <c r="O28" s="338"/>
      <c r="P28" s="342">
        <v>7</v>
      </c>
      <c r="Q28" s="342">
        <v>7</v>
      </c>
      <c r="R28" s="342">
        <v>6</v>
      </c>
      <c r="S28" s="342">
        <v>6.5</v>
      </c>
      <c r="T28" s="342">
        <v>6.5</v>
      </c>
      <c r="U28" s="342"/>
      <c r="V28" s="342"/>
      <c r="W28" s="342"/>
      <c r="X28" s="342"/>
      <c r="Y28" s="342"/>
      <c r="Z28" s="342"/>
      <c r="AA28" s="342"/>
    </row>
    <row r="29" spans="1:27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>
        <v>17</v>
      </c>
      <c r="N29" s="338">
        <v>4</v>
      </c>
      <c r="O29" s="338"/>
      <c r="P29" s="342">
        <v>6.5</v>
      </c>
      <c r="Q29" s="342">
        <v>7</v>
      </c>
      <c r="R29" s="342">
        <v>6</v>
      </c>
      <c r="S29" s="342">
        <v>6.5</v>
      </c>
      <c r="T29" s="342">
        <v>6.5</v>
      </c>
      <c r="U29" s="342"/>
      <c r="V29" s="342"/>
      <c r="W29" s="342"/>
      <c r="X29" s="342"/>
      <c r="Y29" s="342"/>
      <c r="Z29" s="342"/>
      <c r="AA29" s="342"/>
    </row>
    <row r="30" spans="1:27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>
        <v>18</v>
      </c>
      <c r="N30" s="338">
        <v>4</v>
      </c>
      <c r="O30" s="338"/>
      <c r="P30" s="348">
        <v>6.5</v>
      </c>
      <c r="Q30" s="348">
        <v>8</v>
      </c>
      <c r="R30" s="348">
        <v>6</v>
      </c>
      <c r="S30" s="348">
        <v>7</v>
      </c>
      <c r="T30" s="348">
        <v>7</v>
      </c>
      <c r="U30" s="348"/>
      <c r="V30" s="348"/>
      <c r="W30" s="348"/>
      <c r="X30" s="348"/>
      <c r="Y30" s="348"/>
      <c r="Z30" s="348"/>
      <c r="AA30" s="348"/>
    </row>
    <row r="31" spans="1:27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 t="s">
        <v>61</v>
      </c>
      <c r="N31" s="338">
        <v>200</v>
      </c>
      <c r="O31" s="338"/>
      <c r="P31" s="338">
        <f>SUM(P26:P30)*4</f>
        <v>134</v>
      </c>
      <c r="Q31" s="338">
        <f t="shared" ref="Q31:AA31" si="5">SUM(Q26:Q30)*4</f>
        <v>144</v>
      </c>
      <c r="R31" s="338">
        <f t="shared" si="5"/>
        <v>116</v>
      </c>
      <c r="S31" s="338">
        <f t="shared" si="5"/>
        <v>132</v>
      </c>
      <c r="T31" s="338">
        <f t="shared" si="5"/>
        <v>134</v>
      </c>
      <c r="U31" s="338">
        <f t="shared" si="5"/>
        <v>0</v>
      </c>
      <c r="V31" s="338">
        <f t="shared" si="5"/>
        <v>0</v>
      </c>
      <c r="W31" s="338">
        <f t="shared" si="5"/>
        <v>0</v>
      </c>
      <c r="X31" s="338">
        <f t="shared" si="5"/>
        <v>0</v>
      </c>
      <c r="Y31" s="338">
        <f t="shared" si="5"/>
        <v>0</v>
      </c>
      <c r="Z31" s="338">
        <f t="shared" si="5"/>
        <v>0</v>
      </c>
      <c r="AA31" s="338">
        <f t="shared" si="5"/>
        <v>0</v>
      </c>
    </row>
    <row r="33" spans="13:27">
      <c r="M33" s="338" t="s">
        <v>62</v>
      </c>
      <c r="N33" s="338">
        <v>-5.0000000000000001E-3</v>
      </c>
      <c r="O33" s="338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</row>
    <row r="34" spans="13:27">
      <c r="M34" s="338" t="s">
        <v>63</v>
      </c>
      <c r="N34" s="338"/>
      <c r="O34" s="338"/>
      <c r="P34" s="396">
        <f>IF(P33="Y",$N$33*$N$31,0)</f>
        <v>0</v>
      </c>
      <c r="Q34" s="396">
        <f t="shared" ref="Q34:AA34" si="6">IF(Q33="Y",$N$33*$N$31,0)</f>
        <v>0</v>
      </c>
      <c r="R34" s="396">
        <f t="shared" si="6"/>
        <v>0</v>
      </c>
      <c r="S34" s="396">
        <f t="shared" si="6"/>
        <v>0</v>
      </c>
      <c r="T34" s="396">
        <f t="shared" si="6"/>
        <v>0</v>
      </c>
      <c r="U34" s="396">
        <f t="shared" si="6"/>
        <v>0</v>
      </c>
      <c r="V34" s="396">
        <f t="shared" si="6"/>
        <v>0</v>
      </c>
      <c r="W34" s="396">
        <f t="shared" si="6"/>
        <v>0</v>
      </c>
      <c r="X34" s="396">
        <f t="shared" si="6"/>
        <v>0</v>
      </c>
      <c r="Y34" s="396">
        <f t="shared" si="6"/>
        <v>0</v>
      </c>
      <c r="Z34" s="396">
        <f t="shared" si="6"/>
        <v>0</v>
      </c>
      <c r="AA34" s="396">
        <f t="shared" si="6"/>
        <v>0</v>
      </c>
    </row>
    <row r="35" spans="13:27">
      <c r="M35" s="338" t="s">
        <v>64</v>
      </c>
      <c r="N35" s="338">
        <v>20</v>
      </c>
      <c r="O35" s="338"/>
      <c r="P35" s="354">
        <f t="shared" ref="P35:AA35" si="7">(P31/$N$35)+P34</f>
        <v>6.7</v>
      </c>
      <c r="Q35" s="354">
        <f t="shared" si="7"/>
        <v>7.2</v>
      </c>
      <c r="R35" s="354">
        <f t="shared" si="7"/>
        <v>5.8</v>
      </c>
      <c r="S35" s="354">
        <f t="shared" si="7"/>
        <v>6.6</v>
      </c>
      <c r="T35" s="354">
        <f t="shared" si="7"/>
        <v>6.7</v>
      </c>
      <c r="U35" s="354">
        <f t="shared" si="7"/>
        <v>0</v>
      </c>
      <c r="V35" s="354">
        <f t="shared" si="7"/>
        <v>0</v>
      </c>
      <c r="W35" s="354">
        <f t="shared" si="7"/>
        <v>0</v>
      </c>
      <c r="X35" s="354">
        <f t="shared" si="7"/>
        <v>0</v>
      </c>
      <c r="Y35" s="354">
        <f t="shared" si="7"/>
        <v>0</v>
      </c>
      <c r="Z35" s="354">
        <f t="shared" si="7"/>
        <v>0</v>
      </c>
      <c r="AA35" s="354">
        <f t="shared" si="7"/>
        <v>0</v>
      </c>
    </row>
    <row r="36" spans="13:27">
      <c r="M36" s="338" t="s">
        <v>65</v>
      </c>
      <c r="N36" s="338">
        <v>20</v>
      </c>
      <c r="O36" s="338"/>
      <c r="P36" s="354">
        <f t="shared" ref="P36:AA36" si="8">P23/$N$36</f>
        <v>6.2750000000000004</v>
      </c>
      <c r="Q36" s="354">
        <f t="shared" si="8"/>
        <v>6.7750000000000004</v>
      </c>
      <c r="R36" s="354">
        <f t="shared" si="8"/>
        <v>5.9</v>
      </c>
      <c r="S36" s="354">
        <f t="shared" si="8"/>
        <v>6.15</v>
      </c>
      <c r="T36" s="354">
        <f t="shared" si="8"/>
        <v>6.15</v>
      </c>
      <c r="U36" s="354">
        <f t="shared" si="8"/>
        <v>0</v>
      </c>
      <c r="V36" s="354">
        <f t="shared" si="8"/>
        <v>0</v>
      </c>
      <c r="W36" s="354">
        <f t="shared" si="8"/>
        <v>0</v>
      </c>
      <c r="X36" s="354">
        <f t="shared" si="8"/>
        <v>0</v>
      </c>
      <c r="Y36" s="354">
        <f t="shared" si="8"/>
        <v>0</v>
      </c>
      <c r="Z36" s="354">
        <f t="shared" si="8"/>
        <v>0</v>
      </c>
      <c r="AA36" s="354">
        <f t="shared" si="8"/>
        <v>0</v>
      </c>
    </row>
    <row r="37" spans="13:27">
      <c r="M37" s="338" t="s">
        <v>66</v>
      </c>
      <c r="N37" s="338"/>
      <c r="O37" s="338"/>
      <c r="P37" s="354">
        <f t="shared" ref="P37:AA37" si="9">P35+P36</f>
        <v>12.975000000000001</v>
      </c>
      <c r="Q37" s="354">
        <f t="shared" si="9"/>
        <v>13.975000000000001</v>
      </c>
      <c r="R37" s="354">
        <f t="shared" si="9"/>
        <v>11.7</v>
      </c>
      <c r="S37" s="354">
        <f t="shared" si="9"/>
        <v>12.75</v>
      </c>
      <c r="T37" s="354">
        <f t="shared" si="9"/>
        <v>12.850000000000001</v>
      </c>
      <c r="U37" s="354">
        <f t="shared" si="9"/>
        <v>0</v>
      </c>
      <c r="V37" s="354">
        <f t="shared" si="9"/>
        <v>0</v>
      </c>
      <c r="W37" s="354">
        <f t="shared" si="9"/>
        <v>0</v>
      </c>
      <c r="X37" s="354">
        <f t="shared" si="9"/>
        <v>0</v>
      </c>
      <c r="Y37" s="354">
        <f t="shared" si="9"/>
        <v>0</v>
      </c>
      <c r="Z37" s="354">
        <f t="shared" si="9"/>
        <v>0</v>
      </c>
      <c r="AA37" s="354">
        <f t="shared" si="9"/>
        <v>0</v>
      </c>
    </row>
    <row r="39" spans="13:27">
      <c r="M39" s="338" t="s">
        <v>67</v>
      </c>
      <c r="N39" s="338"/>
      <c r="O39" s="338"/>
      <c r="P39" s="355">
        <f>P37/20</f>
        <v>0.64875000000000005</v>
      </c>
      <c r="Q39" s="355">
        <f t="shared" ref="Q39:AA39" si="10">Q37/20</f>
        <v>0.69875000000000009</v>
      </c>
      <c r="R39" s="355">
        <f t="shared" si="10"/>
        <v>0.58499999999999996</v>
      </c>
      <c r="S39" s="355">
        <f t="shared" si="10"/>
        <v>0.63749999999999996</v>
      </c>
      <c r="T39" s="355">
        <f t="shared" si="10"/>
        <v>0.64250000000000007</v>
      </c>
      <c r="U39" s="355">
        <f t="shared" si="10"/>
        <v>0</v>
      </c>
      <c r="V39" s="355">
        <f t="shared" si="10"/>
        <v>0</v>
      </c>
      <c r="W39" s="355">
        <f t="shared" si="10"/>
        <v>0</v>
      </c>
      <c r="X39" s="355">
        <f t="shared" si="10"/>
        <v>0</v>
      </c>
      <c r="Y39" s="355">
        <f t="shared" si="10"/>
        <v>0</v>
      </c>
      <c r="Z39" s="355">
        <f t="shared" si="10"/>
        <v>0</v>
      </c>
      <c r="AA39" s="355">
        <f t="shared" si="10"/>
        <v>0</v>
      </c>
    </row>
    <row r="41" spans="13:27">
      <c r="M41" s="15" t="s">
        <v>68</v>
      </c>
      <c r="N41" s="338"/>
      <c r="O41" s="338"/>
      <c r="P41" s="356"/>
      <c r="Q41" s="356"/>
      <c r="R41" s="356"/>
      <c r="S41" s="356"/>
      <c r="T41" s="349"/>
      <c r="U41" s="349"/>
      <c r="V41" s="349"/>
      <c r="W41" s="349"/>
      <c r="X41" s="349"/>
      <c r="Y41" s="349"/>
      <c r="Z41" s="349"/>
      <c r="AA41" s="349"/>
    </row>
    <row r="42" spans="13:27"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49"/>
    </row>
    <row r="43" spans="13:27">
      <c r="M43" s="338" t="s">
        <v>69</v>
      </c>
      <c r="N43" s="338"/>
      <c r="O43" s="338"/>
      <c r="P43" s="342">
        <v>8</v>
      </c>
      <c r="Q43" s="342">
        <v>8</v>
      </c>
      <c r="R43" s="342">
        <v>8</v>
      </c>
      <c r="S43" s="342"/>
      <c r="T43" s="342">
        <v>8</v>
      </c>
      <c r="U43" s="342"/>
      <c r="V43" s="342"/>
      <c r="W43" s="342"/>
      <c r="X43" s="342"/>
      <c r="Y43" s="342"/>
      <c r="Z43" s="342"/>
      <c r="AA43" s="342"/>
    </row>
    <row r="44" spans="13:27">
      <c r="M44" s="338" t="s">
        <v>70</v>
      </c>
      <c r="N44" s="338"/>
      <c r="O44" s="338"/>
      <c r="P44" s="342">
        <v>7.5</v>
      </c>
      <c r="Q44" s="342">
        <v>7</v>
      </c>
      <c r="R44" s="342">
        <v>7</v>
      </c>
      <c r="S44" s="342"/>
      <c r="T44" s="342">
        <v>7.5</v>
      </c>
      <c r="U44" s="342"/>
      <c r="V44" s="342"/>
      <c r="W44" s="342"/>
      <c r="X44" s="342"/>
      <c r="Y44" s="342"/>
      <c r="Z44" s="342"/>
      <c r="AA44" s="342"/>
    </row>
    <row r="45" spans="13:27">
      <c r="M45" s="338" t="s">
        <v>71</v>
      </c>
      <c r="N45" s="338"/>
      <c r="O45" s="338"/>
      <c r="P45" s="342">
        <v>6</v>
      </c>
      <c r="Q45" s="342">
        <v>7</v>
      </c>
      <c r="R45" s="342">
        <v>7</v>
      </c>
      <c r="S45" s="342"/>
      <c r="T45" s="342">
        <v>7</v>
      </c>
      <c r="U45" s="342"/>
      <c r="V45" s="342"/>
      <c r="W45" s="342"/>
      <c r="X45" s="342"/>
      <c r="Y45" s="342"/>
      <c r="Z45" s="342"/>
      <c r="AA45" s="342"/>
    </row>
    <row r="46" spans="13:27">
      <c r="M46" s="338" t="s">
        <v>72</v>
      </c>
      <c r="N46" s="338"/>
      <c r="O46" s="338"/>
      <c r="P46" s="342">
        <v>7</v>
      </c>
      <c r="Q46" s="342">
        <v>7</v>
      </c>
      <c r="R46" s="342">
        <v>8</v>
      </c>
      <c r="S46" s="342"/>
      <c r="T46" s="342">
        <v>9</v>
      </c>
      <c r="U46" s="342"/>
      <c r="V46" s="342"/>
      <c r="W46" s="342"/>
      <c r="X46" s="342"/>
      <c r="Y46" s="342"/>
      <c r="Z46" s="342"/>
      <c r="AA46" s="342"/>
    </row>
    <row r="47" spans="13:27">
      <c r="M47" s="338" t="s">
        <v>73</v>
      </c>
      <c r="N47" s="338"/>
      <c r="O47" s="338"/>
      <c r="P47" s="342">
        <v>6</v>
      </c>
      <c r="Q47" s="342">
        <v>6.5</v>
      </c>
      <c r="R47" s="342">
        <v>8</v>
      </c>
      <c r="S47" s="342"/>
      <c r="T47" s="342">
        <v>8</v>
      </c>
      <c r="U47" s="342"/>
      <c r="V47" s="342"/>
      <c r="W47" s="342"/>
      <c r="X47" s="342"/>
      <c r="Y47" s="342"/>
      <c r="Z47" s="342"/>
      <c r="AA47" s="342"/>
    </row>
    <row r="48" spans="13:27">
      <c r="M48" s="338" t="s">
        <v>74</v>
      </c>
      <c r="N48" s="338">
        <v>50</v>
      </c>
      <c r="O48" s="338"/>
      <c r="P48" s="356">
        <f t="shared" ref="P48:AA48" si="11">SUM(P43:P47)</f>
        <v>34.5</v>
      </c>
      <c r="Q48" s="356">
        <f t="shared" si="11"/>
        <v>35.5</v>
      </c>
      <c r="R48" s="356">
        <f t="shared" si="11"/>
        <v>38</v>
      </c>
      <c r="S48" s="356">
        <f t="shared" si="11"/>
        <v>0</v>
      </c>
      <c r="T48" s="356">
        <f t="shared" si="11"/>
        <v>39.5</v>
      </c>
      <c r="U48" s="356">
        <f t="shared" si="11"/>
        <v>0</v>
      </c>
      <c r="V48" s="356">
        <f t="shared" si="11"/>
        <v>0</v>
      </c>
      <c r="W48" s="356">
        <f t="shared" si="11"/>
        <v>0</v>
      </c>
      <c r="X48" s="356">
        <f t="shared" si="11"/>
        <v>0</v>
      </c>
      <c r="Y48" s="356">
        <f t="shared" si="11"/>
        <v>0</v>
      </c>
      <c r="Z48" s="356">
        <f t="shared" si="11"/>
        <v>0</v>
      </c>
      <c r="AA48" s="356">
        <f t="shared" si="11"/>
        <v>0</v>
      </c>
    </row>
    <row r="49" spans="13:27"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</row>
    <row r="50" spans="13:27">
      <c r="M50" s="338" t="s">
        <v>67</v>
      </c>
      <c r="N50" s="338"/>
      <c r="O50" s="338"/>
      <c r="P50" s="357">
        <f>P48/$N$48</f>
        <v>0.69</v>
      </c>
      <c r="Q50" s="357">
        <f t="shared" ref="Q50:AA50" si="12">Q48/$N$48</f>
        <v>0.71</v>
      </c>
      <c r="R50" s="357">
        <f t="shared" si="12"/>
        <v>0.76</v>
      </c>
      <c r="S50" s="357">
        <f t="shared" si="12"/>
        <v>0</v>
      </c>
      <c r="T50" s="357">
        <f t="shared" si="12"/>
        <v>0.79</v>
      </c>
      <c r="U50" s="357">
        <f t="shared" si="12"/>
        <v>0</v>
      </c>
      <c r="V50" s="357">
        <f t="shared" si="12"/>
        <v>0</v>
      </c>
      <c r="W50" s="357">
        <f t="shared" si="12"/>
        <v>0</v>
      </c>
      <c r="X50" s="357">
        <f t="shared" si="12"/>
        <v>0</v>
      </c>
      <c r="Y50" s="357">
        <f t="shared" si="12"/>
        <v>0</v>
      </c>
      <c r="Z50" s="357">
        <f t="shared" si="12"/>
        <v>0</v>
      </c>
      <c r="AA50" s="357">
        <f t="shared" si="12"/>
        <v>0</v>
      </c>
    </row>
  </sheetData>
  <pageMargins left="0.7" right="0.7" top="0.75" bottom="0.75" header="0.3" footer="0.3"/>
  <pageSetup paperSize="9" orientation="landscape" r:id="rId1"/>
  <customProperties>
    <customPr name="_pios_id" r:id="rId2"/>
    <customPr name="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D0A7-FB0D-45AC-86A5-6F4B32AD59DE}">
  <sheetPr>
    <tabColor rgb="FFFFCCFF"/>
  </sheetPr>
  <dimension ref="A1:S22"/>
  <sheetViews>
    <sheetView workbookViewId="0"/>
  </sheetViews>
  <sheetFormatPr defaultRowHeight="15.75"/>
  <cols>
    <col min="1" max="1" width="19.125" bestFit="1" customWidth="1"/>
    <col min="2" max="2" width="24.625" bestFit="1" customWidth="1"/>
    <col min="3" max="3" width="14.25" bestFit="1" customWidth="1"/>
    <col min="4" max="4" width="13.625" customWidth="1"/>
  </cols>
  <sheetData>
    <row r="1" spans="1:19" s="326" customFormat="1" ht="15">
      <c r="A1" s="15"/>
      <c r="B1" s="338"/>
      <c r="C1" s="338"/>
      <c r="D1" s="359"/>
      <c r="E1" s="359"/>
      <c r="F1" s="359"/>
      <c r="G1" s="359"/>
      <c r="H1" s="359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19" s="37" customFormat="1" ht="15">
      <c r="A2" s="454" t="s">
        <v>76</v>
      </c>
      <c r="B2" s="338"/>
      <c r="C2" s="338"/>
      <c r="D2" s="359"/>
      <c r="E2" s="359"/>
      <c r="F2" s="359"/>
      <c r="G2" s="359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3" spans="1:19" s="37" customFormat="1" ht="15">
      <c r="A3" s="454" t="s">
        <v>77</v>
      </c>
      <c r="B3" s="338"/>
      <c r="C3" s="338"/>
      <c r="D3" s="359"/>
      <c r="E3" s="359"/>
      <c r="F3" s="359"/>
      <c r="G3" s="359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</row>
    <row r="4" spans="1:19">
      <c r="A4" s="337" t="s">
        <v>197</v>
      </c>
      <c r="B4" s="331"/>
      <c r="C4" s="338"/>
      <c r="D4" s="338"/>
      <c r="E4" s="338"/>
    </row>
    <row r="5" spans="1:19">
      <c r="A5" s="338"/>
      <c r="B5" s="338"/>
      <c r="C5" s="338"/>
      <c r="D5" s="338"/>
      <c r="E5" s="338"/>
    </row>
    <row r="6" spans="1:19">
      <c r="A6" s="338"/>
      <c r="B6" s="338"/>
      <c r="C6" s="338"/>
      <c r="D6" s="19" t="s">
        <v>14</v>
      </c>
      <c r="E6" s="338"/>
    </row>
    <row r="7" spans="1:19" ht="30">
      <c r="A7" s="36" t="s">
        <v>17</v>
      </c>
      <c r="B7" s="36" t="s">
        <v>18</v>
      </c>
      <c r="C7" s="36" t="s">
        <v>19</v>
      </c>
      <c r="D7" s="35" t="s">
        <v>78</v>
      </c>
      <c r="E7" s="35" t="s">
        <v>21</v>
      </c>
    </row>
    <row r="8" spans="1:19">
      <c r="A8" s="3" t="s">
        <v>204</v>
      </c>
      <c r="B8" s="343" t="s">
        <v>205</v>
      </c>
      <c r="C8" s="343" t="s">
        <v>33</v>
      </c>
      <c r="D8" s="392">
        <v>0.71</v>
      </c>
      <c r="E8" s="367">
        <v>1</v>
      </c>
    </row>
    <row r="9" spans="1:19">
      <c r="A9" s="3" t="s">
        <v>183</v>
      </c>
      <c r="B9" s="343" t="s">
        <v>184</v>
      </c>
      <c r="C9" s="343" t="s">
        <v>182</v>
      </c>
      <c r="D9" s="392">
        <v>0.67874999999999996</v>
      </c>
      <c r="E9" s="367">
        <v>2</v>
      </c>
    </row>
    <row r="10" spans="1:19">
      <c r="A10" s="3" t="s">
        <v>201</v>
      </c>
      <c r="B10" s="343" t="s">
        <v>202</v>
      </c>
      <c r="C10" s="343" t="s">
        <v>203</v>
      </c>
      <c r="D10" s="392">
        <v>0.65500000000000003</v>
      </c>
      <c r="E10" s="367">
        <v>3</v>
      </c>
    </row>
    <row r="11" spans="1:19">
      <c r="A11" s="3" t="s">
        <v>165</v>
      </c>
      <c r="B11" s="343" t="s">
        <v>166</v>
      </c>
      <c r="C11" s="343" t="s">
        <v>36</v>
      </c>
      <c r="D11" s="392">
        <v>0.59499999999999997</v>
      </c>
      <c r="E11" s="367">
        <v>4</v>
      </c>
    </row>
    <row r="12" spans="1:19">
      <c r="A12" s="3" t="s">
        <v>198</v>
      </c>
      <c r="B12" s="343" t="s">
        <v>199</v>
      </c>
      <c r="C12" s="343" t="s">
        <v>140</v>
      </c>
      <c r="D12" s="392">
        <v>0.57624999999999993</v>
      </c>
      <c r="E12" s="367">
        <v>5</v>
      </c>
    </row>
    <row r="13" spans="1:19">
      <c r="A13" s="3" t="s">
        <v>141</v>
      </c>
      <c r="B13" s="343" t="s">
        <v>200</v>
      </c>
      <c r="C13" s="343" t="s">
        <v>140</v>
      </c>
      <c r="D13" s="392">
        <v>0.53499999999999992</v>
      </c>
      <c r="E13" s="367">
        <v>6</v>
      </c>
    </row>
    <row r="14" spans="1:19">
      <c r="A14" s="3"/>
      <c r="B14" s="343"/>
      <c r="C14" s="343"/>
      <c r="D14" s="392"/>
      <c r="E14" s="367"/>
    </row>
    <row r="15" spans="1:19">
      <c r="D15" s="328"/>
      <c r="E15" s="328"/>
    </row>
    <row r="16" spans="1:19">
      <c r="A16" s="40" t="s">
        <v>17</v>
      </c>
      <c r="B16" s="40" t="s">
        <v>18</v>
      </c>
      <c r="C16" s="40" t="s">
        <v>19</v>
      </c>
      <c r="D16" s="39" t="s">
        <v>60</v>
      </c>
      <c r="E16" s="39" t="s">
        <v>21</v>
      </c>
    </row>
    <row r="17" spans="1:5">
      <c r="A17" s="23" t="s">
        <v>165</v>
      </c>
      <c r="B17" s="343" t="s">
        <v>166</v>
      </c>
      <c r="C17" s="343" t="s">
        <v>36</v>
      </c>
      <c r="D17" s="363">
        <v>0.89</v>
      </c>
      <c r="E17" s="364">
        <v>1</v>
      </c>
    </row>
    <row r="18" spans="1:5">
      <c r="A18" s="23" t="s">
        <v>183</v>
      </c>
      <c r="B18" s="343" t="s">
        <v>184</v>
      </c>
      <c r="C18" s="343" t="s">
        <v>182</v>
      </c>
      <c r="D18" s="363">
        <v>0.88</v>
      </c>
      <c r="E18" s="364">
        <v>2</v>
      </c>
    </row>
    <row r="19" spans="1:5">
      <c r="A19" s="23" t="s">
        <v>204</v>
      </c>
      <c r="B19" s="343" t="s">
        <v>205</v>
      </c>
      <c r="C19" s="343" t="s">
        <v>33</v>
      </c>
      <c r="D19" s="363">
        <v>0.88</v>
      </c>
      <c r="E19" s="364">
        <v>2</v>
      </c>
    </row>
    <row r="20" spans="1:5">
      <c r="A20" s="23" t="s">
        <v>198</v>
      </c>
      <c r="B20" s="343" t="s">
        <v>199</v>
      </c>
      <c r="C20" s="343" t="s">
        <v>140</v>
      </c>
      <c r="D20" s="363">
        <v>0.8</v>
      </c>
      <c r="E20" s="364">
        <v>4</v>
      </c>
    </row>
    <row r="21" spans="1:5">
      <c r="A21" s="23" t="s">
        <v>141</v>
      </c>
      <c r="B21" s="343" t="s">
        <v>200</v>
      </c>
      <c r="C21" s="343" t="s">
        <v>140</v>
      </c>
      <c r="D21" s="363">
        <v>0.79</v>
      </c>
      <c r="E21" s="364">
        <v>5</v>
      </c>
    </row>
    <row r="22" spans="1:5">
      <c r="A22" s="23" t="s">
        <v>201</v>
      </c>
      <c r="B22" s="343" t="s">
        <v>202</v>
      </c>
      <c r="C22" s="343" t="s">
        <v>203</v>
      </c>
      <c r="D22" s="368">
        <v>0.66</v>
      </c>
      <c r="E22" s="367">
        <v>6</v>
      </c>
    </row>
  </sheetData>
  <sheetProtection algorithmName="SHA-512" hashValue="lXrNXm2FfyhClFf2PF8hRT2tuhQECPmggi94s0us/kbyD61aldU3msMpe3de3QV3Gbayr1qivpreoPYzq6tVcw==" saltValue="Uz4HBQn/uALpT/tJdFB3XA==" spinCount="100000" sheet="1" objects="1" scenarios="1"/>
  <autoFilter ref="A16:E22" xr:uid="{0379D0A7-FB0D-45AC-86A5-6F4B32AD59DE}">
    <sortState xmlns:xlrd2="http://schemas.microsoft.com/office/spreadsheetml/2017/richdata2" ref="A17:E22">
      <sortCondition ref="E16:E22"/>
    </sortState>
  </autoFilter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B9C0DA2891864399D137814C08CEB0" ma:contentTypeVersion="4" ma:contentTypeDescription="Create a new document." ma:contentTypeScope="" ma:versionID="6c0bd057b666c1f025a6741d16e5985f">
  <xsd:schema xmlns:xsd="http://www.w3.org/2001/XMLSchema" xmlns:xs="http://www.w3.org/2001/XMLSchema" xmlns:p="http://schemas.microsoft.com/office/2006/metadata/properties" xmlns:ns2="40f97974-ac6e-417d-a8ed-bd632ee43bc5" targetNamespace="http://schemas.microsoft.com/office/2006/metadata/properties" ma:root="true" ma:fieldsID="514d2e54c2e2cd231722a73431e6666d" ns2:_="">
    <xsd:import namespace="40f97974-ac6e-417d-a8ed-bd632ee43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97974-ac6e-417d-a8ed-bd632ee43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71F452-CEBF-406D-88DE-C6CBAFA235F7}"/>
</file>

<file path=customXml/itemProps2.xml><?xml version="1.0" encoding="utf-8"?>
<ds:datastoreItem xmlns:ds="http://schemas.openxmlformats.org/officeDocument/2006/customXml" ds:itemID="{4A9C5620-6B27-4A05-B2E7-587AF933BCAA}"/>
</file>

<file path=customXml/itemProps3.xml><?xml version="1.0" encoding="utf-8"?>
<ds:datastoreItem xmlns:ds="http://schemas.openxmlformats.org/officeDocument/2006/customXml" ds:itemID="{BD591323-8F09-433A-9B42-DE54359938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Tanya Appleby</cp:lastModifiedBy>
  <cp:revision/>
  <dcterms:created xsi:type="dcterms:W3CDTF">2022-05-12T11:47:13Z</dcterms:created>
  <dcterms:modified xsi:type="dcterms:W3CDTF">2022-12-08T08:59:12Z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0x010100D9B9C0DA2891864399D137814C08CEB0</vt:lpwstr>
  </property>
</Properties>
</file>